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updateLinks="always"/>
  <mc:AlternateContent xmlns:mc="http://schemas.openxmlformats.org/markup-compatibility/2006">
    <mc:Choice Requires="x15">
      <x15ac:absPath xmlns:x15ac="http://schemas.microsoft.com/office/spreadsheetml/2010/11/ac" url="https://centralgroup.sharepoint.com/sites/QAProductTeam/Shared Documents/QAProductTeam/CNext Replacement/SIT/Cycle1/"/>
    </mc:Choice>
  </mc:AlternateContent>
  <xr:revisionPtr revIDLastSave="0" documentId="8_{0C216001-3C76-4ADE-8C5B-5FA660622E5B}" xr6:coauthVersionLast="47" xr6:coauthVersionMax="47" xr10:uidLastSave="{00000000-0000-0000-0000-000000000000}"/>
  <bookViews>
    <workbookView xWindow="-28920" yWindow="45" windowWidth="29040" windowHeight="15720" firstSheet="5" activeTab="3" xr2:uid="{00000000-000D-0000-FFFF-FFFF00000000}"/>
  </bookViews>
  <sheets>
    <sheet name="Dashboard" sheetId="1" r:id="rId1"/>
    <sheet name="Defects" sheetId="14" r:id="rId2"/>
    <sheet name="Board Track" sheetId="11" state="hidden" r:id="rId3"/>
    <sheet name="EC" sheetId="12" r:id="rId4"/>
    <sheet name="BE" sheetId="10" r:id="rId5"/>
    <sheet name="TM" sheetId="4" r:id="rId6"/>
    <sheet name="PY" sheetId="5" r:id="rId7"/>
    <sheet name="Blockers" sheetId="7" r:id="rId8"/>
    <sheet name="Link&amp;User" sheetId="13" r:id="rId9"/>
    <sheet name="BE Expected vs. Actual" sheetId="15" r:id="rId10"/>
    <sheet name="Progress tracking per day" sheetId="16" r:id="rId11"/>
  </sheets>
  <externalReferences>
    <externalReference r:id="rId12"/>
  </externalReferences>
  <definedNames>
    <definedName name="_xlnm._FilterDatabase" localSheetId="7" hidden="1">Blockers!$A$3:$I$152</definedName>
    <definedName name="_xlnm._FilterDatabase" localSheetId="4" hidden="1">BE!$A$1:$S$432</definedName>
    <definedName name="_xlnm._FilterDatabase" localSheetId="6" hidden="1">PY!$A$2:$AB$362</definedName>
    <definedName name="_xlnm._FilterDatabase" localSheetId="1" hidden="1">Defects!$A$5:$P$107</definedName>
    <definedName name="_xlnm._FilterDatabase" localSheetId="3" hidden="1">EC!$A$1:$R$273</definedName>
    <definedName name="_xlnm._FilterDatabase" localSheetId="5" hidden="1">TM!$A$1:$AA$245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G5" i="1"/>
  <c r="G6" i="1"/>
  <c r="G7" i="1"/>
  <c r="G9" i="1"/>
  <c r="G13" i="1"/>
  <c r="G14" i="1"/>
  <c r="G15" i="1"/>
  <c r="G16" i="1"/>
  <c r="G17" i="1"/>
  <c r="G19" i="1"/>
  <c r="G20" i="1"/>
  <c r="G10" i="1"/>
  <c r="K7" i="16" a="1"/>
  <c r="J7" i="16" a="1"/>
  <c r="H7" i="16" a="1"/>
  <c r="V16" i="16" a="1"/>
  <c r="V15" i="16" a="1"/>
  <c r="V14" i="16" a="1"/>
  <c r="V13" i="16" a="1"/>
  <c r="V12" i="16" a="1"/>
  <c r="V11" i="16" a="1"/>
  <c r="V10" i="16" a="1"/>
  <c r="V9" i="16" a="1"/>
  <c r="V8" i="16" a="1"/>
  <c r="V7" i="16" a="1"/>
  <c r="V6" i="16" a="1"/>
  <c r="Q16" i="16" a="1"/>
  <c r="Q15" i="16" a="1"/>
  <c r="Q14" i="16" a="1"/>
  <c r="Q13" i="16" a="1"/>
  <c r="Q12" i="16" a="1"/>
  <c r="Q11" i="16" a="1"/>
  <c r="Q10" i="16" a="1"/>
  <c r="Q9" i="16" a="1"/>
  <c r="Q8" i="16" a="1"/>
  <c r="Q7" i="16" a="1"/>
  <c r="Q6" i="16" a="1"/>
  <c r="L16" i="16" a="1"/>
  <c r="L15" i="16" a="1"/>
  <c r="L14" i="16" a="1"/>
  <c r="L13" i="16" a="1"/>
  <c r="L12" i="16" a="1"/>
  <c r="L11" i="16" a="1"/>
  <c r="L10" i="16" a="1"/>
  <c r="L9" i="16" a="1"/>
  <c r="L8" i="16" a="1"/>
  <c r="L7" i="16" a="1"/>
  <c r="L6" i="16" a="1"/>
  <c r="G15" i="16" a="1"/>
  <c r="G16" i="16" a="1"/>
  <c r="G14" i="16" a="1"/>
  <c r="G13" i="16" a="1"/>
  <c r="G12" i="16" a="1"/>
  <c r="G11" i="16" a="1"/>
  <c r="G10" i="16" a="1"/>
  <c r="G9" i="16" a="1"/>
  <c r="G8" i="16" a="1"/>
  <c r="G7" i="16" a="1"/>
  <c r="G6" i="16" a="1"/>
  <c r="U16" i="16" a="1"/>
  <c r="T16" i="16" a="1"/>
  <c r="S16" i="16" a="1"/>
  <c r="R16" i="16" a="1"/>
  <c r="P16" i="16" a="1"/>
  <c r="O16" i="16" a="1"/>
  <c r="N16" i="16" a="1"/>
  <c r="M16" i="16" a="1"/>
  <c r="K16" i="16" a="1"/>
  <c r="J16" i="16" a="1"/>
  <c r="I16" i="16" a="1"/>
  <c r="H16" i="16" a="1"/>
  <c r="F16" i="16" a="1"/>
  <c r="E16" i="16" a="1"/>
  <c r="D16" i="16" a="1"/>
  <c r="C16" i="16" a="1"/>
  <c r="U15" i="16" a="1"/>
  <c r="T15" i="16" a="1"/>
  <c r="S15" i="16" a="1"/>
  <c r="R15" i="16" a="1"/>
  <c r="P15" i="16" a="1"/>
  <c r="O15" i="16" a="1"/>
  <c r="N15" i="16" a="1"/>
  <c r="M15" i="16" a="1"/>
  <c r="K15" i="16" a="1"/>
  <c r="J15" i="16" a="1"/>
  <c r="I15" i="16" a="1"/>
  <c r="H15" i="16" a="1"/>
  <c r="F15" i="16" a="1"/>
  <c r="E15" i="16" a="1"/>
  <c r="D15" i="16" a="1"/>
  <c r="C15" i="16" a="1"/>
  <c r="U14" i="16" a="1"/>
  <c r="T14" i="16" a="1"/>
  <c r="S14" i="16" a="1"/>
  <c r="R14" i="16" a="1"/>
  <c r="P14" i="16" a="1"/>
  <c r="O14" i="16" a="1"/>
  <c r="N14" i="16" a="1"/>
  <c r="M14" i="16" a="1"/>
  <c r="K14" i="16" a="1"/>
  <c r="J14" i="16" a="1"/>
  <c r="I14" i="16" a="1"/>
  <c r="H14" i="16" a="1"/>
  <c r="F14" i="16" a="1"/>
  <c r="E14" i="16" a="1"/>
  <c r="D14" i="16" a="1"/>
  <c r="C14" i="16" a="1"/>
  <c r="U13" i="16" a="1"/>
  <c r="T13" i="16" a="1"/>
  <c r="S13" i="16" a="1"/>
  <c r="R13" i="16" a="1"/>
  <c r="P13" i="16" a="1"/>
  <c r="O13" i="16" a="1"/>
  <c r="N13" i="16" a="1"/>
  <c r="M13" i="16" a="1"/>
  <c r="K13" i="16" a="1"/>
  <c r="J13" i="16" a="1"/>
  <c r="I13" i="16" a="1"/>
  <c r="H13" i="16" a="1"/>
  <c r="F13" i="16" a="1"/>
  <c r="E13" i="16" a="1"/>
  <c r="D13" i="16" a="1"/>
  <c r="C13" i="16" a="1"/>
  <c r="U12" i="16" a="1"/>
  <c r="T12" i="16" a="1"/>
  <c r="S12" i="16" a="1"/>
  <c r="R12" i="16" a="1"/>
  <c r="P12" i="16" a="1"/>
  <c r="O12" i="16" a="1"/>
  <c r="N12" i="16" a="1"/>
  <c r="M12" i="16" a="1"/>
  <c r="K12" i="16" a="1"/>
  <c r="J12" i="16" a="1"/>
  <c r="I12" i="16" a="1"/>
  <c r="H12" i="16" a="1"/>
  <c r="F12" i="16" a="1"/>
  <c r="E12" i="16" a="1"/>
  <c r="D12" i="16" a="1"/>
  <c r="C12" i="16" a="1"/>
  <c r="U11" i="16" a="1"/>
  <c r="T11" i="16" a="1"/>
  <c r="S11" i="16" a="1"/>
  <c r="R11" i="16" a="1"/>
  <c r="P11" i="16" a="1"/>
  <c r="O11" i="16" a="1"/>
  <c r="N11" i="16" a="1"/>
  <c r="M11" i="16" a="1"/>
  <c r="K11" i="16" a="1"/>
  <c r="J11" i="16" a="1"/>
  <c r="I11" i="16" a="1"/>
  <c r="H11" i="16" a="1"/>
  <c r="F11" i="16" a="1"/>
  <c r="E11" i="16" a="1"/>
  <c r="D11" i="16" a="1"/>
  <c r="C11" i="16" a="1"/>
  <c r="U10" i="16" a="1"/>
  <c r="T10" i="16" a="1"/>
  <c r="S10" i="16" a="1"/>
  <c r="R10" i="16" a="1"/>
  <c r="P10" i="16" a="1"/>
  <c r="O10" i="16" a="1"/>
  <c r="N10" i="16" a="1"/>
  <c r="M10" i="16" a="1"/>
  <c r="K10" i="16" a="1"/>
  <c r="J10" i="16" a="1"/>
  <c r="I10" i="16" a="1"/>
  <c r="H10" i="16" a="1"/>
  <c r="F10" i="16" a="1"/>
  <c r="E10" i="16" a="1"/>
  <c r="D10" i="16" a="1"/>
  <c r="C10" i="16" a="1"/>
  <c r="U9" i="16" a="1"/>
  <c r="T9" i="16" a="1"/>
  <c r="S9" i="16" a="1"/>
  <c r="R9" i="16" a="1"/>
  <c r="P9" i="16" a="1"/>
  <c r="O9" i="16" a="1"/>
  <c r="N9" i="16" a="1"/>
  <c r="M9" i="16" a="1"/>
  <c r="K9" i="16" a="1"/>
  <c r="J9" i="16" a="1"/>
  <c r="I9" i="16" a="1"/>
  <c r="H9" i="16" a="1"/>
  <c r="F9" i="16" a="1"/>
  <c r="E9" i="16" a="1"/>
  <c r="D9" i="16" a="1"/>
  <c r="C9" i="16" a="1"/>
  <c r="U8" i="16" a="1"/>
  <c r="T8" i="16" a="1"/>
  <c r="S8" i="16" a="1"/>
  <c r="R8" i="16" a="1"/>
  <c r="P8" i="16" a="1"/>
  <c r="O8" i="16" a="1"/>
  <c r="N8" i="16" a="1"/>
  <c r="M8" i="16" a="1"/>
  <c r="K8" i="16" a="1"/>
  <c r="J8" i="16" a="1"/>
  <c r="I8" i="16" a="1"/>
  <c r="H8" i="16" a="1"/>
  <c r="F8" i="16" a="1"/>
  <c r="E8" i="16" a="1"/>
  <c r="D8" i="16" a="1"/>
  <c r="C8" i="16" a="1"/>
  <c r="U7" i="16" a="1"/>
  <c r="T7" i="16" a="1"/>
  <c r="S7" i="16" a="1"/>
  <c r="R7" i="16" a="1"/>
  <c r="P7" i="16" a="1"/>
  <c r="O7" i="16" a="1"/>
  <c r="N7" i="16" a="1"/>
  <c r="M7" i="16" a="1"/>
  <c r="I7" i="16" a="1"/>
  <c r="F7" i="16" a="1"/>
  <c r="E7" i="16" a="1"/>
  <c r="D7" i="16" a="1"/>
  <c r="C7" i="16" a="1"/>
  <c r="U6" i="16" a="1"/>
  <c r="T6" i="16" a="1"/>
  <c r="S6" i="16" a="1"/>
  <c r="R6" i="16" a="1"/>
  <c r="P6" i="16" a="1"/>
  <c r="O6" i="16" a="1"/>
  <c r="N6" i="16" a="1"/>
  <c r="M6" i="16" a="1"/>
  <c r="K6" i="16" a="1"/>
  <c r="J6" i="16" a="1"/>
  <c r="I6" i="16" a="1"/>
  <c r="H6" i="16" a="1"/>
  <c r="F6" i="16" a="1"/>
  <c r="E6" i="16" a="1"/>
  <c r="D6" i="16" a="1"/>
  <c r="C6" i="16" a="1"/>
  <c r="AA7" i="16"/>
  <c r="AA8" i="16"/>
  <c r="AA9" i="16"/>
  <c r="AA10" i="16"/>
  <c r="AA11" i="16"/>
  <c r="AA12" i="16"/>
  <c r="AA13" i="16"/>
  <c r="AA14" i="16"/>
  <c r="AA15" i="16"/>
  <c r="AA16" i="16"/>
  <c r="G17" i="16"/>
  <c r="H17" i="16"/>
  <c r="I17" i="16"/>
  <c r="J17" i="16"/>
  <c r="K17" i="16"/>
  <c r="L17" i="16"/>
  <c r="M17" i="16"/>
  <c r="R17" i="16"/>
  <c r="S17" i="16"/>
  <c r="T17" i="16"/>
  <c r="U17" i="16"/>
  <c r="V17" i="16"/>
  <c r="L20" i="1"/>
  <c r="K20" i="1"/>
  <c r="J20" i="1"/>
  <c r="I20" i="1"/>
  <c r="H20" i="1"/>
  <c r="C20" i="1"/>
  <c r="D9" i="15"/>
  <c r="E20" i="1"/>
  <c r="F20" i="1"/>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G18" i="1"/>
  <c r="G4" i="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G8" i="1"/>
  <c r="L17" i="1"/>
  <c r="L16" i="1"/>
  <c r="L15" i="1"/>
  <c r="L14" i="1"/>
  <c r="L13" i="1"/>
  <c r="L12" i="1"/>
  <c r="C12" i="1"/>
  <c r="C17" i="1"/>
  <c r="C16" i="1"/>
  <c r="C14" i="1"/>
  <c r="C13" i="1"/>
  <c r="C15" i="1"/>
  <c r="E19" i="1"/>
  <c r="E18" i="1"/>
  <c r="E17" i="1"/>
  <c r="E16" i="1"/>
  <c r="E15" i="1"/>
  <c r="E14" i="1"/>
  <c r="E13" i="1"/>
  <c r="G12" i="1"/>
  <c r="G11" i="1" s="1"/>
  <c r="E12" i="1"/>
  <c r="E11" i="1"/>
  <c r="E10" i="1"/>
  <c r="E9" i="1"/>
  <c r="E8" i="1"/>
  <c r="E7" i="1"/>
  <c r="E6" i="1"/>
  <c r="E5" i="1"/>
  <c r="E4" i="1"/>
  <c r="C19" i="1"/>
  <c r="L19" i="1"/>
  <c r="C10" i="1"/>
  <c r="L10" i="1"/>
  <c r="C9" i="1"/>
  <c r="C8" i="1" s="1"/>
  <c r="L9" i="1"/>
  <c r="L8" i="1"/>
  <c r="C7" i="1"/>
  <c r="L7" i="1"/>
  <c r="C6" i="1"/>
  <c r="L6" i="1"/>
  <c r="K5" i="1"/>
  <c r="C5" i="1"/>
  <c r="C4" i="1" s="1"/>
  <c r="L5" i="1"/>
  <c r="L4" i="1"/>
  <c r="K19" i="1"/>
  <c r="K18" i="1"/>
  <c r="K17" i="1"/>
  <c r="K16" i="1"/>
  <c r="K15" i="1"/>
  <c r="K14" i="1"/>
  <c r="K13" i="1"/>
  <c r="K12" i="1"/>
  <c r="K11" i="1"/>
  <c r="J19" i="1"/>
  <c r="J18" i="1"/>
  <c r="J17" i="1"/>
  <c r="J16" i="1"/>
  <c r="J15" i="1"/>
  <c r="J14" i="1"/>
  <c r="J13" i="1"/>
  <c r="J12" i="1"/>
  <c r="J11" i="1"/>
  <c r="H19" i="1"/>
  <c r="H18" i="1"/>
  <c r="I19" i="1"/>
  <c r="I18" i="1"/>
  <c r="I17" i="1"/>
  <c r="I16" i="1"/>
  <c r="I15" i="1"/>
  <c r="I14" i="1"/>
  <c r="I13" i="1"/>
  <c r="I12" i="1"/>
  <c r="I11" i="1"/>
  <c r="F6" i="15"/>
  <c r="G6" i="15"/>
  <c r="H6" i="15"/>
  <c r="I6" i="15"/>
  <c r="C6" i="15" s="1"/>
  <c r="J6" i="15"/>
  <c r="K6" i="15"/>
  <c r="L6" i="15"/>
  <c r="M6" i="15"/>
  <c r="N6" i="15"/>
  <c r="N4" i="15"/>
  <c r="I4" i="15"/>
  <c r="J4" i="15"/>
  <c r="K4" i="15"/>
  <c r="L4" i="15"/>
  <c r="M4" i="15"/>
  <c r="H4" i="15"/>
  <c r="F4" i="15"/>
  <c r="G4" i="15"/>
  <c r="H17" i="1"/>
  <c r="H16" i="1"/>
  <c r="H15" i="1"/>
  <c r="H14" i="1"/>
  <c r="H13" i="1"/>
  <c r="H12" i="1"/>
  <c r="H11" i="1"/>
  <c r="K10" i="1"/>
  <c r="K9" i="1"/>
  <c r="K8" i="1"/>
  <c r="J10" i="1"/>
  <c r="J9" i="1"/>
  <c r="I9" i="1"/>
  <c r="I10" i="1"/>
  <c r="H10" i="1"/>
  <c r="H9" i="1"/>
  <c r="K7" i="1"/>
  <c r="K6" i="1"/>
  <c r="J8" i="1"/>
  <c r="J7" i="1"/>
  <c r="J6" i="1"/>
  <c r="J5" i="1"/>
  <c r="I7" i="1"/>
  <c r="I6" i="1"/>
  <c r="I5" i="1"/>
  <c r="H7" i="1"/>
  <c r="H6" i="1"/>
  <c r="H5" i="1"/>
  <c r="K4" i="1"/>
  <c r="J4" i="1"/>
  <c r="I4" i="1"/>
  <c r="H4" i="1"/>
  <c r="I8" i="1"/>
  <c r="H8" i="1"/>
  <c r="J3" i="14"/>
  <c r="H3" i="14"/>
  <c r="B3" i="14"/>
  <c r="D3" i="14"/>
  <c r="F3" i="14"/>
  <c r="M4" i="11"/>
  <c r="L4" i="11"/>
  <c r="K4" i="11"/>
  <c r="J4" i="11"/>
  <c r="I4" i="11"/>
  <c r="H4" i="11"/>
  <c r="G4" i="11"/>
  <c r="N4" i="11" s="1"/>
  <c r="F4" i="11"/>
  <c r="E4" i="11"/>
  <c r="D4" i="11"/>
  <c r="E6" i="15"/>
  <c r="D7" i="15"/>
  <c r="E4" i="15"/>
  <c r="D6" i="15"/>
  <c r="D4" i="15"/>
  <c r="C4" i="15" s="1"/>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H3" i="11"/>
  <c r="M3" i="11"/>
  <c r="L3" i="11"/>
  <c r="K3" i="11"/>
  <c r="J3" i="11"/>
  <c r="I3" i="11"/>
  <c r="G3" i="11"/>
  <c r="F3" i="11"/>
  <c r="E3" i="11"/>
  <c r="D3" i="11"/>
  <c r="G21" i="1" l="1"/>
  <c r="I21" i="1"/>
  <c r="F10" i="1"/>
  <c r="D20" i="1"/>
  <c r="E21" i="1"/>
  <c r="K21" i="1"/>
  <c r="J21" i="1"/>
  <c r="H21" i="1"/>
  <c r="M8" i="1"/>
  <c r="F8" i="1"/>
  <c r="L11" i="1"/>
  <c r="F11" i="1" s="1"/>
  <c r="F19" i="1"/>
  <c r="C11" i="1"/>
  <c r="C21" i="1" s="1"/>
  <c r="F17" i="1"/>
  <c r="F12" i="1"/>
  <c r="F15" i="1"/>
  <c r="F14" i="1"/>
  <c r="F13" i="1"/>
  <c r="F16" i="1"/>
  <c r="D4" i="1"/>
  <c r="F6" i="1"/>
  <c r="F4" i="1"/>
  <c r="F7" i="1"/>
  <c r="F5" i="1"/>
  <c r="N3" i="11"/>
  <c r="D18" i="1"/>
  <c r="D17" i="1"/>
  <c r="D14" i="1"/>
  <c r="D12" i="1"/>
  <c r="D11" i="1"/>
  <c r="D16" i="1"/>
  <c r="D15" i="1"/>
  <c r="D9" i="1"/>
  <c r="C4" i="11"/>
  <c r="O4" i="11" s="1"/>
  <c r="M17" i="1"/>
  <c r="M16" i="1"/>
  <c r="M15" i="1"/>
  <c r="M14" i="1"/>
  <c r="D6" i="1"/>
  <c r="M6" i="1"/>
  <c r="D8" i="1"/>
  <c r="M7" i="1"/>
  <c r="M13" i="1"/>
  <c r="D5" i="1"/>
  <c r="M5" i="1"/>
  <c r="M9" i="1"/>
  <c r="M12" i="1"/>
  <c r="D19" i="1"/>
  <c r="M19" i="1"/>
  <c r="D7" i="1"/>
  <c r="D10" i="1"/>
  <c r="M10" i="1"/>
  <c r="D13" i="1"/>
  <c r="O3" i="11"/>
  <c r="P4" i="11"/>
  <c r="D21" i="1" l="1"/>
  <c r="M11" i="1"/>
  <c r="M4" i="1"/>
  <c r="C18" i="1"/>
  <c r="L18" i="1"/>
  <c r="L21" i="1" s="1"/>
  <c r="M21" i="1" s="1"/>
  <c r="F18" i="1"/>
  <c r="F21" i="1" s="1"/>
  <c r="M18" i="1"/>
  <c r="M20" i="1"/>
  <c r="Z16" i="16" s="1"/>
  <c r="X16" i="16" s="1"/>
  <c r="W16" i="16" s="1"/>
  <c r="Z15" i="16" s="1"/>
  <c r="X15" i="16" s="1"/>
  <c r="W15" i="16" s="1"/>
  <c r="Y14" i="16" s="1"/>
  <c r="W14" i="16" s="1"/>
  <c r="X13" i="16" s="1"/>
  <c r="W13" i="16" s="1"/>
  <c r="Z12" i="16" s="1"/>
  <c r="X12" i="16" s="1"/>
  <c r="W12" i="16" s="1"/>
  <c r="Y11" i="16" s="1"/>
  <c r="W11" i="16" s="1"/>
  <c r="Y10" i="16" s="1"/>
  <c r="X10" i="16" s="1"/>
  <c r="W10" i="16" s="1"/>
  <c r="Z9" i="16" s="1"/>
  <c r="X9" i="16" s="1"/>
  <c r="W9" i="16" s="1"/>
  <c r="Z8" i="16" s="1"/>
  <c r="Y8" i="16" s="1"/>
  <c r="W8" i="16" s="1"/>
  <c r="Z7" i="16" s="1"/>
  <c r="Y7" i="16" s="1"/>
  <c r="X7" i="16" s="1"/>
  <c r="W7" i="16" s="1"/>
  <c r="P17" i="16" s="1"/>
  <c r="O17" i="16" s="1"/>
  <c r="N17" i="16" s="1"/>
  <c r="Z11" i="16" l="1"/>
  <c r="Y13" i="16"/>
  <c r="Z14" i="16"/>
  <c r="Y16" i="16"/>
  <c r="AA6" i="16"/>
  <c r="AA17" i="16" s="1"/>
  <c r="Q17" i="16"/>
  <c r="X8" i="16"/>
  <c r="Y9" i="16"/>
  <c r="Z10" i="16"/>
  <c r="X11" i="16"/>
  <c r="Y12" i="16"/>
  <c r="Z13" i="16"/>
  <c r="X14" i="16"/>
  <c r="Y15" i="16"/>
  <c r="C17" i="16"/>
  <c r="W6" i="16"/>
  <c r="W17" i="16" s="1"/>
  <c r="Z6" i="16"/>
  <c r="F17" i="16"/>
  <c r="D17" i="16"/>
  <c r="X6" i="16"/>
  <c r="X17" i="16" s="1"/>
  <c r="E17" i="16"/>
  <c r="Y6" i="16"/>
  <c r="Y17" i="16" s="1"/>
  <c r="Z17" i="1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5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futureMetadata>
  <futureMetadata name="XLDAPR" count="1">
    <bk>
      <extLst>
        <ext uri="{bdbb8cdc-fa1e-496e-a857-3c3f30c029c3}">
          <xda:dynamicArrayProperties fDynamic="1" fCollapsed="0"/>
        </ext>
      </extLst>
    </bk>
  </futureMetadata>
  <cellMetadata count="1">
    <bk>
      <rc t="2" v="0"/>
    </bk>
  </cell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<sst xmlns="http://schemas.openxmlformats.org/spreadsheetml/2006/main" count="18333" uniqueCount="7011">
  <si>
    <t>Dashboard – Test Progress by Module (Cycle 1)</t>
  </si>
  <si>
    <t>Module</t>
  </si>
  <si>
    <t>QA Owner</t>
  </si>
  <si>
    <t>Test Scenario</t>
  </si>
  <si>
    <t>Executed</t>
  </si>
  <si>
    <t>Testing</t>
  </si>
  <si>
    <t>Not Start</t>
  </si>
  <si>
    <t>In progress</t>
  </si>
  <si>
    <t>Passed</t>
  </si>
  <si>
    <t>Failed</t>
  </si>
  <si>
    <t>Blocked</t>
  </si>
  <si>
    <t>Cancelled</t>
  </si>
  <si>
    <t>TC Total</t>
  </si>
  <si>
    <t>Pass Rate</t>
  </si>
  <si>
    <t>EC – Employee Central</t>
  </si>
  <si>
    <t>Petcharut</t>
  </si>
  <si>
    <t xml:space="preserve">    Hiring</t>
  </si>
  <si>
    <t xml:space="preserve">    Probation</t>
  </si>
  <si>
    <t xml:space="preserve">    Consent</t>
  </si>
  <si>
    <t>BE – Benefits</t>
  </si>
  <si>
    <t>Chutiman</t>
  </si>
  <si>
    <t xml:space="preserve">    Benefit Plan</t>
  </si>
  <si>
    <t xml:space="preserve">    Benefit Rule</t>
  </si>
  <si>
    <t>TM – Time Management</t>
  </si>
  <si>
    <t>Siriya</t>
  </si>
  <si>
    <t xml:space="preserve">    Web Clocking</t>
  </si>
  <si>
    <t xml:space="preserve">    OT Request</t>
  </si>
  <si>
    <t xml:space="preserve">    Time Correction</t>
  </si>
  <si>
    <t xml:space="preserve">    Leave Request</t>
  </si>
  <si>
    <t xml:space="preserve">    Timesheet</t>
  </si>
  <si>
    <t xml:space="preserve">    Cal to PY</t>
  </si>
  <si>
    <t>PY – Payroll</t>
  </si>
  <si>
    <t>Pongsakorn</t>
  </si>
  <si>
    <t xml:space="preserve">    Processing</t>
  </si>
  <si>
    <t xml:space="preserve">    Configuration</t>
  </si>
  <si>
    <t>TOTAL</t>
  </si>
  <si>
    <t>OPEN DEFECTS / BLOCKERS</t>
  </si>
  <si>
    <t>Total Open</t>
  </si>
  <si>
    <t>Highest</t>
  </si>
  <si>
    <t>High</t>
  </si>
  <si>
    <t>Medium</t>
  </si>
  <si>
    <t>Low</t>
  </si>
  <si>
    <t>#</t>
  </si>
  <si>
    <t>Bug No.</t>
  </si>
  <si>
    <t>Date Reported</t>
  </si>
  <si>
    <t>Issue</t>
  </si>
  <si>
    <t>Severity</t>
  </si>
  <si>
    <t>Owner</t>
  </si>
  <si>
    <t>ETA</t>
  </si>
  <si>
    <t>Status</t>
  </si>
  <si>
    <t>Note</t>
  </si>
  <si>
    <t>EC</t>
  </si>
  <si>
    <t xml:space="preserve">
BUG 71875</t>
  </si>
  <si>
    <t>[EC-Hiring] แก้ไขรายการ Save Draft เดิม แต่ใน DB: transaction_new_hires สร้าง Transaction ใหม่</t>
  </si>
  <si>
    <t>2 - High</t>
  </si>
  <si>
    <t>Thanakorn Sirikulpan</t>
  </si>
  <si>
    <t>New</t>
  </si>
  <si>
    <t xml:space="preserve">
BUG 71873</t>
  </si>
  <si>
    <t>[EC-Hiring] Field 'Position' แสดงค่าใน dropdownlist ซ้ำ</t>
  </si>
  <si>
    <t>3 - Medium</t>
  </si>
  <si>
    <t>BUG 71887</t>
  </si>
  <si>
    <t>[EC-Hiring] กดปุ่ม 'View Details' New employee หลัง Submit ระบบแสดงหน้าจอ '404 - ไม่พบหน้าที่ค้นหา'</t>
  </si>
  <si>
    <t>BUG 71888</t>
  </si>
  <si>
    <t>[EC-Hiring] หลัง Submit รายการ Save Draft สำเร็จ ระบบไม่เคลียร์รายการเดิมออกจาก Tab Draft Form</t>
  </si>
  <si>
    <t>BUG 71851</t>
  </si>
  <si>
    <t>[EC-Consent] กดปุ่ม Decline แล้วระบบ redirects กลับมาที่ link Env. Dev</t>
  </si>
  <si>
    <t>BE</t>
  </si>
  <si>
    <t>BUG 70609</t>
  </si>
  <si>
    <t>[BE-Plan] Unable to save plan when entering more than 50 characters</t>
  </si>
  <si>
    <t>Panupong (Outsource) Jaengaks</t>
  </si>
  <si>
    <t>BUG 70636</t>
  </si>
  <si>
    <t>[BE-Plan] Benefit Name filter field too narrow when selecting long name</t>
  </si>
  <si>
    <t>4 - Low</t>
  </si>
  <si>
    <t>BUG 70659</t>
  </si>
  <si>
    <t>[BE-Plan] Company list is inconsistent with the selected Country</t>
  </si>
  <si>
    <t>BUG 70658</t>
  </si>
  <si>
    <t>[BE-Plan] Company dropdown does not show all list of Company</t>
  </si>
  <si>
    <t>BUG 70675</t>
  </si>
  <si>
    <t>[BE-Plan] Company dropdown not sorted by Company Name</t>
  </si>
  <si>
    <t>BUG 70676</t>
  </si>
  <si>
    <t>[BE-Plan] Company field not display error message "This field is required"</t>
  </si>
  <si>
    <t>BUG 70758</t>
  </si>
  <si>
    <t>[BE-Plan] Effective Start Date field not display error message "Effective start date must not be greater than effective end date."</t>
  </si>
  <si>
    <t>BUG 70787</t>
  </si>
  <si>
    <t>[BE-Plan] Eligible Claim Date field is not optional</t>
  </si>
  <si>
    <t>BUG 70798</t>
  </si>
  <si>
    <t>[BE-Plan] Eligible Claim Date field not display error message "Eligible Claim date can be at most 365 days."</t>
  </si>
  <si>
    <t>BUG 70813</t>
  </si>
  <si>
    <t>[BE-Plan] Cannot recreate a deleted Benefit Plan ID</t>
  </si>
  <si>
    <t>BUG 70814</t>
  </si>
  <si>
    <t>[BE-Plan] Eligible Claim Date field not display error message "Enter number greater than 0"</t>
  </si>
  <si>
    <t>BUG 70829</t>
  </si>
  <si>
    <t>[BE-Plan] Make Correction history is displayed under incorrect Effective Date</t>
  </si>
  <si>
    <t>1 - Critical</t>
  </si>
  <si>
    <t>Block PL_08_29</t>
  </si>
  <si>
    <t>BUG 70830</t>
  </si>
  <si>
    <t>[BE-Plan] Insert calendar allows users to select past dates</t>
  </si>
  <si>
    <t>BUG 70764</t>
  </si>
  <si>
    <t>[BE-Plan] Benefit Name does not display an error message when entering spaces only</t>
  </si>
  <si>
    <t>BUG 70831</t>
  </si>
  <si>
    <t>[BE-Plan] Insert Calendar is not fully displayed</t>
  </si>
  <si>
    <t>BUG 71147</t>
  </si>
  <si>
    <t>[BE-Plan] Benefit Name field does not support all required special characters</t>
  </si>
  <si>
    <t>BUG 71144</t>
  </si>
  <si>
    <t>[BE-Plan] Plan ID field does not support all required special characters</t>
  </si>
  <si>
    <t>BUG 71164</t>
  </si>
  <si>
    <t>[BE-Plan] History displays incorrect status</t>
  </si>
  <si>
    <t>BUG 71210</t>
  </si>
  <si>
    <t>[BE-Plan] History displays only Company Code instead of Company Name (Code) for Make Correction and Insert</t>
  </si>
  <si>
    <t>BUG 71440</t>
  </si>
  <si>
    <t>[BE-Plan] Insert Date can be selected earlier than original Effective Start Date</t>
  </si>
  <si>
    <t>BUG 71448</t>
  </si>
  <si>
    <t>[BE-Plan] History displays incorrect action for multiple inserts on the same Effective Start Date</t>
  </si>
  <si>
    <t>BUG 71453</t>
  </si>
  <si>
    <t>[BE-Plan] Allow insert with duplicate data</t>
  </si>
  <si>
    <t>BUG 71727</t>
  </si>
  <si>
    <t>[BE-Plan] Effective Start/End Date allows invalid date format and year exceeding 4 digits</t>
  </si>
  <si>
    <t>TM</t>
  </si>
  <si>
    <t>BUG 71868</t>
  </si>
  <si>
    <t>[TM - Web clock] กดปุ่ม clock in/out ไม่ได้</t>
  </si>
  <si>
    <t>Sorawich (Outsource) Tantijitjaru</t>
  </si>
  <si>
    <t>BUG 71890</t>
  </si>
  <si>
    <t>[TM - Leave] นามสกุลไม่ตรงกัน</t>
  </si>
  <si>
    <t>BUG 71891</t>
  </si>
  <si>
    <t>[TM - Leave] ไฟล์ที่อัพโหลดไปเป็นภาษาอ่านไม่ออก</t>
  </si>
  <si>
    <t>BUG 71893</t>
  </si>
  <si>
    <t>[TM - Leave] ลาซ้ำวันเดิมที่เคยลาแต่ต่างเวลากัน</t>
  </si>
  <si>
    <t>BUG 71907</t>
  </si>
  <si>
    <t>[BE-Plan] Wording in Download Sample CSV file do not match specification</t>
  </si>
  <si>
    <t>Supawit (Outsource) Janngam</t>
  </si>
  <si>
    <t>BUG 71910</t>
  </si>
  <si>
    <t>[BE-Plan] Column sequence in Validate &amp; Preview table does not match specification</t>
  </si>
  <si>
    <t>BUG 71912</t>
  </si>
  <si>
    <t>[BE-Plan] Validate &amp; Preview displays incorrect Special Claim Condition and Condition values</t>
  </si>
  <si>
    <t>BUG 71913</t>
  </si>
  <si>
    <t>[BE-Plan] Rows per page in Validate &amp; Preview table does not display the selected number of rows</t>
  </si>
  <si>
    <t>BUG 71932</t>
  </si>
  <si>
    <t>[EC] Event Reason Dropdown Shows Incorrect Options</t>
  </si>
  <si>
    <t>BUG 71983</t>
  </si>
  <si>
    <t>[EC-Hiring]E ditable fields should not be displayed with a disabled/grey background</t>
  </si>
  <si>
    <t>BUG 71911</t>
  </si>
  <si>
    <t>[EC-Hiring] หลัง Session Timeout และ Login เข้าสู่ระบบอีกครั้ง ที่ Tab Draft Form ไม่แสดงข้อมูลรายการ Save Draft</t>
  </si>
  <si>
    <t>[EC-Hiring] ค้นหาด้วย Employee Name แล้วระบบแสดงผลการค้นหาไม่ถูกต้อง</t>
  </si>
  <si>
    <t>BUG 71997</t>
  </si>
  <si>
    <t>[EC-Hiring] upload file แล้วกด Save Draft ระบบแสดงแจ้งเตือน เมื่อกด Save Draft อีกครั้งระบบไม่แจ้งเตือน แต่แสดงรายการไฟล์ไม่ถูกต้อง</t>
  </si>
  <si>
    <t>BUG 72000</t>
  </si>
  <si>
    <t>[BE-Plan] Effective End Date resets to 31 Dec 9999 in Insert plan</t>
  </si>
  <si>
    <t>Block PL_08_20 - 22</t>
  </si>
  <si>
    <t>BUG 72002</t>
  </si>
  <si>
    <t>[BE-Plan] Bulk import cannot proceed to step 2 when using the previously uploaded file</t>
  </si>
  <si>
    <t>BUG 72003</t>
  </si>
  <si>
    <t>[EC-Hiring] District (เขต/อำเภอ) Dropdown Options are not available in contact information</t>
  </si>
  <si>
    <t>BUG 72004</t>
  </si>
  <si>
    <t>[EC-Hiring] รูปแบบค่าที่แสดงในฟิลด์ 'Employee Group' ไม่ถูกต้อง</t>
  </si>
  <si>
    <t>BUG 72009</t>
  </si>
  <si>
    <t>[EC-Hiring] Entered Data is lost when changing the language</t>
  </si>
  <si>
    <t>BUG 72008</t>
  </si>
  <si>
    <t>[EC-Hiring] กรอกข้อมูลเพิ่มพนักงานใหม่ครบถ้วน กดปุ่ม Submit แล้วระบบแสดง popup 'Failed to submit new hire to server. Please try again.'</t>
  </si>
  <si>
    <t>BUG 72011</t>
  </si>
  <si>
    <t>[EC-Hiring] Section requires two clicks to expand when there is no previous data</t>
  </si>
  <si>
    <t>BUG 72016</t>
  </si>
  <si>
    <t>EC-Hiring][Keyin] Nationality dropdown shows incorrect search results</t>
  </si>
  <si>
    <t>BUG 72020</t>
  </si>
  <si>
    <t>[EC-Hiring][Keyin] Entered information is cleared after navigating back to the previous page</t>
  </si>
  <si>
    <t>BUG 72027</t>
  </si>
  <si>
    <t>[BE-Plan] Uploaded by displays Employee ID instead of Email Address</t>
  </si>
  <si>
    <t>BUG 72030</t>
  </si>
  <si>
    <t>[BE-Plan] Import Job Monitor displays only the latest 15 records</t>
  </si>
  <si>
    <t>BUG 72033</t>
  </si>
  <si>
    <t>[BE-Plan] Incorrect validation error and UI text for Import file exceeding 5,000 records or 5 MB</t>
  </si>
  <si>
    <t>BUG 72037</t>
  </si>
  <si>
    <t>[BE-Plan] Validate &amp; Preview displays inccorect operator and does not math the import data</t>
  </si>
  <si>
    <t>BUG 72038</t>
  </si>
  <si>
    <t>[EC-Hiring][Keyin] User can submit information without filling in mandatory fields</t>
  </si>
  <si>
    <t>BUG 72036</t>
  </si>
  <si>
    <t xml:space="preserve">[EC-Hiring][Keyin] รายการ save draft ระบบไม่แสดงข้อความ validate field 'National ID / Tax ID' </t>
  </si>
  <si>
    <t>BUG 72041</t>
  </si>
  <si>
    <t>[EC-Hiring][Keyin] ระบบแสดงข้อความแจ้งเตือนฟิลด์ 'เลขประจำตัวประชาชน/เลขบัตร' ซ้ำ</t>
  </si>
  <si>
    <t>BUG 72042</t>
  </si>
  <si>
    <t>[EC-Hiring][Keyin] หลัง Submit New Employee สำเร็จ Supervisor ไม่ได้รับ Email Notification</t>
  </si>
  <si>
    <t>BUG 72046</t>
  </si>
  <si>
    <t>[EC-Hiring][Keyin] Employee Data shows incorrect details after submitting employee information</t>
  </si>
  <si>
    <t>BUG 72048</t>
  </si>
  <si>
    <t>[BE-Plan] Can proceed to Step 2 when CSV column sequence or wording does not match the Template</t>
  </si>
  <si>
    <t>BUG 72049</t>
  </si>
  <si>
    <t>[BE-Plan] Can proceed to Step 2 without CSV Header</t>
  </si>
  <si>
    <t>ฺBUG 72050</t>
  </si>
  <si>
    <t>[EC-Hiring][Keyin] ไม่แสดงค่าใน Dropdownlist 'Supervisor ID'</t>
  </si>
  <si>
    <t>ฺBUG 72051</t>
  </si>
  <si>
    <t>[EC-Hiring][Keyin] Address country does not default to Thailand</t>
  </si>
  <si>
    <t>Dashboard – Test Progress by Module</t>
  </si>
  <si>
    <t>Total Case</t>
  </si>
  <si>
    <t>Pending deploy</t>
  </si>
  <si>
    <t>Pending confirm</t>
  </si>
  <si>
    <t>Ready to test</t>
  </si>
  <si>
    <t>Re-Testing</t>
  </si>
  <si>
    <t>Re-Test Passed</t>
  </si>
  <si>
    <t>Re-Test Failed</t>
  </si>
  <si>
    <t>Total Progress</t>
  </si>
  <si>
    <t>%Progress</t>
  </si>
  <si>
    <t>%Passed</t>
  </si>
  <si>
    <t>Siriya Hacha</t>
  </si>
  <si>
    <t>No</t>
  </si>
  <si>
    <t>Category</t>
  </si>
  <si>
    <t>Scenario ID</t>
  </si>
  <si>
    <t>Test Case ID</t>
  </si>
  <si>
    <t>Positive/Negative</t>
  </si>
  <si>
    <t>Priority</t>
  </si>
  <si>
    <t>Test Case</t>
  </si>
  <si>
    <t xml:space="preserve"> Test Data</t>
  </si>
  <si>
    <t>Menu</t>
  </si>
  <si>
    <t>Test Script / Steps</t>
  </si>
  <si>
    <t>Expected Output</t>
  </si>
  <si>
    <t>Test Status</t>
  </si>
  <si>
    <t>Test Date</t>
  </si>
  <si>
    <t>Test by</t>
  </si>
  <si>
    <t>Bug ticket</t>
  </si>
  <si>
    <t>Actual Result Image</t>
  </si>
  <si>
    <t>Hiring</t>
  </si>
  <si>
    <t>E2E-01</t>
  </si>
  <si>
    <t>Hiring | Keyin - Success | New Hire | Hire Date = Start of Month | Age &lt; 60 | Male | TH | A - Permanent</t>
  </si>
  <si>
    <t>HIR-EC-001</t>
  </si>
  <si>
    <t>Positive</t>
  </si>
  <si>
    <t>ตรวจสอบการจ้างพนักงานใหม่แบบ Key-in สำเร็จ กรณีวันเริ่มงานต้นเดือน อายุ &lt; 60 ปี สัญชาติไทย และเป็นพนักงานประจำ</t>
  </si>
  <si>
    <t>- Entry Route = Keyin
เงื่อนไขของเคสนี้
- Event Reason = New Hire
- Hire Date = 01 Sep 2027
- Date of Birth = Age &lt; 60
- Gender = Male
- Nationality = Thai
- Province = กรุงเทพมหานคร
- District = เลือกเขตที่อยู่ในกรุงเทพมหานคร
- Sub-District = เลือกแขวงที่อยู่ใน District ที่เลือก
- Postal Code = ตาม Sub-District ที่เลือก
- Employee Group = A - Permanent
- DVT Project = null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Business Unit = CDG (10000075) Policy Profile = CDS ใช้แทน CDS ที่เคยระบุ ดู CF-SIT-19
- Employee Group = A - Permanent Employee Sub Group = 10
- รายละเอียดเต็มดูชีท Hiring Test Data
หมายเหตุ
- ดราฟต์เดิมระบุ Department = 30001142 ใช้ 30042174 ตามชุดข้อมูลจริงในถัง SIT
- ดราฟต์เดิมระบุ Business Unit = CDS ใช้ CDG / CDG ตามชุดข้อมูลจริงในถัง SIT CDS ปิดใช้งานตั้งแต่ 1 ต.ค. 2024 ตามไฟล์ FO และไม่มี Position ในถัง SIT
- ดราฟต์เดิมระบุ Employee Sub Group = 07 ใช้ 10 ตามชุดข้อมูลจริงในถัง SIT
- ดราฟต์เดิมระบุ Work Schedule = D05H0800_01 ใช้ D05H0830 ตามชุดข้อมูลจริงในถัง SIT</t>
  </si>
  <si>
    <t>EC &gt; Hire &amp; Onboard (New Hire)</t>
  </si>
  <si>
    <t>1. Login ด้วย &lt;HR_ADMIN_ACCOUNT&gt;
- ไปที่ EC &gt; New Hire (Manual Key-in)
2. กรอกข้อมูล Identity ตาม Test Data
- กรอก Salutation, First Name / Last Name (TH และ EN), Date of Birth, National ID / Tax ID, Hire Date และ Event Reason
3. กรอกและตรวจสอบ Home Address
- เลือก Province = กรุงเทพมหานคร และตรวจสอบรายการ District
- เลือก District และตรวจสอบรายการ Sub-District
- เลือก Sub-District และตรวจสอบ Postal Code
- เปลี่ยน Province และตรวจสอบว่า District / Sub-District / Postal Code เดิมถูกเคลียร์
- เลือก Province / District ใหม่
- เปลี่ยน District โดยคง Province เดิม และตรวจสอบว่า Sub-District / Postal Code เดิมถูกเคลียร์
- เลือก Address ที่ถูกต้องให้ครบถ้วน
4. กรอกข้อมูล Position &amp; Organization
- เลือก Department / Position ตาม Test Data
- ตรวจสอบค่าที่ระบบดึงจาก Department
- ตรวจสอบค่าที่ระบบดึงจาก Position
- ตรวจสอบ Minimum / Maximum Job Grade ที่ได้จาก Job Code
- ตรวจสอบว่า Job Grade อยู่ในช่วงที่กำหนด
- ตรวจสอบ Payroll Frequency ที่ได้จาก Pay Group
5. ตรวจสอบ Time Management Status และ O.T. Flag
- ตรวจสอบว่าทั้งสองฟิลด์เป็น Read-only
- ตรวจสอบค่าที่ระบบ Auto-Derive เทียบกับ Rule Table ตาม Business Unit / Employee Group / Employee Subgroup
6. กรอก Compensation Information และ Payment Information ให้ครบถ้วน
7. กด Submit เพื่อสร้างพนักงานใหม่
8. ตรวจสอบ Employee Profile ใน EC
- ค้นหาด้วย Employee ID
- ตรวจสอบ Employee ID / Status / Hire Date / Event Reason / Employee Group / Employee Subgroup
- ตรวจสอบ Home Address
- ตรวจสอบ Probation Information
- ตรวจสอบ Time Management Status / O.T. Flag
- ตรวจสอบค่าที่ระบบดึงจาก Master/ทะเบียน</t>
  </si>
  <si>
    <t>EC
- ระบบสร้าง Employee ID เป็นตัวเลข 8 หลัก โดยหลักแรกเป็น 2
- Employee Status = Active
- Hire Date = Today ตามค่าที่กรอก
- Event Reason = New Hire
- Employee Group = A - Permanent
- ระบบบันทึกและส่งต่อ Employee Sub Group เป็นรหัสสองหลักตามค่าที่คีย์ในชุดข้อมูล ไม่ตัดศูนย์นำหน้า เช่น 07 ต้องไม่ถูกเก็บเป็น 7 (Q&amp;A ข้อ 23)
- ระบบกรอง District ตาม Province ที่เลือก
- ระบบกรอง Sub-District ตาม District ที่เลือก
- เมื่อเลือก Sub-District ระบบแสดง Postal Code อัตโนมัติ
- เมื่อเปลี่ยน Province ระบบเคลียร์ District / Sub-District / Postal Code เดิม
- เมื่อเปลี่ยน District ระบบเคลียร์ Sub-District / Postal Code เดิม
- ระบบบันทึก Home Address ตามข้อมูลที่ระบุ
- Probation Exemption = No
- ระบบเริ่มนับ Probation Day 1 ที่ Hire Date
- ระบบ Auto-Derive Time Management Status = 01 - Clocking และ O.T. Flag = Yes ตาม Rule Table
- Time Management Status และ O.T. Flag เป็น Read-only และ HR ไม่สามารถแก้ไขเองได้
- ระบบดึงข้อมูลจาก Department ได้แก่ Cost Center / SSO Location / Work Location / Store/Branch Location / Policy Profile / Holiday Calendar / Division
- ระบบดึงข้อมูลจาก Position ได้แก่ Company / Job Code / Employee Group / Employee Subgroup / Work Schedule
- ระบบดึง Minimum / Maximum Job Grade จาก Job Code และ Job Grade ต้องอยู่ในช่วงที่กำหนด
- ระบบดึง Payroll Frequency จาก Pay Group
- Probationary Period End Date = ? CF-HIR-08 OQ-HIR-50
- สูตร/เงื่อนไข Rule Table = ? OQ-HIR-13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CF-HIR-08, OQ-HIR-50, OQ-HIR-13</t>
  </si>
  <si>
    <t>QA-Thitiya</t>
  </si>
  <si>
    <t xml:space="preserve">#71932
#71983
#72009
#72003 
#72011
#72016
#72020
#72038
#72046
#72051
</t>
  </si>
  <si>
    <t>ตัดจากเคส E2E-01 ไฟล์ HR_SIT_E2E_V.0.1 (28).xlsx ชีท E2E All module
โมดูลที่เคสเต็มเกี่ยวข้อง EC / BE / TM / PY / Notification
ยกไปรอบเชื่อมโมดูล ผลที่คาดหวังฝั่ง Notification / TM / Menu Clock in/out / Menu OT Request / Menu Timesheet / BE / PY / ผลข้ามโมดูล ตรวจหลัง Submit สำเร็จแล้ว
ยกไปรอบเชื่อมโมดูล ขั้นตอน ตรวจสอบ Notification หลังสร้างพนักงานใหม่ / ตรวจสอบข้อมูลใน BE / TM / PY
เคสนี้มีจุดที่ยังไม่มีคำตอบ 3 จุด ไม่ต้องรอคำตอบก่อนรัน ให้รันเก็บค่าที่ระบบแสดงจริงแล้วแจ้ง BA หรือ SA ยืนยันหลังรัน</t>
  </si>
  <si>
    <t>E2E-02</t>
  </si>
  <si>
    <t>Hiring | Keyin - Success | New Hire | Hire Date = Mid Month | Age &gt; 60 | Female | TH | A - Permanent | Save Draft &amp; Submit</t>
  </si>
  <si>
    <t>HIR-EC-002</t>
  </si>
  <si>
    <t>ตรวจสอบการจ้างพนักงานใหม่แบบ Key-in สำเร็จ กรณีวันเริ่มงานกลางเดือน อายุ &gt; 60 ปี เพศหญิง สัญชาติไทย พนักงานประจำ และบันทึกร่างก่อน Submit</t>
  </si>
  <si>
    <t>- Entry Route = Keyin
เงื่อนไขของเคสนี้
- Event Reason = New hire
- Hire Date = 15 Sep 2027
- Date of Birth = Age &gt; 60
- Gender = Female
- Nationality = Thai
- Employee Group = A - Permanent
- DVT Project = null
- Hire date = 15 Sep 2027
- Special benefit group flag = No
- Branch code = TA57_1001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Work Schedule = D05H0830 แก้จากเดิมที่ระบุ D05H0800_02 ซึ่งไม่มีในตาราง ดู CF-SIT-11
- Branch code = T153_1733 แก้จากเดิมที่ระบุ TA57_1001 ซึ่งอยู่นอกขอบเขต ดู CF-SIT-10
- รายละเอียดเต็มดูชีท Hiring Test Data
หมายเหตุ
- ดราฟต์เดิมระบุ Business Unit = CDS ใช้ CDG ตามชุดข้อมูลจริงในถัง SIT CDS ปิดใช้งานตั้งแต่ 1 ต.ค. 2024 ตามไฟล์ FO และไม่มี Position ในถัง SIT
- ดราฟต์เดิมระบุ Holiday Calendar = 02 ใช้ 01 / 01 ตามชุดข้อมูลจริงในถัง SIT
- ดราฟต์เดิมระบุ Work Schedule = D05H0800_02 ใช้ D05H0830 / D05H0830 ตามชุดข้อมูลจริงในถัง SIT</t>
  </si>
  <si>
    <t>1. Login ด้วย &lt;HR_ADMIN_ACCOUNT&gt;
- ไปที่ EC &gt; New Hire (Manual Key-in)
2. กรอกข้อมูล New Hire ตาม Test Data
- กรอกข้อมูล Identity ตามข้อมูลที่กำหนด
- กำหนด Employee Group = A - Permanent
- กรอกข้อมูลบางส่วนให้เพียงพอสำหรับ Save Draft โดยยังไม่ต้องกรอกข้อมูลทั้งหมดให้ครบ
3. กด Save Draft ก่อน Submit
- ออกจากรายการ New Hire หลังบันทึกร่างสำเร็จ
- ตรวจสอบว่ายังไม่มี Employee ID ถูกสร้าง
4. กลับมาเปิด Draft เดิม
- ตรวจสอบข้อมูลที่กรอกไว้ก่อน Save Draft
- ตรวจสอบว่าค่าเดิมยังอยู่ครบ
- กรอกข้อมูล Mandatory ที่เหลือให้ครบถ้วนเพื่อให้สามารถ Submit ได้
5. กด Submit เพื่อสร้างพนักงานใหม่
6. ตรวจสอบ Employee Profile ใน EC
- ค้นหาพนักงานที่สร้างใหม่ด้วย Employee ID
- ตรวจสอบ Hire Date / Date of Birth / Employee Group
- ตรวจสอบว่าพนักงานมี Age &gt; 60 ณ Hire Date
- ตรวจสอบว่ารายการ Draft ที่ Submit สำเร็จแล้วไม่ค้างอยู่ในรายการ Draft</t>
  </si>
  <si>
    <t>EC
- ระบบบันทึกใบจ้างที่ยังกรอกไม่ครบเป็น Draft ได้สำเร็จ
- ระบบเปิด Draft เดิมกลับมาทำต่อได้ และค่าที่กรอกไว้ก่อนหน้ายังอยู่ครบ
- ระบบไม่สร้าง Employee ID จากการ Save Draft
- ระบบสร้างพนักงานหลัง Submit สำเร็จ
- Hire Date = Today (กลางปี)
- Employee Group = A - Permanent
- ระบบสร้างพนักงาน Age &gt; 60 ได้ โดยไม่มีการ Block ที่ EC
- ใบร่างที่ Submit สำเร็จแล้วหายจากรายการ Draft เพื่อป้องกันการนำรายการเดิมกลับมาทำซ้ำ
- สถานะของใบร่าง = DRAFT โดยคำที่ระบบเก็บจริง = ? OQ-HIR-91
- สถานะของใบร่างหลัง Submit = COMPLETED โดยคำที่ระบบเก็บจริง = ? OQ-HIR-91
- ระบบอนุญาตให้ Save Draft เมื่อกรอกชื่อและนามสกุลแล้ว (Q&amp;A ข้อ 28)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OQ-HIR-91</t>
  </si>
  <si>
    <t>QA-Wannaphon</t>
  </si>
  <si>
    <t>#71875
#71887</t>
  </si>
  <si>
    <t>ตัดจากเคส E2E-02 ไฟล์ HR_SIT_E2E_V.0.1 (28).xlsx ชีท E2E All module
โมดูลที่เคสเต็มเกี่ยวข้อง EC / BE / TM / PY / Notification
ยกไปรอบเชื่อมโมดูล ผลที่คาดหวังฝั่ง Notification / TM / Menu Clock in/out / Menu OT Request / Menu Timesheet / BE / PY
ยกไปรอบเชื่อมโมดูล ขั้นตอน ตรวจสอบ Notification หลังสร้างพนักงานใหม่ / ตรวจสอบข้อมูลใน BE / TM / PY หลัง Submit สำเร็จ
เคสนี้มีจุดที่ยังไม่มีคำตอบ 1 จุด ไม่ต้องรอคำตอบก่อนรัน ให้รันเก็บค่าที่ระบบแสดงจริงแล้วแจ้ง BA หรือ SA ยืนยันหลังรัน</t>
  </si>
  <si>
    <t>E2E-03</t>
  </si>
  <si>
    <t>Hiring | Keyin - Success | New Hire | Hire Date &gt; Today | Age &lt; 60 | Female | TH | Special Benefit Group = Yes | A - Permanent</t>
  </si>
  <si>
    <t>HIR-EC-003</t>
  </si>
  <si>
    <t>ตรวจสอบการจ้างพนักงานใหม่แบบ Key-in สำเร็จ กรณีวันเริ่มงานในอนาคต อายุ &lt; 60 ปี เพศหญิง สัญชาติไทย พนักงานประจำ และอยู่ใน Special Benefit Group</t>
  </si>
  <si>
    <t>- Entry Route = Keyin
เงื่อนไขของเคสนี้
- Event Reason = New hire
- Hire Date = 01 Jan 2027
- Date of Birth = Age &lt; 60
- Gender = Female
- Nationality = Thai
- Special Benefit Group = Yes
- Employee Group = A - Permanent
- Copy Address from Employee = Yes / No
- Country / Province / District / Sub-District / Postal Code = ใช้สำหรับตรวจ Required เมื่อเลือก No
- Building / Floor / Village / Moo / Lane = ใช้สำหรับตรวจ Optional Field
- DVT Project = null
- Employee group = A - permanent
- Special benefit group flag = Yes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Special Benefit Group = Yes
- รายละเอียดเต็มดูชีท Hiring Test Data
หมายเหตุ
- ดราฟต์เดิมระบุ Business Unit = CDS ใช้ CDG ตามชุดข้อมูลจริงในถัง SIT CDS ปิดใช้งานตั้งแต่ 1 ต.ค. 2024 ตามไฟล์ FO และไม่มี Position ในถัง SIT</t>
  </si>
  <si>
    <t>1. Login ด้วย &lt;HR_ADMIN_ACCOUNT&gt;
- ไปที่ EC &gt; New Hire (Manual Key-in)
2. กรอกข้อมูล Identity ตาม Test Data
- กำหนด Hire Date &gt; Today
- กรอกข้อมูลบุคคลตาม Test Data
3. กรอกข้อมูล Dependent / Emergency Contact
- เพิ่ม Dependent จำนวน 1 คน
- เลือก Copy Address from Employee = Yes และตรวจสอบข้อมูล Address / ข้อความ “The address will be copied from the employee.”
- เปลี่ยนเป็น Copy Address from Employee = No
- ตรวจสอบว่า Country / Province / District / Sub-District / Postal Code เป็น Required
- ตรวจสอบว่า Building / Floor / Village / Moo / Lane แสดงแต่ไม่เป็น Required
- ทำซ้ำเงื่อนไขเดียวกันสำหรับ Emergency Contact
4. กรอกข้อมูลการจ้างงานที่จำเป็น
- กำหนด Special Benefit Group = Yes
- กำหนด Employee Group = A - Permanent
- กรอกข้อมูล Mandatory อื่นให้ครบถ้วนเพื่อให้สามารถ Submit ได้
5. กด Submit เพื่อสร้างพนักงานใหม่
6. ตรวจสอบ Employee Profile ใน EC
- ค้นหาพนักงานด้วย Employee ID
- ตรวจสอบ Hire Date / Employee Group / สถานะพนักงาน
- ตรวจสอบ Special Benefit Group = Yes
- ตรวจสอบข้อมูล Dependent / Emergency Contact และ Address ที่บันทึก</t>
  </si>
  <si>
    <t>EC
- ระบบสร้าง Employee Record สำหรับ Hire Date &gt; Today ได้ทันทีหลัง Submit โดยไม่ต้องรอถึง Hire Date
- Hire Date = วันที่กรอก ซึ่งเป็นวันในอนาคต
- Employee Group = A - Permanent
- เมื่อ Copy Address from Employee = Yes ระบบใช้ข้อมูล Address ของ Employee และแสดงข้อความ “The address will be copied from the employee.”
- เมื่อ Copy Address from Employee = No ระบบกำหนด Country / Province / District / Sub-District / Postal Code เป็น Required
- ระบบแสดง Building / Floor / Village / Moo / Lane แต่ไม่กำหนดเป็น Required
- พฤติกรรมเดียวกันทั้ง Dependent และ Emergency Contact
- ระบบบันทึกข้อมูล Dependent / Emergency Contact ตามข้อมูลที่ระบุหลัง Submit สำเร็จ
- ระบบบันทึก Special Benefit Group = Yes ได้
- Employee Status = Active ทันทีหลัง Submit แม้ Hire Date ยังไม่ถึง (Q&amp;A ข้อ 32)</t>
  </si>
  <si>
    <t>#72008</t>
  </si>
  <si>
    <t>ตัดจากเคส E2E-03 ไฟล์ HR_SIT_E2E_V.0.1 (28).xlsx ชีท E2E All module
โมดูลที่เคสเต็มเกี่ยวข้อง EC / TM / BE / PY / BE : Special Benefit Group = Yes
ยกไปรอบเชื่อมโมดูล ผลที่คาดหวังฝั่ง Notification / TM / BE / PY
ยกไปรอบเชื่อมโมดูล ขั้นตอน ตรวจสอบข้อมูลใน BE</t>
  </si>
  <si>
    <t>E2E-04</t>
  </si>
  <si>
    <t>Hiring | Keyin - Success | New Hire | Hire Date = Today | Age &lt; 60 | Male | TH | A - Permanent | National ID Duplicate in Different BU</t>
  </si>
  <si>
    <t>HIR-EC-004</t>
  </si>
  <si>
    <t>ตรวจสอบการจ้างพนักงานใหม่แบบ Key-in สำเร็จ กรณีวันเริ่มงานวันนี้ อายุ &lt; 60 ปี เพศชาย สัญชาติไทย พนักงานประจำ และ National ID ซ้ำกับพนักงานต่าง BU</t>
  </si>
  <si>
    <t>- Entry Route = Keyin
เงื่อนไขของเคสนี้
- Event Reason = New Hire
- Hire Date = Today
- Date of Birth = Age &lt; 60
- Gender = Male
- Nationality = Thai
- National ID = ใช้ National ID ที่ซ้ำกับพนักงาน Active ที่มีอยู่แล้วใน Different BU และไม่ใช่กรณี Rehire
- Thailand Format = N-NNNN-NNNNN-NN-N
- Vietnam Format = NNNNNNNNN
- Invalid National ID / Tax-ID = จำนวนหลักไม่ครบ
- Employee Group = A - Permanent
- DVT Project = null
- Employee group = A - permanent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ชุดข้อมูล TD-42
- Business Unit = CFR (10000003) Policy Profile = CFR
- Company = C004
- Position = 40007752 Job Code = STB10.12
- Department = 30002647 Branch = T224_1804 SSO Location = T224
- Division = 20001352 Cost Center = C00426100 Work Location = 50000183
- Work Schedule = D06H0800 Holiday Calendar = 03
- Personnel Grade (PG) = 10 Employee Sub Group ที่ต้องคีย์ = 10
เงื่อนไขเฉพาะของเคสนี้
- รอบที่ 1 ใช้ TD-01 Business Unit CDG รอบที่ 2 ใช้ TD-42 Business Unit CFR ด้วยเลขบัตรประชาชนเดียวกัน
- รายละเอียดเต็มดูชีท Hiring Test Data
หมายเหตุ
- ดราฟต์เดิมระบุ Personnel Grade (PG) = 15 ใช้ 10 / 10 ตามชุดข้อมูลจริงในถัง SIT</t>
  </si>
  <si>
    <t>1. Login ด้วย &lt;HR_ADMIN_ACCOUNT&gt;
- ไปที่ EC &gt; New Hire (Manual Key-in)
2. ตรวจสอบ Duplicate National ID / Tax-ID
- กรอก National ID ที่ซ้ำกับพนักงาน Active ที่มีอยู่แล้วใน Different BU และไม่ใช่กรณี Rehire
- ตรวจสอบว่าระหว่างกรอก ระบบยังไม่ Validate Duplicate แบบ Real-time
3. ตรวจสอบ Invalid Format ก่อน Duplicate Check
- กรอก National ID / Tax-ID ที่จำนวนหลักไม่ครบ
- กรอกข้อมูล Mandatory อื่นให้ครบถ้วนเพื่อให้สามารถ Submit ได้
- กด Submit
- ตรวจสอบผล Validation
- ตรวจสอบว่าระบบ Reject ก่อนเข้าสู่ขั้นตอนตรวจ Duplicate
4. ตรวจสอบ Duplicate ด้วย National ID ที่ Format ถูกต้อง
- กรอก National ID ประเทศไทยในรูปแบบ N-NNNN-NNNNN-NN-N โดยใช้ค่าที่ซ้ำกับพนักงาน Active ใน Different BU
- กรณีตรวจสอบ Vietnam ให้ใช้รูปแบบ NNNNNNNNN
- กำหนด Employee Group = A - Permanent
- กรอกข้อมูล Mandatory อื่นให้ครบถ้วนเพื่อให้สามารถ Submit ได้
5. กด Submit
- ตรวจสอบว่าระบบตรวจพบ National ID ซ้ำกับพนักงานที่มีอยู่แล้วใน Different BU
- ตรวจสอบ Notice ที่ระบบแสดง
- บันทึกข้อความ Notice ที่พบจริง
- บันทึกว่าหลังพบ Duplicate ระบบอนุญาตให้ Submit ต่อหรือ Block การ Submit</t>
  </si>
  <si>
    <t>EC
- ระบบตรวจสอบ Duplicate National ID / Tax-ID ตอนกด Submit เท่านั้น และไม่ Validate Duplicate แบบ Real-time ขณะกรอกข้อมูล
- ระบบตรวจพบว่า National ID ซ้ำกับพนักงาน Active ที่มีอยู่แล้ว แม้พนักงานเดิมจะอยู่คนละ Business Unit
- ระบบแสดง Notice แจ้งว่า National ID / Tax-ID ซ้ำหรือมีอยู่แล้ว
- National ID / Tax-ID Format
- ระบบรองรับรูปแบบ Thailand = N-NNNN-NNNNN-NN-N
- ระบบรองรับรูปแบบ Vietnam = NNNNNNNNN
- กรณี National ID / Tax-ID ผิดรูปแบบหรือจำนวนหลักไม่ครบ ระบบ Reject ก่อนเข้าสู่ขั้นตอนตรวจ Duplicate
- ข้อความ Notice ที่แน่นอน = ? OQ-HIR-140
- พฤติกรรมหลังพบ Duplicate ว่าระบบอนุญาตให้ Submit ต่อหรือ Block การ Submit = ? OQ-HIR-140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OQ-HIR-140</t>
  </si>
  <si>
    <t xml:space="preserve">  ซ้ำกับ 028 ระบุเองว่าเป็นคำตอบทางการของข้อค้างใน E2E-04</t>
  </si>
  <si>
    <t>E2E-05</t>
  </si>
  <si>
    <t>Hiring | Keyin - Success | New Hire | Hire Date = Today | Age &lt; 60 | Female | Non TH | A - Permanent</t>
  </si>
  <si>
    <t>HIR-EC-005</t>
  </si>
  <si>
    <t>ตรวจสอบการจ้างพนักงานใหม่แบบ Key-in สำเร็จ กรณีวันเริ่มงานวันนี้ อายุ &lt; 60 ปี เพศหญิง สัญชาติ Non-TH และเป็นพนักงานประจำ</t>
  </si>
  <si>
    <t>- Entry Route = Keyin
เงื่อนไขของเคสนี้
- Event Reason = New Hire
- Hire Date = Today
- Date of Birth = Age &lt; 60
- Gender = Female
- Nationality / Country = Non-TH และ Non-VN
- Passport Number = AB1234567
- Passport Issue Date = 01/02/2021
- Passport Expiry Date = &lt; Current Date
- Tax ID = 1234567890123
- Document Type = ? รอตารางค่าจริง
- Country = Japan
- Document Number = WP2026000123
- Issue Date = 01/03/2025
- Expiry Date = 28/02/2026
- Arrival Date (VISA) = 01/03/2025
- 90-days Report (VISA) = 30/05/2025
- Employee Group = A - Permanent
- DVT Project = null
- Employee group = A - permanent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Nationality = Non-TH และ Non-VN
- รายละเอียดเต็มดูชีท Hiring Test Data
หมายเหตุ
- ดราฟต์เดิมระบุ Business Unit = CDS ใช้ CDG ตามชุดข้อมูลจริงในถัง SIT CDS ปิดใช้งานตั้งแต่ 1 ต.ค. 2024 ตามไฟล์ FO และไม่มี Position ในถัง SIT</t>
  </si>
  <si>
    <t>1. Login ด้วย &lt;HR_ADMIN_ACCOUNT&gt;
- ไปที่ EC &gt; New Hire (Manual Key-in)
2. กรอกข้อมูล Identity สำหรับพนักงานต่างชาติ
- กำหนด Nationality / Country = Non-TH และ Non-VN
- กรอก Passport Number
- ตรวจสอบว่า Passport Issue Date และ Passport Expiry Date เป็น Required
- กรอก Passport Issue Date และ Passport Expiry Date ตาม Test Data
- กรอก Passport / Tax ID แทน National ID 13 หลัก
3. ตรวจสอบ Passport หมดอายุ
- กำหนด Passport Expiry Date &lt; Current Date
- ตรวจสอบข้อความ “Passport has expired”
4. เพิ่มข้อมูล Work Permit
- กรอก Document Type / Country / Document Number / Issue Date / Expiry Date / Arrival Date (VISA) / 90-days Report (VISA)
- เพิ่ม Work Permit มากกว่า 1 รายการ
- ตรวจสอบว่าระบบรองรับการเพิ่มหลายรายการ
5. กรอกข้อมูลการจ้างงานที่จำเป็น
- กำหนด Employee Group = A - Permanent
- กรอกข้อมูล Mandatory อื่นให้ครบถ้วนเพื่อให้สามารถ Submit ได้
6. กด Submit เพื่อสร้างพนักงานใหม่
7. ตรวจสอบ Employee Profile ใน EC
- ค้นหาพนักงานที่สร้างใหม่ด้วย Employee ID
- ตรวจสอบ Nationality / Passport / Tax ID
- ตรวจสอบข้อมูล Work Permit ทุกรายการ
- ตรวจสอบ Arrival Date (VISA) / 90-days Report (VISA)
- ตรวจสอบ Employee Group</t>
  </si>
  <si>
    <t>EC
- ระบบรองรับการสร้างพนักงาน Nationality = Non TH
- Employee Group = A - Permanent
- ระบบให้กรอก Work Permit หรือ Passport แทน National ID 13 หลักได้
- ระบบบันทึก Passport Number / Tax ID / Work Permit ตามข้อมูลที่กรอก
- เมื่อกรอก Passport Number ระบบกำหนด Passport Issue Date และ Passport Expiry Date เป็น Required
- เมื่อ Passport Expiry Date &lt; Current Date ระบบแสดงข้อความ “Passport has expired”
- ระบบรองรับการเพิ่ม Work Permit มากกว่า 1 รายการต่อพนักงาน 1 คน
- ระบบบันทึก Document Type / Country / Document Number / Issue Date / Expiry Date / Arrival Date (VISA) / 90-days Report (VISA) ได้
- 90-days Report (VISA) ยังไม่มี Business Rule เพิ่มเติม จึงตรวจเฉพาะว่าสามารถบันทึกค่าตามที่ระบุได้
- พฤติกรรมกรณี Passport หมดอายุว่าเป็น Warning และยัง Submit ได้ หรือ Block การ Submit = ? OQ-HIR-61
- ตารางค่าของ Document Type = ? OQ-HIR-78
- Country ใน Work Permit = Thailand (Q&amp;A ข้อ 33)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OQ-HIR-61, OQ-HIR-78</t>
  </si>
  <si>
    <t>#72050</t>
  </si>
  <si>
    <t>ตัดจากเคส E2E-05 ไฟล์ HR_SIT_E2E_V.0.1 (28).xlsx ชีท E2E All module
โมดูลที่เคสเต็มเกี่ยวข้อง EC / BE / TM / PY / Notification
ยกไปรอบเชื่อมโมดูล ผลที่คาดหวังฝั่ง Notification / TM / BE / PY
ยกไปรอบเชื่อมโมดูล ขั้นตอน ตรวจสอบผลใน PY
เคสนี้มีจุดที่ยังไม่มีคำตอบ 2 จุด ไม่ต้องรอคำตอบก่อนรัน ให้รันเก็บค่าที่ระบบแสดงจริงแล้วแจ้ง BA หรือ SA ยืนยันหลังรัน</t>
  </si>
  <si>
    <t>E2E-06</t>
  </si>
  <si>
    <t>Hiring | Keyin - Success | New Hire | Hire Date = Today | Age = 60 | Male | TH | A - Permanent</t>
  </si>
  <si>
    <t>HIR-EC-006</t>
  </si>
  <si>
    <t>ตรวจสอบการจ้างพนักงานใหม่แบบ Key-in สำเร็จ กรณีวันเริ่มงานวันนี้ อายุ 60 ปี เพศชาย สัญชาติไทย และเป็นพนักงานประจำ</t>
  </si>
  <si>
    <t>- Entry Route = Keyin
เงื่อนไขของเคสนี้
- Event Reason = New hire
- Hire Date = Today
- Date of Birth = Age = 60 พอดี ณ Hire Date
- Gender = Male
- Nationality = Thai
- Employee Group = A - Permanent
- DVT Project = null
- Employee group = A - permanent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Date of Birth = อายุครบ 60 ปีพอดี ณ Hire Date
- รายละเอียดเต็มดูชีท Hiring Test Data
หมายเหตุ
- ดราฟต์เดิมระบุ Business Unit = CDS ใช้ CDG ตามชุดข้อมูลจริงในถัง SIT CDS ปิดใช้งานตั้งแต่ 1 ต.ค. 2024 ตามไฟล์ FO และไม่มี Position ในถัง SIT</t>
  </si>
  <si>
    <t>1. Login ด้วย &lt;HR_ADMIN_ACCOUNT&gt;
- ไปที่ EC &gt; New Hire (Manual Key-in)
2. กรอกข้อมูล New Hire ตาม Test Data
- กรอกข้อมูล Identity โดยกำหนด Date of Birth ให้คำนวณแล้ว Age = 60 พอดี ณ Hire Date
- กำหนด Employee Group = A - Permanent
- กรอกข้อมูล Mandatory อื่นให้ครบถ้วนเพื่อให้สามารถ Submit ได้
3. กด Submit เพื่อสร้างพนักงานใหม่
4. ตรวจสอบ Employee Profile ใน EC
- ค้นหาพนักงานที่สร้างใหม่ด้วย Employee ID
- ตรวจสอบ Date of Birth / Hire Date และอายุของพนักงาน ณ Hire Date
- ตรวจสอบ Employee Group</t>
  </si>
  <si>
    <t>EC
- ระบบสร้างพนักงานที่มี Age = 60 พอดี ณ Hire Date ได้ โดยไม่มีการ Block ที่ EC
- Date of Birth / Hire Date ที่บันทึกตรงกับข้อมูลที่กรอก และคำนวณได้ Age = 60 พอดี ณ Hire Date
- Employee Group = A - Permanent</t>
  </si>
  <si>
    <t xml:space="preserve"> อายุ 60 ฝั่ง EC ไม่มีการบล็อก เจตนาจริงคือประกันสังคม (PY) ซ้ำ  024 และ HIR-EC-002 มีอยู่แล้ว: "ระบบสร้างพนักงาน Age &gt; 60 ได้ โดยไม่มีการ Block ที่ EC"</t>
  </si>
  <si>
    <t>E2E-07</t>
  </si>
  <si>
    <t>Hiring | Keyin - Success | New Hire | Hire Date = Today | Age &lt; 60 | Male | TH | B - Expat Outbound | Probation Exemption = Yes</t>
  </si>
  <si>
    <t>HIR-EC-007</t>
  </si>
  <si>
    <t>ตรวจสอบการจ้างพนักงานใหม่แบบ Key-in สำเร็จ กรณีวันเริ่มงานวันนี้ อายุ &lt; 60 ปี เพศชาย สัญชาติไทย กลุ่มพนักงาน Expat Outbound และได้รับยกเว้นทดลองงาน</t>
  </si>
  <si>
    <t>- Entry Route = Keyin
เงื่อนไขของเคสนี้
- Event Reason = New hire
- Hire Date = Today
- Date of Birth = Age &lt; 60
- Gender = Male
- Nationality = Thai
- Probation Exemption = Yes
- Employee Group = B - Expat Outbound
- O.T. Flag = Auto-Derived จาก Rule Table
- DVT Project = null
- Employee group = B - Expat Outbound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Employee Group = B - Expat Outbound
- Employee Sub Group = UC เป็น Employee Sub Group ค่าเดียวที่ตาราง FO ผูกไว้กับกลุ่ม B ดู OQ-HIR-104
- ตารางเวลาให้กลุ่ม B ทุก Employee Sub Group = Time Status 09 O.T. Flag = no
- รายละเอียดเต็มดูชีท Hiring Test Data
หมายเหตุ
- ดราฟต์เดิมระบุ Business Group = CPN ใช้ CRC ตามชุดข้อมูลจริงในถัง SIT
- ดราฟต์เดิมระบุ Business Unit = CPN ใช้ CDG ตามชุดข้อมูลจริงในถัง SIT
- ดราฟต์เดิมระบุ Company = C066 ใช้ C001 ตามชุดข้อมูลจริงในถัง SIT
- ดราฟต์เดิมระบุ Personnel Grade (PG) = 20 ใช้ 10 ตามชุดข้อมูลจริงในถัง SIT</t>
  </si>
  <si>
    <t>1. Login ด้วย &lt;HR_ADMIN_ACCOUNT&gt;
- ไปที่ EC &gt; New Hire (Manual Key-in)
2. กรอกข้อมูล New Hire ตาม Test Data
- กรอกข้อมูล Identity ตามข้อมูลที่กำหนด
- กรอกข้อมูล Position &amp; Organization โดยกำหนด Employee Group = B - Expat Outbound
- กำหนด Probation Exemption = Yes
- ไม่กรอก O.T. Flag และตรวจสอบค่าที่ระบบ Derive จาก Rule Table
- กรอกข้อมูล Compensation Information ให้ครบถ้วน
3. กด Submit เพื่อสร้างพนักงานใหม่
4. ตรวจสอบ Employee Profile ใน EC
- กลับไปที่ EC Employee List
- ค้นหาพนักงานที่สร้างใหม่ด้วย Employee ID
- เปิด Employee Profile และตรวจสอบข้อมูลพนักงาน
- ตรวจสอบ Employee Group / Probation Exemption / Pass Probation Date
- ตรวจสอบว่าไม่แสดง Probationary Period End Date
- ตรวจสอบว่าไม่มี Probation Record สำหรับพนักงานรายนี้
- ตรวจสอบ O.T. Flag ที่ระบบ Derive จาก Rule Table
5. ตรวจสอบผลหลังสร้างพนักงานที่ได้รับ Probation Exemption
- ตรวจสอบ Pass Probation Date
- ตรวจสอบว่าไม่มีขั้นตอนทดลองงานสำหรับพนักงานรายนี้</t>
  </si>
  <si>
    <t>EC
- ระบบสร้างพนักงานใหม่สำเร็จ
- Employee Group = B - Expat Outbound
- Probation Exemption = Yes
- ระบบกำหนด Probationary Period End Date = Hire Date (Q&amp;A ข้อ 22)
- ระบบไม่แสดง Probationary Period End Date
- ระบบไม่สร้าง Probation Record สำหรับพนักงานรายนี้
- พนักงานเข้าสู่สถานะทำงานได้โดยไม่ผ่านขั้น Probation
- ระบบ Auto-Derive O.T. Flag จาก Rule Table โดย HR ไม่ต้องกรอกเอง
- ค่าจาก Foundation Migration Set ยืนยันได้เพียงว่าเป็นค่าที่มีอยู่ในระบบ ยังไม่ได้ยืนยันว่าเป็นค่าที่ถูกต้องสำหรับ Scenario นี้
- Position Code ที่ใช้จริง = ? OQ-HIR-48
- ระบบใช้ Employee ID เป็นตัวชี้ว่าเป็นรายการ Migration เดิม และไม่สร้างพนักงานซ้ำ (Q&amp;A ข้อ 41)
- ค่าที่ระบบเก่ามีแต่ระบบใหม่ไม่มี ระบบแสดงค่าเดิมตามที่ migrate มา (Q&amp;A ข้อ 18)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OQ-HIR-48</t>
  </si>
  <si>
    <t>ยกเว้นทดลองงาน  (+ มีบรรทัด Migration ) ซ้ำ 054</t>
  </si>
  <si>
    <t>E2E-08</t>
  </si>
  <si>
    <t>Hiring | Keyin - Success | New Hire | Hire Date = Today | Age &lt; 60 | Female | Non TH | E - Temporary</t>
  </si>
  <si>
    <t>HIR-EC-008</t>
  </si>
  <si>
    <t>ตรวจสอบการจ้างพนักงานใหม่แบบ Key-in สำเร็จ กรณีวันเริ่มงานวันนี้ อายุ &lt; 60 ปี เพศหญิง สัญชาติ Non-TH และเป็นพนักงานชั่วคราว</t>
  </si>
  <si>
    <t>- Entry Route = Keyin
เงื่อนไขของเคสนี้
- Event Reason = New hire
- Hire Date = Today
- Date of Birth = Age &lt; 60
- Gender = Female
- Nationality = Non TH
- Passport / Work Permit = ใช้แทน National ID 13 หลัก
- Employee Group = E - Temporary
- YOS = 365 วัน
- DVT Project = null
- Employee group = E - Temporary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Employee Group = E - Temporary
- Employee Sub Group = P2 Monthly
- ตารางเวลาให้กลุ่ม E P1 ถึง P3 ของ CRC = Time Status 01 O.T. Flag = yes
- รายละเอียดเต็มดูชีท Hiring Test Data
หมายเหตุ
- ดราฟต์เดิมระบุ Business Unit = CFR ใช้ CDG ตามชุดข้อมูลจริงในถัง SIT
- ดราฟต์เดิมระบุ Company = C004 ใช้ C001 ตามชุดข้อมูลจริงในถัง SIT</t>
  </si>
  <si>
    <t>1. Login ด้วย &lt;HR_ADMIN_ACCOUNT&gt;
- ไปที่ EC &gt; New Hire (Manual Key-in)
2. กรอกข้อมูล New Hire ตาม Test Data
- กรอกข้อมูล Identity โดยกำหนด Nationality = Non TH
- กรอก Passport หรือ Work Permit แทน National ID 13 หลัก
- กรอกข้อมูล Position &amp; Organization โดยกำหนด Employee Group = E - Temporary
- กรอกข้อมูล Mandatory อื่นให้ครบถ้วนเพื่อให้สามารถ Submit ได้
3. กด Submit เพื่อสร้างพนักงานใหม่
4. ตรวจสอบ Employee Profile ใน EC
- ค้นหาพนักงานที่สร้างใหม่ด้วย Employee ID
- ตรวจสอบ Nationality = Non TH
- ตรวจสอบ Employee Group = E - Temporary
- ตรวจสอบข้อมูล Passport / Work Permit ที่บันทึก</t>
  </si>
  <si>
    <t>EC
- ระบบสร้างพนักงาน Nationality = Non TH และ Employee Group = E - Temporary ได้สำเร็จ
- ระบบบันทึก Nationality = Non TH และ Employee Group = E - Temporary ตามข้อมูลที่ระบุ
- ระบบให้กรอก Passport หรือ Work Permit แทน National ID 13 หลักได้
- ระบบบันทึกข้อมูล Passport / Work Permit ตามข้อมูลที่กรอก
- Country ใน Work Permit = Thailand (Q&amp;A ข้อ 33)</t>
  </si>
  <si>
    <t>ต่างชาติ ต่างแค่ Employee Group ไม่เปลี่ยน validation ซ้ำ 005</t>
  </si>
  <si>
    <t>E2E-09</t>
  </si>
  <si>
    <t>Hiring | Keyin - Success | New Hire | Hire Date = Today | Age &lt; 60 | Female | TH | F - DVT</t>
  </si>
  <si>
    <t>HIR-EC-009</t>
  </si>
  <si>
    <t>ตรวจสอบการจ้างพนักงานใหม่แบบ Key-in สำเร็จ กรณีวันเริ่มงานวันนี้ อายุ &lt; 60 ปี เพศหญิง สัญชาติไทย และกลุ่มพนักงาน DVT</t>
  </si>
  <si>
    <t>- Entry Route = Keyin
เงื่อนไขของเคสนี้
- Event Reason = New Hire
- Hire Date = Today
- Date of Birth = Age &lt; 60
- Gender = Female
- Nationality = TH
- Employee Group = F - DVT
- DVT Project Name = ? รอตารางโครงการ DVT
- Partner University = 06 Burapha University
- Type = ? ยังไม่ยืนยันตารางที่ใช้
- Degree Level = zDVTDegreeLv_3 Vocational Certificate
- Course = major006 Business Admin
- Course of Time = ? ยังไม่ยืนยันหน่วย/รูปแบบ
- Academic Year = 2569
- Graduation Date = 31/03/2027
- Bonding End Date = 31/03/2029
- University Type = ต้องระบุเป็น DVT Partnered University หรือ Other University ก่อน Execute
- DVT Project = B05
- Employee group = F - DVT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Employee Group = F - DVT
- Employee Sub Group = D1 Partner university
- ตารางเวลาให้กลุ่ม F ทุก Employee Sub Group = Time Status 01 O.T. Flag = yes
- รายละเอียดเต็มดูชีท Hiring Test Data
หมายเหตุ
- ดราฟต์เดิมระบุ Business Unit = RBS ใช้ CDG ตามชุดข้อมูลจริงในถัง SIT RBS ปิดใช้งานตั้งแต่ 1 ต.ค. 2024 ตามไฟล์ FO และไม่มี Position ในถัง SIT
- ดราฟต์เดิมระบุ Company = C002 ใช้ C001 ตามชุดข้อมูลจริงในถัง SIT</t>
  </si>
  <si>
    <t>1. Login ด้วย &lt;HR_ADMIN_ACCOUNT&gt;
- ไปที่ EC &gt; New Hire (Manual Key-in)
2. กรอกข้อมูล Identity ตาม Test Data
3. ตรวจสอบ DVT-Specific Fields ตาม Employee Group
- เลือก Employee Group อื่นที่ไม่ใช่ F - DVT และตรวจสอบว่าฟิลด์ DVT ทั้ง 9 ช่องไม่แสดง
- เปลี่ยน Employee Group = F - DVT
- ตรวจสอบว่าระบบแสดง DVT Project Name / Partner University / Type / Degree Level / Course / Course of Time / Academic Year / Graduation Date / Bonding End Date
- ตรวจสอบว่า Scholarship ไม่แสดงสำหรับ Employee Group = F - DVT
4. กรอกข้อมูล Position &amp; Organization
- กำหนด Employee Group = F - DVT
- กรอกข้อมูล Mandatory อื่นให้ครบถ้วนเพื่อให้สามารถ Submit ได้
5. กรอกข้อมูล DVT
- กรอก DVT-Specific Fields ทั้ง 9 ช่องตาม Test Data
- ระบุ University Type เป็น DVT Partnered University หรือ Other University ตามชุดข้อมูลที่ใช้ทดสอบ
6. กรอกข้อมูล Compensation Information ให้ครบถ้วน
7. กด Submit เพื่อสร้างพนักงานใหม่
8. ตรวจสอบ Employee Profile ใน EC
- ค้นหาพนักงานด้วย Employee ID
- ตรวจสอบ Employee Group = F - DVT
- ตรวจสอบข้อมูล DVT ทั้ง 9 ช่องที่บันทึก
9. ตรวจสอบข้อมูล DVT ตามประเภทมหาวิทยาลัย
- ตรวจสอบผลของ DVT Partnered University / Other University ตาม TC-E2E-115</t>
  </si>
  <si>
    <t>EC
- ระบบสร้างพนักงาน Employee Group = F - DVT ได้สำเร็จ
- เมื่อ Employee Group = F - DVT ระบบแสดง DVT-Specific Fields ทั้ง 9 ช่อง ได้แก่ DVT Project Name / Partner University / Type / Degree Level / Course / Course of Time / Academic Year / Graduation Date / Bonding End Date
- เมื่อ Employee Group ไม่ใช่ F - DVT ระบบซ่อน DVT-Specific Fields ทั้ง 9 ช่อง
- ระบบบันทึกข้อมูล DVT ทั้ง 9 ช่องตามข้อมูลที่ระบุหลัง Submit สำเร็จ
- ระบบไม่แสดง Scholarship เมื่อ Employee Group = F - DVT เนื่องจาก Scholarship เป็นเงื่อนไขของ Employee Group = Permanent
DVT
- ผลของ DVT Partnered University / Other University เป็นไปตาม Coverage ของ TC-E2E-115
- ต้องกำหนด University Type ที่ใช้ทดสอบให้ชัดเจนก่อน Execute เนื่องจากทั้งสองประเภทมีผลต่างกัน
- ตาราง DVT Project Name / Type และรูปแบบ Course of Time = ? OQ-HIR-78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OQ-HIR-78</t>
  </si>
  <si>
    <t>ตัดจากเคส E2E-09 ไฟล์ HR_SIT_E2E_V.0.1 (28).xlsx ชีท E2E All module
โมดูลที่เคสเต็มเกี่ยวข้อง REC / File Gateway / EC / BE / TM / PY
ยกไปรอบเชื่อมโมดูล ผลที่คาดหวังฝั่ง Notification / TM / BE / PY
ยกไปรอบเชื่อมโมดูล ขั้นตอน ตรวจสอบข้อมูลใน BE
เคสนี้มีจุดที่ยังไม่มีคำตอบ 1 จุด ไม่ต้องรอคำตอบก่อนรัน ให้รันเก็บค่าที่ระบบแสดงจริงแล้วแจ้ง BA หรือ SA ยืนยันหลังรัน</t>
  </si>
  <si>
    <t>E2E-10</t>
  </si>
  <si>
    <t>Hiring | Keyin - Success | New Hire | Hire Date = Today | Age &lt; 60 | Male | TH | G - Intership</t>
  </si>
  <si>
    <t>HIR-EC-010</t>
  </si>
  <si>
    <t>ตรวจสอบการจ้างพนักงานใหม่แบบ Key-in สำเร็จ กรณีวันเริ่มงานวันนี้ อายุ &lt; 60 ปี เพศชาย สัญชาติไทย และเป็นพนักงานฝึกงาน</t>
  </si>
  <si>
    <t>- Entry Route = Keyin
เงื่อนไขของเคสนี้
- Event Reason = New Hire
- Hire Date = Today
- Date of Birth = Age &lt; 60
- Gender = Male
- Nationality = Thai
- Employee Group = G - Internship
- Probation Exemption = No
- DVT Project = null
- Employee group = G - Internship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Employee Group = G - Internship
- Employee Sub Group = T1 CG Internship
- ตารางเวลาให้กลุ่ม G ทุก Employee Sub Group = Time Status 01 O.T. Flag = yes
- rule กลุ่ม G ที่ระบุช่วง P1 ถึง P3 ในตารางเวลา ใช้กับ Employee Sub Group ชุดนี้ไม่ได้ ดู CF-SIT-15
- รายละเอียดเต็มดูชีท Hiring Test Data
หมายเหตุ
- ดราฟต์เดิมระบุ Business Unit = CFR ใช้ CDG ตามชุดข้อมูลจริงในถัง SIT
- ดราฟต์เดิมระบุ Company = C004 ใช้ C001 ตามชุดข้อมูลจริงในถัง SIT</t>
  </si>
  <si>
    <t>1. Login ด้วย &lt;HR_ADMIN_ACCOUNT&gt;
- ไปที่ EC &gt; New Hire (Manual Key-in)
2. กรอกข้อมูล New Hire ตาม Test Data
- กรอกข้อมูล Identity ตามข้อมูลที่กำหนด
- กรอกข้อมูล Position &amp; Organization โดยกำหนด Employee Group = G - Internship
- กรอกข้อมูล Mandatory ที่จำเป็นให้ครบถ้วน
3. กด Submit เพื่อสร้างพนักงานใหม่
4. ตรวจสอบ Employee Profile ใน EC
- ค้นหาพนักงานที่สร้างใหม่ด้วย Employee ID
- เปิด Employee Profile
- ตรวจสอบ Employee Group = G - Internship
- ตรวจสอบว่าไม่แสดงข้อมูล Scholarship
5. ตรวจสอบข้อมูล Internship</t>
  </si>
  <si>
    <t>EC
- ระบบสร้างพนักงานใหม่สำเร็จตาม Expected Result ของ E2E-01
- Employee Group = G - Internship
- Probation Exemption = No
- ระบบไม่แสดง Scholarship เนื่องจาก Scholarship แสดงเฉพาะ Employee Group = Permanent
Internship
- Internship Rate เป็นไปตามเงื่อนไข
- ระยะ Probation ของ Employee Group = G - Internship = ? OQ-HIR-50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OQ-HIR-50</t>
  </si>
  <si>
    <t xml:space="preserve"> Expected "เหมือน E2E-01"</t>
  </si>
  <si>
    <t>E2E-11</t>
  </si>
  <si>
    <t>Hiring | Keyin - Success | New Hire | Hire Date = Today | Age &lt; 60 | Female | TH | H - Contingent Worker</t>
  </si>
  <si>
    <t>HIR-EC-011</t>
  </si>
  <si>
    <t>ตรวจสอบการจ้างพนักงานใหม่แบบ Key-in สำเร็จ กรณีวันเริ่มงานวันนี้ อายุ &lt; 60 ปี เพศหญิง สัญชาติไทย และกลุ่มพนักงาน Contingent Worker</t>
  </si>
  <si>
    <t>- Entry Route = Keyin
เงื่อนไขของเคสนี้
- Event Reason = New Hire
- Hire Date = Today
- Date of Birth = Age &lt; 60
- Gender = Female
- Nationality = Thai
- Employee Group = H - Contingent Worker
- DVT Project = null
- Employee group = H - Contingent Worker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Employee Group = H - Contingent Worker
- Employee Sub Group = C1 Consultant
- ตารางเวลาให้กลุ่ม H ทุก Employee Sub Group = Time Status 09 O.T. Flag = no
- รายละเอียดเต็มดูชีท Hiring Test Data
หมายเหตุ
- ดราฟต์เดิมระบุ Business Unit = CFR ใช้ CDG ตามชุดข้อมูลจริงในถัง SIT
- ดราฟต์เดิมระบุ Company = C004 ใช้ C001 ตามชุดข้อมูลจริงในถัง SIT</t>
  </si>
  <si>
    <t>1. Login ด้วย &lt;HR_ADMIN_ACCOUNT&gt;
- ไปที่ EC &gt; New Hire (Manual Key-in)
2. กรอกข้อมูล New Hire ตาม Test Data
- กรอกข้อมูล Identity ตามข้อมูลที่กำหนด
- กรอกข้อมูล Position &amp; Organization โดยกำหนด Employee Group = H - Contingent Worker
- กรอกข้อมูล Mandatory ที่จำเป็นให้ครบถ้วน
3. กด Submit เพื่อสร้างพนักงานใหม่
4. ตรวจสอบ Employee Profile ใน EC
- ค้นหาพนักงานที่สร้างใหม่ด้วย Employee ID
- เปิด Employee Profile
- ตรวจสอบ Employee Group = H - Contingent Worker</t>
  </si>
  <si>
    <t>EC
- ระบบสร้างพนักงานใหม่สำเร็จตาม Expected Result ของ E2E-01
- ระบบบันทึก Employee Group = H - Contingent Worker ถูกต้องตามข้อมูลที่ระบุ
- กฎธุรกิจและสูตรคำนวณเฉพาะของ Employee Group = H - Contingent Worker = ? OQ-HIR-64
- ระยะ Probation ของ Employee Group = H - Contingent Worker = ? OQ-HIR-50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OQ-HIR-64, OQ-HIR-50</t>
  </si>
  <si>
    <t>E2E-12</t>
  </si>
  <si>
    <t>Hiring | Keyin - Success | Replacement | Hire Date = Today | Age &lt; 60 | Male | TH | A - Permanent</t>
  </si>
  <si>
    <t>HIR-EC-012</t>
  </si>
  <si>
    <t>ตรวจสอบการจ้างพนักงานแบบ Replacement ผ่าน Key-in สำเร็จ กรณีวันเริ่มงานวันนี้ อายุ &lt; 60 ปี เพศชาย สัญชาติไทย และเป็นพนักงานประจำ</t>
  </si>
  <si>
    <t>- Entry Route = Keyin
เงื่อนไขของเคสนี้
- Event Reason = Replacement
- Hire Date = Today
- Date of Birth = Age &lt; 60
- Gender = Male
- Nationality = Thai
- Replaced Employee ID = Employee ID ของพนักงานที่มีอยู่จริงและสามารถใช้สำหรับ Replacement
- Invalid Replaced Employee ID = &lt;NON_EXISTING_EMPLOYEE_ID&gt;
- Employee Group = A - Permanent
- DVT Project = null
- Employee group = A - Permanent
- Special benefit group flag = No
ค่าที่ต้องคีย์ ชุดข้อมูลจากถัง SIT ตรวจสอบเมื่อ 28 ส.ค. 2026
ชุดข้อมูล TD-46
- Business Group = CRC
- Business Unit = CFR (10000003) Policy Profile = CFR
- Company = C004
- Position = 40004883 Job Code = LPB10.12
- Department = 30002071 Branch = T170_1750 SSO Location = T170
- Division = 20001368 Cost Center = C00402100 Work Location = 50000034
- Work Schedule = D06H0800 Holiday Calendar = 03
- Personnel Grade (PG) = 10 Employee Sub Group ที่ต้องคีย์ = 10
- ตารางกำหนด Time Status = 01 O.T. Flag = yes สิทธิ์ลาพักผ่อนปีแรก = 6 วัน
ชุดข้อมูล TD-42
- Position = 40007752 Job Code = STB10.12
- Department = 30002647 Branch = T224_1804 SSO Location = T224
- Division = 20001352 Cost Center = C00426100 Work Location = 50000183
- Personnel Grade (PG) = 10 Employee Sub Group ที่ต้องคีย์ = 10
เงื่อนไขเฉพาะของเคสนี้
- พนักงานที่ถูกแทนที่ = ผู้ครอง Position 40004883
- Position ที่จ้างเข้ามาใหม่ = TD-42
- ยังไม่มีพนักงานในฐานข้อมูล SIT จึงต้องสร้างพนักงานผู้ถูกแทนที่ก่อนด้วยเคส E2E-01 ดู CF-SIT-08
- รายละเอียดเต็มดูชีท Hiring Test Data
หมายเหตุ
- ดราฟต์เดิมระบุ Business Unit = CDS ใช้ CFR / CFR ตามชุดข้อมูลจริงในถัง SIT CDS ปิดใช้งานตั้งแต่ 1 ต.ค. 2024 ตามไฟล์ FO และไม่มี Position ในถัง SIT
- ดราฟต์เดิมระบุ Company = C001 ใช้ C004 / C004 ตามชุดข้อมูลจริงในถัง SIT</t>
  </si>
  <si>
    <t>1. Login ด้วย &lt;HR_ADMIN_ACCOUNT&gt;
- ไปที่ EC &gt; New Hire (Manual Key-in)
2. ตรวจสอบการแสดง Replaced Employee ID ตาม Event Reason
- เลือก Event Reason = New Hire และตรวจสอบว่าไม่แสดงช่อง Replaced Employee ID
- เปลี่ยน Event Reason = Replacement
- ตรวจสอบว่าระบบแสดงช่อง Replaced Employee ID และกำหนดเป็น Required
3. ตรวจสอบ Replaced Employee ID ที่ไม่มีอยู่จริง
- กรอก Replaced Employee ID = &lt;NON_EXISTING_EMPLOYEE_ID&gt;
- กด Verify
- ตรวจสอบ Validation / Notice ที่ระบบแสดง
- ตรวจสอบว่าไม่สามารถใช้ Employee ID ที่ไม่ถูกต้องดำเนินการต่อได้
4. ตรวจสอบ Replaced Employee ID ที่ถูกต้อง
- กรอก Replaced Employee ID ของพนักงานที่มีอยู่จริงตาม Test Data (พนักงานเดิมมีการ ลาออก / ย้าย / เลื่อนตำแหน่ง)
- กด Verify
- ตรวจสอบว่า Replaced Employee ID ผ่านการตรวจสอบ
5. กรอกข้อมูล New Hire ตาม Test Data
- กรอกข้อมูล Identity ตามข้อมูลที่กำหนด
- กรอกข้อมูล Position &amp; Organization โดยกำหนด Employee Group = A - Permanent
- กรอกข้อมูล Mandatory ที่จำเป็นให้ครบถ้วน
6. กด Submit เพื่อสร้างพนักงานใหม่
7. ตรวจสอบ Employee Profile ใน EC
- ค้นหาพนักงานที่สร้างใหม่ด้วย Employee ID
- เปิด Employee Profile
- ตรวจสอบ Event Reason = Replacement
- ตรวจสอบ Employee Group = A - Permanent
- ตรวจสอบ Replaced Employee ID ที่บันทึก</t>
  </si>
  <si>
    <t>EC
- ระบบสร้างพนักงานใหม่สำเร็จ
- ระบบบันทึก Event Reason = Replacement
- ระบบบันทึก Employee Group = A - Permanent
- Hire Date = Today ตามข้อมูลที่ระบุ
- ระบบไม่ตรวจว่า Replaced Employee ID ต้องอยู่ Position / Company / Business Unit เดียวกัน และไม่ตรวจสถานะ active ขอเพียงระบบค้นหาเจอ (Q&amp;A ข้อ 34, 35, 37)
Replaced Employee ID
- เมื่อ Event Reason = New Hire ระบบไม่แสดงช่อง Replaced Employee ID
- เมื่อ Event Reason = Replacement ระบบแสดงช่อง Replaced Employee ID และกำหนดเป็น Required
- เมื่อกรอก Replaced Employee ID ที่ไม่มีอยู่จริงและกด Verify ระบบแสดง Validation / Notice และไม่อนุญาตให้ใช้ Employee ID ดังกล่าวดำเนินการต่อ
- เมื่อกรอก Replaced Employee ID ที่ถูกต้องและกด Verify ระบบตรวจสอบข้อมูลสำเร็จและสามารถดำเนินการต่อได้
- หลัง Submit สำเร็จ ระบบบันทึก Replaced Employee ID ตรงกับข้อมูลที่ระบุ</t>
  </si>
  <si>
    <t>ตัดจากเคส E2E-12 ไฟล์ HR_SIT_E2E_V.0.1 (28).xlsx ชีท E2E All module
โมดูลที่เคสเต็มเกี่ยวข้อง EC / BE / TM / PY / Notification
ยกไปรอบเชื่อมโมดูล ผลที่คาดหวังฝั่ง Notification / TM / BE / PY</t>
  </si>
  <si>
    <t>E2E-13</t>
  </si>
  <si>
    <t>Hiring | Keyin - Success | Migration | Hire Date &lt; Today (Current Year) | Age &lt; 60 | Female | TH | G - Internship</t>
  </si>
  <si>
    <t>HIR-EC-013</t>
  </si>
  <si>
    <t>ตรวจสอบการจ้างพนักงานแบบ Migration ผ่าน Key-in สำเร็จ กรณีวันเริ่มงานย้อนหลังภายในปีปัจจุบัน อายุ &lt; 60 ปี เพศหญิง สัญชาติไทย และเป็นพนักงานฝึกงาน</t>
  </si>
  <si>
    <t>- Entry Route = Keyin
เงื่อนไขของเคสนี้
- Event Reason = Migration
- Hire Date &lt; Today 01 Aug 2026
- Date of Birth = Age &lt; 60
- Gender = Female
- Nationality = Thai
- Employee Group = G - Internship
- DVT Project = null
- Employee group = G - Internship
- Special benefit group flag = No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Employee Group = G - Internship Employee Sub Group = T1
- Event Reason = Migration
- รายละเอียดเต็มดูชีท Hiring Test Data
หมายเหตุ
- ดราฟต์เดิมระบุ Business Unit = CDS ใช้ CDG ตามชุดข้อมูลจริงในถัง SIT CDS ปิดใช้งานตั้งแต่ 1 ต.ค. 2024 ตามไฟล์ FO และไม่มี Position ในถัง SIT</t>
  </si>
  <si>
    <t>1. Login ด้วย &lt;HR_ADMIN_ACCOUNT&gt;
- ไปที่ EC &gt; New Hire (Manual Key-in)
2. กรอกข้อมูลตาม Test Data
- กำหนด Event Reason = Migration
- กำหนด Hire Date &lt; Today
- กรอกข้อมูล Identity ตามข้อมูลที่กำหนด
- กำหนด Employee Group = G - Internship
- กรอกข้อมูล Mandatory อื่นให้ครบถ้วนเพื่อให้สามารถ Submit ได้
3. กด Submit เพื่อสร้างข้อมูลพนักงาน
4. ตรวจสอบ Employee Profile ใน EC
- ค้นหาพนักงานด้วย Employee ID
- ตรวจสอบ Event Reason = Migration
- ตรวจสอบ Hire Date เป็นวันที่ย้อนหลัง
- ตรวจสอบ Employee Group = G - Internship
- ตรวจสอบ Employee Status</t>
  </si>
  <si>
    <t>EC
- ระบบบันทึกข้อมูลพนักงานจาก Migration ได้สำเร็จ
- Event Reason = Migration
- Hire Date = วันที่ย้อนหลังตามข้อมูลที่ระบุ และน้อยกว่า Today
- Employee Group = G - Internship
- Employee Status = Active
- ระบบไม่สร้าง Employee Record ซ้ำจากรายการเดียวกัน
- ระบบไม่ส่ง Notification ซ้ำจากการ Migration
- ระบบใช้ Employee ID เป็นตัวชี้ว่าเป็นรายการ Migration เดิม และไม่สร้างพนักงานซ้ำ (Q&amp;A ข้อ 41)
- ค่าที่ระบบเก่ามีแต่ระบบใหม่ไม่มี ระบบแสดงค่าเดิมตามที่ migrate มา (Q&amp;A ข้อ 18)</t>
  </si>
  <si>
    <t>ตัดจากเคส E2E-13 ไฟล์ HR_SIT_E2E_V.0.1 (28).xlsx ชีท E2E All module
โมดูลที่เคสเต็มเกี่ยวข้อง EC / BE / TM / PY
ยกไปรอบเชื่อมโมดูล ผลที่คาดหวังฝั่ง Notification / TM / BE / PY / ผลข้ามโมดูล ตรวจหลัง Submit สำเร็จแล้ว
ยกไปรอบเชื่อมโมดูล ขั้นตอน ตรวจสอบผลหลัง Migration</t>
  </si>
  <si>
    <t>E2E-14</t>
  </si>
  <si>
    <t>Hiring | RCM - Success | New Hire | Hire Date = Today | Age &lt; 60 | Female | TH | E - Temporary</t>
  </si>
  <si>
    <t>HIR-EC-014</t>
  </si>
  <si>
    <t>ตรวจสอบการจ้างพนักงานใหม่ผ่าน RCM สำเร็จ กรณีวันเริ่มงานวันนี้ อายุ &lt; 60 ปี เพศหญิง สัญชาติไทย และเป็นพนักงานชั่วคราว</t>
  </si>
  <si>
    <t>- Entry Route = RCM
เงื่อนไขของเคสนี้
- Event Reason = New Hire
- Hire Date = Today
- Date of Birth = Age &lt; 60
- Gender = Female
- Nationality = Thai
- Employee Group = E - Temporary
ค่าที่ต้องคีย์ ชุดข้อมูลจากถัง SIT ตรวจสอบเมื่อ 28 ส.ค. 2026
ชุดข้อมูล TD-50
- Business Group = CRC
- Business Unit = CFR (10000003) Policy Profile = CFR
- Company = C004
- Position = 40172617 Job Code = STA10.03
- Department = 30002732 Store/ Branch Code = T251_1831 SSO Location = T251
- Division = 20001351 Cost Center = C00429550 Work Location = 50000472
- Work Schedule = D06H0800 Holiday Calendar = 03
- Personnel Grade (PG) = NA
- Employee Group = E - Temporary Employee Sub Group = P1-Daily
- Employment Type = P สถานะ Position = ว่าง
- ตาราง time_status_mapping กำหนด Time Status = 2 O.T. Flag = yes
- สิทธิ์ลาพักผ่อนปีแรก = ? แถว Quota ของกลุ่มนี้ระบุ Personnel Grade (PG) 01 ถึง 20 ซึ่งไม่ครอบ NA ดู OQ-HIR-111
เงื่อนไขเฉพาะของเคสนี้
- คีย์ Employee Group = E - Temporary Employee Sub Group = P1-Daily ตามชุดข้อมูล
- Hire Date = วันที่ทดสอบ Gender = Female Nationality = Thai
- Personnel Grade (PG) ของ Position นี้เป็น NA จึงคีย์ Employee Sub Group เป็นรหัส P1 ไม่ใช่ตัวเลข
- รายละเอียดเต็มดูชีท Hiring Test Data</t>
  </si>
  <si>
    <t>EC &gt; Manage Pending Recruits</t>
  </si>
  <si>
    <t>1. Login ด้วย &lt;HR_ADMIN_ACCOUNT&gt;
- ไปที่ Manage Pending Recruits
- เปิดรายการพนักงานที่รับมาจาก RCM
- ตรวจสอบข้อมูลที่ได้รับจาก RCM
- ตรวจสอบว่าฟิลด์ใดถูกล็อกไม่ให้แก้ไขหลังรับจาก RCM และบันทึก Actual Behavior
2. กรอกข้อมูลส่วนที่เหลือให้ครบถ้วนตาม Test Data
- กำหนด Event Reason = New Hire
- กำหนด Hire Date = Today
- กำหนด Employee Group = E - Temporary
- กรอกข้อมูล Mandatory อื่นให้ครบถ้วนเพื่อให้สามารถ Submit ได้
3. กด Submit เพื่อสร้างพนักงานใหม่
4. ตรวจสอบ Employee Profile ใน EC
- ค้นหาพนักงานด้วย Employee ID
- ตรวจสอบ Event Reason = New Hire
- ตรวจสอบ Hire Date = Today
- ตรวจสอบ Employee Group = E - Temporary
5. ตรวจสอบรายการใน Manage Pending Recruits หลัง Submit สำเร็จ
- ตรวจสอบว่ารายการที่ Submit สำเร็จแล้วไม่ค้างอยู่ใน Manage Pending Recruits
- ตรวจสอบว่าไม่ต้องให้ HR กด Submit รายการเดิมซ้ำอีกครั้ง</t>
  </si>
  <si>
    <t>EC
- RCM สร้างพนักงานใน EC โดยตรง ไม่ต้องให้ HR Admin กด Submit (Q&amp;A ข้อ 7 และ 53)
- ระบบสร้างพนักงานใหม่สำเร็จโดยอัตโนมัติเมื่อรับข้อมูลจาก RCM
- Event Reason = New Hire
- Hire Date = Today
- Employee Group = E - Temporary
- เป้าหมายเดิมระบุว่าข้อมูลเข้าภายใน 1 รอบ Sync ไม่เกิน 90 นาที แต่รอบงานจริงและวิธียืนยันการรับข้อมูล = ? OQ-HIR-46
- ฟิลด์ที่ระบบล็อกไม่ให้แก้หลังรับจาก RCM = ? OQ-HIR-23
- การ Mapping Event Reason จาก RCM ไปเป็นรหัสของ EC และพฤติกรรมกรณีพบค่าที่ไม่รู้จัก = ? OQ-HIR-27
- พบ National ID ซ้ำ ถ้าพนักงานเดิมเป็น inactive ระบบสร้าง Employee ID ใหม่ ถ้าเป็น active ระบบ update ข้อมูลที่ส่งเข้ามาทับ (Q&amp;A ข้อ 44)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OQ-HIR-46, OQ-HIR-23, OQ-HIR-27</t>
  </si>
  <si>
    <t>E2E-15</t>
  </si>
  <si>
    <t>Hiring | RCM - Success | New Hire | Hire Date &lt; Today | Age &lt; 60 | Male | TH | A - Permanent</t>
  </si>
  <si>
    <t>HIR-EC-015</t>
  </si>
  <si>
    <t>ตรวจสอบการจ้างพนักงานใหม่ผ่าน RCM สำเร็จ กรณีวันเริ่มงานย้อนหลัง อายุ &lt; 60 ปี เพศชาย สัญชาติไทย และเป็นพนักงานประจำ</t>
  </si>
  <si>
    <t>- Entry Route = RCM
เงื่อนไขของเคสนี้
- Event Reason = New Hire
- Hire Date &lt; Today
- Date of Birth = Age &lt; 60
- Gender = Male
- Nationality = Thai
- Employee Group = A - Permanent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Hire Date = ย้อนหลังจากวันที่ทดสอบ 5 วัน Gender = Male Nationality = Thai
- รายละเอียดเต็มดูชีท Hiring Test Data</t>
  </si>
  <si>
    <t>1. Login ด้วย &lt;HR_ADMIN_ACCOUNT&gt;
- ไปที่ Manage Pending Recruits
- เปิดรายการพนักงานที่รับมาจาก RCM
- ตรวจสอบข้อมูลที่ได้รับจาก RCM
- ตรวจสอบว่าฟิลด์ใดถูกล็อกไม่ให้แก้ไขหลังรับจาก RCM และบันทึก Actual Behavior
2. กรอกข้อมูลส่วนที่เหลือให้ครบถ้วนตาม Test Data
- กำหนด Event Reason = New Hire
- กำหนด Hire Date &lt; Today
- กำหนด Employee Group = A - Permanent
- กรอกข้อมูล Mandatory อื่นให้ครบถ้วนเพื่อให้สามารถ Submit ได้
3. กด Submit เพื่อสร้างพนักงานใหม่
4. ตรวจสอบ Employee Profile ใน EC
- ค้นหาพนักงานด้วย Employee ID
- ตรวจสอบ Event Reason = New Hire
- ตรวจสอบ Hire Date เป็นวันที่ย้อนหลัง
- ตรวจสอบ Employee Group = A - Permanent
5. ตรวจสอบรายการใน Manage Pending Recruits หลัง Submit สำเร็จ
- ตรวจสอบว่ารายการที่ Submit สำเร็จแล้วไม่ค้างอยู่ใน Manage Pending Recruits
- ตรวจสอบว่าไม่ต้องให้ HR กด Submit รายการเดิมซ้ำอีกครั้ง</t>
  </si>
  <si>
    <t>EC
- RCM สร้างพนักงานใน EC โดยตรง ไม่ต้องให้ HR Admin กด Submit (Q&amp;A ข้อ 7 และ 53)
- ระบบสร้างพนักงานใหม่สำเร็จโดยอัตโนมัติเมื่อรับข้อมูลจาก RCM
- Event Reason = New Hire
- Hire Date = วันที่ย้อนหลังและน้อยกว่า Today
- Employee Group = A - Permanent
- ระบบยอมรับ Hire Date ย้อนหลังและไม่ Block ที่ EC
- เป้าหมายเดิมระบุว่าข้อมูลเข้าภายใน 1 รอบ Sync ไม่เกิน 90 นาที แต่รอบงานจริงและวิธียืนยันการรับข้อมูล = ? OQ-HIR-46
- ฟิลด์ที่ระบบล็อกไม่ให้แก้หลังรับจาก RCM = ? OQ-HIR-23
- การ Mapping Event Reason จาก RCM ไปยัง EC และพฤติกรรมกรณีพบค่าที่ไม่รู้จัก = ? OQ-HIR-27
- พบ National ID ซ้ำ ถ้าพนักงานเดิมเป็น inactive ระบบสร้าง Employee ID ใหม่ ถ้าเป็น active ระบบ update ข้อมูลที่ส่งเข้ามาทับ (Q&amp;A ข้อ 44)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OQ-HIR-46, OQ-HIR-23, OQ-HIR-27</t>
  </si>
  <si>
    <t>E2E-16</t>
  </si>
  <si>
    <t>Hiring | RCM - Success | New Hire | Hire Date = Today | Age &lt; 60 | Male | Non TH | C - Expat Inbound</t>
  </si>
  <si>
    <t>HIR-EC-016</t>
  </si>
  <si>
    <t>ตรวจสอบการจ้างพนักงานใหม่ผ่าน RCM สำเร็จ กรณีวันเริ่มงานวันนี้ อายุ &lt; 60 ปี เพศชาย สัญชาติ Non-TH และกลุ่มพนักงาน Expat Inbound</t>
  </si>
  <si>
    <t>- Entry Route = RCM
เงื่อนไขของเคสนี้
- Event Reason = New Hire
- Hire Date = Today
- Date of Birth = Age &lt; 60
- Gender = Male
- Nationality = Non TH
- Employee Group = C - Expat Inbound
ค่าที่ต้องคีย์ ชุดข้อมูลจากถัง SIT ตรวจสอบเมื่อ 28 ส.ค. 2026
ชุดข้อมูล TD-48
- Business Group = CRC
- Business Unit = CDG (10000075) Policy Profile = CDS
- Company = C001
- Position = 40001381 Job Code = GAB10.21
- Department = 30046501 Store/ Branch Code = T134_1714 SSO Location = T134
- Division = 20000087 Cost Center = C00126100 Work Location = 50000087
- Work Schedule = D05H0830 Holiday Calendar = 01
- Personnel Grade (PG) = 12
- Employee Group = C - Expat Inbound Employee Sub Group = 12
- Employment Type = F สถานะ Position = ว่าง
- ตาราง time_status_mapping กำหนด Time Status = 9 O.T. Flag = no
- สิทธิ์ลาพักผ่อนปีแรก = 6
เงื่อนไขเฉพาะของเคสนี้
- คีย์ Employee Group = C - Expat Inbound Employee Sub Group = 12 ตามชุดข้อมูล
- Hire Date = วันที่ทดสอบ Gender = Male Nationality = ไม่ใช่ไทย
- ต้องกรอกเลขหนังสือเดินทางและใบอนุญาตทำงานที่ยังไม่หมดอายุ
- รายละเอียดเต็มดูชีท Hiring Test Data</t>
  </si>
  <si>
    <t>1. Login ด้วย &lt;HR_ADMIN_ACCOUNT&gt;
- ไปที่ EC &gt; Manage Pending Recruits
- เปิดรายการพนักงานที่รับมาจาก RCM
- ตรวจสอบข้อมูลที่ได้รับจาก RCM
- ตรวจสอบว่ารายการสามารถเปิดเพื่อกรอกข้อมูลส่วนที่เหลือต่อได้
2. กรอกข้อมูลส่วนที่เหลือให้ครบถ้วน
- กำหนด Event Reason = New Hire
- กำหนด Hire Date = Today
- กำหนด Nationality = Non TH
- กำหนด Employee Group = C - Expat Inbound
- กรอกข้อมูล Mandatory อื่นให้ครบถ้วนเพื่อให้สามารถ Submit ได้
3. กด Submit เพื่อสร้างพนักงานใหม่
4. ตรวจสอบ Employee Profile ใน EC
- ค้นหาพนักงานด้วย Employee ID
- ตรวจสอบ Event Reason = New Hire
- ตรวจสอบ Hire Date = Today
- ตรวจสอบ Nationality = Non TH
- ตรวจสอบ Employee Group = C - Expat Inbound
5. ตรวจสอบ Inpatriate สำหรับ Expat Inbound
- ตรวจสอบ Tax Residency
- ตรวจสอบ Tax Treaty
- อ้างอิง TC-E2E-115 (Inpatriate)</t>
  </si>
  <si>
    <t>EC
- RCM สร้างพนักงานใน EC โดยตรง ไม่ต้องให้ HR Admin กด Submit (Q&amp;A ข้อ 7 และ 53)
- HR Admin เปิดโปรไฟล์พนักงานที่ระบบสร้างไว้แล้ว เพื่อกรอกข้อมูลส่วนที่เหลือได้
- ระบบสร้างพนักงานใหม่สำเร็จโดยอัตโนมัติเมื่อรับข้อมูลจาก RCM
- Event Reason = New Hire
- Hire Date = Today
- Nationality = Non TH
- Employee Group = C - Expat Inbound
- พบ National ID ซ้ำ ถ้าพนักงานเดิมเป็น inactive ระบบสร้าง Employee ID ใหม่ ถ้าเป็น active ระบบ update ข้อมูลที่ส่งเข้ามาทับ (Q&amp;A ข้อ 44)
Inpatriate
- พนักงาน Expat Inbound ถูกตรวจ Tax Residency และ Tax Treaty ตาม TC-E2E-115
- รอบงานจริงและวิธียืนยันการรับไฟล์ = ? OQ-HIR-46
- ช่องที่ระบบล็อกไม่ให้แก้หลังรับข้อมูลจาก RCM = ? OQ-HIR-23
- การ Mapping Event Reason จาก RCM ไป EC และพฤติกรรมกรณีได้รับค่าที่ไม่รู้จัก = ? OQ-HIR-27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OQ-HIR-46, OQ-HIR-23, OQ-HIR-27</t>
  </si>
  <si>
    <t>RCM ต่างแค่วันเริ่มงาน ซ้ำ 014
 ต่างจาก HIR-EC-014 แค่สัญชาติ Non-TH กับ Group C ส่วนที่ต่างจริงคือ "ตรวจ Tax Residency และ Tax Treaty" ซึ่ง Expected ชี้ไป TC-E2E-115 เอง = ฝั่งภาษี ไม่ใช่ EC ส่วนต่างชาติผ่าน Key-in มี HIR-EC-005 ครอบแล้ว</t>
  </si>
  <si>
    <t>E2E-17</t>
  </si>
  <si>
    <t>Hiring | RCM - Success | Replacement | Hire Date = Today | Age &lt; 60 | Female | TH | B - Expat Outbound</t>
  </si>
  <si>
    <t>HIR-EC-017</t>
  </si>
  <si>
    <t>ตรวจสอบการจ้างพนักงานแบบ Replacement ผ่าน RCM สำเร็จ กรณีวันเริ่มงานวันนี้ อายุ &lt; 60 ปี เพศหญิง สัญชาติไทย และกลุ่มพนักงาน Expat Outbound</t>
  </si>
  <si>
    <t>- Entry Route = RCM
เงื่อนไขของเคสนี้
- Event Reason = Replacement
- Hire Date = Today
- Date of Birth = Age &lt; 60
- Gender = Female
- Nationality = Thai
- Employee Group = B - Expat Outbound
- Replaced Employee ID = Employee ID ที่มีอยู่จริงในระบบและสามารถใช้สำหรับ Replacement ได้
ค่าที่ต้องคีย์ ชุดข้อมูลจากถัง SIT ตรวจสอบเมื่อ 28 ส.ค. 2026
ชุดข้อมูล TD-47
- Business Group = CRC
- Business Unit = CDG (10000075) Policy Profile = CDS
- Company = C001
- Position = 40001378 Job Code = MKC10.21
- Department = 30000654 Store/ Branch Code = T134_1714 SSO Location = T134
- Division = 20000087 Cost Center = C00151100 Work Location = 50000087
- Work Schedule = D05H0830 Holiday Calendar = 01
- Personnel Grade (PG) = 12
- Employee Group = B - Expat Outbound Employee Sub Group = 12
- Employment Type = F สถานะ Position = ว่าง
- ตาราง time_status_mapping กำหนด Time Status = 9 O.T. Flag = no
- สิทธิ์ลาพักผ่อนปีแรก = 6
เงื่อนไขเฉพาะของเคสนี้
- คีย์ Employee Group = B - Expat Outbound Employee Sub Group = 12 ตามชุดข้อมูล
- Hire Date = วันที่ทดสอบ Gender = Female Nationality = Thai
- Replaced Employee ID = Employee ID ที่ลาออกแล้วและเคยครอง Position 40001378
- รายละเอียดเต็มดูชีท Hiring Test Data</t>
  </si>
  <si>
    <t>1. Login ด้วย &lt;HR_ADMIN_ACCOUNT&gt;
- ไปที่ EC &gt; Manage Pending Recruits
- เปิดรายการพนักงานที่รับมาจาก RCM
- ตรวจสอบข้อมูลที่ได้รับจาก RCM
2. กรอกข้อมูลส่วนที่เหลือให้ครบถ้วน
- กำหนด Event Reason = Replacement
- กำหนด Hire Date = Today
- กำหนด Employee Group = B - Expat Outbound
- ตรวจสอบว่าระบบแสดง Replaced Employee ID และกำหนดเป็น Required
- กรอก Replaced Employee ID ตาม Test Data
- กรอกข้อมูล Mandatory อื่นให้ครบถ้วนเพื่อให้สามารถ Submit ได้
3. ตรวจสอบ Replaced Employee ID
- ตรวจสอบว่าระบบ Validate ว่า Replaced Employee ID มีอยู่จริงก่อน Submit
4. กด Submit เพื่อสร้างพนักงานใหม่
5. ตรวจสอบ Employee Profile ใน EC
- ค้นหาพนักงานด้วย Employee ID
- ตรวจสอบ Event Reason = Replacement
- ตรวจสอบ Hire Date = Today
- ตรวจสอบ Employee Group = B - Expat Outbound
- ตรวจสอบ Replaced Employee ID
6. ตรวจสอบผลหลังสร้างพนักงาน
- ตรวจสอบผลของ Replacement และ Expat Outbound ร่วมกันตาม Business Rule ที่ได้รับการยืนยัน</t>
  </si>
  <si>
    <t>EC
- RCM สร้างพนักงานใน EC โดยตรง ไม่ต้องให้ HR Admin กด Submit (Q&amp;A ข้อ 7 และ 53)
- HR Admin เปิดโปรไฟล์พนักงานที่ระบบสร้างไว้แล้ว เพื่อกรอกข้อมูลส่วนที่เหลือได้
- ระบบสร้างพนักงานใหม่สำเร็จโดยอัตโนมัติเมื่อรับข้อมูลจาก RCM
- Event Reason = Replacement
- Hire Date = Today
- Employee Group = B - Expat Outbound
- พบ National ID ซ้ำ ถ้าพนักงานเดิมเป็น inactive ระบบสร้าง Employee ID ใหม่ ถ้าเป็น active ระบบ update ข้อมูลที่ส่งเข้ามาทับ (Q&amp;A ข้อ 44)
- ระบบไม่ตรวจว่า Replaced Employee ID ต้องอยู่ Position / Company / Business Unit เดียวกัน และไม่ตรวจสถานะ active ขอเพียงระบบค้นหาเจอ (Q&amp;A ข้อ 34, 35, 37)
Replaced Employee ID
- เมื่อ Event Reason = Replacement ระบบแสดง Replaced Employee ID และกำหนดเป็น Required
- ระบบตรวจ Replaced Employee ID มีอยู่จริงก่อนอนุญาตให้ Submit
- หลัง Submit สำเร็จ ระบบบันทึก Replaced Employee ID ตามค่าที่กรอก
- รอบงานจริงและวิธียืนยันการรับไฟล์ = ? OQ-HIR-46
- ช่องที่ระบบล็อกไม่ให้แก้หลังรับข้อมูลจาก RCM = ? OQ-HIR-23
- การ Mapping Event Reason จาก RCM ไป EC และพฤติกรรมกรณีได้รับค่าที่ไม่รู้จัก = ? OQ-HIR-27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OQ-HIR-46, OQ-HIR-23, OQ-HIR-27</t>
  </si>
  <si>
    <t>ตัดจากเคส E2E-17 ไฟล์ HR_SIT_E2E_V.0.1 (28).xlsx ชีท E2E All module
โมดูลที่เคสเต็มเกี่ยวข้อง REC / EC / BE / TM / PY / Notification
ยกไปรอบเชื่อมโมดูล ผลที่คาดหวังฝั่ง Notification / TM / BE / PY
ยกไปรอบเชื่อมโมดูล ขั้นตอน รับข้อมูลพนักงานจากระบบสรรหา (RCM)
เคสนี้มีจุดที่ยังไม่มีคำตอบ 3 จุด ไม่ต้องรอคำตอบก่อนรัน ให้รันเก็บค่าที่ระบบแสดงจริงแล้วแจ้ง BA หรือ SA ยืนยันหลังรัน
ต้องมีรายการที่มาจากระบบสรรหาอยู่ในระบบก่อนเริ่ม ถ้ายังไม่เชื่อมระบบสรรหา ให้ทีมพัฒนายิงข้อมูลตัวอย่างเข้ามาให้หนึ่งรายการ
คำถามข้อ 8 ในชีท Quesitons ตอบแล้วเมื่อ 30 ก.ค. 2026 ว่าฝั่ง EC ไม่ต้องให้ HR กด Submit แต่ขั้นตอนของเคสนี้ยังเขียนให้ HR กรอกและกด Submit ให้รันเพื่อดูพฤติกรรมจริง แล้วแจ้งกลับให้แก้ขั้นตอนในไฟล์ทีม</t>
  </si>
  <si>
    <t>E2E-18</t>
  </si>
  <si>
    <t>Hiring | RCM - Success | Replacement | Hire Date = Today | Age &gt; 60 | Female | TH | D - Retirement</t>
  </si>
  <si>
    <t>HIR-EC-018</t>
  </si>
  <si>
    <t>ตรวจสอบการจ้างพนักงานแบบ Replacement ผ่าน RCM สำเร็จ กรณีวันเริ่มงานวันนี้ อายุ &gt; 60 ปี เพศหญิง สัญชาติไทย และกลุ่มพนักงาน Retirement</t>
  </si>
  <si>
    <t>- Entry Route = RCM
เงื่อนไขของเคสนี้
- Event Reason = Replacement
- Hire Date = Today
- Date of Birth = Age &gt; 60
- Gender = Female
- Nationality = Thai
- Employee Group = D - Retirement
- Replaced Employee ID = Employee ID ที่มีอยู่จริงในระบบและสามารถใช้สำหรับ Replacement ได้
ค่าที่ต้องคีย์ ชุดข้อมูลจากถัง SIT ตรวจสอบเมื่อ 28 ส.ค. 2026
ชุดข้อมูล TD-49
- Business Group = CRC
- Business Unit = CFR (10000003) Policy Profile = CFR
- Company = C004
- Position = 40004879 Job Code = FAA10.41
- Department = 30002069 Store/ Branch Code = T170_1750 SSO Location = T170
- Division = 20001368 Cost Center = C00445700 Work Location = 50000034
- Work Schedule = D06H0800 Holiday Calendar = 03
- Personnel Grade (PG) = 12
- Employee Group = D - Retirement Employee Sub Group = 12
- Employment Type = F สถานะ Position = ว่าง
- ตาราง time_status_mapping กำหนด Time Status = 2 O.T. Flag = yes
- สิทธิ์ลาพักผ่อนปีแรก = 6
เงื่อนไขเฉพาะของเคสนี้
- คีย์ Employee Group = D - Retirement Employee Sub Group = 12 ตามชุดข้อมูล
- Date of Birth = ทำให้อายุมากกว่า 60 ปี ณ วันที่จ้าง
- Replaced Employee ID = Employee ID ที่ลาออกแล้วและเคยครอง Position 40004879
- รายละเอียดเต็มดูชีท Hiring Test Data</t>
  </si>
  <si>
    <t>1. Login ด้วย &lt;HR_ADMIN_ACCOUNT&gt;
- ไปที่ EC &gt; Manage Pending Recruits
- เปิดรายการพนักงานที่รับมาจาก RCM
- ตรวจสอบข้อมูลที่ได้รับจาก RCM
2. กรอกข้อมูลส่วนที่เหลือให้ครบถ้วนตาม Test Data
- กำหนด Event Reason = Replacement
- กำหนด Hire Date = Today
- กำหนด Date of Birth ให้มี Age &gt; 60 ณ Hire Date
- กำหนด Nationality = Thai
- กำหนด Employee Group = D - Retirement
- ตรวจสอบว่าระบบแสดง Replaced Employee ID และกำหนดเป็น Required
- กรอก Replaced Employee ID ตาม Test Data
- กรอกข้อมูล Mandatory อื่นให้ครบถ้วนเพื่อให้สามารถ Submit ได้
3. ตรวจสอบ Replaced Employee ID
- ตรวจสอบว่าระบบ Validate ว่า Replaced Employee ID มีอยู่จริงก่อน Submit
4. กด Submit เพื่อสร้างพนักงานใหม่
5. ตรวจสอบ Employee Profile ใน EC
- ค้นหาพนักงานด้วย Employee ID
- ตรวจสอบ Event Reason = Replacement
- ตรวจสอบ Hire Date = Today
- ตรวจสอบ Age &gt; 60 ณ Hire Date
- ตรวจสอบ Employee Group = D - Retirement
- ตรวจสอบ Replaced Employee ID
6. ตรวจสอบกรณี Employee Group = D - Retirement และ Age &gt; 60
- บันทึกผลที่พบสำหรับพนักงานที่ถูกกำหนด Employee Group = D - Retirement ตั้งแต่เริ่มงาน
- ตรวจสอบผลของ SSO Exemption สำหรับ Age &gt; 60</t>
  </si>
  <si>
    <t>EC
- RCM สร้างพนักงานใน EC โดยตรง ไม่ต้องให้ HR Admin กด Submit (Q&amp;A ข้อ 7 และ 53)
- HR Admin เปิดโปรไฟล์พนักงานที่ระบบสร้างไว้แล้ว เพื่อกรอกข้อมูลส่วนที่เหลือได้
- Event Reason = Replacement
- Hire Date = Today
- Age &gt; 60 ณ Hire Date
- Employee Group = D - Retirement
- พบ National ID ซ้ำ ถ้าพนักงานเดิมเป็น inactive ระบบสร้าง Employee ID ใหม่ ถ้าเป็น active ระบบ update ข้อมูลที่ส่งเข้ามาทับ (Q&amp;A ข้อ 44)
- ระบบไม่ตรวจว่า Replaced Employee ID ต้องอยู่ Position / Company / Business Unit เดียวกัน และไม่ตรวจสถานะ active ขอเพียงระบบค้นหาเจอ (Q&amp;A ข้อ 34, 35, 37)
Replacement
- เมื่อ Event Reason = Replacement ระบบแสดง Replaced Employee ID และกำหนดเป็น Required
- ระบบตรวจ Replaced Employee ID มีอยู่จริงก่อนอนุญาตให้ Submit
- หลัง Submit สำเร็จ ระบบบันทึก Replaced Employee ID ตามค่าที่กรอก
- D - Retirement
- ระบบบันทึก Employee Group = D - Retirement ตามข้อมูลที่ระบุ
- Age &gt; 60 / SSO
- รอบงานจริงและวิธียืนยันการรับไฟล์ = ? OQ-HIR-46
- ช่องที่ระบบล็อกไม่ให้แก้หลังรับข้อมูลจาก RCM = ? OQ-HIR-23
- การ Mapping Event Reason จาก RCM ไป EC และพฤติกรรมกรณีได้รับค่าที่ไม่รู้จัก = ? OQ-HIR-27
- ความหมายของ Employee Group = D - Retirement และการรองรับการกำหนดกลุ่มนี้ตั้งแต่วันจ้าง = ? OQ-HIR-65
- ผลของ SSO Exemption สำหรับ Age &gt; 60 = ? OQ-HIR-43 OQ-HIR-62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OQ-HIR-46, OQ-HIR-23, OQ-HIR-27, OQ-HIR-65, OQ-HIR-43, OQ-HIR-62</t>
  </si>
  <si>
    <t>Replacement ผ่าน RCM ซ้ำ HIR-EC-017 ทุกบรรทัด ต่างแค่ Employee Group = D  กับอายุ &gt; 60 ซึ่ง HIR-EC-020 มี Group D อยู่แล้ว และอายุ &gt; 60 มี HIR-EC-002</t>
  </si>
  <si>
    <t>E2E-19</t>
  </si>
  <si>
    <t>Hiring | RCM - Success | Replacement | Hire Date &gt; Today | Age &lt; 60 | Male | TH | F - DVT</t>
  </si>
  <si>
    <t>HIR-EC-019</t>
  </si>
  <si>
    <t>ตรวจสอบการจ้างพนักงานแบบ Replacement ผ่าน RCM สำเร็จ กรณีวันเริ่มงานในอนาคต อายุ &lt; 60 ปี เพศชาย สัญชาติไทย และกลุ่มพนักงาน DVT</t>
  </si>
  <si>
    <t>- Entry Route = RCM
เงื่อนไขของเคสนี้
- Event Reason = Replacement
- Hire Date &gt; Today
- Date of Birth = Age &lt; 60
- Gender = Male
- Nationality = Thai
- Employee Group = F - DVT
- Replaced Employee ID = Employee ID ที่มีอยู่จริงในระบบและสามารถใช้สำหรับ Replacement ได้
- กรอก DVT-specific fields ทั้ง 9 ช่อง ได้แก่ DVT Project Name / Partner University / Type / Degree Level / Course / Course of Time / Academic Year / Graduation Date / Bonding End Date
- University Type = ระบุให้ชัดเจนเป็น DVT Partnered University หรือ Other University ก่อน Execute
ค่าที่ต้องคีย์ ชุดข้อมูลจากถัง SIT ตรวจสอบเมื่อ 28 ส.ค. 2026
ชุดข้อมูล TD-53
- Business Group = CRC
- Business Unit = CFR (10000003) Policy Profile = CFR
- Company = C004
- Position = 40201447 Job Code = STA10.03
- Department = 30041915 Store/ Branch Code = T759_2116 SSO Location = T759
- Division = 20001352 Cost Center = C00426100 Work Location = 50001226
- Work Schedule = D06H0800 Holiday Calendar = 03
- Personnel Grade (PG) = NA
- Employee Group = F - DVT Employee Sub Group = D1-Partner university
- Employment Type = P สถานะ Position = ว่าง
- ตาราง time_status_mapping กำหนด Time Status = 1 O.T. Flag = yes
- สิทธิ์ลาพักผ่อนปีแรก = ? ไม่มีแถว Quota ที่ตรงกับกลุ่ม F ดู OQ-HIR-111
เงื่อนไขเฉพาะของเคสนี้
- คีย์ Employee Group = F - DVT Employee Sub Group = D1-Partner university ตามชุดข้อมูล
- Hire Date = วันในอนาคต Gender = Male Nationality = Thai
- Replaced Employee ID = Employee ID ที่ลาออกแล้วและเคยครอง Position 40201447
- กรอกช่องข้อมูลนักศึกษาทวิภาคีครบทั้ง 9 ช่อง
- รายละเอียดเต็มดูชีท Hiring Test Data</t>
  </si>
  <si>
    <t>1. Login ด้วย &lt;HR_ADMIN_ACCOUNT&gt;
- ไปที่ EC &gt; Manage Pending Recruits
- เปิดรายการพนักงานที่รับมาจาก RCM
- ตรวจสอบข้อมูลที่ได้รับจาก RCM
2. กรอกข้อมูลส่วนที่เหลือให้ครบถ้วนตาม Test Data
- กำหนด Event Reason = Replacement
- กำหนด Hire Date &gt; Today
- กำหนด Nationality = Thai
- กำหนด Employee Group = F - DVT
- ตรวจสอบว่าระบบแสดง Replaced Employee ID และกำหนดเป็น Required
- กรอก Replaced Employee ID ตาม Test Data
- กรอก DVT-specific fields ทั้ง 9 ช่อง
- ระบุ University Type เป็น DVT Partnered University หรือ Other University
- กรอกข้อมูล Mandatory อื่นให้ครบถ้วนเพื่อให้สามารถ Submit ได้
3. กด Submit เพื่อสร้างพนักงานใหม่
4. ตรวจสอบ Employee Profile ใน EC
- ค้นหาพนักงานด้วย Employee ID
- ตรวจสอบ Event Reason = Replacement
- ตรวจสอบ Hire Date &gt; Today
- ตรวจสอบ Employee Group = F - DVT
- ตรวจสอบ Replaced Employee ID
- ตรวจสอบข้อมูล DVT ทั้ง 9 ช่อง
5. ตรวจสอบผลของ Future Hire Date
- ตรวจสอบว่า Employee Record ถูกสร้างหลัง Submit
- ตรวจสอบ Employee Status ก่อนถึง Hire Date จริง
6. ตรวจสอบข้อมูล DVT ตามประเภทมหาวิทยาลัย
- ตรวจสอบผลตาม University Type ที่กำหนด โดยอ้างอิงเงื่อนไขของ E2E-09</t>
  </si>
  <si>
    <t>EC
- RCM สร้างพนักงานใน EC โดยตรง ไม่ต้องให้ HR Admin กด Submit (Q&amp;A ข้อ 7 และ 53)
- HR Admin เปิดโปรไฟล์พนักงานที่ระบบสร้างไว้แล้ว เพื่อกรอกข้อมูลส่วนที่เหลือได้
- ระบบสร้าง Employee Record ได้ทันทีหลัง Submit โดยไม่ต้องรอถึง Hire Date
- Event Reason = Replacement
- Hire Date = วันที่ในอนาคตและมากกว่า Today
- Employee Group = F - DVT
- พบ National ID ซ้ำ ถ้าพนักงานเดิมเป็น inactive ระบบสร้าง Employee ID ใหม่ ถ้าเป็น active ระบบ update ข้อมูลที่ส่งเข้ามาทับ (Q&amp;A ข้อ 44)
- ระบบไม่ตรวจว่า Replaced Employee ID ต้องอยู่ Position / Company / Business Unit เดียวกัน และไม่ตรวจสถานะ active ขอเพียงระบบค้นหาเจอ (Q&amp;A ข้อ 34, 35, 37)
Replacement
- เมื่อ Event Reason = Replacement ระบบแสดง Replaced Employee ID และกำหนดเป็น Required
- หลัง Submit สำเร็จ ระบบบันทึก Replaced Employee ID ตามค่าที่กรอก
DVT
- เมื่อ Employee Group = F - DVT ระบบแสดง DVT-specific fields ทั้ง 9 ช่อง ได้แก่ DVT Project Name / Partner University / Type / Degree Level / Course / Course of Time / Academic Year / Graduation Date / Bonding End Date
- ระบบบันทึกข้อมูล DVT ทั้ง 9 ช่องตามค่าที่กรอก
- ต้องกำหนด University Type เป็น DVT Partnered University หรือ Other University ก่อน Execute เนื่องจากทั้งสองประเภทมีผลต่างกันตามเงื่อนไขของ E2E-09
- รอบงานจริงและวิธียืนยันการรับไฟล์ = ? OQ-HIR-46
- ช่องที่ระบบล็อกไม่ให้แก้หลังรับข้อมูลจาก RCM = ? OQ-HIR-23
- การ Mapping Event Reason จาก RCM ไป EC และพฤติกรรมกรณีได้รับค่าที่ไม่รู้จัก = ? OQ-HIR-27
- Employee Status = Active ทันทีหลัง Submit แม้ Hire Date ยังไม่ถึง (Q&amp;A ข้อ 32)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OQ-HIR-46, OQ-HIR-23, OQ-HIR-27</t>
  </si>
  <si>
    <t>E2E-20</t>
  </si>
  <si>
    <t>Hiring | RCM - Success | Migration | Hire Date &gt;= Today | Age = 60 | Male | TH | D - Retirement | Probation Exemption = Yes</t>
  </si>
  <si>
    <t>HIR-EC-020</t>
  </si>
  <si>
    <t>ตรวจสอบการจ้างพนักงานแบบ Migration ผ่าน RCM สำเร็จ กรณีวันเริ่มงานตั้งแต่วันนี้เป็นต้นไป อายุ 60 ปี เพศชาย สัญชาติไทย กลุ่มพนักงาน Retirement และได้รับยกเว้นทดลองงาน</t>
  </si>
  <si>
    <t>- Entry Route = RCM
เงื่อนไขของเคสนี้
- Event Reason = Migration
- Hire Date &gt; = Today
- Date of Birth = Age = 60 พอดี ณ Hire Date
- Gender = Male
- Nationality = Thai
- Employee Group = D - Retirement
- Probation Exemption = Yes
ค่าที่ต้องคีย์ ชุดข้อมูลจากถัง SIT ตรวจสอบเมื่อ 28 ส.ค. 2026
ชุดข้อมูล TD-49
- Business Group = CRC
- Business Unit = CFR (10000003) Policy Profile = CFR
- Company = C004
- Position = 40004879 Job Code = FAA10.41
- Department = 30002069 Store/ Branch Code = T170_1750 SSO Location = T170
- Division = 20001368 Cost Center = C00445700 Work Location = 50000034
- Work Schedule = D06H0800 Holiday Calendar = 03
- Personnel Grade (PG) = 12
- Employee Group = D - Retirement Employee Sub Group = 12
- Employment Type = F สถานะ Position = ว่าง
- ตาราง time_status_mapping กำหนด Time Status = 2 O.T. Flag = yes
- สิทธิ์ลาพักผ่อนปีแรก = 6
เงื่อนไขเฉพาะของเคสนี้
- คีย์ Employee Group = D - Retirement Employee Sub Group = 12 ตามชุดข้อมูล
- Event Reason = Migration Probation Exemption = Yes
- Date of Birth = ทำให้อายุครบ 60 ปีพอดี ณ วันที่จ้าง
- รายละเอียดเต็มดูชีท Hiring Test Data</t>
  </si>
  <si>
    <t>1. Login ด้วย &lt;HR_ADMIN_ACCOUNT&gt;
- ไปที่ EC &gt; Manage Pending Recruits
- เปิดรายการพนักงานที่รับมาจาก RCM
- ตรวจสอบข้อมูลที่ได้รับจาก RCM
2. กรอกข้อมูลส่วนที่เหลือให้ครบถ้วนตาม Test Data
- กำหนด Event Reason = Migration
- กำหนด Hire Date &gt;= Today
- กำหนด Date of Birth ให้มี Age = 60 พอดี ณ Hire Date
- กำหนด Employee Group = D - Retirement
- กำหนด Probation Exemption = Yes
- กรอกข้อมูล Mandatory อื่นให้ครบถ้วนเพื่อให้สามารถ Submit ได้
3. กด Submit เพื่อสร้างพนักงาน
4. ตรวจสอบ Employee Profile ใน EC
- ค้นหาพนักงานด้วย Employee ID
- ตรวจสอบ Event Reason = Migration
- ตรวจสอบ Hire Date &gt;= Today
- ตรวจสอบ Age = 60 พอดี ณ Hire Date
- ตรวจสอบ Employee Group = D - Retirement
- ตรวจสอบ Probation Exemption = Yes
- ตรวจสอบ Pass Probation Date
- ตรวจสอบว่าไม่แสดง Probationary Period End Date
- ตรวจสอบว่าไม่มี Probation Record สำหรับพนักงานรายนี้
5. ตรวจสอบ Employee Group = D - Retirement
- บันทึกพฤติกรรมของพนักงานที่กำหนด D - Retirement ตั้งแต่เริ่มงาน
6. ตรวจสอบ Age = 60 Boundary
- ตรวจสอบผลของเงื่อนไข Age = 60 พอดี โดยอ้างอิง Boundary เดียวกับ E2E-06
7. ตรวจสอบ Probation Exemption = Yes
- ตรวจสอบ Pass Probation Date
- ตรวจสอบว่าไม่มี Probationary Period End Date
- ตรวจสอบว่าไม่มี Probation Record</t>
  </si>
  <si>
    <t>EC
- RCM สร้างพนักงานใน EC โดยตรง ไม่ต้องให้ HR Admin กด Submit (Q&amp;A ข้อ 7 และ 53)
- HR Admin เปิดโปรไฟล์พนักงานที่ระบบสร้างไว้แล้ว เพื่อกรอกข้อมูลส่วนที่เหลือได้
- Hire Date &gt;= Today ตามข้อมูลที่ระบุ
- Migration + RCM
- D - Retirement
- Employee Group = D - Retirement ตาม Scenario
- Age = 60
- Date of Birth / Hire Date ต้องสัมพันธ์กันและคำนวณได้ Age = 60 พอดี ณ Hire Date
- พบ National ID ซ้ำ ถ้าพนักงานเดิมเป็น inactive ระบบสร้าง Employee ID ใหม่ ถ้าเป็น active ระบบ update ข้อมูลที่ส่งเข้ามาทับ (Q&amp;A ข้อ 44)
- ระบบใช้ Employee ID เป็นตัวชี้ว่าเป็นรายการ Migration เดิม และไม่สร้างพนักงานซ้ำ (Q&amp;A ข้อ 41)
- ค่าที่ระบบเก่ามีแต่ระบบใหม่ไม่มี ระบบแสดงค่าเดิมตามที่ migrate มา (Q&amp;A ข้อ 18)
Probation Exemption
- Probation Exemption = Yes
- ระบบกำหนด Probationary Period End Date = Hire Date (Q&amp;A ข้อ 22)
- ระบบไม่แสดง Probationary Period End Date
- ระบบไม่สร้าง Probation Record สำหรับพนักงานรายนี้
- รอบงานจริงและวิธียืนยันการรับไฟล์ = ? OQ-HIR-46
- ช่องที่ระบบล็อกไม่ให้แก้หลังรับข้อมูลจาก RCM = ? OQ-HIR-23
- การ Mapping Event Reason จาก RCM ไป EC และพฤติกรรมกรณีได้รับค่าที่ไม่รู้จัก = ? OQ-HIR-27
- การรองรับ Event Reason = Migration ผ่าน Entry Route = RCM = ? OQ-HIR-66
- การรองรับ Employee Group = D - Retirement สำหรับการจ้างพนักงานตั้งแต่วันแรก = ? OQ-HIR-65
- ผลว่า Age = 60 พอดีอยู่ในเงื่อนไขได้รับยกเว้นหรือไม่ = ? OQ-HIR-62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OQ-HIR-46, OQ-HIR-23, OQ-HIR-27, OQ-HIR-66, OQ-HIR-65, OQ-HIR-62</t>
  </si>
  <si>
    <t>ตัดจากเคส E2E-20 ไฟล์ HR_SIT_E2E_V.0.1 (28).xlsx ชีท E2E All module
โมดูลที่เคสเต็มเกี่ยวข้อง REC / EC / BE / TM / PY / Notification
ยกไปรอบเชื่อมโมดูล ผลที่คาดหวังฝั่ง Notification / TM / BE / PY
ยกไปรอบเชื่อมโมดูล ขั้นตอน รับข้อมูลพนักงานจากระบบสรรหา (RCM) / ตรวจสอบ Combination ของ Migration + RCM
เคสนี้มีจุดที่ยังไม่มีคำตอบ 6 จุด ไม่ต้องรอคำตอบก่อนรัน ให้รันเก็บค่าที่ระบบแสดงจริงแล้วแจ้ง BA หรือ SA ยืนยันหลังรัน
ต้องมีรายการที่มาจากระบบสรรหาอยู่ในระบบก่อนเริ่ม ถ้ายังไม่เชื่อมระบบสรรหา ให้ทีมพัฒนายิงข้อมูลตัวอย่างเข้ามาให้หนึ่งรายการ
คำถามข้อ 8 ในชีท Quesitons ตอบแล้วเมื่อ 30 ก.ค. 2026 ว่าฝั่ง EC ไม่ต้องให้ HR กด Submit แต่ขั้นตอนของเคสนี้ยังเขียนให้ HR กรอกและกด Submit ให้รันเพื่อดูพฤติกรรมจริง แล้วแจ้งกลับให้แก้ขั้นตอนในไฟล์ทีม</t>
  </si>
  <si>
    <t>E2E-21</t>
  </si>
  <si>
    <t>Hiring | Keyin - Success | New Hire | DVT Student | Verify No Social Security Deduction</t>
  </si>
  <si>
    <t>HIR-EC-021</t>
  </si>
  <si>
    <t>ตรวจสอบการจ้างพนักงานใหม่แบบ Key-in สำเร็จ กรณี DVT Student และไม่มีการหักประกันสังคม</t>
  </si>
  <si>
    <t>- Login = &lt;HR_ADMIN_ACCOUNT&gt;
เงื่อนไขของเคสนี้
- Employee Group = F - DVT
- Hire Date = วันแรกของงวดเวลาปัจจุบัน
- ข้อมูล Mandatory อื่นที่จำเป็นสำหรับการสร้างพนักงานพร้อมใช้งาน
ค่าที่ต้องคีย์ ชุดข้อมูลจากถัง SIT ตรวจสอบเมื่อ 28 ส.ค. 2026
ชุดข้อมูล TD-53
- Business Group = CRC
- Business Unit = CFR (10000003) Policy Profile = CFR
- Company = C004
- Position = 40201447 Job Code = STA10.03
- Department = 30041915 Store/ Branch Code = T759_2116 SSO Location = T759
- Division = 20001352 Cost Center = C00426100 Work Location = 50001226
- Work Schedule = D06H0800 Holiday Calendar = 03
- Personnel Grade (PG) = NA
- Employee Group = F - DVT Employee Sub Group = D1-Partner university
- Employment Type = P สถานะ Position = ว่าง
- ตาราง time_status_mapping กำหนด Time Status = 1 O.T. Flag = yes
- สิทธิ์ลาพักผ่อนปีแรก = ? ไม่มีแถว Quota ที่ตรงกับกลุ่ม F ดู OQ-HIR-111
เงื่อนไขเฉพาะของเคสนี้
- คีย์ Employee Group = F - DVT Employee Sub Group = D1-Partner university ตามชุดข้อมูล
- Position 40201447 ชื่อ Student อยู่ใน Business Group CRC Business Unit CFR
- ใช้ตรวจว่าระบบไม่หักประกันสังคมของกลุ่มนักศึกษาทวิภาคี
- รายละเอียดเต็มดูชีท Hiring Test Data</t>
  </si>
  <si>
    <t>1. Login ด้วย &lt;HR_ADMIN_ACCOUNT&gt;
- ไปที่หน้าสร้างพนักงานใหม่
2. กรอกข้อมูลพนักงานใหม่
- กำหนด Employee Group = F - DVT
- กำหนด Hire Date = วันแรกของงวดเวลาปัจจุบัน
- กรอกข้อมูล Mandatory อื่นให้ครบถ้วนเพื่อให้สามารถ Submit ได้
3. กด Submit เพื่อสร้างพนักงานใหม่
4. ตรวจสอบ Employee Profile ใน EC
- ค้นหาพนักงานด้วย Employee ID ที่สร้างขึ้น
- ตรวจสอบ Employee Status
- ตรวจสอบ Employee Group = F - DVT</t>
  </si>
  <si>
    <t>EC
- ระบบสร้าง Employee ID เป็นตัวเลข 8 หลัก โดยหลักแรกเป็น 2
- Employee Status = Active
- Employee Group = F - DVT ซึ่งเป็นกลุ่มนักศึกษาทวิภาคี
- ฝั่ง EC ไม่มีช่องสำหรับตรวจสถานะการหักประกันสังคมโดยตรง</t>
  </si>
  <si>
    <t xml:space="preserve"> EC ไม่มีฟิลด์ประกันสังคม → เป็นเรื่องของ PY</t>
  </si>
  <si>
    <t>E2E-22</t>
  </si>
  <si>
    <t>Hiring | Keyin - Success | New Hire | Probation Exemption | Verify No Probationary Period End Date / Probation Task</t>
  </si>
  <si>
    <t>HIR-EC-022</t>
  </si>
  <si>
    <t>ตรวจสอบการจ้างพนักงานใหม่แบบ Key-in สำเร็จ กรณีได้รับยกเว้นทดลองงาน โดยไม่มี Probationary Period End Date และ Probation Task</t>
  </si>
  <si>
    <t>- Login = &lt;HR_ADMIN_ACCOUNT&gt;
เงื่อนไขของเคสนี้
- Probation Exemption = Yes
- Hire Date = วันแรกของงวดเวลาปัจจุบัน
- Employee Group / Employee Type = ใช้กลุ่มที่รองรับ Probation Exemption โดยกลุ่มที่ได้รับการยกเว้นทั้งหมดรอยืนยัน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Probation Exemption = Yes Hire Date = วันแรกของงวดเวลาปัจจุบัน
- รายละเอียดเต็มดูชีท Hiring Test Data</t>
  </si>
  <si>
    <t>1. Login ด้วย &lt;HR_ADMIN_ACCOUNT&gt;
- ไปที่หน้าสร้างพนักงานใหม่
2. กรอกข้อมูลพนักงานใหม่
- กำหนด Probation Exemption = Yes
- กำหนด Hire Date ตาม Test Data
- กรอกข้อมูล Mandatory อื่นให้ครบถ้วนเพื่อให้สามารถ Submit ได้
3. กด Submit เพื่อสร้างพนักงานใหม่
4. ตรวจสอบ Employee Profile ใน EC
- ค้นหาพนักงานด้วย Employee ID ที่สร้างขึ้น
- ตรวจสอบ Employee Status
- ตรวจสอบ Probation Exemption = Yes
- ตรวจสอบ Pass Probation Date
- ตรวจสอบว่าไม่แสดง Probationary Period End Date
5. ตรวจสอบคิวงานทดลองงานของหัวหน้างาน
- ตรวจสอบว่าไม่มี Probation Task / รายการทดลองงานของพนักงานที่สร้างใหม่</t>
  </si>
  <si>
    <t>EC
- ระบบสร้าง Employee ID เป็นตัวเลข 8 หลัก โดยหลักแรกเป็น 2
- Employee Status = Active
- Probation Exemption = Yes
- ระบบไม่แสดง Probationary Period End Date
- ระบบกำหนด Probationary Period End Date = Hire Date (Q&amp;A ข้อ 22)
- พนักงานเข้าสถานะทำงานได้โดยไม่ผ่านขั้น Probation
Probation Task
- ระบบไม่สร้าง Probation Task / รายการ Probation ของพนักงานรายนี้ในคิวงานของหัวหน้างาน</t>
  </si>
  <si>
    <t>ยกเว้นทดลองงาน ซ้ำ 054</t>
  </si>
  <si>
    <t>E2E-23</t>
  </si>
  <si>
    <t>Hiring | Mass Upload | New Hire | Import Multiple Employees | Verify Success / Failed Records</t>
  </si>
  <si>
    <t>HIR-EC-023</t>
  </si>
  <si>
    <t>Negative</t>
  </si>
  <si>
    <t>ตรวจสอบการจ้างพนักงานใหม่หลายรายการผ่าน Mass Upload และผลลัพธ์รายการ Success / Failed</t>
  </si>
  <si>
    <t>- Login = &lt;HR_ADMIN_ACCOUNT&gt;
เงื่อนไขของเคสนี้
- ไฟล์นำเข้ามีพนักงานทั้งหมด 3 ราย
- รายที่ 1 = ข้อมูล Mandatory ครบถ้วน
- รายที่ 2 = ข้อมูล Mandatory ไม่ครบ
- รายที่ 3 = ข้อมูล Mandatory ครบถ้วน
- รูปแบบไฟล์และรายชื่อคอลัมน์ที่ระบบรองรับยังรอยืนยัน เนื่องจากยังไม่มี Template ที่ยืนยันแล้ว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ชุดข้อมูล TD-02
- Position = 40001349 Job Code = IAB11.21
- Department = 30000655 Store/ Branch Code = T134_1714 SSO Location = T134
- Division = 20000087 Cost Center = C00103100 Work Location = 50000087
- Personnel Grade (PG) = 11
- Employee Group = A - Permanent Employee Sub Group = 11
ชุดข้อมูล TD-09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เงื่อนไขเฉพาะของเคสนี้
- ไฟล์นำเข้ามี 3 บรรทัด บรรทัดที่ 1 ใช้ TD-01 บรรทัดที่ 2 ใช้ TD-02 แต่เว้นช่อง Position ว่างเพื่อให้เป็นรายการที่ผิดพลาด บรรทัดที่ 3 ใช้ TD-09
- ผลที่ต้องได้คือสำเร็จ 2 รายการ ผิดพลาด 1 รายการ และรายงานต้องระบุบรรทัดที่ 2
- รายละเอียดเต็มดูชีท Hiring Test Data</t>
  </si>
  <si>
    <t>EC &gt; นำเข้าข้อมูลพนักงานเป็นชุด</t>
  </si>
  <si>
    <t>1. Login ด้วย &lt;HR_ADMIN_ACCOUNT&gt;
- ไปที่หน้าจอนำเข้าข้อมูลพนักงานเป็นชุด
2. เตรียมและแนบไฟล์นำเข้า
- ใช้ไฟล์ที่มีพนักงาน 3 รายตาม Test Data โดยกำหนดให้รายที่ 2 มีข้อมูล Mandatory ไม่ครบ
3. สั่งนำเข้าข้อมูลพนักงาน
4. ตรวจสอบผลการนำเข้า
- ตรวจสอบจำนวนรายการ Success / Failed
- ตรวจสอบผลของแต่ละแถวในไฟล์
- ตรวจสอบเหตุผลของรายการที่ไม่ผ่าน Validation
- ตรวจสอบเลขบรรทัดของ Failed Record เทียบกับไฟล์ต้นทาง
5. ตรวจสอบ Employee Record ใน EC
- ค้นหาพนักงานจากแต่ละ Record ในไฟล์
- ตรวจสอบจำนวน Employee Record ที่ถูกสร้างเทียบกับผลการ Import</t>
  </si>
  <si>
    <t>EC
- ระบบตรวจสอบข้อมูลแต่ละ Record ในไฟล์และแสดงผลการ Import
- Record ที่ข้อมูล Mandatory ไม่ครบต้องไม่ถูกสร้างเป็น Employee Record
- ระบบแสดงรายการ Success และ Failed แยกกัน
- Failed Record แสดงเหตุผลที่ไม่ผ่าน Validation เป็นรายบรรทัด
- Failed Record ระบุเลขบรรทัดที่สัมพันธ์กับไฟล์ต้นทาง เพื่อให้สามารถกลับไปตรวจสอบและแก้ไขข้อมูลได้</t>
  </si>
  <si>
    <t>ตัดจากเคส E2E-23 ไฟล์ HR_SIT_E2E_V.0.1 (28).xlsx ชีท E2E All module
โมดูลที่เคสเต็มเกี่ยวข้อง EC
ยกไปรอบเชื่อมโมดูล ผลที่คาดหวังฝั่ง Notification / TM ไม่อยู่ในขอบเขต / BE ไม่อยู่ในขอบเขต / PY ไม่อยู่ในขอบเขต</t>
  </si>
  <si>
    <t>E2E-24</t>
  </si>
  <si>
    <t>Hiring | Keyin - Success | New Hire | Benefit Plan = Manual Enroll | DOB Validation | Verify Employee Self-Enrollment</t>
  </si>
  <si>
    <t>HIR-EC-024</t>
  </si>
  <si>
    <t>ตรวจสอบการจ้างพนักงานใหม่แบบ Key-in สำเร็จ กรณี Benefit Plan = Manual Enroll พร้อมตรวจสอบ DOB และการลงทะเบียน Benefit ด้วยตนเองของพนักงาน</t>
  </si>
  <si>
    <t>เงื่อนไขของเคสนี้
- Case A: Date of Birth ทำให้ Age &lt; 15 ปี ณ Hire Date
- Case B: Hire Date &lt; Date of Birth
- Case C: Date of Birth ใช้ปี พ.ศ. แทน ค.ศ. เช่น 2567
- Positive Flow: ใช้ Date of Birth / Hire Date ที่ผ่าน Validation
- Employee ID = Employee ID ที่ระบบสร้างจาก Positive Flow ของเคสนี้
- Employee Account = &lt;EMPLOYEE_ACCOUNT&gt; ของพนักงานที่สร้างจากเคสนี้
- Benefit Plan Config = Manual Enroll
- Employee ตรงกับ Eligibility Rule ของแผน
- มี Benefit Plan แบบ Manual Enroll ที่พร้อมใช้ทดสอบ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รอบตรวจวันเกิด ใช้ค่าอื่นทั้งหมดตามชุดข้อมูล เปลี่ยนเฉพาะ Date of Birth ตามที่ระบุในเคส
- รอบสมัคร Benefit เอง ใช้ Employee ID ที่สร้างสำเร็จจากรอบแรก
- รายละเอียดเต็มดูชีท Hiring Test Data</t>
  </si>
  <si>
    <t>EC &gt; Hire &amp; Onboard</t>
  </si>
  <si>
    <t>1. Login ด้วย &lt;HR_ADMIN_ACCOUNT&gt; และไปที่ Hire &amp; Onboard (New Hire)
2. ตรวจสอบ Date of Birth Validation — Case A
- กำหนด Date of Birth ให้ Age &lt; 15 ปี ณ Hire Date
- กรอกข้อมูล Mandatory อื่นให้ครบถ้วนและกด Submit
- ตรวจสอบผล Validation
3. ตรวจสอบ Date of Birth Validation — Case B
- กำหนด Hire Date &lt; Date of Birth
- กรอกข้อมูล Mandatory อื่นให้ครบถ้วนและกด Submit
- ตรวจสอบผล Validation
4. ตรวจสอบ Date of Birth Validation — Case C
- กรอก Date of Birth โดยใช้ปี พ.ศ. เช่น 2567
- กรอกข้อมูล Mandatory อื่นให้ครบถ้วนและกด Submit
- ตรวจสอบผล Validation
5. Hire พนักงานด้วยข้อมูลที่ผ่าน Validation
- กำหนด Date of Birth / Hire Date ที่ถูกต้องและให้พนักงานตรงกับ Eligibility Rule ของ Benefit Plan
- กรอกข้อมูล Mandatory อื่นให้ครบถ้วนตาม Flow ของ E2E-01
- กด Submit และบันทึก Employee ID ที่ระบบสร้าง
6. ดำเนินการจนพนักงาน Pass Probation
7. ตรวจสอบผลหลัง Manual Enroll
- ตรวจสอบผลการสมัคร
- ตรวจสอบรายการสิทธิ์ของพนักงานหลังสมัคร</t>
  </si>
  <si>
    <t>EC
- EC — Date of Birth Validation
- Case A: ระบบไม่อนุญาตให้ Submit เมื่อ Age &lt; 15 ปี ณ Hire Date
- Case B: ระบบไม่อนุญาตให้ Submit เมื่อ Hire Date &lt; Date of Birth
- Case C: ระบบไม่อนุญาตให้ Submit เมื่อ Date of Birth ใช้ปี พ.ศ. แทน ค.ศ.
- ระบบแสดง Error Message สำหรับข้อมูลที่ไม่ผ่าน Validation
- ระบบไม่สร้าง Employee Record จากรายการที่ไม่ผ่าน Validation
- EC — Positive Flow
- เมื่อ Date of Birth / Hire Date ผ่าน Validation ระบบสามารถสร้างพนักงานได้สำเร็จ
- ระบบสร้าง Employee ID สำหรับใช้ตรวจสอบต่อใน BE / ESS
- EC ส่งข้อมูลพนักงานไปยัง BE ตาม Flow ปกติ โดย Manual Enroll ไม่มีผลต่างที่ฝั่ง EC</t>
  </si>
  <si>
    <t>ตัดจากเคส E2E-24 ไฟล์ HR_SIT_E2E_V.0.1 (28).xlsx ชีท E2E All module
โมดูลที่เคสเต็มเกี่ยวข้อง EC / BE / PY
ยกไปรอบเชื่อมโมดูล ผลที่คาดหวังฝั่ง Notification / TM ไม่อยู่ในขอบเขต / BE / ESS / PY
ยกไปรอบเชื่อมโมดูล ขั้นตอน ตรวจสอบ Benefit Plan ใน BE หลัง Pass Probation / ให้พนักงานสมัคร Benefit Plan ด้วยตนเอง</t>
  </si>
  <si>
    <t>E2E-25</t>
  </si>
  <si>
    <t>Hiring | Keyin - Success | New Hire | Hire Date = Today | BE - Employee Data Does Not Match Existing Eligibility Rule</t>
  </si>
  <si>
    <t>HIR-EC-025</t>
  </si>
  <si>
    <t>ตรวจสอบการจ้างพนักงานใหม่แบบ Key-in สำเร็จ กรณีวันเริ่มงานวันนี้ และข้อมูลพนักงานไม่ตรงตาม Eligibility Rule ของ BE</t>
  </si>
  <si>
    <t>- Entry Route = Keyin
- Login = &lt;HR_ADMIN_ACCOUNT&gt;
เงื่อนไขของเคสนี้
- Event Reason = New Hire
- Hire Date = Today
- Date of Birth = Age = 60 ณ Hire Date
- Gender = Male
- Nationality = Thai
- Probation Exemption = Yes
- Business Unit / Personnel Grade (PG) / Employee Group = ใช้ Combination ที่ ไม่ตรงกับ Eligibility Rule ใดที่ตั้งค่าไว้ใน BE
- กรอกข้อมูล Mandatory อื่นให้ครบถ้วนเพื่อให้สามารถ Submit ได้
ค่าที่ต้องคีย์ ชุดข้อมูลจากถัง SIT ตรวจสอบเมื่อ 28 ส.ค. 2026
ชุดข้อมูล TD-04
- Business Group = CRC
- Business Unit = CDG (10000075) Policy Profile = CDS
- Company = C001
- Position = 40002451 Job Code = EMA10.63
- Department = 30042278 Store/ Branch Code = T132_1712 SSO Location = T132
- Division = 20000191 Cost Center = C00101100 Work Location = 50000127
- Work Schedule = D05H0830 Holiday Calendar = 01
- Personnel Grade (PG) = UC
- Employee Group = A - Permanent Employee Sub Group = UC
- Employment Type = F สถานะ Position = ว่าง
- ตาราง time_status_mapping กำหนด Time Status = ? ไม่มี rule ที่ตรงในตาราง O.T. Flag = ? ไม่มี rule ที่ตรงในตาราง
- สิทธิ์ลาพักผ่อนปีแรก = 20
เงื่อนไขเฉพาะของเคสนี้
- คีย์ Employee Group = A - Permanent Employee Sub Group = UC ตามชุดข้อมูล
- เลือกชุดนี้เพราะ Personnel Grade (PG) UC ไม่ปรากฏในกฎสิทธิ์ Benefit ฝั่ง BE เลย จึงเป็นคู่ที่ไม่ตรงกฎใดจริง ดู OQ-HIR-102
- Hire Date = วันที่ทดสอบ ใช้ตรวจว่าฝั่ง BE ตอบอย่างไรเมื่อไม่มีกฎที่ตรงกับพนักงานคนนี้
- รายละเอียดเต็มดูชีท Hiring Test Data</t>
  </si>
  <si>
    <t>1. Login ด้วย &lt;HR_ADMIN_ACCOUNT&gt;
- ไปที่ EC &gt; New Hire (Manual Key-in)
2. กรอกข้อมูลพนักงานตาม Test Data
- กำหนด Event Reason = New Hire และ Hire Date = Today
- กำหนด Probation Exemption = Yes
- กรอกข้อมูล Mandatory อื่นให้ครบถ้วนเพื่อให้สามารถ Submit ได้
3. กด Submit เพื่อสร้างพนักงาน
- บันทึก Employee ID ที่ระบบสร้าง
4. ตรวจสอบ Employee Profile ใน EC
- ค้นหาพนักงานด้วย Employee ID
- ตรวจสอบ Employee Status / Hire Date / Probation Exemption
- ตรวจสอบ Pass Probation Date และ Probationary Period End Date
5. ตรวจสอบผลกระทบกลับมายัง EC
- ตรวจสอบว่า Employee Record ที่สร้างใน EC ยังคงอยู่หลัง BE ประมวลผล Eligibility</t>
  </si>
  <si>
    <t>EC
- ระบบสร้าง Employee ID เป็นตัวเลข 8 หลัก โดยหลักแรกเป็น 2
- Employee Status = Active
- Hire Date = Today
- ระบบสร้างและบันทึก Employee Record สำเร็จตามข้อมูลที่กรอก
Probation
- Probation Exemption = Yes
- ระบบกำหนด Probationary Period End Date = Hire Date (Q&amp;A ข้อ 22)
- ระบบไม่แสดง Probationary Period End Date</t>
  </si>
  <si>
    <t xml:space="preserve"> เงื่อนไขสิทธิสวัสดิการเฝั่ง BE</t>
  </si>
  <si>
    <t>E2E-26</t>
  </si>
  <si>
    <t>Hiring | Keyin - Success | New Hire After Termination | Same National ID | Previous Service ≥ 1 Year | Verify New Employee ID &amp; Service Continuity</t>
  </si>
  <si>
    <t>HIR-EC-026</t>
  </si>
  <si>
    <t>ตรวจสอบการจ้างพนักงานใหม่หลัง Termination แบบ Key-in สำเร็จ โดยใช้ National ID เดิม และมีอายุงานเดิม ≥ 1 ปี พร้อมตรวจสอบ Employee ID ใหม่และความต่อเนื่องของอายุงาน</t>
  </si>
  <si>
    <t>- Entry Route = Keyin
- Login = &lt;HR_ADMIN_ACCOUNT&gt;
เงื่อนไขของเคสนี้
- มีพนักงานเดิมที่ Terminate แล้ว 1 คน
- Employee Status ของรายการเดิม = Inactive / Terminated
- Previous Service = ตั้งแต่ 1 ปีขึ้นไป
- Employee ID เดิม = Employee ID ของพนักงานที่เคย Terminate
- National ID = National ID เดียวกับพนักงานเดิม
- Hire Date ใหม่ = วันที่จ้างครั้งใหม่
- อ้างอิงพนักงานที่ Terminate จาก Termination Section
ค่าที่ต้องคีย์ ชุดข้อมูลจากถัง SIT ตรวจสอบเมื่อ 28 ส.ค. 2026
ชุดข้อมูล TD-09
- Business Group = CRC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 Personnel Grade (PG) = 11
- Employee Group = A - Permanent Employee Sub Group = 11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11 ตามชุดข้อมูล
- ต้องมีพนักงานที่ลาออกแล้วและมี Year of Service เดิมตั้งแต่ 1 ปีขึ้นไป 1 คน เพื่อใช้เลขบัตรประชาชนเดิม
- รายละเอียดเต็มดูชีท Hiring Test Data
หมายเหตุรหัสเหตุการณ์ RE_REHIRE_GE1 และ RE_REHIRE_LT1 ถูกทำเครื่องหมาย Delete ในไฟล์ Event_EventReason_Mapping-EC ฉบับ 28 ส.ค. 2026 และ BA ยืนยันในชีท Quesitons ข้อ 5 ว่าไม่มี process re-hire เคสนี้จึงคีย์ผ่านเส้นทาง New Hire ปกติ</t>
  </si>
  <si>
    <t>1. เตรียมพนักงานที่ Terminate แล้ว
- ตรวจสอบ Employee ID เดิม
- ตรวจสอบ Employee Status = Inactive / Terminated
- ตรวจสอบว่าพนักงานมี Previous Service ตั้งแต่ 1 ปีขึ้นไป
- บันทึก National ID / Tax ID, Hire Date เดิม และข้อมูลอายุงานเดิม
2. Login ด้วย &lt;HR_ADMIN_ACCOUNT&gt;
- ไปที่ EC &gt; New Hire (Manual Key-in)
3. Key-in พนักงานเดิมกลับเข้าทำงานผ่าน New Hire
- กำหนด Event Reason = New Hire
- ใช้ National ID / Tax ID เดิมของพนักงานก่อน Terminate
- กำหนด Hire Date ใหม่ = Today
- กำหนด Employee Group = A - Permanent
- กรอกข้อมูล Mandatory อื่นให้ครบถ้วนเพื่อให้สามารถ Submit ได้
4. กด Submit เพื่อสร้างพนักงานใหม่
- ตรวจสอบผล Validation ของ National ID / Tax ID เดิม
5. ตรวจสอบ Employee ID หลังสร้างพนักงานใหม่
- ค้นหาพนักงานด้วย National ID / Tax ID เดิม
- ตรวจสอบ Employee ID ของรายการใหม่
- เปรียบเทียบ Employee ID ใหม่กับ Employee ID เดิมก่อน Terminate
6. ตรวจสอบ Employee Record ใน EC
- ตรวจสอบ Event Reason = New Hire
- ตรวจสอบ Hire Date ใหม่
- ตรวจสอบ Employee Status ของรายการใหม่
- ตรวจสอบว่ารายการเดิมยังคงสถานะ Terminated / Inactive
- ตรวจสอบความสัมพันธ์ระหว่าง Employee Record ใหม่กับรายการเดิม
7. ตรวจสอบการนับอายุงาน
- ตรวจสอบ Seniority / Years of Service ของรายการใหม่
- ตรวจสอบว่าระบบนำ Previous Service ตั้งแต่ 1 ปีขึ้นไปมานับต่อ หรือเริ่มนับใหม่จาก Hire Date ใหม่</t>
  </si>
  <si>
    <t>EC
- การรับพนักงานที่เคย Terminate กลับเข้าทำงานดำเนินการผ่าน New Hire Flow
- ระบบไม่ Block การ Submit เนื่องจาก National ID / Tax ID เดิมซ้ำกับพนักงานที่ไม่ได้อยู่ในสถานะ Active
- ระบบสร้าง Employee ID ใหม่ และไม่ใช้ Employee ID เดิมซ้ำ
- Employee ID ใหม่เป็นตัวเลข 8 หลัก โดยหลักแรกเป็นเลข 2 และต้องไม่เท่ากับ Employee ID เดิม
- Hire Date = วันที่จ้างครั้งใหม่
- Employee Status ของรายการใหม่ = Active
- Employee Record เดิมยังคงสถานะ Terminated / Inactive และไม่ถูกเปลี่ยนกลับเป็น Active
- การผูกความสัมพันธ์ระหว่าง Employee Record ใหม่กับรายการเดิมให้เป็นไปตามข้อสรุปของ Service Continuity
- ไม่มี Event Reason สำหรับการรับกลับ รายการนี้ใช้ Event Reason = New Hire
- วิธีนับ Year of Service หลังกลับเข้าทำงานว่าจะนำ Previous Service มานับต่อหรือเริ่มใหม่ยังไม่มี Requirement ยืนยัน</t>
  </si>
  <si>
    <t>ตัดจากเคส E2E-26 ไฟล์ HR_SIT_E2E_V.0.1 (28).xlsx ชีท E2E All module
โมดูลที่เคสเต็มเกี่ยวข้อง EC / BE / TM / PY
ยกไปรอบเชื่อมโมดูล ผลที่คาดหวังฝั่ง Notification / TM ไม่อยู่ในขอบเขต / BE ไม่อยู่ในขอบเขต / PY / ผลข้ามโมดูล ตรวจหลัง Submit สำเร็จแล้ว
ยกไปรอบเชื่อมโมดูล ขั้นตอน ตรวจสอบข้อมูลใน BE / TM / PY</t>
  </si>
  <si>
    <t>E2E-27</t>
  </si>
  <si>
    <t>Hiring | Keyin - Negative | New Hire After Termination | Previous Service &lt; 1 Year | Verify Rehire Event Reason Removed</t>
  </si>
  <si>
    <t>HIR-EC-027</t>
  </si>
  <si>
    <t>ตรวจสอบการจ้างพนักงานที่เคยพ้นสภาพแล้วแบบ Key-in กรณีอายุงานเดิมน้อยกว่า 1 ปี ว่าระบบตัดตัวเลือก Event Reason แบบ Rehire ออก</t>
  </si>
  <si>
    <t>- Entry Route = Keyin
- Login = &lt;HR_ADMIN_ACCOUNT&gt;
เงื่อนไขของเคสนี้
- มีพนักงานที่ Terminate ไปแล้ว 1 คน ซึ่งเคยมี Year of Service เดิมไม่ถึง 1 ปี
- Event Reason = New Hire
- Hire Date = Today
- Date of Birth = Age &lt; 60
- Gender = Male
- Nationality = TH
- Employee Group = A - Permanent
- National ID / Tax ID = ใช้เลขเดิมของพนักงานที่ Terminate ไปแล้ว โดย Year of Service เดิมไม่ถึง 1 ปี
ค่าที่ต้องคีย์ ชุดข้อมูลจากถัง SIT ตรวจสอบเมื่อ 28 ส.ค. 2026
ชุดข้อมูล TD-09
- Business Group = CRC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 Personnel Grade (PG) = 11
- Employee Group = A - Permanent Employee Sub Group = 11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11 ตามชุดข้อมูล
- ต้องมีพนักงานที่ลาออกแล้วและมี Year of Service เดิมไม่ถึง 1 ปี 1 คน เพื่อใช้เลขบัตรประชาชนเดิม
- รายละเอียดเต็มดูชีท Hiring Test Data
รหัสเหตุการณ์ที่ต้องตรวจว่าไม่มีให้เลือก
- RE_REHIRE_GE1 Rehiring GE 1 year
- RE_REHIRE_LT1 Rehiring LT 1 year
ทั้งสองรหัสถูกทำเครื่องหมาย Delete ในไฟล์ Event_EventReason_Mapping-EC ฉบับ 28 ส.ค. 2026</t>
  </si>
  <si>
    <t>1. Login ด้วย &lt;HR_ADMIN_ACCOUNT&gt;
- ไปที่เมนู EC &gt; New Hire (Manual Key-in)
2. ตรวจรายการใน Event Reason ของหน้า New Hire
- เปิด dropdown Event Reason
- อ่านรายการทั้งหมดที่ระบบแสดง
- ตรวจว่าไม่มี RE_REHIRE_GE1 และไม่มี RE_REHIRE_LT1
3. ตรวจว่าไม่มีเมนูหรือปุ่มสำหรับรับพนักงานกลับเข้าทำงาน
- ตรวจหน้า New Hire และหน้า Employee Profile ของพนักงานที่ Terminate แล้ว
- ตรวจว่าไม่มีปุ่ม Rehire หรือ Reactivate ที่เปลี่ยนพนักงานเดิมกลับเป็น Active
4. คีย์พนักงานใหม่โดยใช้ National ID / Tax ID เดิมของพนักงานที่ Terminate ไปแล้ว
- กรอกข้อมูลในส่วน Identity, Position &amp; Organization, Compensation Information และ Payment Information ตาม Test Data
- ใช้ Event Reason = New Hire
- กด Submit
5. ตรวจสอบผลใน Employee Profile
- ค้นหาพนักงานที่สร้างใหม่และเปิด Employee Profile
- ตรวจสอบ Employee ID ที่ระบบสร้าง
- เปิด Employee Profile ของรายการเดิมและตรวจสถานะ</t>
  </si>
  <si>
    <t>EC
- dropdown Event Reason ไม่มี RE_REHIRE_GE1 และไม่มี RE_REHIRE_LT1
- ไม่มีเมนูหรือปุ่มสำหรับรับพนักงานกลับเข้าทำงาน ทั้งในหน้า New Hire และใน Employee Profile ของพนักงานที่ Terminate แล้ว
- ระบบไม่ Block การ Submit เนื่องจาก National ID / Tax ID เดิมซ้ำกับพนักงานที่ไม่ได้อยู่ในสถานะ Active
- ระบบสร้าง Employee ID ใหม่เป็นตัวเลข 8 หลัก หลักแรกเป็นเลข 2 และไม่เท่ากับ Employee ID เดิม
- Employee Status ของรายการใหม่ = Active
- Employee Record เดิมยังคงสถานะ Terminated / Inactive และไม่ถูกเปลี่ยนกลับเป็น Active
- ถ้ายังพบรหัสใดรหัสหนึ่งใน dropdown ให้ถือว่าเคสนี้ Fail และแจ้ง BA เพราะขัดกับคำตอบในชีท Quesitons ข้อ 5 และขัดกับไฟล์ Event Reason ฉบับล่าสุด</t>
  </si>
  <si>
    <t xml:space="preserve"> ทั้งคู่ยืนยันประโยคเดียวกัน — ออก Employee ID ใหม่ + RE_REHIRE ต้องไม่มีใน LOV ซ้ำ 026</t>
  </si>
  <si>
    <t>E2E-28</t>
  </si>
  <si>
    <t>Hiring | Field Validation | National ID / Tax-ID | Duplicate Check on Submit | Invalid Format</t>
  </si>
  <si>
    <t>HIR-EC-028</t>
  </si>
  <si>
    <t>ตรวจสอบ Validation ของ National ID / Tax ID กรณีข้อมูลซ้ำขณะ Submit และรูปแบบข้อมูลไม่ถูกต้อง</t>
  </si>
  <si>
    <t>- Login = &lt;HR_ADMIN_ACCOUNT&gt;
เงื่อนไขของเคสนี้
- มีพนักงานสถานะ Active อยู่แล้ว 1 คนสำหรับใช้เป็น Baseline
- National ID / Tax-ID = ซ้ำกับพนักงาน Active ที่มีอยู่แล้ว และเป็นคนละคน ไม่ใช่ Rehire
- รูปแบบ Thailand = N-NNNN-NNNNN-NN-N
- รูปแบบ Vietnam = NNNNNNNNN
- เตรียมข้อมูล National ID / Tax-ID ที่ จำนวนหลักไม่ครบ สำหรับทดสอบ Invalid Format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ต้องสร้างพนักงานตามชุดข้อมูลนี้ให้สำเร็จก่อน 1 คน แล้วจึงสร้างคนที่สองด้วยเลขบัตรประชาชนเดียวกันบน Position อื่น
- รอบตรวจรูปแบบ ให้กรอกเลขบัตรประชาชน 12 หลัก และเลขที่มีตัวอักษรปน เพื่อดูข้อความแจ้งเตือนใต้ช่อง
- รายละเอียดเต็มดูชีท Hiring Test Data</t>
  </si>
  <si>
    <t>1. Login ด้วย &lt;HR_ADMIN_ACCOUNT&gt;
- ไปที่หน้าสร้างพนักงานใหม่
2. ตรวจสอบ Duplicate National ID / Tax-ID
- กรอก National ID / Tax-ID ให้ซ้ำกับพนักงาน Active ที่มีอยู่แล้ว
- ตรวจสอบว่าระบบยังไม่ Validate Duplicate แบบ Real-time ขณะกรอกข้อมูล
- กรอกข้อมูลบังคับให้ครบถ้วน
- กด Submit
- ตรวจสอบ Notice ที่ระบบแสดงเมื่อพบ National ID / Tax-ID ซ้ำ
3. ตรวจสอบ Invalid Format
- กรอก National ID / Tax-ID ผิดรูปแบบ เช่น จำนวนหลักไม่ครบ
- กรอกข้อมูลบังคับให้ครบถ้วน
- กด Submit
- ตรวจสอบผล Validation และเปรียบเทียบกับกรณี Duplicate</t>
  </si>
  <si>
    <t>EC
- ระบบตรวจสอบ Duplicate National ID / Tax-ID ตอนกด Submit เท่านั้น ไม่ Validate Duplicate แบบ Real-time ขณะกรอกข้อมูล
- เมื่อพบ National ID / Tax-ID ซ้ำกับพนักงาน Active ที่มีอยู่แล้ว ระบบต้องแสดง Notice แจ้งว่าข้อมูลซ้ำ / มีอยู่แล้ว
- ผลนี้เป็นคำตอบที่ยืนยันอย่างเป็นทางการของประเด็นที่เคย OPEN ใน E2E-04 ของ Sheet E2E All Module
- กรณี National ID / Tax-ID ผิดรูปแบบหรือจำนวนหลักไม่ครบ ระบบต้อง Reject ก่อนเข้าสู่ขั้นตอนตรวจ Duplicate
- รูปแบบที่ใช้ตรวจสอบ: Thailand = N-NNNN-NNNNN-NN-N / Vietnam = NNNNNNNNN</t>
  </si>
  <si>
    <t>ตัดจากเคส E2E-28 ไฟล์ HR_SIT_E2E_V.0.1 (28).xlsx ชีท E2E All module
โมดูลที่เคสเต็มเกี่ยวข้อง EC
ยกไปรอบเชื่อมโมดูล ผลที่คาดหวังฝั่ง Notification / TM ไม่อยู่ในขอบเขต / BE ไม่อยู่ในขอบเขต / PY ไม่อยู่ในขอบเขต</t>
  </si>
  <si>
    <t>E2E-29</t>
  </si>
  <si>
    <t>Hiring | Keyin | Event Reason  | Verify Hiring Restriction</t>
  </si>
  <si>
    <t>HIR-EC-029</t>
  </si>
  <si>
    <t xml:space="preserve"> ตรวจสอบว่า Event Reason บนหน้า Key-in แสดงเฉพาะ New Hire / Replacement / Migration</t>
  </si>
  <si>
    <t xml:space="preserve">- Entry Route = Keyin
- Login = &lt;HR_ADMIN_ACCOUNT&gt;
เงื่อนไขของเคสนี้
- ข้อมูลทดสอบเดียวกับ E2E-01 ทุกค่า เปลี่ยนเฉพาะ Event Reason
</t>
  </si>
  <si>
    <t xml:space="preserve">1. Login ด้วย &lt;HR_ADMIN_ACCOUNT&gt;
- ไปที่เมนู EC &gt; New Hire (Manual Key-in)
2. ตรวจสอบ Event Reason 
- ตรวจสอบว่า Event Reason dropdown และ Event Reason อื่นๆ ถูกกรองออกเป็น background code
</t>
  </si>
  <si>
    <t>EC
-  dropdown แสดง 3 ค่า : Event Reason บนหน้า Key-in แสดงเฉพาะ New Hire / Replacement / Migration
-  ไม่แสดง Event Reason : H_CORENTRY, H_INENTRY, H_TEMPASG</t>
  </si>
  <si>
    <t>QA-Take</t>
  </si>
  <si>
    <t>E2E-30</t>
  </si>
  <si>
    <t>Hiring | Keyin - Success | Migration | Past Hire Date | Verify Employee Creation &amp; Years of Service Impact</t>
  </si>
  <si>
    <t>HIR-EC-030</t>
  </si>
  <si>
    <t>ตรวจสอบการจ้างพนักงานแบบ Migration ผ่าน Key-in กรณี Hire Date ย้อนหลัง พร้อมตรวจสอบการสร้างพนักงานและผลกระทบต่อ Years of Service</t>
  </si>
  <si>
    <t>- Entry Route = Keyin
- Login = &lt;HR_ADMIN_ACCOUNT&gt;
เงื่อนไขของเคสนี้
- Menu = Hire &amp; Onboard
- Event Reason = Migration
- Hire Date = 01/01 ของปีก่อนหน้า
- Date of Birth = Age &lt; 60
- Gender = Male
- Nationality = TH
- Employee Group = A - Permanent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Event Reason = HIREDM Hire Date = 1 มกราคมของปีก่อนหน้า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</si>
  <si>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และ National ID / Tax ID ตาม Test Data
- กำหนด Event Reason = Migration
- กำหนด Hire Date = 01/01 ของปีก่อนหน้า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Hire Date ที่บันทึก
8. ตรวจสอบการนับอายุงานใน EC
- ตรวจสอบ Seniority Date
- ตรวจสอบ Years of Service
- ตรวจสอบผลของ include_in_work_experience สำหรับ Event Reason = Migration</t>
  </si>
  <si>
    <t>EC
- ระบบสร้างพนักงานสำเร็จและบันทึก Hire Date ตามวันที่ย้อนหลังที่ระบุ
- ระบบไม่นับช่วงนี้เป็น Year of Service เนื่องจาก Event Reason = Migration กำหนด include_in_work_experience = ไม่นับ
- ระบบใช้ Employee ID เป็นตัวชี้ว่าเป็นรายการ Migration เดิม และไม่สร้างพนักงานซ้ำ (Q&amp;A ข้อ 41)
- ค่าที่ระบบเก่ามีแต่ระบบใหม่ไม่มี ระบบแสดงค่าเดิมตามที่ migrate มา (Q&amp;A ข้อ 18)</t>
  </si>
  <si>
    <t>ตัดจากเคส E2E-30 ไฟล์ HR_SIT_E2E_V.0.1 (28).xlsx ชีท E2E All module
โมดูลที่เคสเต็มเกี่ยวข้อง EC / BE / TM / PY
ยกไปรอบเชื่อมโมดูล ผลที่คาดหวังฝั่ง Notification / TM / BE / PY
ยกไปรอบเชื่อมโมดูล ขั้นตอน ตรวจสอบสิทธิ์ที่ผูกกับอายุงานใน TM / ตรวจสอบข้อมูลใน BE</t>
  </si>
  <si>
    <t>E2E-31</t>
  </si>
  <si>
    <t>Hiring | Keyin - Success | Correction Entry (H_CORENTRY) | Hire Date = Today | Age &lt; 60 | Male | TH | A - Permanent | Verify Payroll Event Code</t>
  </si>
  <si>
    <t>HIR-EC-031</t>
  </si>
  <si>
    <t>ตรวจสอบการจ้างพนักงานแบบ Correction Entry (H_CORENTRY) ผ่าน Key-in สำเร็จ กรณีวันเริ่มงานวันนี้ อายุ &lt; 60 ปี เพศชาย สัญชาติไทย พนักงานประจำ และตรวจสอบ Payroll Event Code</t>
  </si>
  <si>
    <t>- Entry Route = Keyin
- Login = &lt;HR_ADMIN_ACCOUNT&gt;
เงื่อนไขของเคสนี้
- Event Reason = H_CORENTRY
- Hire Date = Today
- Date of Birth = Age &lt; 60
- Gender = Male
- Nationality = TH
- Employee Group = A - Permanent
- ต้องยืนยันกับ SA ก่อนว่า H_CORENTRY สามารถเลือกได้โดย HR หรือเป็น Background Code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รหัส H_CORENTRY ไม่มีในตาราง Event Reason ของ SA ดู OQ-HIR-113
- รายละเอียดเต็มดูชีท Hiring Test Data</t>
  </si>
  <si>
    <t>1. Login ด้วย &lt;HR_ADMIN_ACCOUNT&gt;
- ไปที่เมนู EC &gt; New Hire (Manual Key-in)
2. ตรวจสอบ Event Reason = H_CORENTRY (Correction entry)
- ตรวจสอบว่า H_CORENTRY แสดงให้ HR เลือกใน Event Reason หรือเป็น Background Code
- หากระบบอนุญาตให้เลือก ให้กำหนด Event Reason = H_CORENTRY
3. กรอกข้อมูลในส่วน Identity
- กรอก Salutation, First Name / Last Name (TH และ EN), Date of Birth, National ID / Tax ID และ Hire Date ตาม Test Data
4. กรอกข้อมูลในส่วน Position &amp; Organization
- กรอก Company, Business Unit, Division, Department, Position, Employee Group, Employee SubGroup และ Cost Centre ตาม Test Data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8. ตรวจสอบ Employee Profile ใน EC
- ค้นหาพนักงานที่สร้างใหม่ด้วย Employee ID และเปิด Employee Profile</t>
  </si>
  <si>
    <t>EC
- ระบบสร้างพนักงานสำเร็จ
- การที่ H_CORENTRY สามารถเลือกโดย HR หรือเป็น Background Code = ? OQ-HIR-21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OQ-HIR-21</t>
  </si>
  <si>
    <t xml:space="preserve"> ยกเลิก: Event Reason = H_CORENTRY ไม่ถูก expose ให้ HR เลือกบนหน้า Key-in ซึ่งแสดงเฉพาะ New Hire / Replacement / Migration จึงเล่นเคสนี้ไม่ได้</t>
  </si>
  <si>
    <t>E2E-32</t>
  </si>
  <si>
    <t>Hiring | Keyin - Success | New Hire | Hire Date = Today | Age &lt; 60 | Male | TH | E - Temporary | Temporary (P1 - Daily) | Verify Daily Wage Calculation Basis</t>
  </si>
  <si>
    <t>HIR-EC-032</t>
  </si>
  <si>
    <t>ตรวจสอบการจ้างพนักงานใหม่แบบ Key-in สำเร็จ กรณีพนักงานชั่วคราว P1 - Daily และตรวจสอบเกณฑ์การคำนวณค่าจ้างรายวัน</t>
  </si>
  <si>
    <t>- Entry Route = Keyin
- Login = &lt;HR_ADMIN_ACCOUNT&gt;
เงื่อนไขของเคสนี้
- Menu = Hire &amp; Onboard
- Hire Date = Today
- Date of Birth = Age &lt; 60
- Gender = Male
- Nationality = TH
- Employee Group = E - Temporary
- Contract Type = C1 Contract Monthly
- Contract End Date = Contract End Date จริง
- อัตราค่าจ้าง = อัตราต่อวัน
- ต้องมี Work Schedule ที่ผูกกับ Position นี้อยู่แล้ว
ค่าที่ต้องคีย์ ชุดข้อมูลจากถัง SIT ตรวจสอบเมื่อ 28 ส.ค. 2026
ชุดข้อมูล TD-50
- Business Group = CRC
- Business Unit = CFR (10000003) Policy Profile = CFR
- Company = C004
- Position = 40172617 Job Code = STA10.03
- Department = 30002732 Store/ Branch Code = T251_1831 SSO Location = T251
- Division = 20001351 Cost Center = C00429550 Work Location = 50000472
- Work Schedule = D06H0800 Holiday Calendar = 03
- Personnel Grade (PG) = NA
- Employee Group = E - Temporary Employee Sub Group = P1-Daily
- Employment Type = P สถานะ Position = ว่าง
- ตาราง time_status_mapping กำหนด Time Status = 2 O.T. Flag = yes
- สิทธิ์ลาพักผ่อนปีแรก = ? แถว Quota ของกลุ่มนี้ระบุ Personnel Grade (PG) 01 ถึง 20 ซึ่งไม่ครอบ NA ดู OQ-HIR-111
เงื่อนไขเฉพาะของเคสนี้
- คีย์ Employee Group = E - Temporary Employee Sub Group = P1-Daily ตามชุดข้อมูล
- Contract Type = C1 Contract Monthly อัตราค่าจ้างเป็นอัตราต่อวัน
- Position นี้ผูก Work Schedule D06H0800 อยู่แล้ว จึงใช้ตรวจฐานคำนวณค่าจ้างรายวันได้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</si>
  <si>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และ Cost Centre ตาม Test Data
- กำหนด Employee Group = E - Temporary
- กำหนด Employee Subgroup = P1 (รายวัน)
- กำหนด Contract Type = C1 Contract Monthly และกรอก Contract End Date ตาม Test Data
4. กรอกข้อมูลในส่วน Compensation Information
- กรอกอัตราค่าจ้างเป็นอัตราต่อวัน
- กรอก Pay Group, Pay Component, Frequency, Amount และ Currency ให้ครบถ้วน
- ตรวจสอบหน่วยของค่าตอบแทนที่ระบบแสดงสำหรับ Employee Subgroup = P1 (รายวัน)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Group, Employee Subgroup, Contract Type, Contract End Date และอัตราค่าจ้างที่บันทึก
8. ตรวจสอบหน่วยค่าตอบแทนสำหรับพนักงานรายวัน
- ตรวจสอบว่าหน้าจอเปลี่ยนหน่วยของช่องค่าตอบแทนตามประเภทการจ้างหรือไม่
- ตรวจสอบว่าพนักงานประเภทรายวันสามารถกรอกค่าตอบแทนเป็นอัตราต่อเดือนได้หรือไม่</t>
  </si>
  <si>
    <t>EC
- ระบบบังคับให้มี Contract End Date เนื่องจาก Employee Group = E - Temporary เป็นกลุ่มที่ต้องมีสัญญา
- ระบบบันทึกอัตราค่าจ้างเป็นหน่วยรายวัน ไม่ใช่รายเดือน
- การที่หน้าจอต้องเปลี่ยนหน่วยของช่องค่าตอบแทนตาม Employment Type = ? OQ-HIR-81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OQ-HIR-81</t>
  </si>
  <si>
    <t xml:space="preserve"> หน่วยค่าจ้างรายวัน/รายชั่วโมง ซ้ำกับชุด Wage Type ซ้ำ 88  และ 091</t>
  </si>
  <si>
    <t>E2E-33</t>
  </si>
  <si>
    <t>Hiring | Keyin - Success | New Hire | Hire Date = Today | Age &lt; 60 | Female | TH | E - Temporary | Temporary (P3 - Hourly) | Verify Hourly Wage Calculation Basis</t>
  </si>
  <si>
    <t>HIR-EC-033</t>
  </si>
  <si>
    <t>ตรวจสอบการจ้างพนักงานใหม่แบบ Key-in สำเร็จ กรณีพนักงานชั่วคราว P3 - Hourly และตรวจสอบเกณฑ์การคำนวณค่าจ้างรายชั่วโมง</t>
  </si>
  <si>
    <t>- Entry Route = Keyin
- Login = &lt;HR_ADMIN_ACCOUNT&gt;
เงื่อนไขของเคสนี้
- Menu = Hire &amp; Onboard
- Hire Date = Today
- Date of Birth = Age &lt; 60
- Gender = Female
- Nationality = TH
- Employee Group = E - Temporary
- อัตราค่าจ้าง = อัตราต่อชั่วโมง
ค่าที่ต้องคีย์ ชุดข้อมูลจากถัง SIT ตรวจสอบเมื่อ 28 ส.ค. 2026
ชุดข้อมูล TD-51
- Business Group = CRC
- Business Unit = CFR (10000003) Policy Profile = CFR
- Company = C004
- Position = 40187613 Job Code = STA10.03
- Department = 30002291 Store/ Branch Code = T192_1772 SSO Location = T192
- Division = 20001351 Cost Center = C00429520 Work Location = 50000107
- Work Schedule = D06H0800 Holiday Calendar = 03
- Personnel Grade (PG) = NA
- Employee Group = E - Temporary Employee Sub Group = P3-Hourly
- Employment Type = P สถานะ Position = ว่าง
- ตาราง time_status_mapping กำหนด Time Status = 2 O.T. Flag = yes
- สิทธิ์ลาพักผ่อนปีแรก = ? แถว Quota ของกลุ่มนี้ระบุ Personnel Grade (PG) 01 ถึง 20 ซึ่งไม่ครอบ NA ดู OQ-HIR-111
เงื่อนไขเฉพาะของเคสนี้
- คีย์ Employee Group = E - Temporary Employee Sub Group = P3-Hourly ตามชุดข้อมูล
- อัตราค่าจ้างเป็นอัตราต่อชั่วโมง Gender = Female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</si>
  <si>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และ Cost Centre ตาม Test Data
- กำหนด Employee Group = E - Temporary
- กำหนด Employee Subgroup = P3 (รายชั่วโมง)
4. กรอกข้อมูลในส่วน Compensation Information
- ตรวจสอบ Pay Component สำหรับพนักงานรายชั่วโมง
- กรอกอัตราค่าจ้างเป็นอัตราต่อชั่วโมง
- กรอกข้อมูล Compensation Information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Class และวันสิ้นสุดสัญญาที่บันทึก
- ตรวจสอบข้อมูล Compensation ที่บันทึก
8. ตรวจสอบกรณีมีเศษนาที
- ตรวจสอบวิธีการปัดเศษนาทีของระบบ
- บันทึก Actual Behavior ที่พบ</t>
  </si>
  <si>
    <t>EC
- หน้า Compensation แสดง Pay Component = TH_1004 (Hourly Rate-T/P/S)
- Frequency = HRS
- Currency = THB
- Employee Class แสดง E (E - Temporary)
- ช่อง Contract End Date แสดงค่าที่กรอก
- การบังคับกรอก Contract End Date เมื่อ Employee Group = E - Temporary = ? OQ-HIR-49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OQ-HIR-49</t>
  </si>
  <si>
    <t>E2E-34</t>
  </si>
  <si>
    <t>Hiring | Keyin | New Hire | Employee Subgroup 07 vs 7 | Verify Leading Zero Preservation</t>
  </si>
  <si>
    <t>HIR-EC-034</t>
  </si>
  <si>
    <t>ตรวจสอบ Employee Subgroup 07 และ 7 ในการจ้างแบบ Key-in ว่าระบบคงเลข 0 นำหน้าอย่างถูกต้อง</t>
  </si>
  <si>
    <t>- Entry Route = Keyin
- Login = &lt;HR_ADMIN_ACCOUNT&gt;
เงื่อนไขของเคสนี้
- ชุดข้อมูลตั้งต้นระบุว่า 07 = ค่าที่ยังใช้งานอยู่
- ชุดข้อมูลตั้งต้นระบุว่า 7 = ค่าที่เลิกใช้แล้ว
- รอบที่สองทดสอบด้วย Employee Sub Group = 7 หาก Dropdown มีค่าให้เลือก
ค่าที่ต้องคีย์ ชุดข้อมูลจากถัง SIT ตรวจสอบเมื่อ 28 ส.ค. 2026
ชุดข้อมูล TD-59
- Business Group = CRC
- Business Unit = CFR (10000003) Policy Profile = CFR
- Company = C004
- Position = 40103309 Job Code = FBD10.12
- Department = 30040602 Store/ Branch Code = T200_1780 SSO Location = T200
- Division = 20001358 Cost Center = C00402995 Work Location = 50000171
- Work Schedule = D06H0800 Holiday Calendar = 03
- Personnel Grade (PG) = 08
- Employee Group = A - Permanent Employee Sub Group = 08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08 ตามชุดข้อมูล
- Personnel Grade (PG) ต่ำสุดที่มีจริงในสาม Business Group คือ 08 ระดับ 07 มีเฉพาะ Business Unit นอกขอบเขต ดู OQ-HIR-112
- รอบที่ 1 คีย์ 08 แล้วตรวจว่าค่าที่บันทึกยังเป็น 08 ไม่ถูกตัดเป็น 8 รอบที่ 2 ถ้าตัวเลือกมีค่า 8 ให้เลือกแล้วบันทึกผล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</si>
  <si>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ของ E2E-01
3. กรอกข้อมูลในส่วน Position &amp; Organization
- กรอก Company, Business Unit, Division, Department, Position, Employee Group และ Cost Centre ตาม Test Data
- เลือก Employee Subgroup = 07
- ตรวจสอบว่าค่าที่แสดงยังคงเป็น 07 ไม่ถูกเปลี่ยนเป็น 7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Subgroup ที่ระบบบันทึก
8. ทดสอบรอบที่สองด้วย Employee Subgroup = 7
- ตรวจสอบว่า Dropdown มีค่า 7 ซึ่งเป็นค่าที่เลิกใช้แล้วให้เลือกหรือไม่
- หากมีค่า 7 ให้เลือก ให้ดำเนินการทดสอบและบันทึกผลที่พบ
9. ตรวจสอบความถูกต้องของ Employee Subgroup
- หาก EC, ไฟล์ส่งออก หรือ Payload ของ TM / BE / PY เปลี่ยนค่า 07 เป็น 7 ให้บันทึกเป็น Defect</t>
  </si>
  <si>
    <t>EC
- ระบบต้องเก็บและแสดง Employee Subgroup = 07 โดยไม่ตัดเลขศูนย์นำหน้า
- ระบบต้องไม่ให้เลือก Employee Subgroup = 07 ซึ่งเป็นค่าที่เลิกใช้แล้ว หรือหากระบบยังอนุญาตให้เลือก ต้องมีคำอธิบายจาก FO</t>
  </si>
  <si>
    <t>ตัดจากเคส E2E-34 ไฟล์ HR_SIT_E2E_V.0.1 (28).xlsx ชีท E2E All module
โมดูลที่เคสเต็มเกี่ยวข้อง EC / TM / BE / PY
ยกไปรอบเชื่อมโมดูล ผลที่คาดหวังฝั่ง Notification / TM / BE / PY
ยกไปรอบเชื่อมโมดูล ขั้นตอน ตรวจสอบค่าที่ส่งไป Downstream</t>
  </si>
  <si>
    <t>E2E-35</t>
  </si>
  <si>
    <t>Hiring | Keyin - Success | New Hire | Hire Date = Today | Age &lt; 60 | Male | TH | H - Contingent Worker | Long-Term Contract | Verify Contract End Date 31/12/9999</t>
  </si>
  <si>
    <t>HIR-EC-035</t>
  </si>
  <si>
    <t>ตรวจสอบการจ้างพนักงานใหม่แบบ Key-in สำเร็จ กรณี Contingent Worker สัญญาระยะยาว และ Contract End Date = 31/12/9999</t>
  </si>
  <si>
    <t>- Entry Route = Keyin
- Login = &lt;HR_ADMIN_ACCOUNT&gt;
เงื่อนไขของเคสนี้
- Hire Date = Today
- Date of Birth = Age &lt; 60
- Gender = Male
- Nationality = TH
- Employee Group = H - บุคคลภายนอกที่จ่ายเงิน
- Contract Type = C3 Contract Long term
- Contract End Date = 31/12/9999
ค่าที่ต้องคีย์ ชุดข้อมูลจากถัง SIT ตรวจสอบเมื่อ 28 ส.ค. 2026
ชุดข้อมูล TD-57
- Business Group = CU
- Business Unit = CU (10000013) Policy Profile = SU-OTHER
- Company = C013
- Position = 40016139 Job Code = BDA10.01
- Department = 30005382 Store/ Branch Code = T077_1644 SSO Location = T077
- Division = 20000239 Cost Center = C01301137 Work Location = 50000127
- Work Schedule = D05H0830 Holiday Calendar = 01
- Personnel Grade (PG) = NA
- Employee Group = H - Contingent Worker Employee Sub Group = C1-Consultant
- Employment Type = P สถานะ Position = ว่าง
- ตาราง time_status_mapping กำหนด Time Status = 9 O.T. Flag = no
- สิทธิ์ลาพักผ่อนปีแรก = ? ไม่มีแถว Quota ที่ตรงกับกลุ่ม H ดู OQ-HIR-111
เงื่อนไขเฉพาะของเคสนี้
- คีย์ Employee Group = H - Contingent Worker Employee Sub Group = C1-Consultant ตามชุดข้อมูล
- Contract Type = C3 Contract Long term Contract End Date = 31/12/9999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</si>
  <si>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SubGroup และ Cost Centre ตาม Test Data
- กำหนด Employee Group = H - บุคคลภายนอกที่จ่ายเงิน
- กำหนด Contract Type = C3 Contract Long term
- กรอก Contract End Date = 31/12/9999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Group, Contract Type และ Contract End Date ที่ระบบบันทึก
8. ตรวจสอบ Contract End Date = 31/12/9999
- ตรวจสอบว่าระบบยอมรับวันที่ 31/12/9999
- ตรวจสอบว่าค่าที่บันทึกยังคงเป็น 31/12/9999 และไม่ถูกเปลี่ยนเป็นค่าว่าง</t>
  </si>
  <si>
    <t>EC
- ระบบยอมรับ Contract End Date = 31/12/9999 เป็น Contract End Date สำหรับ Contract Type = C3 Contract Long term
- ระบบบันทึก Contract End Date = 31/12/9999 และไม่เปลี่ยนเป็นค่าว่าง
- ระบบบังคับให้ Employee Group = H ต้องมีสัญญาเสมอ
- ระบบไม่สร้างงานหรือการแจ้งเตือนเรื่องสัญญาใกล้หมดสำหรับ Contract End Date = 31/12/9999</t>
  </si>
  <si>
    <t>ตัดจากเคส E2E-35 ไฟล์ HR_SIT_E2E_V.0.1 (28).xlsx ชีท E2E All module
โมดูลที่เคสเต็มเกี่ยวข้อง EC / BE / TM / PY
ยกไปรอบเชื่อมโมดูล ผลที่คาดหวังฝั่ง Notification / TM / BE / PY
ยกไปรอบเชื่อมโมดูล ขั้นตอน ตรวจสอบการแจ้งเตือนหมดสัญญา / ตรวจสอบข้อมูลใน BE / TM / PY</t>
  </si>
  <si>
    <t>E2E-36</t>
  </si>
  <si>
    <t>Hiring | Keyin - Success | New Hire | Hire Date = Today | Age &lt; 60 | Female | TH | E - Temporary | Contract End Date = Next Month-End | Verify Auto Termination</t>
  </si>
  <si>
    <t>HIR-EC-036</t>
  </si>
  <si>
    <t>ตรวจสอบการจ้างพนักงานใหม่แบบ Key-in สำเร็จ กรณีพนักงานชั่วคราวมี Contract End Date เป็นวันสิ้นเดือนถัดไป และตรวจสอบ Auto Termination</t>
  </si>
  <si>
    <t>- Entry Route = Keyin
- Login = &lt;HR_ADMIN_ACCOUNT&gt;
เงื่อนไขของเคสนี้
- Employee Group = E - Temporary
- Contract Type = C1 Contract Monthly
- Contract End Date = วันสุดท้ายของเดือนถัดไป
- ต้องยืนยันกับ BA ก่อนว่ามีกลไกปิดงานอัตโนมัติเมื่อสัญญาหมดจริงหรือไม่
ค่าที่ต้องคีย์ ชุดข้อมูลจากถัง SIT ตรวจสอบเมื่อ 28 ส.ค. 2026
ชุดข้อมูล TD-52
- Business Group = CRC
- Business Unit = CFR (10000003) Policy Profile = CFR
- Company = C004
- Position = 40191218 Job Code = STA10.03
- Department = 30003233 Store/ Branch Code = T337_1917 SSO Location = T337
- Division = 20001351 Cost Center = C00429520 Work Location = 50000100
- Work Schedule = D06H0800 Holiday Calendar = 03
- Personnel Grade (PG) = NA
- Employee Group = E - Temporary Employee Sub Group = P5-Event
- Employment Type = P สถานะ Position = ว่าง
- ตาราง time_status_mapping กำหนด Time Status = 9 O.T. Flag = no
- สิทธิ์ลาพักผ่อนปีแรก = ? แถว Quota ของกลุ่มนี้ระบุ Personnel Grade (PG) 01 ถึง 20 ซึ่งไม่ครอบ NA ดู OQ-HIR-111
เงื่อนไขเฉพาะของเคสนี้
- คีย์ Employee Group = E - Temporary Employee Sub Group = P5-Event ตามชุดข้อมูล
- Contract Type = C1 Contract Monthly Contract End Date = วันสุดท้ายของเดือนถัดไป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</si>
  <si>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SubGroup และ Cost Centre ตาม Test Data
- กำหนด Employee Group = E - Temporary
- กำหนด Contract Type = C1 Contract Monthly
- กรอก Contract End Date = วันสุดท้ายของเดือนถัดไป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Contract Type และ Contract End Date ที่ระบบบันทึก
8. ตรวจสอบสถานะพนักงานเมื่อถึง Contract End Date
- ตรวจสอบว่าระบบเปลี่ยน Employee Status อัตโนมัติหรือรอ HR ดำเนินการ
- บันทึก Actual Behavior ที่พบ</t>
  </si>
  <si>
    <t>EC
- ระบบบันทึก Contract End Date ตามวันที่ระบุถูกต้อง
- การที่ระบบต้องเปลี่ยน Employee Status อัตโนมัติเมื่อถึง Contract End Date หรือรอ HR ดำเนินการ = ? OQ-HIR-156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OQ-HIR-156</t>
  </si>
  <si>
    <t xml:space="preserve"> วันสิ้นสุดสัญญาสิ้นเดือนถัดไป ฝั่ง EC แค่บันทึกวันที่ ส่วน auto-terminate เป็น scheduler ซ้ำกับ 35</t>
  </si>
  <si>
    <t>E2E-37</t>
  </si>
  <si>
    <t>Hiring | Keyin - Success | New Hire | Hire Date = Day 20 of Month | Age &lt; 60 | Male | TH | A - Permanent | Pay Group = ES (CDS:01-31:EOM16D, Period 1-31, Paid Month-End) | Verify Current Payroll Cycle</t>
  </si>
  <si>
    <t>HIR-EC-037</t>
  </si>
  <si>
    <t>ตรวจสอบการจ้างพนักงานใหม่แบบ Key-in สำเร็จ กรณี Hire Date = วันที่ 20 และ Pay Group = ES พร้อมตรวจสอบการเข้า Payroll Cycle ปัจจุบัน</t>
  </si>
  <si>
    <t>- Entry Route = Keyin
- Login = &lt;HR_ADMIN_ACCOUNT&gt;
เงื่อนไขของเคสนี้
- Hire Date = วันที่ 20 ของเดือนปัจจุบัน
- Date of Birth = Age &lt; 60
- Gender = Male
- Nationality = TH
- Employee Group = A - Permanent
- รอบจ่าย = วันที่ 1 ถึงสิ้นเดือน
- จำนวนวันฐาน = 30 วัน
- ต้องทราบก่อนว่าพนักงานถูกผูกกับรอบจ่ายใด และรอบนั้นใช้จำนวนวันฐานเท่าไร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Hire Date = วันที่ 20 ของเดือนที่ทดสอบ Pay Group = ES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</si>
  <si>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 วันที่ 20 ของเดือนปัจจุบัน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กำหนด Pay Group = ES
- กรอก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Status, Hire Date และ Pay Group ที่ระบบบันทึก</t>
  </si>
  <si>
    <t>EC
- ระบบสร้างพนักงานสำเร็จ
- Employee Status = Active
- ระบบเริ่มนับ Probation Day 1
- ระบบบันทึก Hire Date = วันที่ 20 ของเดือนปัจจุบันตามที่ระบุ
- ระบบบันทึก Pay Group = ES</t>
  </si>
  <si>
    <t>รอบจ่าย Pay Group ES = PY</t>
  </si>
  <si>
    <t>E2E-38</t>
  </si>
  <si>
    <t>Hiring | Keyin - Success | New Hire | Hire Date = Day 21 of Month | Age &lt; 60 | Male | TH | A - Permanent | Pay Group = ES (CDS:01-31:EOM16D, Period 1-31, Paid Month-End) | Verify Payroll Cycle Lock</t>
  </si>
  <si>
    <t>HIR-EC-038</t>
  </si>
  <si>
    <t>ตรวจสอบการจ้างพนักงานใหม่แบบ Key-in สำเร็จ กรณี Hire Date = วันที่ 21 และ Pay Group = ES พร้อมตรวจสอบ Payroll Cycle Lock</t>
  </si>
  <si>
    <t>- Entry Route = Keyin
- Login = &lt;HR_ADMIN_ACCOUNT&gt;
เงื่อนไขของเคสนี้
- Hire Date = วันที่ 21 ของเดือนปัจจุบัน
- Date of Birth = Age &lt; 60
- Gender = Male
- Nationality = TH
- Employee Group = A - Permanent
- รันคู่กับ E2E-H11 ใน Environment และ Payroll Period เดียวกันเพื่อเปรียบเทียบผล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Hire Date = วันที่ 21 ของเดือนที่ทดสอบ Pay Group = ES
- รันคู่กับ E2E-37 ในงวดเดียวกันเพื่อเทียบผล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</si>
  <si>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 วันที่ 21 ของเดือนปัจจุบัน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กำหนด Pay Group = ES
- กรอก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Status, Hire Date และ Pay Group ที่ระบบบันทึก
8. ตรวจสอบการปลดล็อก
- ตรวจสอบผู้ดำเนินการปลดล็อก
- ตรวจสอบเวลาที่สามารถปลดล็อกได้</t>
  </si>
  <si>
    <t>EC
- ระบบสร้างพนักงานสำเร็จ
- Employee Status = Active
- ระบบบันทึก Hire Date = วันที่ 21 ของเดือนปัจจุบันตามที่ระบุ
- ระบบบันทึก Pay Group = ES
- หน้าจอ EC ต้องไม่แสดงสถานะล้มเหลวจากการที่พนักงานถูกล็อกฝั่ง Salary เนื่องจากการถูกล็อกเป็นเรื่องของ PY ไม่ใช่ความผิดพลาดของการ Hiring</t>
  </si>
  <si>
    <t>การล็อกวันที่ 21 เป็นฝั่ง PY ไม่ใช่ EC</t>
  </si>
  <si>
    <t>E2E-39</t>
  </si>
  <si>
    <t>Hiring | Keyin - Success | New Hire | Hire Date = Feb 21 | Age &lt; 60 | Female | TH | A - Permanent | Pay Group = ES | Verify 30-Day Payroll Basis</t>
  </si>
  <si>
    <t>HIR-EC-039</t>
  </si>
  <si>
    <t>ตรวจสอบการจ้างพนักงานใหม่แบบ Key-in สำเร็จ กรณี Hire Date = 21 กุมภาพันธ์ และ Pay Group = ES พร้อมตรวจสอบเกณฑ์การคำนวณ Payroll แบบ 30 วัน</t>
  </si>
  <si>
    <t>- Entry Route = Keyin
- Login = &lt;HR_ADMIN_ACCOUNT&gt;
เงื่อนไขของเคสนี้
- Hire Date = 21 กุมภาพันธ์
- Date of Birth = Age &lt; 60
- Gender = Female
- Nationality = TH
- Employee Group = A - Permanent
- ต้องรันในงวดที่เดือนกุมภาพันธ์มี 28 หรือ 29 วันจริง หรือใช้การตั้งวันของระบบทดสอบ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Hire Date = 21 กุมภาพันธ์ Gender = Female Pay Group = ES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</si>
  <si>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 21 กุมภาพันธ์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กำหนด Pay Group = ES
- กรอก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Status, Hire Date และ Pay Group ที่ระบบบันทึก</t>
  </si>
  <si>
    <t>EC
- ระบบสร้างพนักงานสำเร็จและออก Employee ID
- Employee Status = A (Active)
- ระบบบันทึก Hire Date = 21 กุมภาพันธ์
- ระบบบันทึก Pay Group = ES</t>
  </si>
  <si>
    <t>ฐานคำนวณ 30 วันเดือน ก.พ. = PY</t>
  </si>
  <si>
    <t>E2E-40</t>
  </si>
  <si>
    <t>Hiring | Keyin - Success | New Hire | Hire Date = Month-End | Age &lt; 60 | Male | TH | A - Permanent | Verify Payroll Lock &amp; Proration</t>
  </si>
  <si>
    <t>HIR-EC-040</t>
  </si>
  <si>
    <t>ตรวจสอบการจ้างพนักงานใหม่แบบ Key-in สำเร็จ กรณี Hire Date = วันสิ้นเดือน พร้อมตรวจสอบ Payroll Lock และ Proration</t>
  </si>
  <si>
    <t>- Entry Route = Keyin
- Login = &lt;HR_ADMIN_ACCOUNT&gt;
เงื่อนไขของเคสนี้
- Hire Date = วันสุดท้ายของเดือนปัจจุบัน
- Date of Birth = Age &lt; 60
- Gender = Male
- Nationality = TH
- Employee Group = A - Permanent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Hire Date = วันสุดท้ายของเดือนที่ทดสอบ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</si>
  <si>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 วันสุดท้ายของเดือนปัจจุบัน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Hire Date และสถานะพนักงาน
- ตรวจสอบวันที่เริ่มนับ Probation
8. ตรวจสอบ Probation
- ตรวจสอบว่าระบบเริ่มนับ Probation จาก Hire Date = วันสุดท้ายของเดือน</t>
  </si>
  <si>
    <t>EC
- ระบบสร้างพนักงานสำเร็จ
- ระบบบันทึก Hire Date = วันสุดท้ายของเดือนตามที่ระบุ
- ระบบไม่แสดงข้อความเตือนจากการกำหนด Hire Date เป็นวันสุดท้ายของเดือน
- ระบบเริ่มนับ Probation ตั้งแต่ Hire Date</t>
  </si>
  <si>
    <t xml:space="preserve"> คิดเงินตามสัดส่วนสิ้นเดือน = PY</t>
  </si>
  <si>
    <t>E2E-41</t>
  </si>
  <si>
    <t>Hiring | Keyin - Success | New Hire |Hire Date = Apr 13 | Age &lt; 60 | Male | TH | A - Permanent | Holiday Calendar = 03 | Verify Songkran Leave</t>
  </si>
  <si>
    <t>HIR-EC-041</t>
  </si>
  <si>
    <t>ตรวจสอบการจ้างพนักงานใหม่แบบ Key-in สำเร็จ กรณี Hire Date = 13 เมษายน และ Holiday Calendar = 03 พร้อมตรวจสอบสิทธิวันหยุดสงกรานต์</t>
  </si>
  <si>
    <t>- Entry Route = Keyin
- Login = &lt;HR_ADMIN_ACCOUNT&gt;
เงื่อนไขของเคสนี้
- Hire Date = 13 เมษายน
- Date of Birth = Age &lt; 60
- Gender = Male
- Nationality = TH
- Employee Group = A - Permanent
- ต้องยืนยันรหัส Holiday Calendar ที่หน้าจอให้เลือกก่อน เนื่องจากรหัสในหน้าจอกับรหัสในตารางแม่ยังไม่ตรงกัน
ค่าที่ต้องคีย์ ชุดข้อมูลจากถัง SIT ตรวจสอบเมื่อ 28 ส.ค. 2026
ชุดข้อมูล TD-09
- Business Group = CRC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 Personnel Grade (PG) = 11
- Employee Group = A - Permanent Employee Sub Group = 11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11 ตามชุดข้อมูล
- ชุดนี้ผูก Holiday Calendar 03 อยู่แล้วตาม Position จริง จึงใช้ตรวจสิทธิ์ลาสงกรานต์ได้โดยไม่ต้องแก้ปฏิทิน
- Hire Date = 13 เมษายน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</si>
  <si>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 13 เมษายน
3. กรอกข้อมูลในส่วน Position &amp; Organization
- กรอก Company, Business Unit, Division, Department, Position, Employee Group, Employee SubGroup และ Cost Centre ตาม Test Data
- ตรวจสอบ Holiday Calendar = 03 ตามหน่วยงานที่เลือก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Status, Hire Date และ Holiday Calendar ที่ระบบบันทึก
8. ตรวจสอบผลของ Hire Date ที่ตรงกับวันหยุด
- ตรวจสอบว่าระบบยอมให้ Hire Date = 13 เมษายนหรือไม่
- ตรวจสอบวันที่ระบบเริ่มนับเป็นวันทำงานวันแรก</t>
  </si>
  <si>
    <t>EC
- ระบบสร้างพนักงานสำเร็จ
- Employee Status = A (Active)
- ระบบบันทึก Hire Date = 13 เมษายน
- Holiday Calendar = 03 (Store Calendar) ตาม Department ที่เลือก
- การที่ระบบยอมให้ Hire Date ตรงกับวันหยุดหรือไม่ และวันแรกที่นับเป็นวันทำงานคือวันใด = ? OQ-HIR-09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OQ-HIR-09</t>
  </si>
  <si>
    <t>ตัดจากเคส E2E-41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
ยกไปรอบเชื่อมโมดูล ขั้นตอน ตรวจสอบสิทธิ์วันลาใน TM
เคสนี้มีจุดที่ยังไม่มีคำตอบ 1 จุด ไม่ต้องรอคำตอบก่อนรัน ให้รันเก็บค่าที่ระบบแสดงจริงแล้วแจ้ง BA หรือ SA ยืนยันหลังรัน</t>
  </si>
  <si>
    <t>E2E-42</t>
  </si>
  <si>
    <t>Hiring | Keyin - Success | New Hire | Hire Date = Apr 14 | Age &lt; 60 | Male | TH | A - Permanent | Holiday Calendar = 03 | Verify Songkran Leave Boundary</t>
  </si>
  <si>
    <t>HIR-EC-042</t>
  </si>
  <si>
    <t>ตรวจสอบการจ้างพนักงานใหม่แบบ Key-in สำเร็จ กรณี Hire Date = 14 เมษายน และ Holiday Calendar = 03 พร้อมตรวจสอบ Boundary ของสิทธิวันหยุดสงกรานต์</t>
  </si>
  <si>
    <t>- Entry Route = Keyin
- Login = &lt;HR_ADMIN_ACCOUNT&gt;
เงื่อนไขของเคสนี้
- Hire Date = 14 เมษายน
- Date of Birth = Age &lt; 60
- Gender = Male
- Nationality = TH
- Employee Group = A - Permanent
- รันคู่กับ E2E-H15 เพื่อเปรียบเทียบและตรวจสอบขอบเขตวันที่ของสิทธิ์ 2703 ลาพิเศษ (สงกรานต์)
ค่าที่ต้องคีย์ ชุดข้อมูลจากถัง SIT ตรวจสอบเมื่อ 28 ส.ค. 2026
ชุดข้อมูล TD-09
- Business Group = CRC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 Personnel Grade (PG) = 11
- Employee Group = A - Permanent Employee Sub Group = 11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11 ตามชุดข้อมูล Holiday Calendar 03
- Hire Date = 14 เมษายน รันคู่กับ E2E-41 เพื่อตรวจขอบเขตวันที่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</si>
  <si>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 14 เมษายน
3. กรอกข้อมูลในส่วน Position &amp; Organization
- กรอก Company, Business Unit, Division, Department, Position, Employee Group, Employee SubGroup และ Cost Centre ตาม Test Data
- ตรวจสอบ Holiday Calendar = 03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Status, Hire Date และ Holiday Calendar ที่ระบบบันทึก
8. เปรียบเทียบผลกับ E2E-H15
- เปรียบเทียบสิทธิ์ 2703 ของ Hire Date = 14 เมษายน กับผลของ E2E-H15
- บันทึกผลเพื่อใช้ตรวจสอบว่าขอบเขตของสิทธิ์อยู่ที่วันที่ 14 หรือ 15 เมษายน</t>
  </si>
  <si>
    <t>EC
- ระบบสร้างพนักงานสำเร็จ
- Employee Status = A (Active)
- ระบบบันทึก Hire Date = 14 เมษายน
- Holiday Calendar = 03 (Store Calendar)</t>
  </si>
  <si>
    <t>วันหยุดสงกรานต์ 14 เม.ย. = TM</t>
  </si>
  <si>
    <t>E2E-43</t>
  </si>
  <si>
    <t>Hiring | Keyin - Success | New Hire | Hire Date = Apr 13 | Age &lt; 60 | Male | TH | A - Permanent | Non-Branch Holiday Calendar | Verify No Songkran Leave</t>
  </si>
  <si>
    <t>HIR-EC-043</t>
  </si>
  <si>
    <t>ตรวจสอบการจ้างพนักงานใหม่แบบ Key-in สำเร็จ กรณี Hire Date = 13 เมษายน และใช้ Non-Branch Holiday Calendar โดยต้องไม่ได้รับสิทธิวันหยุดสงกรานต์</t>
  </si>
  <si>
    <t>- Entry Route = Keyin
- Login = &lt;HR_ADMIN_ACCOUNT&gt;
เงื่อนไขของเคสนี้
- Hire Date = 13 เมษายน
- Date of Birth = Age &lt; 60
- Gender = Male
- Nationality = TH
- Employee Group = A - Permanent
- รันคู่กับ E2E-H15 เพื่อเปรียบเทียบผล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ชุดนี้ผูก Holiday Calendar 01 ซึ่งไม่ใช่ 03 และไม่ใช่ 04 จึงใช้เป็นเคสที่ต้องไม่ได้สิทธิ์ลาสงกรานต์
- Hire Date = 13 เมษายน รันคู่กับ E2E-41 เพื่อเทียบผล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</si>
  <si>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 13 เมษายน
3. กรอกข้อมูลในส่วน Position &amp; Organization
- กรอก Company, Business Unit, Division, Department, Position, Employee Group, Employee SubGroup และ Cost Centre ตาม Test Data
- กำหนด Holiday Calendar เป็นรหัสอื่นที่ไม่ใช่ 03 และ 04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Status, Hire Date และ Holiday Calendar ที่ระบบบันทึก</t>
  </si>
  <si>
    <t>EC
- ระบบสร้างพนักงานสำเร็จ
- Employee Status = A (Active)
- ระบบบันทึก Hire Date = 13 เมษายน
- Holiday Calendar แสดง 01 (HO Calendar) ซึ่งไม่ใช่ปฏิทินกลุ่ม Branch</t>
  </si>
  <si>
    <t>ปฏิทิน 01 vs 03 มาจากกฎ derive เดียวกัน ซ้ำกับ 41</t>
  </si>
  <si>
    <t>E2E-44</t>
  </si>
  <si>
    <t>Hiring | Keyin - Success | New Hire | Hire Date = Today | Age &lt; 60 | Male | TH | A - Permanent | Business Group = CPN | Verify Downstream Rules</t>
  </si>
  <si>
    <t>HIR-EC-044</t>
  </si>
  <si>
    <t>ตรวจสอบการจ้างพนักงานใหม่แบบ Key-in สำเร็จ กรณี Business Group = CPN และตรวจสอบกฎที่ส่งผลต่อ Downstream System</t>
  </si>
  <si>
    <t>- Entry Route = Keyin
- Login = &lt;HR_ADMIN_ACCOUNT&gt;
เงื่อนไขของเคสนี้
- รันคู่กับ E2E-01 ซึ่งใช้ Business Group = CRC เพื่อเปรียบเทียบผล
ค่าที่ต้องคีย์ ชุดข้อมูลจากถัง SIT ตรวจสอบเมื่อ 28 ส.ค. 2026
ชุดข้อมูล TD-35
- Business Group = CPN
- Business Unit = CPN (10000009) Policy Profile = CPN
- Company = C066
- Position = 40051012 Job Code = MKG10.21
- Department = 30015233 Branch = T583_1020 SSO Location = T583
- Division = 20001469 Cost Center = 001CMA1423 Work Location = 50000109
- Work Schedule = D05H0830 Holiday Calendar = 01
- Personnel Grade (PG) = 11 Employee Sub Group ที่ต้องคีย์ = 11
- ตารางกำหนด Time Status = 01 O.T. Flag = yes สิทธิ์ลาพักผ่อนปีแรก = 7 วัน
เงื่อนไขเฉพาะของเคสนี้
- Personnel Grade (PG) = 11 ใช้แทน 10 ที่เคยระบุ เพราะ CPN ไม่มี Position ว่าง Personnel Grade (PG) 10 ดู CF-SIT-07
- ตารางกำหนด Time Status = 01 O.T. Flag = yes สิทธิ์ลาปีแรก = 7 วัน
- รันคู่กับ E2E-01 ซึ่งเป็น CRC และได้สิทธิ์ลาปีแรก 6 วัน
- รายละเอียดเต็มดูชีท Hiring Test Data
หมายเหตุ
- ดราฟต์เดิมระบุ Personnel Grade (PG) = 10 ใช้ 11 / 11 ตามชุดข้อมูลจริงในถัง SIT</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</si>
  <si>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กำหนด Business Group = CPN
- กำหนด Business Unit เป็นหน่วยธุรกิจที่อยู่ใต้ CPN
- กรอก Company, Division, Department, Position, Employee Group, Employee SubGroup และ Cost Centre ตาม Test Data
- กำหนด Personal Grade (PG) = 10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Business Group / Business Unit ที่ระบบบันทึก
- ตรวจสอบ Retirement Date ที่ระบบคำนวณ
8. ตรวจสอบนโยบายการนับสายและการหักเงิน
- ตรวจสอบนโยบายที่ระบบกำหนดให้พนักงาน
- บันทึกผลที่พบ
9. ตรวจสอบ Retirement Date
- ตรวจสอบวันที่ระบบคำนวณให้สำหรับ Business Group = CPN
10. เปรียบเทียบผลกับ E2E-01
- บันทึกความแตกต่างที่พบ</t>
  </si>
  <si>
    <t>EC
- ระบบสร้างพนักงานสำเร็จ
- ระบบบันทึก Business Group = CPN และ Business Unit ตามที่ระบุ
- Retirement Date = วันที่ 1 มกราคม ถัดจากวันที่พนักงานอายุครบ 60 ปี
- Business Group = CRC และ CU ใช้ Retirement Date = วันที่ 1 มีนาคม ถัดจากวันที่พนักงานอายุครบ 60 ปี</t>
  </si>
  <si>
    <t>ตัดจากเคส E2E-44 ไฟล์ HR_SIT_E2E_V.0.1 (28).xlsx ชีท E2E All module
โมดูลที่เคสเต็มเกี่ยวข้อง EC / BE / TM / PY
ยกไปรอบเชื่อมโมดูล ผลที่คาดหวังฝั่ง Notification / TM / BE / PY
ยกไปรอบเชื่อมโมดูล ขั้นตอน ตรวจสอบโควตาลาพักร้อน</t>
  </si>
  <si>
    <t>E2E-45</t>
  </si>
  <si>
    <t>Hiring | Keyin - Success | New Hire | Hire Date = Today | Age &lt; 60 | Female | TH | A - Permanent | Business Group = CU | Verify Leave &amp; Time Rules</t>
  </si>
  <si>
    <t>HIR-EC-045</t>
  </si>
  <si>
    <t>ตรวจสอบการจ้างพนักงานใหม่แบบ Key-in สำเร็จ กรณี Business Group = CU และตรวจสอบกฎการลาและเวลาทำงาน</t>
  </si>
  <si>
    <t>- Entry Route = Keyin
- Login = &lt;HR_ADMIN_ACCOUNT&gt;
เงื่อนไขของเคสนี้
- Hire Date = Today
- Date of Birth = Age &lt; 60
- Gender = Female
- Nationality = TH
- Employee Group = A - Permanent
- รันคู่กับ E2E-01 (CRC) และ E2E-H18 (CPN) เพื่อเปรียบเทียบผล
ค่าที่ต้องคีย์ ชุดข้อมูลจากถัง SIT ตรวจสอบเมื่อ 28 ส.ค. 2026
ชุดข้อมูล TD-19
- Business Group = CU
- Business Unit = CU (10000013) Policy Profile = SU-CMC &amp; SDO
- Company = C013
- Position = 40035281 Job Code = MKB10.41
- Department = 30011330 Branch = T081_1648 SSO Location = T081
- Division = 20000021 Cost Center = C01301910 Work Location = 50000140
- Work Schedule = D05H0830 Holiday Calendar = 01
- Personnel Grade (PG) = 11 Employee Sub Group ที่ต้องคีย์ = 11
- ตารางกำหนด Time Status = 01 O.T. Flag = yes สิทธิ์ลาพักผ่อนปีแรก = 6 วัน
เงื่อนไขเฉพาะของเคสนี้
- Personnel Grade (PG) = 11 ใช้แทน 10 ที่เคยระบุ เพราะ CU ไม่มี Position ว่าง Personnel Grade (PG) 10 ดู CF-SIT-07
- ตารางกำหนด Time Status = 01 O.T. Flag = yes สิทธิ์ลาปีแรก = 6 วัน
- CU มีสอง Policy Profile แต่ตารางเวลาอ้าง CU ค่าเดียว ดู CF-SIT-21
- รายละเอียดเต็มดูชีท Hiring Test Data
หมายเหตุ
- ดราฟต์เดิมระบุ Personnel Grade (PG) = 10 ใช้ 11 / 11 ตามชุดข้อมูลจริงในถัง SIT</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</si>
  <si>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กำหนด Business Group = CU
- กรอก Company, Business Unit, Division, Department, Position, Employee Group, Employee SubGroup และ Cost Centre ตาม Test Data
- กำหนด Personal Grade (PG) = 10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Status และ Business Group ที่ระบบบันทึก
- ตรวจสอบ Retirement Date ที่ระบบคำนวณ
8. ตรวจสอบผลตาม Business Group
- ตรวจสอบโควตาวันลาที่พนักงานได้รับ
- ตรวจสอบนโยบายการลงเวลาที่ระบบกำหนดให้
- ตรวจสอบว่าข้อมูล Business Group = CU ถูกส่งไปยังระบบปลายทางเพื่อใช้แยกกฎสิทธิ์หรือไม่
9. เปรียบเทียบผลระหว่าง Business Group
- เปรียบเทียบผลของ CU กับ E2E-01 (CRC) และ E2E-H18 (CPN)
- เปรียบเทียบโควตาวันลา นโยบายการลงเวลา และ Retirement Date
- บันทึกความแตกต่างที่พบของทั้ง 3 Business Group</t>
  </si>
  <si>
    <t>EC
- ระบบสร้างพนักงานสำเร็จ
- Employee Status = A (Active)
- Business Group ต้องแสดง CU ตามค่าที่เลือก ไม่ใช่ค่า Default</t>
  </si>
  <si>
    <t>Business Group CU แสดงค่า = ไม่มี logic EC ให้ตรวจ นอกจากค่าที่คีย์ถูกบันทึก</t>
  </si>
  <si>
    <t>E2E-46</t>
  </si>
  <si>
    <t>Hiring | Keyin | New Hire | Hire Date ≥ Jun 1, 2025 | Age &lt; 60 | Male | TH | A - Permanent | Business Unit = CMG | Verify Missing First-Year Leave Rule</t>
  </si>
  <si>
    <t>HIR-EC-046</t>
  </si>
  <si>
    <t>ตรวจสอบการจ้างพนักงานใหม่แบบ Key-in กรณี Business Unit = CMG และ Hire Date ≥ 1 มิถุนายน 2025 พร้อมตรวจสอบกรณีไม่พบกฎการลาในปีแรก</t>
  </si>
  <si>
    <t>- Entry Route = Keyin
- Login = &lt;HR_ADMIN_ACCOUNT&gt;
เงื่อนไขของเคสนี้
- Hire Date = วันที่ตั้งแต่ 1 มิถุนายน 2025 เป็นต้นไป
- Date of Birth = Age &lt; 60
- Gender = Male
- Nationality = TH
- Employee Group = A - Permanent
- ต้องยืนยันกับ SA TM ก่อนว่าเมื่อระบบจับ Rule ไม่เจอ ระบบต้องตอบอย่างไร
ค่าที่ต้องคีย์ ชุดข้อมูลจากถัง SIT ตรวจสอบเมื่อ 28 ส.ค. 2026
ชุดข้อมูล TD-40
- Business Group = CRC
- Business Unit = CMG (10000010) Policy Profile = CMG
- Company = C059
- Position = 40107598 Job Code = STC11.40
- Department = 30015116 Branch = T557_1016 SSO Location = T557
- Division = 20000277 Cost Center = C059DUMMY Work Location = 50000132
- Work Schedule = D06H0800 Holiday Calendar = 03
- Personnel Grade (PG) = 10 Employee Sub Group ที่ต้องคีย์ = 10
- ตารางกำหนด Time Status = 01 O.T. Flag = yes สิทธิ์ลาพักผ่อนปีแรก = 6 วัน
ชุดข้อมูล TD-41
- Position = 40184075 Job Code = STC12.12
- Department = 30015096 Branch = T557_1019 SSO Location = T557
- Division = 20000163 Cost Center = C059DUMMY Work Location = 50000132
- Work Schedule = D06H0800 Holiday Calendar = 01
- Personnel Grade (PG) = 10 Employee Sub Group ที่ต้องคีย์ = 10
เงื่อนไขเฉพาะของเคสนี้
- Hire Date ตั้งแต่ 1 มิถุนายน 2025 เป็นต้นไป ตารางให้สิทธิ์ลาปีแรก 6 วัน
- Hire Date ก่อน 1 มิถุนายน 2025 ตารางให้ 7 วัน รันสองรอบเพื่อเทียบ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</si>
  <si>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เป็นวันที่ตั้งแต่ 1 มิถุนายน 2025 เป็นต้นไป
3. กรอกข้อมูลในส่วน Position &amp; Organization
- กำหนด Business Group = CRC
- กำหนด Business Unit = CMG
- กรอก Company, Division, Department, Position, Employee Group, Employee SubGroup และ Cost Centre ตาม Test Data
- กำหนด Personal Grade (PG) = 10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Employee Status, Business Group, Business Unit และ Company ที่ระบบบันทึก
8. ตรวจสอบ Rule ที่ใช้คำนวณสิทธิ์
- ตรวจสอบว่าระบบมีการบันทึก Rule Code / Rule Version ที่ใช้ตัดสินโควตาหรือไม่
- บันทึกค่าที่พบ
9. ตรวจสอบกรณีระบบไม่พบ Rule
- ตรวจสอบว่าระบบแสดง Error, กำหนดโควตาเป็น 0 หรือใช้กฎกลาง
- บันทึก Actual Behavior ที่พบ</t>
  </si>
  <si>
    <t>EC
- ระบบสร้างพนักงานสำเร็จ
- Employee Status = A (Active)
- Business Unit แสดงรหัสของ CMG
- Business Group แสดงค่าที่ผูกกับ Business Unit นั้น
- Company แสดงรหัส Company ที่อยู่ในรายการ Company ของ Business Unit นั้น</t>
  </si>
  <si>
    <t xml:space="preserve"> วันลาปีแรก CMG = TM</t>
  </si>
  <si>
    <t>E2E-47</t>
  </si>
  <si>
    <t>Hiring | Keyin - Success | New Hire | Hire Date = Today | Age &lt; 60 | Male | TH | A - Permanent | Personal Grade = 17 | Verify Leave &amp; Benefit Rule by Grade</t>
  </si>
  <si>
    <t>HIR-EC-047</t>
  </si>
  <si>
    <t>ตรวจสอบการจ้างพนักงานใหม่แบบ Key-in สำเร็จ กรณี Personal Grade = 17 และตรวจสอบกฎสิทธิการลาและ Benefit ตาม Grade</t>
  </si>
  <si>
    <t>- Entry Route = Keyin
- Login = &lt;HR_ADMIN_ACCOUNT&gt;
เงื่อนไขของเคสนี้
- Hire Date = Today
- Date of Birth = Age &lt; 60
- Gender = Male
- Nationality = TH
- Employee Group = A - Permanent
- รันคู่กับ E2E-01 ซึ่งใช้ Personnel Grade (PG) = 10 เพื่อเปรียบเทียบผล
ค่าที่ต้องคีย์ ชุดข้อมูลจากถัง SIT ตรวจสอบเมื่อ 28 ส.ค. 2026
ชุดข้อมูล TD-43
- Business Group = CRC
- Business Unit = CFR (10000003) Policy Profile = CFR
- Company = C004
- Position = 40006341 Job Code = LDA10.51
- Department = 30041844 Branch = T204_1784 SSO Location = T204
- Division = 20001353 Cost Center = C00426100 Work Location = 50001252
- Work Schedule = D05H0830 Holiday Calendar = 01
- Personnel Grade (PG) = 17 Employee Sub Group ที่ต้องคีย์ = 17
- ตารางกำหนด Time Status = 09 O.T. Flag = no สิทธิ์ลาพักผ่อนปีแรก = 10 วัน
ชุดข้อมูล TD-25
- Business Group = CU
- Business Unit = CU (10000013) Policy Profile = SU-OTHER
- Company = C013
- Position = 40016008 Job Code = FAC10.51
- Department = 30005379 Branch = T077_1644 SSO Location = T077
- Division = 20000280 Cost Center = C01342500 Work Location = 50000127
- Personnel Grade (PG) = 17 Employee Sub Group ที่ต้องคีย์ = 17
ชุดข้อมูล TD-38
- Business Group = CPN
- Business Unit = CPN (10000009) Policy Profile = CPN
- Company = C066
- Position = 40051438 Job Code = PTB10.51
- Department = 30015468 Branch = T582_1019 SSO Location = T582
- Division = 20001469 Cost Center = 001CMI1501 Work Location = 50000091
- Personnel Grade (PG) = 17 Employee Sub Group ที่ต้องคีย์ = 17
เงื่อนไขเฉพาะของเคสนี้
- Personnel Grade (PG) = 17 ทั้งสาม Business Unit
- CFR ใช้ TD-43 CU ใช้ TD-25 CPN ใช้ TD-38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</si>
  <si>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 กำหนด Personal Grade (PG) = 17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 Personal Grade และ Job Code ที่ระบบบันทึก
- ตรวจสอบว่าระบบแสดงข้อความเตือนเรื่องช่วงระดับงานหรือไม่</t>
  </si>
  <si>
    <t>EC
- ระบบสร้างพนักงานสำเร็จ และ Employee Status = A (Active)
- Personal Grade แสดง 17 และ Job Code แสดงรหัสที่เลือก
- ระบบไม่แสดงข้อความเตือนเรื่องช่วง Personnel Grade เมื่อ Personal Grade อยู่ในช่วงของ Job Code</t>
  </si>
  <si>
    <t xml:space="preserve"> Grade ในช่วง / UC = ค่าถูกบันทึกตามที่คีย์ ซ้ำกับ 80</t>
  </si>
  <si>
    <t>E2E-48</t>
  </si>
  <si>
    <t>Hiring | Keyin - Success | New Hire | Hire Date = Today | Age &lt; 60 | Male | TH | A - Permanent | Personal Grade = UC (99) | Verify Leave &amp; Benefit Rule by Grade</t>
  </si>
  <si>
    <t>HIR-EC-048</t>
  </si>
  <si>
    <t>ตรวจสอบการจ้างพนักงานใหม่แบบ Key-in สำเร็จ กรณี Personal Grade = UC (99) และตรวจสอบกฎสิทธิการลาและ Benefit ตาม Grade</t>
  </si>
  <si>
    <t>- Entry Route = Keyin
- Login = &lt;HR_ADMIN_ACCOUNT&gt;
เงื่อนไขของเคสนี้
- Event Reason = H_NEWHIRE
- Hire Date = Today
- Date of Birth = Age &lt; 60
- Gender = Male
- Nationality = TH
- Employee Group = A - Permanent
- Employee ID = &lt;runtime&gt;
- ข้อมูล Hiring Field อื่น = ใช้ชุดข้อมูล Valid ตาม Hiring Test Data
- Benefit Plan / Rule ID / Entitlement ที่ Match กับ PG = UC = TBD
- Leave Type / Eligibility / Quota ที่ Match กับ PG = UC = TBD
- เอกสารยืนยันว่า Personnel Grade (PG) ของ New Hire มี Impact ต่อการ Create/Update Individual Benefit Plan ใน BE และ TM All Eligibility Rules
ค่าที่ต้องคีย์ ชุดข้อมูลจากถัง SIT ตรวจสอบเมื่อ 28 ส.ค. 2026
ชุดข้อมูล TD-04
- Business Group = CRC
- Business Unit = CDG (10000075) Policy Profile = CDS
- Company = C001
- Position = 40002451 Job Code = EMA10.63
- Department = 30042278 Branch = T132_1712 SSO Location = T132
- Division = 20000191 Cost Center = C00101100 Work Location = 50000127
- Work Schedule = D05H0830 Holiday Calendar = 01
- Personnel Grade (PG) = UC Employee Sub Group ที่ต้องคีย์ = UC
- ตารางกำหนด Time Status = ? ไม่มี rule ที่ตรง O.T. Flag = ? ไม่มี rule ที่ตรง สิทธิ์ลาพักผ่อนปีแรก = 20 วัน
ชุดข้อมูล TD-34
- Business Group = CU
- Business Unit = CU (10000013) Policy Profile = SU-OTHER
- Company = C013
- Position = 40016061 Job Code = EMA10.99
- Department = 30005377 Branch = T077_1644 SSO Location = T077
- Division = 20000014 Cost Center = C01301125 Work Location = 50000127
- Personnel Grade (PG) = UC Employee Sub Group ที่ต้องคีย์ = UC
- ตารางกำหนด Time Status = ? ไม่มี rule ที่ตรง O.T. Flag = ? ไม่มี rule ที่ตรง สิทธิ์ลาพักผ่อนปีแรก = 20 วัน
ชุดข้อมูล TD-39
- Business Group = CPN
- Business Unit = CPN (10000009) Policy Profile = CPN
- Company = C066
- Position = 40052805 Job Code = EMA10.99
- Department = 30015654 Branch = T564_1001 SSO Location = T564
- Division = 20000014 Cost Center = 001HOF0103 Work Location = 50000137
- Personnel Grade (PG) = UC Employee Sub Group ที่ต้องคีย์ = UC
- ตารางกำหนด Time Status = ? ไม่มี rule ที่ตรง O.T. Flag = ? ไม่มี rule ที่ตรง สิทธิ์ลาพักผ่อนปีแรก = 20 วัน
เงื่อนไขเฉพาะของเคสนี้
- Personnel Grade (PG) = UC ซึ่งมีเลข Personnel Grade (PG) เท่ากับ 99
- CDG ใช้ TD-04 CU ใช้ TD-34 CPN ใช้ TD-39
- ตารางกำหนดสิทธิ์ลาปีแรก 20 วันทั้งสามหน่วย
- ตารางเวลาไม่มี rule ให้กลุ่ม A คู่กับ UC ใน Business Unit ใดในขอบเขต ดู CF-SIT-16 และ OQ-HIR-102
- รายละเอียดเต็มดูชีท Hiring Test Data</t>
  </si>
  <si>
    <t>1. Login ด้วย &lt;HR_ADMIN_ACCOUNT&gt;
- ไปที่เมนู EC &gt; New Hire (Manual Key-in)
2. กรอกข้อมูลในส่วน Identity ตาม Test Data
- กรอก Hire Date = Today
- กรอก Date of Birth ให้ Age &lt; 60
- กรอก Gender = Male และ Nationality = TH
3. กรอกข้อมูลในส่วน Job Information / Position &amp; Organization ตาม Test Data
- เลือก Employee Group = A - Permanent
- เลือก Personal Grade = UC
- กรอกข้อมูล Hiring Field อื่นด้วยชุดข้อมูล Valid ตาม Hiring Test Data
4. กรอกข้อมูลส่วนอื่นที่จำเป็นสำหรับ New Hire ตามชุดข้อมูลทดสอบ
5. กด Submit เพื่อสร้างพนักงานใหม่
6. ค้นหาพนักงานด้วย Employee ID ที่ระบบสร้าง
- เปิด Employee Profile
- ตรวจสอบ Employee Group และ Personal Grade ที่บันทึก</t>
  </si>
  <si>
    <t>EC
- ระบบสร้างพนักงานใหม่สำเร็จตาม Test Intent เดิม
- Employee Profile ต้องบันทึก Employee Group = A - Permanent และ Personal Grade = UC ตาม Test Data</t>
  </si>
  <si>
    <t>E2E-49</t>
  </si>
  <si>
    <t>Hiring | Keyin | New Hire | Hire Date = Today | Age &lt; 60 | Male | TH | A - Permanent | Personal Grade = 22 | Verify Out-of-Range Grade &amp; Leave Quota</t>
  </si>
  <si>
    <t>HIR-EC-049</t>
  </si>
  <si>
    <t>ตรวจสอบการจ้างพนักงานใหม่แบบ Key-in กรณี Personal Grade = 22 ซึ่งอยู่นอกช่วงที่กำหนด และตรวจสอบ Leave Quota</t>
  </si>
  <si>
    <t>- Entry Route = Keyin
- Login = &lt;HR_ADMIN_ACCOUNT&gt;
เงื่อนไขของเคสนี้
- Hire Date = Today
- Date of Birth = Age &lt; 60
- Gender = Male
- Nationality = TH
- Employee Group = A - Permanent
- ต้องยืนยันกับ SA TM ก่อนว่าเมื่อจับกฎ Quota ไม่เจอ ระบบต้องตอบอย่างไร
ค่าที่ต้องคีย์ ชุดข้อมูลจากถัง SIT ตรวจสอบเมื่อ 28 ส.ค. 2026
ชุดข้อมูล TD-30
- Business Group = CU
- Business Unit = CU (10000013) Policy Profile = SU-OTHER
- Company = C013
- Position = 40016050 Job Code = BDA10.62
- Department = 30005382 Branch = T077_1644 SSO Location = T077
- Division = 20000239 Cost Center = C01301137 Work Location = 50000127
- Work Schedule = D05H0830 Holiday Calendar = 01
- Personnel Grade (PG) = 22 Employee Sub Group ที่ต้องคีย์ = 22
- ตารางกำหนด Time Status = 09 O.T. Flag = no สิทธิ์ลาพักผ่อนปีแรก = ไม่มีแถว Quota ปีที่ 1
เงื่อนไขเฉพาะของเคสนี้
- ตาราง Quota วันลาไม่มีแถวปีที่ 1 สำหรับ Personnel Grade (PG) 22 ถึง 27 ดู CF-SIT-03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</si>
  <si>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 กำหนด Personal Grade (PG) = 22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 ตรวจสอบว่าระบบสร้างพนักงานสำเร็จหรือปฏิเสธ เนื่องจาก Personal Grade อยู่นอกช่วงระดับงานของ Job Code
7. ตรวจสอบผลใน EC
- กรณีสร้างสำเร็จ ค้นหาพนักงานด้วย Employee ID และเปิด Employee Profile
- ตรวจสอบ Personal Grade และ Employee Status
- กรณีระบบปฏิเสธ ตรวจสอบข้อความที่แสดงในช่อง Personal Grade และตรวจสอบว่าไม่มี Employee ID ถูกสร้าง
8. บันทึก Actual Behavior ที่พบเพื่อใช้เป็นหลักฐานสำหรับปิดข้อขัดแย้ง</t>
  </si>
  <si>
    <t>EC
- กรณีระบบสร้างพนักงานสำเร็จ Personal Grade = 22 และ Employee Status = A
- กรณีระบบปฏิเสธ ระบบแสดงข้อความที่ช่อง Personal Grade และไม่สร้าง Employee ID
- ผลกรณี Personal Grade = 22 อยู่นอกช่วง Personnel Grade ของ Job Code ว่าระบบต้องสร้างพนักงานสำเร็จหรือปฏิเสธ = ? OQ-HIR-51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OQ-HIR-51</t>
  </si>
  <si>
    <t>ตัดจากเคส E2E-49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
ยกไปรอบเชื่อมโมดูล ขั้นตอน ตรวจสอบโควตาลาพักร้อนใน TM กรณีสร้างพนักงานสำเร็จ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</si>
  <si>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E2E-50</t>
  </si>
  <si>
    <t>Hiring | Keyin - Success | New Hire | Work Schedule = D05H0800 vs D06H0800 | Verify Payroll Hourly Divisor</t>
  </si>
  <si>
    <t>HIR-EC-050</t>
  </si>
  <si>
    <t>ตรวจสอบการจ้างพนักงานใหม่แบบ Key-in สำเร็จ กรณี Work Schedule = D05H0800 เทียบกับ D06H0800 และตรวจสอบ Payroll Hourly Divisor</t>
  </si>
  <si>
    <t>- Entry Route = Keyin
- Login = &lt;HR_ADMIN_ACCOUNT&gt;
เงื่อนไขของเคสนี้
- รอบที่ 1: Work Schedule = D05H0800
- รอบที่ 2: Work Schedule = D06H0800
- ค่าอื่นเหมือนกันทุกช่อง
- รันสองรอบด้วย Work Schedule ต่างกันเพื่อเปรียบเทียบผล
ค่าที่ต้องคีย์ ชุดข้อมูลจากถัง SIT ตรวจสอบเมื่อ 28 ส.ค. 2026
ชุดข้อมูล TD-15
- Business Group = CRC
- Business Unit = CFR (10000003) Policy Profile = CFR
- Company = C004
- Position = 40108240 Job Code = LDI10.41
- Department = 30041839 Branch = T204_1784 SSO Location = T204
- Division = 20001353 Cost Center = C00481400 Work Location = 50001252
- Work Schedule = D05H0800 Holiday Calendar = 03
- Personnel Grade (PG) = 13 Employee Sub Group ที่ต้องคีย์ = 13
- ตารางกำหนด Time Status = 02 O.T. Flag = yes สิทธิ์ลาพักผ่อนปีแรก = 6 วัน
ชุดข้อมูล TD-16
- Position = 40108241 Job Code = LDI10.41
- Work Schedule = D06H0800 Holiday Calendar = 03
- Personnel Grade (PG) = 13 Employee Sub Group ที่ต้องคีย์ = 13
เงื่อนไขเฉพาะของเคสนี้
- รอบที่ 1 ใช้ TD-15 ตารางเวลา D05H0800 รอบที่ 2 ใช้ TD-16 ตารางเวลา D06H0800
- สอง Position นี้อยู่ Department เดียวกัน Branch เดียวกัน Personnel Grade (PG) เดียวกัน ต่างกันที่ตารางเวลาเท่านั้น
- รายละเอียดเต็มดูชีท Hiring Test Data</t>
  </si>
  <si>
    <t>1. Login ด้วย &lt;HR_ADMIN_ACCOUNT&gt;
- ไปที่เมนู EC &gt; New Hire (Manual Key-in)
2. ดำเนินการ Hiring รอบที่ 1
- กรอกข้อมูล Identity ตาม Test Data ของ E2E-01
- กรอกข้อมูล Position &amp; Organization ตาม Test Data
- ใช้ Work Schedule = D05H0800
- กรอก Compensation Information และ Payment Information ให้ครบถ้วน
- กด Submit เพื่อสร้างพนักงานใหม่
3. ตรวจสอบ Employee Profile ของรอบที่ 1
- ตรวจสอบ Work Schedule ที่ระบบผูกให้
- ตรวจสอบว่า Work Schedule มาจาก Position โดยอัตโนมัติหรือ HR สามารถเลือกเองได้
4. ดำเนินการ Hiring รอบที่ 2
- ทำซ้ำขั้นตอนเดียวกับรอบที่ 1 โดยเปลี่ยนเฉพาะ Work Schedule = D06H0800
- ค่าอื่นใช้เหมือนรอบที่ 1 ทุกช่อง
- กด Submit เพื่อสร้างพนักงานใหม่</t>
  </si>
  <si>
    <t>EC
- ระบบผูก Work Schedule ให้พนักงาน 1 รายการเป็นค่าเริ่มต้น
- — หน้าจอปัจจุบันไม่มี D06H0800 ให้เลือก
- การที่ Work Schedule ต้องมาจาก Position โดยอัตโนมัติหรือ HR สามารถเลือกเองได้ = ? OQ-HIR-26 OQ-HIR-45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OQ-HIR-26, OQ-HIR-45</t>
  </si>
  <si>
    <t>E2E-51</t>
  </si>
  <si>
    <t>Hiring | Keyin | New Hire | Time Status = 09 | Verify No Time-Based Payroll Deduction</t>
  </si>
  <si>
    <t>HIR-EC-051</t>
  </si>
  <si>
    <t>ตรวจสอบการจ้างพนักงานใหม่แบบ Key-in กรณี Time Status = 09 และไม่มีการหัก Payroll ตามข้อมูลเวลา</t>
  </si>
  <si>
    <t>- Entry Route = Keyin
- Login = &lt;HR_ADMIN_ACCOUNT&gt;
เงื่อนไขของเคสนี้
- ชุดข้อมูล Position / Department / Branch ที่ทำให้ระบบ derive Time Status = 09
- ชุดข้อมูลที่ทำให้ระบบ derive Time Status = 09 = ? ต้องขอจาก SA TM
ค่าที่ต้องคีย์ ชุดข้อมูลจากถัง SIT ตรวจสอบเมื่อ 28 ส.ค. 2026
ชุดข้อมูล TD-11
- Business Group = CRC
- Business Unit = CFR (10000003) Policy Profile = CFR
- Company = C004
- Position = 40004886 Job Code = PMC10.22
- Department = 30002068 Branch = T170_1750 SSO Location = T170
- Division = 20001368 Cost Center = C00429790 Work Location = 50000034
- Work Schedule = D06H0800 Holiday Calendar = 03
- Personnel Grade (PG) = 15 Employee Sub Group ที่ต้องคีย์ = 15
- ตารางกำหนด Time Status = 09 O.T. Flag = no สิทธิ์ลาพักผ่อนปีแรก = 6 วัน
เงื่อนไขเฉพาะของเคสนี้
- ตารางกำหนด Time Status = 09 ให้ Position นี้โดยตรง ปิดคำถาม OQ-HIR-13 ได้แล้ว
- Personnel Grade (PG) 15 ของ CFR อยู่ในช่วง 14 ถึง 27 ที่ตารางกำหนดเป็น 09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</si>
  <si>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 ใช้ชุดข้อมูล Position / Department / Branch ที่กำหนดให้ระบบ derive Time Status = 09
4. ตรวจสอบ Time Status
- ตรวจสอบว่า Time Status เป็น Read-only และผู้ใช้ไม่สามารถแก้ไขเองได้
- ตรวจสอบค่า Time Status ที่ระบบ derive ให้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8. ตรวจสอบ Employee Profile ใน EC
- ค้นหาพนักงานที่สร้างใหม่ด้วย Employee ID และเปิด Employee Profile
- ตรวจสอบ Employee Status และ Time Status ที่ระบบบันทึก</t>
  </si>
  <si>
    <t>EC
- ระบบสร้างพนักงานสำเร็จ และ Employee Status = A (Active)
- ระบบ derive Time Status = 09
- Time Status เป็น Read-only และผู้ใช้ไม่สามารถแก้ไขค่าเองได้
- ชุดข้อมูลที่ทำให้ระบบ derive Time Status = 09 ยังไม่มีข้อมูลยืนยัน</t>
  </si>
  <si>
    <t>ตัดจากเคส E2E-51 ไฟล์ HR_SIT_E2E_V.0.1 (28).xlsx ชีท E2E All module
โมดูลที่เคสเต็มเกี่ยวข้อง EC / TM / PY
ยกไปรอบเชื่อมโมดูล ผลที่คาดหวังฝั่ง Notification / TM / BE ไม่อยู่ในขอบเขต / PY
ยกไปรอบเชื่อมโมดูล ขั้นตอน บันทึกเวลาเข้าออกที่สายใน TM / รันคำนวณเงินเดือนใน PY</t>
  </si>
  <si>
    <t>E2E-52</t>
  </si>
  <si>
    <t>Hiring | Keyin - Success | New Hire | Hire Date = Today | Age &lt; 60 | Male | TH | A - Permanent | Dependents | Verify Dependent-Based Leave &amp; Benefits</t>
  </si>
  <si>
    <t>HIR-EC-052</t>
  </si>
  <si>
    <t>ตรวจสอบการจ้างพนักงานใหม่แบบ Key-in สำเร็จ กรณีมีบุคคลในอุปการะ และตรวจสอบสิทธิการลาและ Benefit ตามข้อมูลบุคคลในอุปการะ</t>
  </si>
  <si>
    <t>- Entry Route = Keyin
- Login = &lt;HR_ADMIN_ACCOUNT&gt;
เงื่อนไขของเคสนี้
- Menu = Hire &amp; Onboard &gt; Dependent Information
- ผู้ติดตาม = 3 คน
- คู่สมรส = 1 คน
- บุตร = 2 คน
- ระบุ Relationship และ Date of Birth ของผู้ติดตามแต่ละคนให้ครบถ้วน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ผู้ติดตาม 3 คน คู่สมรส 1 คน บุตร 2 คน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</si>
  <si>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Dependent Information
- เพิ่มผู้ติดตามจำนวน 3 คน
- เพิ่มคู่สมรส 1 คน และบุตร 2 คน
- กรอก Relationship และ Date of Birth ของผู้ติดตามแต่ละคนให้ครบถ้วน
4. กรอกข้อมูลในส่วน Position &amp; Organization
- กรอก Company, Business Unit, Division, Department, Position, Employee Group, Employee SubGroup และ Cost Centre ตาม Test Data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8. ตรวจสอบ Employee Profile ใน EC
- ค้นหาพนักงานที่สร้างใหม่ด้วย Employee ID และเปิด Employee Profile
- ตรวจสอบข้อมูลผู้ติดตามทั้ง 3 คน
- ตรวจสอบ Relationship ของผู้ติดตามแต่ละคน</t>
  </si>
  <si>
    <t>EC
- ระบบบันทึกผู้ติดตามครบทั้ง 3 คนตามข้อมูลที่กรอก และผูกกับพนักงานถูกคน
- หน้า Dependents แสดงผู้ติดตามจำนวน 3 คน
- ผู้ติดตามแต่ละรายการแสดง Relationship ตามที่เลือก</t>
  </si>
  <si>
    <t>ตัดจากเคส E2E-52 ไฟล์ HR_SIT_E2E_V.0.1 (28).xlsx ชีท E2E All module
โมดูลที่เคสเต็มเกี่ยวข้อง EC / BE / TM
ยกไปรอบเชื่อมโมดูล ผลที่คาดหวังฝั่ง Notification / TM / BE / PY
ยกไปรอบเชื่อมโมดูล ขั้นตอน ตรวจสอบสิทธิ์วันลาใน TM / ตรวจสอบสวัสดิการใน BE</t>
  </si>
  <si>
    <t>E2E-53</t>
  </si>
  <si>
    <t>Hiring | Keyin - Success | New Hire | No Dependents | Verify Dependent-Based Leave Restriction</t>
  </si>
  <si>
    <t>HIR-EC-053</t>
  </si>
  <si>
    <t>ตรวจสอบการจ้างพนักงานใหม่แบบ Key-in สำเร็จ กรณีไม่มีบุคคลในอุปการะ และตรวจสอบข้อจำกัดสิทธิการลาที่อ้างอิงบุคคลในอุปการะ</t>
  </si>
  <si>
    <t>- Entry Route = Keyin
- Login = &lt;HR_ADMIN_ACCOUNT&gt;
เงื่อนไขของเคสนี้
- ไม่กรอกข้อมูลผู้ติดตาม
- รันคู่กับ E2E-H25 เพื่อเปรียบเทียบผล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ไม่กรอกข้อมูลผู้ติดตาม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</si>
  <si>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ตรวจสอบ Dependent Information
- ไม่เพิ่มข้อมูลผู้ติดตาม
4. กรอกข้อมูลในส่วน Position &amp; Organization
- กรอก Company, Business Unit, Division, Department, Position, Employee Group, Employee SubGroup และ Cost Centre ตาม Test Data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ตรวจสอบว่าระบบอนุญาตให้สร้างพนักงานโดยไม่มีข้อมูลผู้ติดตาม หรือแจ้งว่าเป็นข้อมูลบังคับ
8. กรณี Submit สำเร็จ ตรวจสอบ Employee Profile ใน EC
- ค้นหาพนักงานด้วย Employee ID และเปิด Employee Profile
- ตรวจสอบ Employee Status
- ตรวจสอบหน้า Dependents
9. เปรียบเทียบผลกับ E2E-H25
- เปรียบเทียบผลระหว่างพนักงานที่มีข้อมูลผู้ติดตามกับพนักงานที่ไม่มีข้อมูลผู้ติดตาม</t>
  </si>
  <si>
    <t>EC
- กรณีระบบสร้างพนักงานสำเร็จ หน้า Dependents ต้องไม่มีรายการผู้ติดตาม และ Employee Status = A</t>
  </si>
  <si>
    <t>ไม่มีผู้ติดตาม = ไม่มีอะไรให้ระบบทำ ซ้ำกับ 52</t>
  </si>
  <si>
    <t>E2E-54</t>
  </si>
  <si>
    <t>Hiring | Keyin - Success | New Hire | Probation Exemption = Yes | Verify Immediate Pass &amp; No Probation Review</t>
  </si>
  <si>
    <t>HIR-EC-054</t>
  </si>
  <si>
    <t>ตรวจสอบการจ้างพนักงานใหม่แบบ Key-in สำเร็จ กรณี Probation Exemption = Yes พร้อมตรวจสอบการผ่านทดลองงานทันทีและไม่มี Probation Review</t>
  </si>
  <si>
    <t>- Entry Route = Keyin
- Login = &lt;HR_ADMIN_ACCOUNT&gt;
เงื่อนไขของเคสนี้
- Probation Exemption = Yes
- ต่างจาก E2E-22 โดยเคสนี้ตรวจผลต่อ TM และกระบวนการ Probation Review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Probation Exemption = Yes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</si>
  <si>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 กำหนด Probation Exemption = Yes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ตรวจสอบวันผ่านทดลองงานและผลทดลองงานที่ระบบกำหนด
8. ตรวจสอบ Probation Review
- ตรวจสอบว่ามีรอบประเมินทดลองงานของพนักงานหรือไม่
- ตรวจสอบว่ามี Probation Task ส่งถึงหัวหน้าหรือไม่
- ตรวจสอบ Task วันที่ 30 / 75 / 90</t>
  </si>
  <si>
    <t>EC
- ระบบกำหนดวันผ่าน Probation เท่ากับ Hire Date
- ระบบกำหนดผล Probation เป็นผ่านทันทีเมื่อ Probation Exemption = Yes
- ระบบไม่สร้างรอบประเมิน Probation สำหรับพนักงานรายนี้
- ระบบไม่สร้าง Notification ของรอบประเมิน Probation
- ระบบไม่สร้าง Task วันที่ 30 / 75 / 90 ให้หัวหน้า</t>
  </si>
  <si>
    <t>ตัดจากเคส E2E-54 ไฟล์ HR_SIT_E2E_V.0.1 (28).xlsx ชีท E2E All module
โมดูลที่เคสเต็มเกี่ยวข้อง EC / TM / Notification
ยกไปรอบเชื่อมโมดูล ผลที่คาดหวังฝั่ง Notification / TM / BE / PY ไม่อยู่ในขอบเขต
ยกไปรอบเชื่อมโมดูล ขั้นตอน ตรวจสอบ Notification / ตรวจสอบสิทธิ์วันลาใน TM</t>
  </si>
  <si>
    <t>E2E-55</t>
  </si>
  <si>
    <t>Hiring | Keyin - Reject | New Hire | Inactive Position | Verify Hiring Restriction</t>
  </si>
  <si>
    <t>HIR-EC-055</t>
  </si>
  <si>
    <t>ตรวจสอบการ Reject การจ้างพนักงานใหม่แบบ Key-in กรณีเลือก Position ที่ Inactive</t>
  </si>
  <si>
    <t>- Entry Route = Keyin
- Login = &lt;HR_ADMIN_ACCOUNT&gt;
เงื่อนไขของเคสนี้
- ต้องเตรียม Position ที่มีสถานะไม่ใช้งานไว้ล่วงหน้า 1 Position
ค่าที่ต้องคีย์ ชุดข้อมูลจากถัง SIT ตรวจสอบเมื่อ 28 ส.ค. 2026
เงื่อนไขเฉพาะของเคสนี้
- ยังรันไม่ได้ ฐานข้อมูล SIT ไม่มี Position ที่ปิดใช้งานเลย 0 จาก 87934 Position ดู CF-SIT-04
- ต้องขอให้ทีม FO ปิดใช้งาน Position ไว้ 1 Position ก่อนจึงจะรันได้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</si>
  <si>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ตรวจสอบ Position ที่มีสถานะไม่ใช้งาน
- เปิด Position dropdown และตรวจสอบว่าตำแหน่งที่มีสถานะไม่ใช้งานปรากฏให้เลือกหรือไม่
- หาก Position ดังกล่าวปรากฏ ให้เลือก Position ตาม Test Data
4. กรอกข้อมูลในส่วน Position &amp; Organization
- กรอก Company, Business Unit, Division, Department, Employee Group, Employee SubGroup และ Cost Centre ตาม Test Data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กรณีระบบอนุญาตให้เลือก Position ที่มีสถานะไม่ใช้งาน
- กด Submit
- ตรวจสอบผลการ Validate Position
- บันทึกข้อความที่ระบบแสดง
8. ตรวจสอบผลการสร้างพนักงาน
- ตรวจสอบว่าไม่มี Employee ID ถูกสร้างจาก Position ที่มีสถานะไม่ใช้งาน</t>
  </si>
  <si>
    <t>EC
- ระบบต้องไม่แสดง Position ที่มีสถานะไม่ใช้งานใน dropdown หรือหากยังแสดงและสามารถเลือกได้ ระบบต้องปฏิเสธการ Submit
- ระบบต้องไม่สร้างพนักงานใน Position ที่มีสถานะไม่ใช้งาน
- หากระบบอนุญาตให้ Submit สำเร็จและสร้างพนักงานใน Position ที่มีสถานะไม่ใช้งาน ให้บันทึกเป็น Defect เนื่องจากพนักงานจะอยู่ใน Position ที่ผังองค์กรไม่รองรับ
- กรณีปฏิเสธการ Submit ระบบต้องแสดงข้อความที่ระบุสาเหตุ แต่ข้อความ Error ที่ถูกต้อง = ? OQ-HIR-163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OQ-HIR-163</t>
  </si>
  <si>
    <t>ตัดจากเคส E2E-55 ไฟล์ HR_SIT_E2E_V.0.1 (28).xlsx ชีท E2E All module
โมดูลที่เคสเต็มเกี่ยวข้อง EC
ยกไปรอบเชื่อมโมดูล ผลที่คาดหวังฝั่ง Notification / TM ไม่อยู่ในขอบเขต / BE ไม่อยู่ในขอบเขต / PY ไม่อยู่ในขอบเขต
เคสนี้มีจุดที่ยังไม่มีคำตอบ 1 จุด ไม่ต้องรอคำตอบก่อนรัน ให้รันเก็บค่าที่ระบบแสดงจริงแล้วแจ้ง BA หรือ SA ยืนยันหลังรัน</t>
  </si>
  <si>
    <t>E2E-56</t>
  </si>
  <si>
    <t>Hiring | Keyin | New Hire | Occupied Position | Verify One Employee per Position Rule</t>
  </si>
  <si>
    <t>HIR-EC-056</t>
  </si>
  <si>
    <t>ตรวจสอบการจ้างพนักงานใหม่แบบ Key-in กรณี Position มีผู้ดำรงตำแหน่งแล้ว และตรวจสอบกฎ 1 พนักงานต่อ 1 Position</t>
  </si>
  <si>
    <t>- Entry Route = Keyin
- Login = &lt;HR_ADMIN_ACCOUNT&gt;
เงื่อนไขของเคสนี้
- มีพนักงาน Active ครอง Position ที่ใช้ทดสอบอยู่แล้ว 1 คน
- รอบที่ 1: Event Reason = H_NEWHIRE
- รอบที่ 2: Event Reason = H_RPLMENT
ค่าที่ต้องคีย์ ชุดข้อมูลจากถัง SIT ตรวจสอบเมื่อ 28 ส.ค. 2026
ชุดข้อมูล TD-46
- Business Group = CRC
- Business Unit = CFR (10000003) Policy Profile = CFR
- Company = C004
- Position = 40004883 Job Code = LPB10.12
- Department = 30002071 Branch = T170_1750 SSO Location = T170
- Division = 20001368 Cost Center = C00402100 Work Location = 50000034
- Work Schedule = D06H0800 Holiday Calendar = 03
- Personnel Grade (PG) = 10 Employee Sub Group ที่ต้องคีย์ = 10
- ตารางกำหนด Time Status = 01 O.T. Flag = yes สิทธิ์ลาพักผ่อนปีแรก = 6 วัน
เงื่อนไขเฉพาะของเคสนี้
- Position 40004883 มีสถานะไม่ว่าง มีผู้ครองอยู่แล้วในตาราง FO
- ยังไม่มีพนักงานในฐานข้อมูล SIT จึงต้องสร้างผู้ครอง Position ก่อน ดู CF-SIT-08
- รายละเอียดเต็มดูชีท Hiring Test Data</t>
  </si>
  <si>
    <t>1. Login ด้วย &lt;HR_ADMIN_ACCOUNT&gt;
- ไปที่เมนู EC &gt; New Hire (Manual Key-in)
2. กรอกข้อมูลในส่วน Identity สำหรับรอบที่ 1
- กรอก Salutation, First Name / Last Name (TH และ EN), Date of Birth, National ID / Tax ID และ Hire Date ตาม Test Data
- กำหนด Event Reason = New Hire
3. กรอกข้อมูลในส่วน Position &amp; Organization
- เลือก Position ที่มีพนักงาน Active ครองอยู่แล้ว
- กรอก Company, Business Unit, Division, Department,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 ตรวจสอบว่าระบบอนุญาตหรือปฏิเสธการสร้างพนักงานด้วย H_NEWHIRE ใน Position ที่มีพนักงาน Active ครองอยู่แล้ว
- บันทึก Actual Behavior ที่พบ
7. กรณีระบบอนุญาตให้สร้างพนักงานสำเร็จ
- เปิด Employee Profile ของพนักงานที่สร้างใหม่
- ตรวจสอบว่าพนักงานถูกผูกกับ Position เดียวกับพนักงานเดิมหรือไม่
- ตรวจสอบว่าผังองค์กรแสดงพนักงาน 2 คนใน Position เดียวกันหรือไม่
8. ทดสอบซ้ำด้วย Event Reason = Replacement
- ใช้ข้อมูลเดียวกับรอบแรก โดยเปลี่ยน Event Reason = Replacement
- เลือก Position เดิมที่มีพนักงาน Active ครองอยู่
- กรอกข้อมูลที่จำเป็นให้ครบและกด Submit
9. เปรียบเทียบผล H_NEWHIRE กับ H_RPLMENT
- ตรวจสอบว่าระบบจัดการ Occupied Position แตกต่างกันตาม Event Reason หรือไม่
- บันทึกความแตกต่างที่พบ</t>
  </si>
  <si>
    <t>EC
- หาก rule คือ 1 Position ต่อ 1 Employee การจ้างด้วย Event Reason = New Hire ต้องถูกปฏิเสธ และต้องใช้ Replacement แทน
- rule ว่าระบบอนุญาตให้มีพนักงานมากกว่า 1 คนต่อ 1 Position หรือไม่ = ? OQ-HIR-164
- ผลที่แตกต่างระหว่าง New Hire และ Replacement สำหรับ Position ที่มีพนักงาน Active ครองอยู่ = ? OQ-HIR-164
- ระบบไม่ตรวจว่า Replaced Employee ID ต้องอยู่ Position / Company / Business Unit เดียวกัน และไม่ตรวจสถานะ active ขอเพียงระบบค้นหาเจอ (Q&amp;A ข้อ 34, 35, 37)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OQ-HIR-164</t>
  </si>
  <si>
    <t>ตัดจากเคส E2E-56 ไฟล์ HR_SIT_E2E_V.0.1 (28).xlsx ชีท E2E All module
โมดูลที่เคสเต็มเกี่ยวข้อง EC
ยกไปรอบเชื่อมโมดูล ผลที่คาดหวังฝั่ง Notification / TM ไม่อยู่ในขอบเขต / BE ไม่อยู่ในขอบเขต / PY ไม่อยู่ในขอบเขต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</si>
  <si>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E2E-57</t>
  </si>
  <si>
    <t>Hiring | Keyin | New Hire | Company Mismatch with Position | Verify Company Assignment</t>
  </si>
  <si>
    <t>HIR-EC-057</t>
  </si>
  <si>
    <t>ตรวจสอบการจ้างพนักงานใหม่แบบ Key-in กรณี Company ไม่ตรงกับ Position และตรวจสอบการกำหนด Company</t>
  </si>
  <si>
    <t>- Entry Route = Keyin
- Login = &lt;HR_ADMIN_ACCOUNT&gt;
เงื่อนไขของเคสนี้
- Company (ส่วน Identity) = C001
- ต้องเตรียม Position ที่สังกัด Company อื่นไว้ล่วงหน้า
ค่าที่ต้องคีย์ ชุดข้อมูลจากถัง SIT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03
- Personnel Grade (PG) = 11 Employee Sub Group ที่ต้องคีย์ = 11
- ตารางกำหนด Time Status = 01 O.T. Flag = yes สิทธิ์ลาพักผ่อนปีแรก = 6 วัน
เงื่อนไขเฉพาะของเคสนี้
- Company ส่วน Identity = C001
- Position = 40004936 ซึ่งสังกัด Company C004 คนละ Company กับที่กรอก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</si>
  <si>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 กำหนด Company = C001
3. กรอกข้อมูลในส่วน Position &amp; Organization
- เลือก Position ที่สังกัด Company อื่นที่ไม่ใช่ C001
- กรอก Business Unit, Division, Department, Employee Group, Employee SubGroup และ Cost Centre ตาม Test Data
- ตรวจสอบว่าระบบแสดงข้อความเตือนเมื่อ Company ของ Position ไม่ตรงกับ Company ในส่วน Identity หรือไม่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 บันทึกว่าระบบปฏิเสธหรืออนุญาตให้สร้างพนักงาน
7. กรณีระบบอนุญาตให้สร้างพนักงานสำเร็จ
- ค้นหาพนักงานด้วย Employee ID และเปิด Employee Profile
- ตรวจสอบ Company ที่ระบบบันทึกจริง
- เปรียบเทียบกับ Company = C001 ในส่วน Identity และ Company ที่ผูกกับ Position</t>
  </si>
  <si>
    <t>EC
- ยังไม่สามารถกำหนด Expected Result สำหรับกรณี Company ในส่วน Identity ไม่ตรงกับ Company ที่ผูกกับ Position ได้
- Spec ระบุว่า Company ถูกกำหนดจากส่วน Identity และแก้ไขไม่ได้ ขณะที่ข้อมูล Organization อื่นมาจาก Position
- ยังไม่มีข้อมูลยืนยันว่ากรณี Company ไม่ตรงกัน ระบบต้องปฏิเสธ / ใช้ Company จาก Identity / ใช้ Company จาก Position / หรืออนุญาตให้สร้างโดยมีค่าขัดกัน</t>
  </si>
  <si>
    <t>ตัดจากเคส E2E-57 ไฟล์ HR_SIT_E2E_V.0.1 (28).xlsx ชีท E2E All module
โมดูลที่เคสเต็มเกี่ยวข้อง EC / PY
ยกไปรอบเชื่อมโมดูล ผลที่คาดหวังฝั่ง Notification / TM ไม่อยู่ในขอบเขต / BE ไม่อยู่ในขอบเขต / PY
ยกไปรอบเชื่อมโมดูล ขั้นตอน ตรวจสอบข้อมูลใน PY กรณีสร้างพนักงานสำเร็จ</t>
  </si>
  <si>
    <t>E2E-58</t>
  </si>
  <si>
    <t>Hiring | Keyin - Success | New Hire | Multiple Cost Centres | Verify 100% Cost Allocation</t>
  </si>
  <si>
    <t>HIR-EC-058</t>
  </si>
  <si>
    <t>ตรวจสอบการจ้างพนักงานใหม่แบบ Key-in สำเร็จ กรณีมีหลาย Cost Centre และตรวจสอบ Cost Allocation รวมเท่ากับ 100%</t>
  </si>
  <si>
    <t>- Entry Route = Keyin
- Login = &lt;HR_ADMIN_ACCOUNT&gt;
เงื่อนไขของเคสนี้
- Cost Center #1 = 50%
- Cost Center #2 = 30%
- Cost Center #3 = 20%
- Total Allocation = 100%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Cost Center ที่ 1 = C00132653 สัดส่วน 50 Cost Center ที่ 2 = C00126100 สัดส่วน 30 Cost Center ที่ 3 = C00151100 สัดส่วน 20
- ทั้งสามรหัสมีอยู่จริงในตาราง Cost Center ของ Business Unit CDG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</si>
  <si>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และ Employee SubGroup ตาม Test Data
- กรอก Cost Centre จำนวน 3 ศูนย์ต้นทุน โดยกำหนด Allocation = 50% / 30% / 20%
- ตรวจสอบ Total Allocation = 100%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6. กด Submit เพื่อสร้างพนักงานใหม่
7. ตรวจสอบ Employee Profile ใน EC
- ค้นหาพนักงานที่สร้างใหม่ด้วย Employee ID และเปิด Employee Profile
- ตรวจสอบข้อมูล Cost Centre Allocation ที่บันทึก
- ตรวจสอบว่ามีข้อมูลครบทั้ง 3 บรรทัด
- ตรวจสอบจำนวนแถวของ Cost Centre Allocation เทียบกับข้อมูลที่กรอก
- ตรวจสอบ Allocation ของแต่ละบรรทัดและผลรวม</t>
  </si>
  <si>
    <t>EC
- ระบบสร้างพนักงานสำเร็จ
- ระบบบันทึก Cost Centre Allocation ครบทั้ง 3 บรรทัด โดยมีตัวแม่ 1 แถว และตัวลูก 3 แถว
- ระบบบันทึก Allocation = 50% / 30% / 20% และผลรวมเท่ากับ 100% พอดี
- เมื่อเปิด Employee Profile ซ้ำ ระบบแสดง Cost Centre Allocation ครบทั้ง 3 บรรทัด และไม่ตัดเหลือเพียงบรรทัดเดียว</t>
  </si>
  <si>
    <t>ตัดจากเคส E2E-58 ไฟล์ HR_SIT_E2E_V.0.1 (28).xlsx ชีท E2E All module
โมดูลที่เคสเต็มเกี่ยวข้อง EC / PY
ยกไปรอบเชื่อมโมดูล ผลที่คาดหวังฝั่ง Notification / TM ไม่อยู่ในขอบเขต / BE ไม่อยู่ในขอบเขต / PY
ยกไปรอบเชื่อมโมดูล ขั้นตอน ตรวจสอบข้อมูลใน PY</t>
  </si>
  <si>
    <t>E2E-59</t>
  </si>
  <si>
    <t>Hiring | Keyin | New Hire | No Payment Information | Verify Mandatory Validation &amp; Payroll Payment Handling</t>
  </si>
  <si>
    <t>HIR-EC-059</t>
  </si>
  <si>
    <t>ตรวจสอบการจ้างพนักงานใหม่แบบ Key-in กรณีไม่มี Payment Information พร้อมตรวจสอบ Mandatory Validation และการจัดการ Payroll Payment</t>
  </si>
  <si>
    <t>- Entry Route = Keyin
- Login = &lt;HR_ADMIN_ACCOUNT&gt;
เงื่อนไขของเคสนี้
- Event Reason = H_NEWHIRE
- Employee ID = ยังไม่ถูกสร้างก่อน Submit สำเร็จ
- Identity / Position &amp; Organization / Compensation Information = กรอกข้อมูล Valid ครบตาม Hiring Test Data
- Account Number = Blank
- Bank Country/Region = Blank
- Currency = Blank
- Payment Method = Blank
- Pay Type = Blank
- Attachment = Blank
- เอกสารระบุสำหรับ H_NEWHIRE ว่า Account Number, Bank Country/Region, Currency, Payment Method และ Pay Type = Required ส่วน Attachment = Not Required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กรอกทุกช่องตามชุดข้อมูล แล้วเว้นกลุ่มข้อมูลการจ่ายเงินว่างทั้งหมด
- รายละเอียดเต็มดูชีท Hiring Test Data</t>
  </si>
  <si>
    <t>1. Login ด้วย &lt;HR_ADMIN_ACCOUNT&gt;
- ไปที่ EC &gt; New Hire (Manual Key-in)
2. กรอกข้อมูลในส่วน Identity ด้วยข้อมูล Valid ตาม Test Data
- กรอก Hire Date / Event Reason / Personal Information ที่จำเป็นให้ครบ
3. กรอก Position &amp; Organization ด้วยข้อมูล Valid ตาม Hiring Test Data
4. กรอก Compensation Information ให้ครบตามข้อมูลที่ระบบกำหนด
- Pay Group
- Pay Component
- Frequency
- Amount
- Currency
5. เปิดส่วน Payment Information และไม่กรอกข้อมูลทั้งหมด
- Account Number = Blank
- Bank Country/Region = Blank
- Currency = Blank
- Payment Method = Blank
- Pay Type = Blank
- Attachment = Blank
6. กด Submit
7. ตรวจสอบ Validation ที่ส่วน Payment Information
- ตรวจสอบ Field ที่ระบบแจ้ง Required
- ตรวจสอบว่าระบบไม่สร้างพนักงานสำเร็จในขณะที่ Mandatory Payment Information ยังว่าง
8. ตรวจสอบ Employee List / Employee Profile ด้วยข้อมูลบุคคลที่ใช้ทดสอบ
- ยืนยันว่าไม่มี Employee Record สำเร็จจาก Transaction ที่ Validation ไม่ผ่าน</t>
  </si>
  <si>
    <t>EC
- ระบบต้องไม่อนุญาตให้ New Hire Submit สำเร็จเมื่อ Mandatory Payment Information ยังไม่ได้กรอก
- Account Number = Required และมี Impact ต่อ PY Post to Finance
- Bank Country/Region = Required และมี Impact ต่อ PY Calculation / Report
- Currency = Required และมี Impact ต่อ PY Calculation
- Payment Method = Required และมี Impact ต่อ PY Post to Finance
- Pay Type = Required และต้อง Trigger ไป PY
- Attachment = Not Required ดังนั้นการไม่แนบไฟล์เพียงอย่างเดียวต้องไม่ใช่สาเหตุที่ทำให้ Validation Fail</t>
  </si>
  <si>
    <t>ตัดจากเคส E2E-59 ไฟล์ HR_SIT_E2E_V.0.1 (28).xlsx ชีท E2E All module
โมดูลที่เคสเต็มเกี่ยวข้อง EC / PY
ยกไปรอบเชื่อมโมดูล ผลที่คาดหวังฝั่ง Notification / TM ไม่อยู่ในขอบเขต / BE ไม่อยู่ในขอบเขต / PY
ยกไปรอบเชื่อมโมดูล ขั้นตอน ตรวจสอบ PY / Interface เฉพาะกรณีที่สามารถตรวจได้</t>
  </si>
  <si>
    <t>E2E-60</t>
  </si>
  <si>
    <t>Hiring | Keyin | New Hire | Salary Above Personal Grade Range | Verify Salary Validation</t>
  </si>
  <si>
    <t>HIR-EC-060</t>
  </si>
  <si>
    <t>ตรวจสอบการจ้างพนักงานใหม่แบบ Key-in กรณี Salary สูงกว่าช่วงของ Personal Grade และตรวจสอบ Salary Validation</t>
  </si>
  <si>
    <t>- Entry Route = Keyin
- Login = &lt;HR_ADMIN_ACCOUNT&gt;
เงื่อนไขของเคสนี้
- อัตรา Salary = สูงกว่าเพดานของระดับ 10 อย่างชัดเจน
- ต้องทราบช่วง Salary ของ Personnel Grade (PG) = 10 ที่ใช้ทดสอบก่อนดำเนินการ
ค่าที่ต้องคีย์ ชุดข้อมูลจากถัง SIT ตรวจสอบเมื่อ 28 ส.ค. 2026
ชุดข้อมูล TD-09
- Business Group = CRC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 Personnel Grade (PG) = 11
- Employee Group = A - Permanent Employee Sub Group = 11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11 ตามชุดข้อมูล
- Personnel Grade (PG) ของชุดนี้คือ 11 ต้องทราบเพดาน Salary ของระดับ 11 ก่อน แล้วกรอกสูงกว่าเพดานอย่างชัดเจน
- รายละเอียดเต็มดูชีท Hiring Test Data
หมายเหตุ
- ดราฟต์เดิมระบุ Personnel Grade (PG) = 10 ใช้ 11 ตามชุดข้อมูลจริงในถัง SIT</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</si>
  <si>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 กำหนด Personal Grade (PG) = 10
4. กรอกข้อมูลในส่วน Compensation Information
- กรอก Pay Group, Pay Component, Frequency และ Currency ตาม Test Data
- กรอก Amount ให้สูงกว่าเพดานของ Personal Grade = 10 อย่างชัดเจน
5. กรอกข้อมูลในส่วน Payment Information
- กรอก Bank, Account Number, Bank Country/Region, Currency และ Payment Method ให้ครบถ้วน
6. กด Submit เพื่อสร้างพนักงานใหม่
- ตรวจสอบว่าระบบแสดง Warning, ปฏิเสธการ Submit หรืออนุญาตให้ Submit โดยไม่มีการแจ้งเตือน
- หากระบบแสดงข้อความ ให้บันทึกข้อความที่แสดงจริง
7. กรณีระบบอนุญาตให้ Submit สำเร็จ ให้ตรวจสอบ Employee Profile ใน EC
- ค้นหาพนักงานที่สร้างใหม่ด้วย Employee ID และเปิด Employee Profile
- ตรวจสอบ Personal Grade และอัตราเงินเดือนที่ระบบบันทึก</t>
  </si>
  <si>
    <t>EC
- ผลที่เป็นไปได้ ได้แก่ ปฏิเสธ / เตือนแต่อนุญาตให้ผ่าน / ไม่ตรวจสอบเลย = ? OQ-HIR-167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OQ-HIR-167</t>
  </si>
  <si>
    <t>ตัดจากเคส E2E-60 ไฟล์ HR_SIT_E2E_V.0.1 (28).xlsx ชีท E2E All module
โมดูลที่เคสเต็มเกี่ยวข้อง EC
ยกไปรอบเชื่อมโมดูล ผลที่คาดหวังฝั่ง Notification / TM ไม่อยู่ในขอบเขต / BE / PY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</si>
  <si>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E2E-61</t>
  </si>
  <si>
    <t>Hiring | Keyin - Success | New Hire | Multiple Pay Components | Verify Compensation Line Items</t>
  </si>
  <si>
    <t>HIR-EC-061</t>
  </si>
  <si>
    <t>ตรวจสอบการจ้างพนักงานใหม่แบบ Key-in สำเร็จ กรณีมีหลาย Pay Components และตรวจสอบ Compensation Line Items</t>
  </si>
  <si>
    <t>- Entry Route = Keyin
- Login = &lt;HR_ADMIN_ACCOUNT&gt;
เงื่อนไขของเคสนี้
- Menu = Hire &amp; Onboard &gt; Compensation Information
- Pay Component = กรอกหลายรายการ อย่างน้อย 3 บรรทัด เช่น Base Salary, ค่า Position, ค่าเดินทาง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กรอกรายการค่าตอบแทนอย่างน้อย 3 บรรทัด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</si>
  <si>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Component อย่างน้อย 3 บรรทัด เช่น เงินเดือนพื้นฐาน, ค่าตำแหน่ง และค่าเดินทาง
- กรอก Frequency, Amount และ Currency ของแต่ละรายการให้ครบถ้วน
- กรอก Pay Group ตาม Test Data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ค้นหาพนักงานที่สร้างใหม่ด้วย Employee ID และเปิด Employee Profile
- ตรวจสอบรายการค่าตอบแทนที่บันทึก
- ตรวจสอบว่ารายการค่าตอบแทนแสดงครบทุกบรรทัดตามที่กรอก
8. ตรวจสอบข้อมูลตารางค่าตอบแทน
- ตรวจสอบข้อมูลทั้งตารางตัวแม่และตารางรายบรรทัดของค่าตอบแทน
- ตรวจสอบว่าตารางรายบรรทัดมีข้อมูลครบตาม Pay Component ที่กรอก</t>
  </si>
  <si>
    <t>EC
- ระบบต้องบันทึกรายการค่าตอบแทนครบทุกบรรทัด ทั้งข้อมูลตัวแม่และข้อมูลตัวลูก
- เมื่อเปิด Employee Profile ระบบต้องแสดงรายการค่าตอบแทนครบทุกบรรทัดตามที่กรอก
- ข้อสังเกตจากการตรวจฐานข้อมูล DEV: ตารางค่าตอบแทนตัวแม่มี 89 แถว แต่ตารางรายบรรทัดมี 0 แถว
- หากพบผลเดียวกันขณะทดสอบจริง ให้บันทึกเป็นข้อบกพร่องระดับสูง เนื่องจากกระทบข้อมูลค่าตอบแทนที่ส่งไปฝั่ง Salary โดยตรง</t>
  </si>
  <si>
    <t>ตัดจากเคส E2E-61 ไฟล์ HR_SIT_E2E_V.0.1 (28).xlsx ชีท E2E All module
โมดูลที่เคสเต็มเกี่ยวข้อง EC / PY
ยกไปรอบเชื่อมโมดูล ผลที่คาดหวังฝั่ง Notification / TM ไม่อยู่ในขอบเขต / BE ไม่อยู่ในขอบเขต / PY
ยกไปรอบเชื่อมโมดูล ขั้นตอน ตรวจสอบข้อมูลใน PY</t>
  </si>
  <si>
    <t>E2E-62</t>
  </si>
  <si>
    <t>Hiring | Keyin - Success | New Hire | Double Submit | Verify Duplicate Prevention</t>
  </si>
  <si>
    <t>HIR-EC-062</t>
  </si>
  <si>
    <t>ตรวจสอบการจ้างพนักงานใหม่แบบ Key-in สำเร็จ กรณีกด Submit ซ้ำ และตรวจสอบการป้องกันข้อมูลซ้ำ</t>
  </si>
  <si>
    <t>- Entry Route = Keyin
- Login = &lt;HR_ADMIN_ACCOUNT&gt;
เงื่อนไขของเคสนี้
- กรอกข้อมูล New Hire ครบถ้วนพร้อม Submit
- กด Submit สองครั้งติดกันอย่างรวดเร็ว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กรอกครบแล้วกดยืนยันสองครั้งติดกัน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</si>
  <si>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กด Submit สองครั้งติดกันอย่างรวดเร็ว
- กด Submit ครั้งแรกเพื่อสร้างพนักงานใหม่
- กด Submit ครั้งที่สองทันทีก่อนผลของครั้งแรกกลับมา
7. ตรวจสอบผลการสร้างพนักงานใน EC
- ค้นหาด้วย National ID / Tax ID ที่ใช้ทดสอบ
- ตรวจสอบจำนวน Employee Record ที่ถูกสร้าง
- ตรวจสอบจำนวน Employee ID ที่ระบบออก
8. ตรวจสอบรายการและ CorrelationID
- ตรวจสอบจำนวนรายการที่เกิดจากการ Submit
- ตรวจสอบ CorrelationID ของรายการที่ถูกสร้าง</t>
  </si>
  <si>
    <t>EC
- ระบบต้องสร้างพนักงานเพียง 1 คน และออก Employee ID เพียง 1 รหัส
- ระบบต้องมีรายการเพียง 1 รายการ พร้อม CorrelationID เพียง 1 ค่า
- การ Submit ครั้งที่สองต้องถูกปฏิเสธหรือคืนผลของรายการเดิม และต้องไม่สร้างพนักงานใหม่</t>
  </si>
  <si>
    <t>ตัดจากเคส E2E-62 ไฟล์ HR_SIT_E2E_V.0.1 (28).xlsx ชีท E2E All module
โมดูลที่เคสเต็มเกี่ยวข้อง EC / BE / TM / PY / Notification
ยกไปรอบเชื่อมโมดูล ผลที่คาดหวังฝั่ง Notification / TM / BE / PY
ยกไปรอบเชื่อมโมดูล ขั้นตอน ตรวจสอบข้อมูลใน BE / TM / PY / ตรวจสอบ Notification</t>
  </si>
  <si>
    <t>E2E-63</t>
  </si>
  <si>
    <t>Hiring | Keyin - Fail | New Hire | BE Error / Timeout | Verify SUBMITTED State &amp; Data Persistence</t>
  </si>
  <si>
    <t>HIR-EC-063</t>
  </si>
  <si>
    <t>ตรวจสอบการจ้างพนักงานใหม่แบบ Key-in ไม่สำเร็จ กรณี BE Error / Timeout พร้อมตรวจสอบสถานะ SUBMITTED และการคงอยู่ของข้อมูล</t>
  </si>
  <si>
    <t>- Entry Route = Keyin
- Login = &lt;HR_ADMIN_ACCOUNT&gt;
เงื่อนไขของเคสนี้
- จัดให้ปลายทาง BE ตอบ Error หรือ Timeout ในช่วงที่ EC เรียก BE หลัง Submit
- ต้องประสานทีม BE เพื่อเตรียม Error / Timeout Scenario ก่อนทดสอบ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ต้องนัดทีมพัฒนาปิดบริการฝั่ง BE หรือจำลองให้ตอบช้าเกินเวลา ก่อนกดยืนยัน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</si>
  <si>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เตรียมให้ BE ตอบ Error หรือ Timeout เมื่อ EC เรียก BE
7. กด Submit เพื่อสร้างพนักงานใหม่
- บันทึกข้อความและผลลัพธ์ที่หน้าจอแสดง
8. ตรวจสอบข้อมูลพนักงานใน EC หลัง BE Error / Timeout
- ค้นหาพนักงานด้วย Employee ID / ข้อมูลที่ใช้ทดสอบ
- ตรวจสอบว่าข้อมูลพนักงานถูกเขียนใน EC แล้วหรือไม่
9. ตรวจสอบสถานะใบรายการ
- ตรวจสอบว่าใบรายการอยู่ในสถานะ SUBMITTED หรือ COMPLETED
10. ตรวจสอบข้อมูลที่ถูกบันทึกใน EC
- ตรวจสอบข้อมูลในตารางหลัก 17 ตระกูลหลังเกิด BE Error / Timeout
- ตรวจสอบว่าข้อมูลยังคงอยู่หรือถูก Rollback
11. ตรวจสอบการดำเนินการต่อ
- ตรวจสอบว่ารายการที่ค้างสามารถ Retry / ทำรายการต่อได้หรือไม่
- ตรวจสอบว่าจำเป็นต้องเริ่ม New Hire ใหม่ทั้งหมดหรือไม่</t>
  </si>
  <si>
    <t>EC
- ลำดับการทำงานที่ระบุในต้นฉบับคือ Validate Field → สร้าง Employee ID → บันทึกใบรายการเป็น SUBMITTED → เขียนข้อมูลลงตารางหลัก 17 ตระกูล → เรียก BE แบบรอผล → เปลี่ยนใบรายการเป็น COMPLETED → ส่ง Notification → ตอบ 200
- กรณี Database Error ในขั้นเขียนข้อมูล EC ระบบ Rollback เฉพาะส่วนของ EC และตอบ 500
- สำหรับ Scenario นี้ BE Error / Timeout เกิดหลังข้อมูล EC ถูกเขียนแล้ว และก่อนใบรายการถูกเปลี่ยนเป็น COMPLETED
- เมื่อล้มเหลวในขั้นเรียก BE ข้อมูลทั้ง 17 ตระกูลถูกเขียนไปแล้ว และใบรายการยังค้างอยู่ที่ SUBMITTED
- ยังไม่มีข้อสรุปว่าพฤติกรรมที่ถูกต้องต้อง Rollback ข้อมูล EC ทั้งหมด หรือคงข้อมูลและสถานะ SUBMITTED ไว้เพื่อดำเนินการต่อภายหลัง</t>
  </si>
  <si>
    <t xml:space="preserve"> ต้องเรียก BE จริงแล้วทำให้ timeout และ ยังไม่มีข้อสรุปว่าต้อง Rollback หรือคงสถานะ SUBMITTED</t>
  </si>
  <si>
    <t>E2E-64</t>
  </si>
  <si>
    <t>Hiring | Keyin - Success | New Hire | Verify Notification Recipients &amp; Send Timing</t>
  </si>
  <si>
    <t>HIR-EC-064</t>
  </si>
  <si>
    <t>ตรวจสอบการจ้างพนักงานใหม่แบบ Key-in สำเร็จ และตรวจสอบผู้รับ Notification และเวลาที่ระบบส่ง</t>
  </si>
  <si>
    <t>- Entry Route = Keyin
- Login = &lt;HR_ADMIN_ACCOUNT&gt;
เงื่อนไขของเคสนี้
- ระบุ Supervisor และ HRBP ให้ครบ
- Supervisor มี Business Email ที่ใช้งานได้
- HRBP มี Business Email ที่ใช้งานได้
- Employee มี Personal Email ที่ใช้งานได้
ค่าที่ต้องคีย์ ชุดข้อมูลจากถัง SIT ตรวจสอบเมื่อ 28 ส.ค. 2026
ชุดข้อมูล TD-09
- Business Group = CRC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 Personnel Grade (PG) = 11
- Employee Group = A - Permanent Employee Sub Group = 11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11 ตามชุดข้อมูล
- Position 40004936 อยู่ใน Business Unit CFR ซึ่งมีหัวหน้างานและ HRBP ผูกอยู่จริง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</si>
  <si>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 ระบุ Supervisor และ HRBP ให้ครบถ้วน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ค้นหาพนักงานที่สร้างใหม่ด้วย Employee ID และเปิด Employee Profile
- ตรวจสอบสถานะใบรายการและบันทึกเวลาที่เปลี่ยนเป็น COMPLETED</t>
  </si>
  <si>
    <t>EC
- ระบบสร้างพนักงานสำเร็จและใบรายการเปลี่ยนเป็นสถานะ COMPLETED ก่อนเริ่มส่ง Notification
- ระบบส่ง Notification หลังจากใบรายการมีสถานะ COMPLETED แล้วเท่านั้น และต้องไม่ส่งก่อนงานเสร็จสมบูรณ์
- HRBP ได้รับ Notification ทาง Business Email
- Supervisor ได้รับ Notification ทาง Business Email
- Employee ได้รับ Notification ทาง Personal Email
- ข้อความ In App ของ Supervisor ต้องเป็น Congratulations! You have a new direct report: [ชื่อพนักงาน] with effective date [Hire Date] และต้องอยู่ในสถานะยังไม่อ่านจนกว่า Supervisor จะเปิด</t>
  </si>
  <si>
    <t>#72042</t>
  </si>
  <si>
    <t>ตัดจากเคส E2E-64 ไฟล์ HR_SIT_E2E_V.0.1 (28).xlsx ชีท E2E All module
โมดูลที่เคสเต็มเกี่ยวข้อง EC / Notification
ยกไปรอบเชื่อมโมดูล ผลที่คาดหวังฝั่ง Notification / TM ไม่อยู่ในขอบเขต / BE ไม่อยู่ในขอบเขต / PY ไม่อยู่ในขอบเขต
ยกไปรอบเชื่อมโมดูล ขั้นตอน ตรวจสอบ Notification ของ Supervisor / ตรวจสอบ Notification ของ HRBP และ Employee / ตรวจสอบประวัติการส่ง Notification / ตรวจสอบเวลาการส่ง Notification</t>
  </si>
  <si>
    <t>E2E-65</t>
  </si>
  <si>
    <t>Hiring | Keyin - Success | New Hire | No Supervisor / HRBP | Verify Notification Handling</t>
  </si>
  <si>
    <t>HIR-EC-065</t>
  </si>
  <si>
    <t>ตรวจสอบการจ้างพนักงานใหม่แบบ Key-in สำเร็จ กรณีไม่มี Supervisor / HRBP และตรวจสอบการจัดการ Notification</t>
  </si>
  <si>
    <t>- Entry Route = Keyin
- Login = &lt;HR_ADMIN_ACCOUNT&gt;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ใช้ Position ที่ยังไม่ผูกหัวหน้างาน ถ้า Position ในชุดข้อมูลผูกไว้แล้ว ให้แจ้งทีม FO ปลดก่อนรัน แล้วบันทึกไว้ว่าปรับข้อมูลตั้งต้น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</si>
  <si>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 เลือก Position ที่ไม่มี Supervisor และ Organization ที่ยังไม่ผูก HRBP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ค้นหาพนักงานที่สร้างใหม่ด้วย Employee ID และเปิด Employee Profile
- ตรวจสอบ Employee Status</t>
  </si>
  <si>
    <t>EC
- ระบบสร้างพนักงานสำเร็จ แม้ Position ไม่มี Supervisor หรือ Organization ยังไม่ผูก HRBP
- ระบบกำหนด Employee Status = A (Active)
- การแจ้งเตือนที่ส่งไม่ได้จะถูกทิ้ง, เก็บไว้ Retry หรือส่งไปยังผู้รับสำรอง ยังไม่มีข้อมูลยืนยัน</t>
  </si>
  <si>
    <t>Take</t>
  </si>
  <si>
    <t xml:space="preserve">ตรวจสอบการแจ้งเตือน Notification ผ่านเคส HIR-EC-064 ก่อนเพื่อ approve logic การส่ง mail ปัจจุบันไม่ได้รับ mail
</t>
  </si>
  <si>
    <t>E2E-66</t>
  </si>
  <si>
    <t>Hiring | Keyin - Success | New Hire | Verify No To-do Task Created</t>
  </si>
  <si>
    <t>HIR-EC-066</t>
  </si>
  <si>
    <t>ตรวจสอบการจ้างพนักงานใหม่แบบ Key-in สำเร็จ และตรวจสอบว่าไม่มีการสร้าง To-do Task</t>
  </si>
  <si>
    <t>- Entry Route = Keyin
- Login = &lt;HR_ADMIN_ACCOUNT&gt;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</si>
  <si>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ค้นหาพนักงานที่สร้างใหม่ด้วย Employee ID และเปิด Employee Profile
8. ตรวจสอบ To-do Task ของ Supervisor
- เปิดหน้ารายการงานที่ต้องทำของ Supervisor
- ตรวจสอบว่ามี To-do Task ใหม่จากการ New Hire หรือไม่
9. ตรวจสอบ To-do Task ของ HRBP
- เปิดหน้ารายการงานที่ต้องทำของ HRBP
- ตรวจสอบว่ามี To-do Task ใหม่จากการ New Hire หรือไม่</t>
  </si>
  <si>
    <t>EC
- การ New Hire สำเร็จไม่มี Approval Step ในสัญญาการส่งข้อมูล และไม่พบ To-do Task Template สำหรับ Hiring
- จากฐานข้อมูลพบ To-do Task Template จำนวน 3 รายการ และทั้งหมดเป็นรายการที่เกี่ยวข้องกับ Probation โดยไม่พบ Template สำหรับ Hiring
- To-do Task เริ่มมีในกระบวนการ Probation ไม่ใช่ในกระบวนการ Hiring</t>
  </si>
  <si>
    <t>ตรวจว่าไม่เกิด to-do ทดลองงาน = โมดูล Probation</t>
  </si>
  <si>
    <t>E2E-67</t>
  </si>
  <si>
    <t>Hiring | Keyin - Success | New Hire | Verify Day-One Employee Access &amp; Data Visibility</t>
  </si>
  <si>
    <t>HIR-EC-067</t>
  </si>
  <si>
    <t>ตรวจสอบการจ้างพนักงานใหม่แบบ Key-in สำเร็จ และตรวจสอบสิทธิการเข้าใช้งานและการมองเห็นข้อมูลของพนักงานในวันแรก</t>
  </si>
  <si>
    <t>- Entry Route = Keyin
- Login = &lt;HR_ADMIN_ACCOUNT&gt; สำหรับสร้างพนักงาน
เงื่อนไขของเคสนี้
- Employee Login = &lt;EMPLOYEE_ACCOUNT&gt; ของพนักงานที่เพิ่งสร้าง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Hire Date = วันที่ทดสอบ เพื่อให้เป็นวันแรกของการทำงาน แล้วเข้าระบบด้วย &lt;EMPLOYEE_ACCOUNT&gt; ของพนักงานคนนี้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</si>
  <si>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ค้นหาพนักงานที่สร้างใหม่ด้วย Employee ID และเปิด Employee Profile
8. ตรวจสอบ User Account และ Role ของพนักงานใหม่
- ตรวจสอบว่าระบบสร้าง User Account และผูก Role ให้พนักงานใหม่หรือไม่
9. Login ด้วย &lt;EMPLOYEE_ACCOUNT&gt; ของพนักงานที่เพิ่งสร้าง
- ตรวจสอบข้อมูลของตนเองที่สามารถมองเห็นได้
- ตรวจสอบข้อมูลของตนเองที่สามารถแก้ไขได้
10. ตรวจสอบ Data Visibility
- ตรวจสอบว่าพนักงานใหม่สามารถมองเห็นข้อมูลของพนักงานคนอื่นหรือไม่</t>
  </si>
  <si>
    <t>EC
- จากผลการตรวจปัจจุบัน ไม่พบการเรียกระบบ User Management ระหว่างกระบวนการ Hiring
- จากผลการตรวจปัจจุบัน พนักงานใหม่ถูกกำหนดให้อยู่ในกลุ่ม Self-Service ค่าเริ่มต้น และสามารถมองเห็นและแก้ไขข้อมูลของตนเองได้ตั้งแต่วันแรก โดยผลดังกล่าวเป็น Observation ไม่ใช่ Behavior ที่ได้รับการยืนยันจาก Requirement
- พนักงานใหม่ต้องไม่สามารถมองเห็นข้อมูลของพนักงานคนอื่นได้</t>
  </si>
  <si>
    <t>สิทธิการเข้าถึงข้อมูลวันแรก = Role &amp; Permission</t>
  </si>
  <si>
    <t>E2E-68</t>
  </si>
  <si>
    <t>Hiring | Keyin - Success | New Hire | Verify IPOP Export in 12:00 &amp; 20:00 Runs</t>
  </si>
  <si>
    <t>HIR-EC-068</t>
  </si>
  <si>
    <t>ตรวจสอบการจ้างพนักงานใหม่แบบ Key-in สำเร็จ และตรวจสอบข้อมูล IPOP Export ในรอบ 12:00 และ 20:00 น.</t>
  </si>
  <si>
    <t>- Entry Route = Keyin
- Login = &lt;HR_ADMIN_ACCOUNT&gt;
เงื่อนไขของเคสนี้
- สร้างพนักงานก่อนเวลารอบส่งไฟล์อย่างน้อย 1 ชั่วโมง
- ต้องมีสิทธิ์อ่านพื้นที่รับไฟล์ปลายทาง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สร้างก่อนรอบส่งไฟล์ 12:00 อย่างน้อย 1 ชั่วโมง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</si>
  <si>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ค้นหาพนักงานที่สร้างใหม่ด้วย Employee ID และเปิด Employee Profile
- บันทึกเวลาที่สร้างพนักงานสำเร็จ</t>
  </si>
  <si>
    <t>EC
- ระบบสร้างพนักงานสำเร็จ และเวลาที่บันทึกการสร้างอยู่ก่อนรอบส่งออกที่จะตรวจ
Integration / IPOP
- ข้อมูลพนักงานถูกรวมในไฟล์ของรอบถัดไปหลังการจ้าง</t>
  </si>
  <si>
    <t xml:space="preserve"> ไฟล์ส่งออก IPOP = Integration</t>
  </si>
  <si>
    <t>E2E-69</t>
  </si>
  <si>
    <t>Hiring | Keyin - Success | New Hire | Future Hire Date | Verify Welcome Email After AD Account Activation</t>
  </si>
  <si>
    <t>HIR-EC-069</t>
  </si>
  <si>
    <t>ตรวจสอบการจ้างพนักงานใหม่แบบ Key-in สำเร็จ กรณี Hire Date ในอนาคต และตรวจสอบการส่ง Welcome Email หลัง AD Account ถูก Activate</t>
  </si>
  <si>
    <t>- Entry Route = Keyin
- Login = &lt;HR_ADMIN_ACCOUNT&gt;
เงื่อนไขของเคสนี้
- Hire Date = วันในอนาคต
- ต้องประสานกับทีมที่ดูแลบัญชีผู้ใช้ เพื่อยืนยันเวลาที่บัญชี AD ถูกสร้างและพร้อมใช้งาน
- รอบสร้างบัญชีผู้ใช้ประจำวัน = 08:00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Hire Date = วันในอนาคต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</si>
  <si>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ค้นหาพนักงานที่สร้างใหม่ด้วย Employee ID และเปิด Employee Profile
8. ตรวจสอบการสร้างบัญชี AD
- รอรอบสร้างบัญชีผู้ใช้ประจำวัน เวลา 08:00
- ตรวจสอบและบันทึกเวลาที่บัญชี AD พร้อมใช้งาน
9. ตรวจสอบการส่ง Welcome Email
- ตรวจสอบอีเมลส่วนตัวของพนักงาน
- ตรวจสอบอีเมลงานของหัวหน้างาน
- ตรวจสอบอีเมลงานของ HRBP
- ตรวจสอบว่าเนื้อความถูกเติมค่าครบทั้ง 15 จุด
- บันทึกเวลาที่ส่งอีเมลจริง และเปรียบเทียบกับเวลาที่บัญชี AD พร้อมใช้งานและ Hire Date</t>
  </si>
  <si>
    <t>EC
- ระบบสร้างพนักงานสำเร็จตาม Hire Date ที่ระบุ
Integration
- บัญชีผู้ใช้องค์กรต้องพร้อมใช้งานก่อนระบบส่ง Welcome Email
- ระบบไม่ส่ง Welcome Email ทันทีที่กด Submit โดยการส่งเกิดหลังบัญชีผู้ใช้องค์กรพร้อมใช้งานแล้ว
- กรณีบัญชีพร้อมก่อน Hire Date = ? OQ-HIR-38
- เวลาที่ต้องส่งใน Hire Date = ? OQ-HIR-40
- ช่องทางอีเมลที่ต้องใช้สำหรับ Welcome Email ว่าเป็นอีเมลส่วนตัวหรืออีเมล Company = ? OQ-HIR-36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OQ-HIR-38, OQ-HIR-40, OQ-HIR-36</t>
  </si>
  <si>
    <t xml:space="preserve">ตรวจสอบการแจ้งเตือน Notification ผ่านเคส HIR-EC-064 ก่อน ปัจจุบันไม่ได้รับ mail ยังตรวจ Welcome Email ไม่ได้
</t>
  </si>
  <si>
    <t>E2E-70</t>
  </si>
  <si>
    <t>Hiring | Keyin | New Hire | Non TH | Expired Work Permit Before Hire Date | Verify Validation</t>
  </si>
  <si>
    <t>HIR-EC-070</t>
  </si>
  <si>
    <t>ตรวจสอบการจ้างพนักงานใหม่แบบ Key-in กรณีพนักงาน Non-TH มี Work Permit หมดอายุก่อน Hire Date และตรวจสอบ Validation</t>
  </si>
  <si>
    <t>- Entry Route = Keyin
- Login = &lt;HR_ADMIN_ACCOUNT&gt;
เงื่อนไขของเคสนี้
- Nationality = ไม่ใช่ไทย
- Employee Group = C - ต่างชาติมาทำงานไทย
- Work Permit Expiry Date = วันก่อน Hire Date
- เคสนี้ตรวจ Work Permit ซึ่งเป็นคนละเอกสารและคนละตารางกับ Passport
ค่าที่ต้องคีย์ ชุดข้อมูลจากถัง SIT ตรวจสอบเมื่อ 28 ส.ค. 2026
ชุดข้อมูล TD-48
- Business Group = CRC
- Business Unit = CDG (10000075) Policy Profile = CDS
- Company = C001
- Position = 40001381 Job Code = GAB10.21
- Department = 30046501 Store/ Branch Code = T134_1714 SSO Location = T134
- Division = 20000087 Cost Center = C00126100 Work Location = 50000087
- Work Schedule = D05H0830 Holiday Calendar = 01
- Personnel Grade (PG) = 12
- Employee Group = C - Expat Inbound Employee Sub Group = 12
- Employment Type = F สถานะ Position = ว่าง
- ตาราง time_status_mapping กำหนด Time Status = 9 O.T. Flag = no
- สิทธิ์ลาพักผ่อนปีแรก = 6
เงื่อนไขเฉพาะของเคสนี้
- คีย์ Employee Group = C - Expat Inbound Employee Sub Group = 12 ตามชุดข้อมูล
- Nationality = ไม่ใช่ไทย วันหมดอายุใบอนุญาตทำงาน = วันก่อนวันที่จ้าง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</si>
  <si>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 กำหนด Nationality = ไม่ใช่ไทย
3. กรอกข้อมูลในส่วน Position &amp; Organization
- กรอก Company, Business Unit, Division, Department, Position, Employee Group = C - ต่างชาติมาทำงานไทย, Employee SubGroup และ Cost Centre ตาม Test Data
4. กรอกข้อมูล Work Permit
- กรอกข้อมูล Work Permit ตาม Test Data
- กำหนด Work Permit Expiry Date = วันก่อน Hire Date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ให้ครบถ้วน
7. กด Submit เพื่อสร้างพนักงานใหม่
- บันทึกว่าระบบแสดง Warning, Reject หรืออนุญาตให้ Submit
- บันทึกข้อความที่ระบบแสดงจริง
8. กรณีระบบอนุญาตให้สร้างพนักงานสำเร็จ ให้ตรวจสอบ Employee Profile ใน EC
- ค้นหาพนักงานด้วย Employee ID และเปิด Employee Profile
- ตรวจสอบข้อมูล Work Permit และ Expiry Date ที่บันทึก
9. ตรวจสอบข้อมูล Work Permit ของพนักงานสัญชาติไทยจากเคสอื่น
- ตรวจสอบว่ามี Work Permit Record ถูกสร้างให้พนักงานสัญชาติไทยหรือไม่</t>
  </si>
  <si>
    <t>EC
- Country ใน Work Permit = Thailand (Q&amp;A ข้อ 33)
Observation / DB Check
- จากฐานข้อมูล DEV พบ Work Permit 74 แถว จากพนักงานทั้งหมด 94 คน ทั้งที่สเปกระบุว่า Work Permit ใช้เฉพาะพนักงานต่างชาติ
- ต้องตรวจเพิ่มเติมว่าพนักงานสัญชาติไทยไม่มี Work Permit Record ถูกสร้างขึ้น
- หากพบ Work Permit Record ของพนักงานสัญชาติไทย ให้บันทึกผลเทียบกับ
- ผลที่ถูกต้องกรณี Work Permit Expiry Date อยู่ก่อน Hire Date ว่าระบบต้อง Warning หรือ Reject = ? OQ-HIR-168
- ผลการตั้ง Notification ล่วงหน้าก่อน Work Permit หมดอายุ = ? OQ-HIR-168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OQ-HIR-168</t>
  </si>
  <si>
    <t xml:space="preserve">ต้อง mock data Work Permit หมดอายุก่อน Hire Date </t>
  </si>
  <si>
    <t>E2E-71</t>
  </si>
  <si>
    <t>Hiring | Keyin - Success | New Hire | Age 59Y11M | Verify Retirement Date by Business Group</t>
  </si>
  <si>
    <t>HIR-EC-071</t>
  </si>
  <si>
    <t>ตรวจสอบการจ้างพนักงานใหม่แบบ Key-in สำเร็จ กรณีอายุ 59 ปี 11 เดือน และตรวจสอบ Retirement Date ตาม Business Group</t>
  </si>
  <si>
    <t>- Entry Route = Keyin
- Login = &lt;HR_ADMIN_ACCOUNT&gt;
เงื่อนไขของเคสนี้
- Date of Birth = ทำให้อายุ ณ Hire Date เท่ากับ 59 ปี 11 เดือน
- รอบที่ 1 Business Group = CPN
- รอบที่ 2 Business Group = CRC
- ค่าอื่นเหมือนกันทั้ง 2 รอบ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ชุดข้อมูล TD-19
- Business Group = CU
- Business Unit = CU (10000013) Policy Profile = SU-CMC &amp; SDO
- Company = C013
- Position = 40035281 Job Code = MKB10.41
- Department = 30011330 Store/ Branch Code = T081_1648 SSO Location = T081
- Division = 20000021 Cost Center = C01301910 Work Location = 50000140
- Personnel Grade (PG) = 11
- Employee Group = A - Permanent Employee Sub Group = 11
ชุดข้อมูล TD-35
- Business Group = CPN
- Business Unit = CPN (10000009) Policy Profile = CPN
- Company = C066
- Position = 40051012 Job Code = MKG10.21
- Department = 30015233 Store/ Branch Code = T583_1020 SSO Location = T583
- Division = 20001469 Cost Center = 001CMA1423 Work Location = 50000109
- สิทธิ์ลาพักผ่อนปีแรก = 7
เงื่อนไขเฉพาะของเคสนี้
- รอบที่ 1 ใช้ TD-01 Business Group CRC รอบที่ 2 ใช้ TD-19 Business Group CU รอบที่ 3 ใช้ TD-35 Business Group CPN
- ทั้งสามรอบใช้วันเกิดเดียวกันที่ทำให้อายุ 59 ปี 11 เดือน ณ วันที่จ้าง
- ใช้เทียบว่าวันเกษียณที่ระบบคำนวณต่างกันตาม Business Group หรือไม่
- รายละเอียดเต็มดูชีท Hiring Test Data</t>
  </si>
  <si>
    <t>1. Login ด้วย &lt;HR_ADMIN_ACCOUNT&gt;
- ไปที่เมนู EC &gt; New Hire (Manual Key-in)
2. ทดสอบรอบที่ 1 ด้วย Business Group = CPN
- กรอกข้อมูล Identity ตาม Test Data โดยกำหนด Date of Birth ให้อายุ ณ Hire Date = 59 ปี 11 เดือน
- กรอกข้อมูล Position &amp; Organization โดยกำหนด Business Group = CPN
- กรอกข้อมูล Compensation Information และ Payment Information ให้ครบถ้วน
- กด Submit เพื่อสร้างพนักงานใหม่
3. ตรวจสอบ Employee Profile ของรอบที่ 1
- ค้นหาพนักงานด้วย Employee ID และเปิด Employee Profile
- บันทึก Retirement Date ที่ระบบคำนวณให้
4. ทดสอบรอบที่ 2 ด้วย Business Group = CRC
- สร้างพนักงานใหม่ด้วย Test Data เดียวกับรอบที่ 1 โดยเปลี่ยนเฉพาะ Business Group = CRC
- กด Submit เพื่อสร้างพนักงานใหม่
5. ตรวจสอบ Employee Profile ของรอบที่ 2
- ค้นหาพนักงานด้วย Employee ID และเปิด Employee Profile
- บันทึก Retirement Date ที่ระบบคำนวณให้
6. เปรียบเทียบ Retirement Date ของทั้ง 2 รอบ
- ตรวจสอบผลของ Business Group = CPN เทียบกับ Business Group = CRC</t>
  </si>
  <si>
    <t>EC
- ระบบสร้างพนักงานสำเร็จทั้ง 2 รอบ
- Business Group = CPN: Retirement Date = วันที่ 1 มกราคม ถัดจากวันที่อายุครบ 60 ปี
- Business Group = CRC: Retirement Date = วันที่ 1 มีนาคม ถัดจากวันที่อายุครบ 60 ปี</t>
  </si>
  <si>
    <t>ตัดจากเคส E2E-71 ไฟล์ HR_SIT_E2E_V.0.1 (28).xlsx ชีท E2E All module
โมดูลที่เคสเต็มเกี่ยวข้อง EC / PY
ยกไปรอบเชื่อมโมดูล ผลที่คาดหวังฝั่ง Notification / TM ไม่อยู่ในขอบเขต / BE / PY
ยกไปรอบเชื่อมโมดูล ขั้นตอน ตรวจสอบการแจ้งเตือนก่อนเกษียณ</t>
  </si>
  <si>
    <t>E2E-72</t>
  </si>
  <si>
    <t>Hiring | Keyin - Success | New Hire | Hire Date &gt; Today (Future Dated) | Verify Downstream Activation Timing</t>
  </si>
  <si>
    <t>HIR-EC-072</t>
  </si>
  <si>
    <t>ตรวจสอบการจ้างพนักงานใหม่แบบ Key-in สำเร็จ กรณี Hire Date ในอนาคต และตรวจสอบเวลาการ Activate ข้อมูลใน Downstream System</t>
  </si>
  <si>
    <t>- Entry Route = Keyin
- Login = &lt;HR_ADMIN_ACCOUNT&gt;
เงื่อนไขของเคสนี้
- Hire Date = Today + 30 Days
- เจาะลึกจาก E2E-03 และ E2E-19 เพื่อทดสอบจังหวะเวลาที่ข้อมูลเริ่มมีผลใน Downstream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Hire Date = วันที่ทดสอบ บวก 30 วัน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</si>
  <si>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และ Event Reason ตาม Test Data
- กำหนด Hire Date = Today + 30 Days
3. กรอกข้อมูลในส่วน Position &amp; Organization
- กรอก Company, Business Unit, Division, Department, Position, Employee Group, Employee SubGroup และ Cost Centre ตาม Test Data
4. กรอกข้อมูลในส่วน Compensation Information
- กรอก Pay Group, Pay Component, Frequency, Amount และ Currency ให้ครบถ้วน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ค้นหาพนักงานด้วย Employee ID และเปิด Employee Profile
- ตรวจสอบ Hire Date และสถานะพนักงานหลัง Submit</t>
  </si>
  <si>
    <t>EC
- ระบบสร้าง Employee ID และ Record ทันทีเมื่อกด Submit
- Employee Status ระหว่างวันที่ Submit ถึงวันก่อน Hire Date = ? OQ-HIR-170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OQ-HIR-170</t>
  </si>
  <si>
    <t>E2E-73</t>
  </si>
  <si>
    <t>Hiring | RCM | New Hire | Selected Candidate | Verify HR Review Flow &amp; EC Mapping</t>
  </si>
  <si>
    <t>HIR-EC-073</t>
  </si>
  <si>
    <t>ตรวจสอบการจ้างพนักงานใหม่ผ่าน RCM จาก Selected Candidate พร้อมตรวจสอบ HR Review Flow และการ Mapping ข้อมูลเข้า EC</t>
  </si>
  <si>
    <t>- Entry Route = RCM
เงื่อนไขของเคสนี้
- ผู้สมัครที่ผ่านการคัดเลือกจากระบบสรรหา = 1 คน
- Event Reason ต้นทาง = Newcomer
- ต้องมีไฟล์หรือข้อความจากระบบสรรหาที่ผ่านการคัดเลือกแล้ว 1 รายการ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Position ปลายทางฝั่ง EC ใช้ TD-01 ผู้สมัครที่ผ่านการคัดเลือกส่งมาจากระบบสรรหา 1 คน
- ตรวจว่าค่าที่ระบบสรรหาส่งมา ถูกจับคู่ลงช่องของ EC ตรงตามชุดข้อมูลนี้
- รายละเอียดเต็มดูชีท Hiring Test Data</t>
  </si>
  <si>
    <t>1. ตรวจสอบรายการที่ได้รับใน EC
- ตรวจสอบว่ารายการถูกสร้างเป็นพนักงานทันที หรือเข้าคิวรอ HR ตรวจสอบก่อน
- บันทึกสถานะและ Flow ที่เกิดขึ้นจริง
2. ตรวจสอบ Event Reason ใน EC
- ตรวจสอบว่า Event Reason ต้นทาง = Newcomer ถูกแปลงเป็นรหัสใดใน EC
- บันทึก Mapping ที่พบจริง
3. กรณี Flow กำหนดให้ HR ตรวจสอบก่อนสร้างพนักงาน
- ดำเนินการตาม Flow ที่ระบบแสดงจนถึงขั้นตอนสร้างพนักงานสำเร็จ
4. ตรวจสอบ Employee Profile ใน EC หลังสร้างพนักงานสำเร็จ
- ค้นหาพนักงานด้วย Employee ID และเปิด Employee Profile
- ตรวจสอบข้อมูลที่ได้รับจากเส้นทาง RCM</t>
  </si>
  <si>
    <t>EC
REC / File Gateway / EC
- Event Reason ต้นทาง = Newcomer ถูกแปลงเป็นรหัสของ EC ที่ชั้นใด และกรณีได้รับค่าที่ไม่รู้จักระบบต้องจัดการอย่างไร ยังไม่มีข้อมูลยืนยัน
- Field ที่ต้องถูกล็อกไม่ให้ HR แก้ไข = ? OQ-HIR-23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OQ-HIR-23</t>
  </si>
  <si>
    <t xml:space="preserve"> RCM Selected Candidate — Expected ไม่มีข้อความ EC ซ้ำกับ 14 กับ OQ-HIR-23  ซึ่ง HIR-EC-014 ผูกไว้แล้ว</t>
  </si>
  <si>
    <t>E2E-74</t>
  </si>
  <si>
    <t>Hiring | Keyin - Success | New Hire | Verify Data Across 17 EC Table Families</t>
  </si>
  <si>
    <t>HIR-EC-074</t>
  </si>
  <si>
    <t>ตรวจสอบการจ้างพนักงานใหม่แบบ Key-in สำเร็จ และตรวจสอบข้อมูลให้สอดคล้องกันใน EC ทั้ง 17 Table Families</t>
  </si>
  <si>
    <t>- Entry Route = Keyin
- Login = &lt;HR_ADMIN_ACCOUNT&gt;
เงื่อนไขของเคสนี้
- กรอกข้อมูลทุกส่วนให้ครบ รวมทั้ง Address, Dependents, Emergency Contact และ Bank Account
- ต้องมีสิทธิ์อ่านฐานข้อมูล หรือมีหน้าจอที่สามารถตรวจสอบข้อมูลแต่ละส่วนได้ครบ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กรอกครบทุกกลุ่มข้อมูล ทั้งที่อยู่ ผู้ติดตาม ผู้ติดต่อฉุกเฉิน และบัญชีธนาคาร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</si>
  <si>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National ID / Tax ID, Hire Date และ Event Reason ตาม Test Data
3. กรอกข้อมูลบุคคลและข้อมูลประกอบให้ครบ
- กรอก Email, Phone, Social Account และ Address
- กรอก Emergency Contact และ Dependents
- กรอก Country-Specific Information และข้อมูลเอกสารที่เกี่ยวข้องตาม Test Data
4. กรอกข้อมูลในส่วน Position &amp; Organization
- กรอก Company, Business Unit, Division, Department, Position, Employee Group, Employee SubGroup, Contract, Time Status, Holiday Calendar และ Cost Centre ตาม Test Data
5. กรอกข้อมูลในส่วน Compensation Information
- กรอก Pay Group, Pay Component, Frequency, Amount และ Currency ให้ครบถ้วน
- กรอกรายการ Compensation รายบรรทัดตาม Test Data
- กรอก Cost Centre Allocation ตาม Test Data
6. กรอกข้อมูลในส่วน Payment Information
- กรอก Payment Method และรายละเอียด Bank Account ให้ครบถ้วน
7. กด Submit เพื่อสร้างพนักงานใหม่
8. ตรวจสอบ Employee Profile ใน EC
- ค้นหาพนักงานที่สร้างใหม่ด้วย Employee ID และเปิด Employee Profile
9. ตรวจสอบข้อมูลทั้ง 17 ตระกูล
- ตรวจสอบด้วย Employee ID, Effective Date และลำดับแถวของแต่ละส่วน
- ตรวจสอบข้อมูลที่บันทึกเทียบกับข้อมูลที่กรอก
- บันทึกส่วนที่ไม่มีข้อมูลหรือมีจำนวนแถวไม่ตรงกับข้อมูลที่กรอก
10. ตรวจสอบใบรายการ
- ตรวจสอบว่ามีใบรายการ 1 ใบ
- ตรวจสอบสถานะของใบรายการ
- ตรวจสอบ CorrelationID</t>
  </si>
  <si>
    <t>EC
- เมื่อกด Submit หนึ่งครั้ง ระบบต้องบันทึกข้อมูลที่กรอกครบตาม 17 ตระกูล ได้แก่
- 1. ข้อมูลการจ้างหลัก — Hire Date และ Employee Status
- 2. ข้อมูลงาน — Organization, Position, Employee Type, Contract, Time Status และ Holiday Calendar
- 3. ข้อมูลบุคคล — Name, Date of Birth และ Gender
- 4. National ID หรือ Passport
- 5. Country-Specific Information
- 6. Email
- 7. Phone
- 8. Social Account
- 9. Address
- 10. Emergency Contact
- 11. Dependents
- 12. Work Permit — เฉพาะพนักงานต่างชาติ
- 13. Payment Method
- 14. Bank Account Details
- 15. Compensation
- 16. Compensation Line Items
- 17. Cost Centre Allocation — ทั้งตัวแม่และตัวลูก
- ระบบต้องบันทึกข้อมูลแต่ละส่วนโดยสามารถตรวจสอบด้วย Employee ID, Effective Date และลำดับแถว
- ระบบต้องมีใบรายการ 1 ใบ สถานะ = COMPLETED และมี CorrelationID
- Country ใน Work Permit = Thailand (Q&amp;A ข้อ 33)
Observation / DB Check
- ฐานข้อมูล DEV พบ Compensation Line Items = 0 แถว ขณะที่ข้อมูลตัวแม่มี 89 แถว ให้ใช้เป็นจุดเฝ้าระวังในการตรวจข้อ 16 เท่านั้น
- ฐานข้อมูล DEV พบ Address = 34 แถว จากพนักงาน 94 คน ทั้งที่สเปกระบุว่า Address เป็นข้อมูลบังคับ ให้ใช้เป็นจุดเฝ้าระวังในการตรวจข้อ 9
- ฐานข้อมูล DEV พบ Work Permit = 74 แถว ซึ่งเกินขอบเขตพนักงานต่างชาติ ให้ใช้เป็นจุดเฝ้าระวังในการตรวจข้อ 12
Reference
- จำนวนแถวที่พบในฐานข้อมูล DEV เป็นหลักฐานสำหรับชี้จุดตรวจเท่านั้น ห้ามใช้ตัวเลขดังกล่าวเป็น Expected Result</t>
  </si>
  <si>
    <t>ตัดจากเคส E2E-74 ไฟล์ HR_SIT_E2E_V.0.1 (28).xlsx ชีท E2E All module
โมดูลที่เคสเต็มเกี่ยวข้อง EC
ยกไปรอบเชื่อมโมดูล ผลที่คาดหวังฝั่ง Notification / TM ไม่อยู่ในขอบเขต / BE ไม่อยู่ในขอบเขต / PY ไม่อยู่ในขอบเขต</t>
  </si>
  <si>
    <t>E2E-75</t>
  </si>
  <si>
    <t>Hiring | Keyin - Success | New Hire | Contract Type = C2 Contract- Yearly | Verify Contract End Date</t>
  </si>
  <si>
    <t>HIR-EC-075</t>
  </si>
  <si>
    <t>ตรวจสอบการจ้างพนักงานใหม่แบบ Key-in สำเร็จ กรณี Contract Type = C2 Contract-Yearly และตรวจสอบ Contract End Date</t>
  </si>
  <si>
    <t>- Entry Route = Keyin
- Login = &lt;HR_ADMIN_ACCOUNT&gt;
เงื่อนไขของเคสนี้
- Employee Class = E
- Contract Type = C2
- Contract End Date = Hire Date + 1 Year - 1 Day
- ต้องมีข้อมูลตั้งต้น Foundation ครบตามชุดค่าหลักในชีท Hiring Test Data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Contract Type = C2 Contract- Yearly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</si>
  <si>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Document Type / Document Number, Hire Date และ Event Reason ตาม Test Data
3. กรอกข้อมูลในส่วน Position &amp; Organization
- กรอก Company, Business Unit, Division, Department, Position, Job Code, Employee Class, Employee Subgroup, Personal Grade, Cost Centre และ SSO Location ตาม Test Data
- กำหนด Employee Class = E (E - Temporary)
- เลือก Contract Type = C2 (Contract- Yearly)
- ตรวจสอบว่า Contract End Date เป็นข้อมูลบังคับหรือไม่
- กรอก Contract End Date = Hire Date + 1 Year - 1 Day
4. กรอกข้อมูลในส่วน Compensation Information
- กรอก Pay Group, Pay Component, Frequency, Amount และ Currency ตาม Test Data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ค้นหาพนักงานด้วย Employee ID และเปิด Employee Profile
- ตรวจสอบ Contract Type และ Contract End Date เทียบกับ Test Data</t>
  </si>
  <si>
    <t>EC
- ระบบแสดง Contract Type = C2 (Contract- Yearly)
- ระบบแสดง Contract End Date ตรงตามวันที่ที่กรอก</t>
  </si>
  <si>
    <t>ตัดจากเคส E2E-75 ไฟล์ HR_SIT_E2E_V.0.1 (28).xlsx ชีท E2E All module
โมดูลที่เคสเต็มเกี่ยวข้อง EC
ยกไปรอบเชื่อมโมดูล ผลที่คาดหวังฝั่ง Notification / TM / BE / PY</t>
  </si>
  <si>
    <t>E2E-76</t>
  </si>
  <si>
    <t>Hiring | Keyin - Success | New Hire | Contract Type = R1 Regular | Verify No Contract End Date</t>
  </si>
  <si>
    <t>HIR-EC-076</t>
  </si>
  <si>
    <t>ตรวจสอบการจ้างพนักงานใหม่แบบ Key-in สำเร็จ กรณี Contract Type = R1 Regular และตรวจสอบว่าไม่มี Contract End Date</t>
  </si>
  <si>
    <t>- Entry Route = Keyin
- Login = &lt;HR_ADMIN_ACCOUNT&gt;
เงื่อนไขของเคสนี้
- Contract Type = R1
- ไม่กรอก Contract End Date
- ต้องมีข้อมูลตั้งต้น Foundation ครบตามชุดค่าหลักในชีท Hiring Test Data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Contract Type = R1 Regular
- รายละเอียดเต็มดูชีท Hiring Test Data</t>
  </si>
  <si>
    <t>1. Login ด้วย &lt;HR_ADMIN_ACCOUNT&gt;
- ไปที่เมนู EC &gt; New Hire (Manual Key-in)
2. กรอกข้อมูลในส่วน Identity
- กรอก Salutation, First Name / Last Name (TH และ EN), Date of Birth, Document Type / Document Number, Hire Date และ Event Reason ตาม Test Data
3. กรอกข้อมูลในส่วน Position &amp; Organization
- กรอก Company, Business Unit, Division, Department, Position, Job Code, Employee Class, Employee Subgroup, Personal Grade, Cost Centre และ SSO Location ตาม Test Data
- เลือก Contract Type = R1 (Regular)
- ไม่กรอก Contract End Date
- ตรวจสอบว่า Contract End Date ถูกซ่อน, ถูกล็อก หรือยังสามารถกรอกได้
4. กรอกข้อมูลในส่วน Compensation Information
- กรอก Pay Group, Pay Component, Frequency, Amount และ Currency ตาม Test Data
5. กรอกข้อมูลในส่วน Payment Information
- กรอก Bank, Account Number, Bank Country/Region, Currency และ Payment Method ให้ครบถ้วน
6. กด Submit เพื่อสร้างพนักงานใหม่
7. ตรวจสอบ Employee Profile ใน EC
- ค้นหาพนักงานด้วย Employee ID และเปิด Employee Profile
- ตรวจสอบ Contract Type และ Contract End Date เทียบกับ Test Data</t>
  </si>
  <si>
    <t>EC
- ระบบสร้างพนักงานสำเร็จ
- ระบบแสดง Contract Type = R1 (Regular)
- Contract End Date ไม่มีค่า เนื่องจาก Test Data ระบุไม่กรอก Contract End Date</t>
  </si>
  <si>
    <t>ตัดจากเคส E2E-76 ไฟล์ HR_SIT_E2E_V.0.1 (28).xlsx ชีท E2E All module
โมดูลที่เคสเต็มเกี่ยวข้อง EC
ยกไปรอบเชื่อมโมดูล ผลที่คาดหวังฝั่ง Notification / TM / BE / PY</t>
  </si>
  <si>
    <t>E2E-77</t>
  </si>
  <si>
    <t>Hiring | Keyin | New Hire | Contract Type = C4 Co-Payment and C5 Co-Payment (R-Termination) | Verify New Hire Availability</t>
  </si>
  <si>
    <t>HIR-EC-077</t>
  </si>
  <si>
    <t>ตรวจสอบการจ้างพนักงานใหม่แบบ Key-in กรณี Contract Type = C4 Co-Payment และ C5 Co-Payment (R-Termination) พร้อมตรวจสอบว่าสามารถใช้กับ New Hire ได้หรือไม่</t>
  </si>
  <si>
    <t>- Entry Route = Keyin
- Login = &lt;HR_ADMIN_ACCOUNT&gt;
เงื่อนไขของเคสนี้
- ต้องมีข้อมูลตั้งต้น Foundation ครบตามชุดค่าหลักในชีท Hiring Test Data
- Contract Type รอบที่ 1 = C4
- Contract Type รอบที่ 2 = C5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รอบที่ 1 Contract Type = C4 รอบที่ 2 Contract Type = C5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</si>
  <si>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ตรวจสอบรายการ Contract Type ที่ระบบแสดง
- เทียบรายการตัวเลือกกับทะเบียน Contract Type ที่มี 7 ค่า
7. ทดสอบรอบที่ 1 ด้วย Contract Type = C4 (Co- Payment)
- เลือก Contract Type = C4
- กด Submit
- บันทึกผลที่ได้
8. หากระบบสร้างพนักงานสำเร็จ ให้ค้นหาพนักงานด้วย Employee ID ที่ได้
- เปิด Employee Profile
- ตรวจสอบข้อมูลเทียบกับ Test Data
9. ทดสอบรอบที่ 2 ด้วย Contract Type = C5 (Co- Payment (R-Termination))
- ใช้ชุดข้อมูลตาม E2E-01 โดยเปลี่ยน Contract Type = C5
- กด Submit
- บันทึกผลที่ได้
10. หากระบบสร้างพนักงานสำเร็จ ให้ค้นหาพนักงานด้วย Employee ID ที่ได้
- เปิด Employee Profile
- ตรวจสอบข้อมูลเทียบกับ Test Data</t>
  </si>
  <si>
    <t>EC
- ระบบแสดงรายการ Contract Type สำหรับใช้เปรียบเทียบกับตารางที่มี 7 ค่า
- C4 (Co- Payment) สามารถเลือกและใช้ในเส้นทาง New Hire ได้หรือไม่ = ? OQ-HIR-97
- C5 (Co- Payment (R-Termination)) สามารถเลือกและใช้ในเส้นทาง New Hire ได้หรือสงวนไว้สำหรับเส้นทางเลิกจ้าง = ? OQ-HIR-97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OQ-HIR-97</t>
  </si>
  <si>
    <t>ตัดจากเคส E2E-77 ไฟล์ HR_SIT_E2E_V.0.1 (28).xlsx ชีท E2E All module
โมดูลที่เคสเต็มเกี่ยวข้อง EC
ยกไปรอบเชื่อมโมดูล ผลที่คาดหวังฝั่ง Notification / TM / BE / PY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</si>
  <si>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E2E-78</t>
  </si>
  <si>
    <t>Hiring | Keyin | New Hire | Holiday Calendar = 07 | Verify Calendar Mapping Conflict</t>
  </si>
  <si>
    <t>HIR-EC-078</t>
  </si>
  <si>
    <t>ตรวจสอบการจ้างพนักงานใหม่แบบ Key-in กรณี Holiday Calendar = 07 และตรวจสอบ Calendar Mapping Conflict</t>
  </si>
  <si>
    <t>- Entry Route = Keyin
- Login = &lt;HR_ADMIN_ACCOUNT&gt;
- ชุดข้อมูล TD-05 ในชีท Hiring Test Data
เงื่อนไขของเคสนี้
- ต้องมีข้อมูลตั้งต้น Foundation ครบตามชุดค่าหลักในชีท Hiring Test Data
- ตารางฝั่ง EC ระบุ 07 = [Vietnam] Expat Calendar
- ตารางฝั่ง TM ระบุ 07 = Financial Institutions Holiday Calendar
ค่าที่ต้องคีย์ ชุดข้อมูลจากถัง SIT ตรวจสอบเมื่อ 28 ส.ค. 2026
เงื่อนไขเฉพาะของเคสนี้
- ยังรันไม่ได้ด้วยข้อมูลจริง ไม่มี Position ใดในสาม Business Group ที่ผูก Holiday Calendar 07 ดู CF-SIT-05
- ถ้าหน้าจอเปิดให้เลือกปฏิทินได้เอง ให้เลือก 07 แล้วบันทึกผลว่าระบบยอมรับหรือไม่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</si>
  <si>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 เลือกหน่วยงานหรือข้อมูลที่ทำให้ Holiday Calendar = 07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 ตรวจสอบค่า Holiday Calendar ที่ระบบบันทึก
8. เปรียบเทียบรายการวันหยุดของ Holiday Calendar = 07
- เทียบรายการที่ได้รับกับทะเบียนฝั่ง EC ซึ่งระบุ 07 = [Vietnam] Expat Calendar
- เทียบรายการที่ได้รับกับทะเบียนฝั่ง TM ซึ่งระบุ 07 = Financial Institutions Holiday Calendar
- บันทึกผลว่าชุดวันหยุดที่ระบบใช้ตรงกับทะเบียนฝั่งใด</t>
  </si>
  <si>
    <t>EC
- ระบบบันทึกค่า Holiday Calendar = 07 ตาม Test Data
- ชุดวันหยุดที่พนักงานได้รับว่าต้องตรงกับตารางฝั่ง EC หรือฝั่ง TM = ? OQ-HIR-171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OQ-HIR-171</t>
  </si>
  <si>
    <t xml:space="preserve"> ปฏิทินวันหยุด 07 ขัดกัน = ตาราง TM</t>
  </si>
  <si>
    <t>E2E-79</t>
  </si>
  <si>
    <t>Hiring | Keyin | New Hire | Factory Calendar | Verify Inactive Calendar Availability</t>
  </si>
  <si>
    <t>HIR-EC-079</t>
  </si>
  <si>
    <t>ตรวจสอบการจ้างพนักงานใหม่แบบ Key-in กรณี Factory Calendar และตรวจสอบการแสดงหรือเลือก Calendar ที่ Inactive</t>
  </si>
  <si>
    <t>- Entry Route = Keyin
- Login = &lt;HR_ADMIN_ACCOUNT&gt;
เงื่อนไขของเคสนี้
- ต้องมีข้อมูลตั้งต้น Foundation ครบตามชุดค่าหลักในชีท Hiring Test Data
- ค่าที่ระบบต้อง derive เองจาก Department นี้ (ห้ามกรอก ใช้เทียบตอนตรวจผล)
- Store Code = T149_1729
- Company ที่ได้จาก Cost Center = C001
- Company ที่ได้จาก SSO Location = C001
ค่าที่ต้องคีย์ ชุดข้อมูลจากถัง SIT ตรวจสอบเมื่อ 28 ส.ค. 2026
เงื่อนไขเฉพาะของเคสนี้
- ยังรันไม่ได้ด้วยข้อมูลจริง ไม่มี Position ใดในสาม Business Group ที่ผูก Holiday Calendar 05 โรงงาน ดู CF-SIT-05
- Department 30044625 Living House ที่เคยระบุไว้ ผูกปฏิทิน 06 Free Calendar ไม่ใช่ 05
- Position ของ Department นี้ที่ใช้ได้จริงคือ TD-05 TD-06 TD-07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</si>
  <si>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Position, Job Code, Employee Class, Employee Subgroup และ Personal Grade ตาม Test Data
- เลือก Division = 20000047 Food &amp; Beverage
- เลือก Department = 30044625 Living House
- กรอก Cost Centre = C00127519 (Allocation 100%)
- เลือก SSO Location = T149 CDS - LADPRAO
- ไม่กรอก Holiday Calendar, Policy Profile, Store Code และ Work Location เพื่อให้ระบบ derive ค่าเอง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 บันทึกว่าระบบอนุญาตให้สร้างหรือปฏิเสธการจ้างในหน่วยงานที่ผูก Factory Calendar
7. หากระบบสร้างพนักงานสำเร็จ ให้ตรวจสอบ Employee Profile ใน EC
- ค้นหาพนักงานด้วย Employee ID ที่ได้
- ตรวจสอบข้อมูลเทียบกับ Test Data
- ตรวจสอบค่าที่ระบบ derive ได้แก่ Holiday Calendar, Policy Profile, Store Code, Work Location และ Company</t>
  </si>
  <si>
    <t>EC
- หากระบบสร้างพนักงานสำเร็จ ให้ตรวจสอบค่าที่ระบบ derive เทียบกับ Test Data ที่กำหนด โดยไม่กำหนด Expected Result เพิ่มเติมนอกเหนือจากข้อมูลต้นฉบับ
- ระบบต้องอนุญาตหรือปฏิเสธการสร้างพนักงานใน Department ที่ผูก Factory Calendar ซึ่งฝั่ง TM ระบุว่าเลิกใช้งานแล้ว = ? OQ-HIR-171
- ชุดวันหยุดที่พนักงานต้องได้รับเมื่อ Factory Calendar ถูกยกเลิก = ? OQ-HIR-171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OQ-HIR-171</t>
  </si>
  <si>
    <t>ตัดจากเคส E2E-79 ไฟล์ HR_SIT_E2E_V.0.1 (28).xlsx ชีท E2E All module
โมดูลที่เคสเต็มเกี่ยวข้อง EC
ยกไปรอบเชื่อมโมดูล ผลที่คาดหวังฝั่ง Notification / TM / BE ไม่อยู่ในขอบเขต / PY ไม่อยู่ในขอบเขต
ยกไปรอบเชื่อมโมดูล ขั้นตอน ตรวจสอบปฏิทินวันหยุดของพนักงานใน TM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</si>
  <si>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E2E-80</t>
  </si>
  <si>
    <t>Hiring | Keyin | New Hire | Personal Grade = 20 | Job Code Grade Range 08-10 | Verify Out-of-Range Handling</t>
  </si>
  <si>
    <t>HIR-EC-080</t>
  </si>
  <si>
    <t>ตรวจสอบการจ้างพนักงานใหม่แบบ Key-in กรณี Personal Grade = 20 แต่ Job Code กำหนด Grade Range = 08-10 และตรวจสอบการจัดการค่าที่อยู่นอกช่วง</t>
  </si>
  <si>
    <t>- Entry Route = Keyin
- Login = &lt;HR_ADMIN_ACCOUNT&gt;
เงื่อนไขของเคสนี้
- ต้องมีข้อมูลตั้งต้น Foundation ครบตามชุดค่าหลักในชีท Hiring Test Data
ค่าที่ต้องคีย์ ชุดข้อมูลจากถัง SIT ตรวจสอบเมื่อ 28 ส.ค. 2026
ชุดข้อมูล TD-28
- Business Group = CU
- Business Unit = CU (10000013) Policy Profile = SU-OTHER
- Company = C013
- Position = 40016148 Job Code = GAC10.52
- Department = 30005392 Branch = T077_1644 SSO Location = T077
- Division = 20000040 Cost Center = C01301210 Work Location = 50000127
- Work Schedule = D05H0830 Holiday Calendar = 01
- Personnel Grade (PG) = 20 Employee Sub Group ที่ต้องคีย์ = 20
- ตารางกำหนด Time Status = 09 O.T. Flag = no สิทธิ์ลาพักผ่อนปีแรก = 15 วัน
เงื่อนไขเฉพาะของเคสนี้
- Job Code = FAH10.12 ซึ่งกำกับช่วง Personnel Grade (PG) 08 ถึง 10 ใช้แทนค่า Job Code ในชุดข้อมูล TD-28
- รอบที่ 1 รอบควบคุม Personal Grade (PG) = 09 อยู่ในช่วงของ Job Code ไม่กด Submit
- รอบที่ 2 Personal Grade (PG) = 20 อยู่นอกช่วงของ Job Code แล้วกด Submit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</si>
  <si>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Employee Class, Employee Subgroup, Cost Centre และ SSO Location ตาม Test Data
- เลือก Job Code = FAH10.12 ซึ่งมีช่วงระดับงาน 08 ถึง 10 แทนค่า Job Code ในชุดข้อมูล TD-28
- รอบที่ 1 รอบควบคุม กรอก Personal Grade (PG) = 09 ซึ่งอยู่ในช่วง บันทึกว่าระบบแสดงข้อความที่ช่องนี้หรือไม่ ยังไม่กด Submit
- รอบที่ 2 แก้ Personal Grade (PG) เป็น 20 ซึ่งอยู่นอกช่วง บันทึกข้อความที่ระบบแสดงขณะกรอก แล้วทำขั้นตอนถัดไปต่อด้วยค่านี้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 บันทึกว่าระบบแสดงข้อความเตือน ปฏิเสธ หรืออนุญาตให้ Submit
- บันทึกข้อความที่ระบบแสดงขณะกด Submit
7. หากระบบสร้างพนักงานสำเร็จ ให้ตรวจสอบ Employee Profile ใน EC
- ค้นหาพนักงานด้วย Employee ID ที่ได้
- เปิด Employee Profile และตรวจสอบข้อมูลเทียบกับ Test Data
- ตรวจสอบค่า Job Code และ Personal Grade ที่ระบบบันทึก</t>
  </si>
  <si>
    <t>EC
- รอบที่ 1 Personal Grade = 09 อยู่ในช่วง 08 ถึง 10 ของ Job Code = FAH10.12 ระบบต้องไม่แสดงข้อความเตือนที่ช่อง Personal Grade และไม่ปิดกั้นการกรอกช่องถัดไป
- หากระบบอนุญาตให้สร้างพนักงานสำเร็จ ช่อง Personal Grade ต้องแสดงค่า 20 ตามที่กรอก
- ระบบต้องเตือน ปฏิเสธ หรือปล่อยผ่าน เมื่อ Personal Grade = 20 อยู่นอกช่วง Personnel Grade 08 ถึง 10 ของ Job Code = FAH10.12 = ? OQ-HIR-51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OQ-HIR-51</t>
  </si>
  <si>
    <t>ตัดจากเคส E2E-80 ไฟล์ HR_SIT_E2E_V.0.1 (28).xlsx ชีท E2E All module
โมดูลที่เคสเต็มเกี่ยวข้อง EC
ยกไปรอบเชื่อมโมดูล ผลที่คาดหวังฝั่ง Notification / TM / BE / PY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</si>
  <si>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E2E-81</t>
  </si>
  <si>
    <t>Hiring | Keyin | New Hire | Job Code Without Grade Range | Personal Grade = 27 | Verify Grade Handling</t>
  </si>
  <si>
    <t>HIR-EC-081</t>
  </si>
  <si>
    <t>ตรวจสอบการจ้างพนักงานใหม่แบบ Key-in กรณี Job Code ไม่มี Grade Range และ Personal Grade = 27 พร้อมตรวจสอบการจัดการ Grade</t>
  </si>
  <si>
    <t>- Entry Route = Keyin
- Login = &lt;HR_ADMIN_ACCOUNT&gt;
- ชุดข้อมูล TD-32 ในชีท Hiring Test Data
เงื่อนไขของเคสนี้
- ต้องมีข้อมูลตั้งต้น Foundation ครบตามชุดค่าหลักในชีท Hiring Test Data
ค่าที่ต้องคีย์ ชุดข้อมูลจากถัง SIT ตรวจสอบเมื่อ 28 ส.ค. 2026
เงื่อนไขเฉพาะของเคสนี้
- ยังรันไม่ได้ด้วยข้อมูลจริง ไม่มี Position ว่าง Personnel Grade (PG) 27 ในสาม Business Group Personnel Grade (PG) สูงสุดที่ว่างคือ 25 ดู CF-SIT-20
- ถ้าต้องการรัน ให้เปลี่ยนเป็น Personnel Grade (PG) 25 แล้วบันทึกไว้ว่าเปลี่ยนเงื่อนไข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</si>
  <si>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Employee Class, Employee Subgroup, Cost Centre และ SSO Location ตาม Test Data
- เลือก Job Code = GAB10.99 ซึ่งไม่มีช่วงระดับงานกำกับ
- กรอก Personal Grade (PG) = 27
- บันทึกว่าระบบแสดงข้อความเตือนหรือไม่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 บันทึกผลที่ระบบแสดงขณะ Submit
7. ตรวจสอบ Employee Profile ใน EC
- ค้นหาพนักงานที่สร้างใหม่ด้วย Employee ID
- เปิด Employee Profile และตรวจสอบข้อมูลเทียบกับ Test Data
- ตรวจสอบ Job Code และ Personal Grade ที่ระบบบันทึก</t>
  </si>
  <si>
    <t>EC
- ระบบยอมสร้างพนักงานสำเร็จ และช่อง Personal Grade แสดง 27 ตามที่กรอก
- พฤติกรรมที่ถูกต้องของระบบเมื่อ Job Code ไม่มีช่วง Personnel Grade กำกับ ยังไม่มีข้อมูลยืนยันว่าต้องอนุญาต Personal Grade ใดได้บ้าง หรือมี Validation เพิ่มเติมหรือไม่ จึงไม่กำหนด Expected Result เพิ่มเติม</t>
  </si>
  <si>
    <t>ตัดจากเคส E2E-81 ไฟล์ HR_SIT_E2E_V.0.1 (28).xlsx ชีท E2E All module
โมดูลที่เคสเต็มเกี่ยวข้อง EC
ยกไปรอบเชื่อมโมดูล ผลที่คาดหวังฝั่ง Notification / TM / BE / PY</t>
  </si>
  <si>
    <t>E2E-82</t>
  </si>
  <si>
    <t>Hiring | Keyin | New Hire | Cross-Company Cost Centre | Verify Company Validation</t>
  </si>
  <si>
    <t>HIR-EC-082</t>
  </si>
  <si>
    <t>ตรวจสอบการจ้างพนักงานใหม่แบบ Key-in กรณีเลือก Cost Centre ต่าง Company และตรวจสอบ Company Validation</t>
  </si>
  <si>
    <t>- Entry Route = Keyin
- Login = &lt;HR_ADMIN_ACCOUNT&gt;
เงื่อนไขของเคสนี้
- ต้องมีข้อมูลตั้งต้น Foundation ครบตามชุดค่าหลักในชีท Hiring Test Data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Company = C001 Cost Center = C03155100 ซึ่งตารางระบุว่าเป็นของ Company C031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</si>
  <si>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 C001
- กรอก Business Unit, Division, Department, Position, Job Code, Employee Class, Employee Subgroup, Personal Grade และ SSO Location ตาม Test Data
- เปิดตัวเลือก Cost Centre และตรวจสอบรายการที่ระบบแสดง
- บันทึกว่ารายการ Cost Centre ถูกกรองตาม Company = C001 หรือแสดง Cost Centre ของบริษัทอื่นด้วย
- หากมี C03155100 ให้เลือก Cost Centre = C03155100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 บันทึกว่าระบบอนุญาตหรือปฏิเสธการใช้ Cost Centre ของบริษัท C031 กับ Company = C001
- บันทึกข้อความที่ระบบแสดง
7. หากระบบสร้างพนักงานสำเร็จ ให้ตรวจสอบ Employee Profile ใน EC
- ค้นหาพนักงานด้วย Employee ID ที่ได้
- เปิด Employee Profile และตรวจสอบข้อมูลเทียบกับ Test Data
- ตรวจสอบค่า Company และ Cost Centre ที่ระบบบันทึก</t>
  </si>
  <si>
    <t>EC
- หากระบบอนุญาตให้สร้างพนักงานสำเร็จ ช่อง Cost Centre ต้องแสดง C03155100 ตามที่กรอก
- Company ที่ฝั่ง Salary ต้องใช้สำหรับลงบัญชีเมื่อ Company และ Cost Centre เป็นคนละ Company = ? ยังไม่มีข้อมูลยืนยัน OQ-HIR-172
- รายการ Cost Centre ต้องถูกกรองตาม Company ที่เลือกหรือสามารถแสดง Cost Centre ข้าม Company ได้ = ? OQ-HIR-172
- ระบบต้องอนุญาตหรือปฏิเสธ Cost Centre = C03155100 ซึ่งเป็นของ Company C031 เมื่อ Company = C001 = ? OQ-HIR-172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OQ-HIR-172</t>
  </si>
  <si>
    <t>ตัดจากเคส E2E-82 ไฟล์ HR_SIT_E2E_V.0.1 (28).xlsx ชีท E2E All module
โมดูลที่เคสเต็มเกี่ยวข้อง EC
ยกไปรอบเชื่อมโมดูล ผลที่คาดหวังฝั่ง Notification / TM ไม่อยู่ในขอบเขต / BE / PY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</si>
  <si>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E2E-83</t>
  </si>
  <si>
    <t>Hiring | Keyin - Success | New Hire | Hire Date = Day 25 | Pay Group = GL (21-20) | Verify Payroll Period</t>
  </si>
  <si>
    <t>HIR-EC-083</t>
  </si>
  <si>
    <t>ตรวจสอบการจ้างพนักงานใหม่แบบ Key-in สำเร็จ กรณี Hire Date = วันที่ 25 และ Pay Group = GL (21-20) พร้อมตรวจสอบ Payroll Period</t>
  </si>
  <si>
    <t>- Entry Route = Keyin
- Login = &lt;HR_ADMIN_ACCOUNT&gt;
เงื่อนไขของเคสนี้
- ต้องมีข้อมูลตั้งต้น Foundation ครบตามชุดค่าหลักในชีท Hiring Test Data
- Hire Date = วันที่ 25 ของเดือนปัจจุบัน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Pay Group = GL งวด 21 ถึง 20 ของเดือนถัดไป วันจ่าย = สิ้นเดือนแบบถอยหลัง P98
- Hire Date = วันที่ 25 ของเดือนปัจจุบัน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</si>
  <si>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และ Event Reason ตาม Test Data
- กรอก Hire Date = วันที่ 25 ของเดือนปัจจุบัน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เลือก Pay Group = GL (CDS:CDP:21-20:EOM16D งวด 21 ถึง 20 ของเดือนถัดไป)
- กรอก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 ตรวจสอบ Hire Date และ Pay Group ที่ระบบบันทึก
8. ตรวจสอบงวดจ่ายของพนักงาน
- ตรวจสอบว่าพนักงานถูกจัดเข้าในงวดใด
- บันทึกวันเริ่มต้นและวันสิ้นสุดของงวดที่พนักงานถูกจัดเข้า
- ตรวจสอบว่าเป็นงวดที่กำลังเปิดอยู่หรืองวดถัดไป
- ตรวจสอบจำนวนวันที่ใช้คำนวณสำหรับพนักงานที่เริ่มงานกลางงวด</t>
  </si>
  <si>
    <t>EC
- ระบบสร้างพนักงานสำเร็จ และช่อง Employee Status แสดง A (Active)
- ช่อง Pay Group แสดง GL และช่อง Hire Date แสดงวันที่ 25 ตาม Test Data
- งวดที่พนักงานต้องถูกจัดเข้า ว่าต้องเป็นงวดที่กำลังเปิดอยู่หรืองวดถัดไป = ? OQ-HIR-42
- จำนวนวันที่ใช้คำนวณสำหรับพนักงานที่เริ่มงานกลางงวด = ? OQ-HIR-149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OQ-HIR-42, OQ-HIR-149</t>
  </si>
  <si>
    <t>งวดจ่าย Pay Group GL วันที่ 25 = PY</t>
  </si>
  <si>
    <t>E2E-84</t>
  </si>
  <si>
    <t>Hiring | Keyin | New Hire | Pay Group = GK | Duplicate Pay Group Code | Verify Selection &amp; Saved Value</t>
  </si>
  <si>
    <t>HIR-EC-084</t>
  </si>
  <si>
    <t>ตรวจสอบการจ้างพนักงานใหม่แบบ Key-in กรณี Pay Group = GK มี Pay Group Code ซ้ำ และตรวจสอบค่าที่เลือกและค่าที่บันทึก</t>
  </si>
  <si>
    <t>- Entry Route = Keyin
- Login = &lt;HR_ADMIN_ACCOUNT&gt;
เงื่อนไขของเคสนี้
- ต้องมีข้อมูลตั้งต้น Foundation ครบตามชุดค่าหลักในชีท Hiring Test Data
- ตารางมี Pay Group รหัส GK จำนวน 2 แถว
- แถวที่ 1 = CDS:CDP:01-31:EOM16D
- แถวที่ 2 = CDS:CPD:01-31:EOM16D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Pay Group = GK ตารางมีรหัส GK เพียงแถวเดียว ไม่มีรหัสซ้ำ ดู CF-SIT-13
- ให้บันทึกผลว่าหน้าจอแสดงตัวเลือกกี่รายการจริง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</si>
  <si>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เปิดตัวเลือก Pay Group และค้นหาด้วยรหัส GK
- บันทึกจำนวนรายการที่ระบบแสดงและชื่อของแต่ละรายการ
- เลือกรายการแรกของ Pay Group = GK
- กรอก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 ตรวจสอบค่า Pay Group ที่ระบบบันทึกว่าเก็บเป็นรหัส GK หรือชื่อของรายการที่เลือก</t>
  </si>
  <si>
    <t>EC
- ระบบบันทึก Pay Group เป็นรหัส GK
- แถวที่ถูกต้องระหว่าง CDS:CDP:01-31:EOM16D และ CDS:CPD:01-31:EOM16D ยังไม่มีข้อมูลยืนยัน จึงไม่กำหนด Expected Result เพิ่มเติม
- จำนวนตัวเลือกที่ระบบต้องแสดงสำหรับ Pay Group = GK = ? OQ-HIR-53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OQ-HIR-53</t>
  </si>
  <si>
    <t>E2E-85</t>
  </si>
  <si>
    <t>Hiring | Keyin | New Hire | Employee Class | Verify Active Values &amp; Selection</t>
  </si>
  <si>
    <t>HIR-EC-085</t>
  </si>
  <si>
    <t>ตรวจสอบ Employee Class ในการจ้างพนักงานใหม่แบบ Key-in โดยตรวจสอบเฉพาะค่าที่ Active และการเลือกค่า</t>
  </si>
  <si>
    <t>- Entry Route = Keyin
- Login = &lt;HR_ADMIN_ACCOUNT&gt;
เงื่อนไขของเคสนี้
- ต้องมีข้อมูลตั้งต้น Foundation ครบตามชุดค่าหลักในชีท Hiring Test Data
- เปิดตัวเลือก Employee Class โดยยังไม่เลือกค่าใด
- ตาราง EmployeeClass มี 8 ค่า ตั้งแต่ A ถึง H
- ตาราง cust_typeHire มี 9 ค่า โดย B, C, D และ F ถูกปิดใช้งาน และมีค่า Contractor, Outsource, Part Time เพิ่มเติม
- ค่าที่ใช้ทดสอบ Submit = C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เงื่อนไขเฉพาะของเคสนี้
- เปิดตัวเลือก Employee Class โดยยังไม่เลือกค่าใด แล้วบันทึกรายการที่หน้าจอแสดงจริง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</si>
  <si>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ตรวจสอบตัวเลือก Employee Class ในส่วน Position and Organization
- เปิดตัวเลือก Employee Class โดยยังไม่เลือกค่า
- บันทึกรายการที่ระบบแสดงทั้งหมด ทั้งรหัสและชื่อ
- เปรียบเทียบรายการที่แสดงกับทะเบียน EmployeeClass ซึ่งมี 8 ค่า ตั้งแต่ A ถึง H
- เปรียบเทียบรายการที่แสดงกับทะเบียน cust_typeHire ซึ่งมี 9 ค่า โดย B, C, D และ F ถูกปิดใช้งาน และมีค่า Contractor, Outsource, Part Time เพิ่มเติม
- บันทึกค่าที่ขาดและค่าที่เกินจากแต่ละทะเบียน
4. กรอกข้อมูลในส่วน Position and Organization
- กรอก Company, Business Unit, Division, Department, Position, Job Code, Employee Subgroup, Personal Grade, Cost Centre และ SSO Location ตาม Test Data
- หากระบบแสดง Employee Class = C ให้เลือกค่า C
5. กรอกข้อมูลในส่วน Compensation
- กรอก Pay Group, Pay Component, ความถี่, จำนวนเงิน และสกุลเงินตาม Test Data
6. กรอกข้อมูลในส่วน Payment Information
- กรอกธนาคาร, เลขที่บัญชี, ประเทศของธนาคาร, สกุลเงิน และวิธีจ่ายตาม Test Data
7. กด Submit
- บันทึกว่าระบบอนุญาตหรือปฏิเสธการสร้างพนักงานด้วย Employee Class = C
- บันทึกข้อความที่ระบบแสดง
8. หากระบบสร้างพนักงานสำเร็จ ให้ตรวจสอบ Employee Profile ใน EC
- ค้นหาพนักงานด้วย Employee ID ที่ได้
- เปิด Employee Profile และตรวจสอบข้อมูลเทียบกับ Test Data
- ตรวจสอบค่า Employee Class ที่ระบบบันทึก</t>
  </si>
  <si>
    <t>EC
- จำนวนและรายการ Employee Class ที่หน้าจอต้องแสดง ว่าต้องอ้างอิงตาราง EmployeeClass หรือ cust_typeHire = ? OQ-HIR-49
- ระบบต้องอนุญาตหรือปฏิเสธการสร้างพนักงานด้วย Employee Class = C ซึ่งถูกปิดใช้งานในตาราง cust_typeHire = ? OQ-HIR-49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OQ-HIR-49</t>
  </si>
  <si>
    <t>ตัดจากเคส E2E-85 ไฟล์ HR_SIT_E2E_V.0.1 (28).xlsx ชีท E2E All module
โมดูลที่เคสเต็มเกี่ยวข้อง EC
ยกไปรอบเชื่อมโมดูล ผลที่คาดหวังฝั่ง Notification / TM / BE / PY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</si>
  <si>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E2E-86</t>
  </si>
  <si>
    <t>Hiring | Keyin | New Hire | Pay Group = ZZ | Verify Payroll Replication</t>
  </si>
  <si>
    <t>HIR-EC-086</t>
  </si>
  <si>
    <t>ตรวจสอบการจ้างพนักงานใหม่แบบ Key-in กรณี Pay Group = ZZ และตรวจสอบ Payroll Replication</t>
  </si>
  <si>
    <t>- Entry Route = Keyin
- Login = &lt;HR_ADMIN_ACCOUNT&gt;
เงื่อนไขของเคสนี้
- ต้องมีข้อมูลตั้งต้น Foundation ครบตามชุดค่าหลักในชีท Hiring Test Data
- payFrequency = Monthly
- [ที่มาของค่า] Foundation migration set (Document/EC/09. Migrate Data 2/Foundation data) — ชุดข้อมูลนี้ยืนยันได้เพียงว่า Pay Group = ZZ มีอยู่ในระบบและสามารถใช้เป็นตัวเลือกได้ ไม่ได้ยืนยันว่า Pay Group นี้ต้องถูกกันออกจากการส่งข้อมูลไป Payroll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Pay Group = ZZ payFrequency = Monthly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</si>
  <si>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เลือก Pay Group = ZZ
- กรอก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 ตรวจสอบค่า Pay Group ที่ระบบบันทึก</t>
  </si>
  <si>
    <t>EC
- ระบบสร้างพนักงานสำเร็จ
- ช่อง Pay Group ใน Employee Profile แสดง ZZ ตาม Test Data</t>
  </si>
  <si>
    <t>Pay Group ZZ replicate = PY</t>
  </si>
  <si>
    <t>E2E-87</t>
  </si>
  <si>
    <t>Hiring | Keyin | New Hire | Pay Group = ET | Verify First Payroll Period vs ES</t>
  </si>
  <si>
    <t>HIR-EC-087</t>
  </si>
  <si>
    <t>ตรวจสอบการจ้างพนักงานใหม่แบบ Key-in กรณี Pay Group = ET และตรวจสอบ First Payroll Period เทียบกับ Pay Group = ES</t>
  </si>
  <si>
    <t>- Entry Route = Keyin
- Login = &lt;HR_ADMIN_ACCOUNT&gt;
เงื่อนไขของเคสนี้
- ต้องมีข้อมูลตั้งต้น Foundation ครบตามชุดค่าหลักในชีท Hiring Test Data
- Hire Date = วันที่ 25 ของเดือน
- ใช้ผลของ E2E-H56 ซึ่งใช้ Hire Date เดียวกันแต่ Pay Group = ES สำหรับเปรียบเทียบ
- [ที่มาของค่า] Foundation migration set (Document/EC/09. Migrate Data 2/Foundation data) — ชุดข้อมูลนี้ยืนยันได้เพียงว่า Pay Group = ET มีอยู่ในระบบและสามารถใช้เป็นตัวเลือกได้ ไม่ได้ยืนยันว่า Pay Group นี้เป็นค่าที่ถูกต้องของเคสนี้
ค่าที่ต้องคีย์ ชุดข้อมูลจากถัง SIT ตรวจสอบเมื่อ 28 ส.ค. 2026
ชุดข้อมูล TD-09
- Business Group = CRC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 Personnel Grade (PG) = 11
- Employee Group = A - Permanent Employee Sub Group = 11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11 ตามชุดข้อมูล
- Pay Group = ET Hire Date = วันที่ 25 ของเดือนที่ทดสอบ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</si>
  <si>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 วันที่ 25 ของเดือน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เลือก Pay Group = ET
- กรอก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 ตรวจสอบค่า Hire Date และ Pay Group ที่ระบบบันทึก
8. ตรวจสอบข้อมูลงวดจ่ายของพนักงาน
- บันทึกงวดจ่ายแรกที่ระบบผูกให้พนักงาน
9. เปรียบเทียบกับ E2E-H56
- ใช้ผลของ E2E-H56 ที่มี Hire Date เดียวกันและ Pay Group = ES
- เปรียบเทียบงวดจ่ายแรกของ Pay Group = ET กับ Pay Group = ES
- บันทึก Actual Behavior ที่พบ</t>
  </si>
  <si>
    <t>EC
- ระบบสร้างพนักงานสำเร็จ
- ช่อง Pay Group ใน Employee Profile แสดง ET ตาม Test Data
- ช่อง Hire Date แสดงวันที่ 25 ของเดือนตาม Test Data</t>
  </si>
  <si>
    <t xml:space="preserve"> งวดจ่ายแรก Pay Group ET = PY</t>
  </si>
  <si>
    <t>E2E-88</t>
  </si>
  <si>
    <t>Hiring | Keyin - Success | New Hire | Wage Type = TH_1002 Daily Rate | Verify Daily Rate Compensation</t>
  </si>
  <si>
    <t>HIR-EC-088</t>
  </si>
  <si>
    <t>ตรวจสอบการจ้างพนักงานใหม่แบบ Key-in สำเร็จ กรณี Wage Type = TH_1002 Daily Rate และตรวจสอบ Compensation แบบรายวัน</t>
  </si>
  <si>
    <t>- Entry Route = Keyin
- Login = &lt;HR_ADMIN_ACCOUNT&gt;
เงื่อนไขของเคสนี้
- ต้องมีข้อมูลตั้งต้น Foundation ครบตามชุดค่าหลักในชีท Hiring Test Data
- Wage Type = TH_1002
- Pay Period = DLY
- Amount = 500.00
- Currency = THB
- [ที่มาของค่า] Foundation migration set (Document/EC/09. Migrate Data 2/Foundation data) — ชุดข้อมูลนี้ยืนยันได้เพียงว่าระบบมีค่าดังกล่าวให้เลือกจริง ไม่ได้ยืนยันว่าค่านี้เป็นค่าที่ถูกต้องของเคสนี้
ค่าที่ต้องคีย์ ชุดข้อมูลจากถัง SIT ตรวจสอบเมื่อ 28 ส.ค. 2026
ชุดข้อมูล TD-50
- Business Group = CRC
- Business Unit = CFR (10000003) Policy Profile = CFR
- Company = C004
- Position = 40172617 Job Code = STA10.03
- Department = 30002732 Store/ Branch Code = T251_1831 SSO Location = T251
- Division = 20001351 Cost Center = C00429550 Work Location = 50000472
- Work Schedule = D06H0800 Holiday Calendar = 03
- Personnel Grade (PG) = NA
- Employee Group = E - Temporary Employee Sub Group = P1-Daily
- Employment Type = P สถานะ Position = ว่าง
- ตาราง time_status_mapping กำหนด Time Status = 2 O.T. Flag = yes
- สิทธิ์ลาพักผ่อนปีแรก = ? แถว Quota ของกลุ่มนี้ระบุ Personnel Grade (PG) 01 ถึง 20 ซึ่งไม่ครอบ NA ดู OQ-HIR-111
เงื่อนไขเฉพาะของเคสนี้
- คีย์ Employee Group = E - Temporary Employee Sub Group = P1-Daily ตามชุดข้อมูล
- Wage Type = TH_1002 Pay Period = DLY Amount = 500.00 Currency = THB
- ชุดนี้เป็นพนักงานรายวันจริงตามตาราง จึงใช้กับอัตราค่าจ้างรายวันได้ตรงกัน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</si>
  <si>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เลือก Wage Type = TH_1002
- กรอก Pay Period = DLY
- กรอก Amount = 500.00
- กรอก Currency = THB
- กรอกข้อมูลอื่นตาม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8. ตรวจสอบข้อมูล Compensation ของพนักงาน
- เปิดหน้า Compensation
- ตรวจสอบ Wage Type, Pay Period, Amount และ Currency ที่ระบบแสดง</t>
  </si>
  <si>
    <t>EC
- ระบบสร้างพนักงานสำเร็จ
- หน้า Compensation แสดง Wage Type = TH_1002
- ระบบแสดง Pay Period = DLY
- ระบบแสดง Amount = 500.00
- ระบบแสดง Currency = THB</t>
  </si>
  <si>
    <t>ตัดจากเคส E2E-88 ไฟล์ HR_SIT_E2E_V.0.1 (28).xlsx ชีท E2E All module
โมดูลที่เคสเต็มเกี่ยวข้อง EC / TM / PY
ยกไปรอบเชื่อมโมดูล ผลที่คาดหวังฝั่ง Notification / TM / BE ไม่อยู่ในขอบเขต / PY / ผลข้ามโมดูล ตรวจหลัง Submit สำเร็จแล้ว</t>
  </si>
  <si>
    <t>E2E-89</t>
  </si>
  <si>
    <t>Hiring | Keyin - Success | New Hire | Wage Type = TH_1003 DVT/Intern Rate | Verify Intern Compensation &amp; Benefit</t>
  </si>
  <si>
    <t>HIR-EC-089</t>
  </si>
  <si>
    <t>ตรวจสอบการจ้างพนักงานใหม่แบบ Key-in สำเร็จ กรณี Wage Type = TH_1003 DVT/Intern Rate และตรวจสอบ Compensation และ Benefit ของพนักงานฝึกงาน</t>
  </si>
  <si>
    <t>- Entry Route = Keyin
- Login = &lt;HR_ADMIN_ACCOUNT&gt;
เงื่อนไขของเคสนี้
- ต้องมีข้อมูลตั้งต้น Foundation ครบตามชุดค่าหลักในชีท Hiring Test Data
- Wage Type = TH_1003
- Pay Period = DLY
- Amount = 350.00
- Employee Group = ? รอค่าจริงว่ากลุ่มนักศึกษาฝึกงานใช้รหัสอะไร
- [ที่มาของค่า] Foundation migration set (Document/EC/09. Migrate Data 2/Foundation data) — ชุดข้อมูลนี้ยืนยันได้เพียงว่าระบบมีค่าดังกล่าวให้เลือกจริง ไม่ได้ยืนยันว่าค่านี้เป็นค่าที่ถูกต้องของเคสนี้
ค่าที่ต้องคีย์ ชุดข้อมูลจากถัง SIT ตรวจสอบเมื่อ 28 ส.ค. 2026
ชุดข้อมูล TD-53
- Business Group = CRC
- Business Unit = CFR (10000003) Policy Profile = CFR
- Company = C004
- Position = 40201447 Job Code = STA10.03
- Department = 30041915 Store/ Branch Code = T759_2116 SSO Location = T759
- Division = 20001352 Cost Center = C00426100 Work Location = 50001226
- Work Schedule = D06H0800 Holiday Calendar = 03
- Personnel Grade (PG) = NA
- Employee Group = F - DVT Employee Sub Group = D1-Partner university
- Employment Type = P สถานะ Position = ว่าง
- ตาราง time_status_mapping กำหนด Time Status = 1 O.T. Flag = yes
- สิทธิ์ลาพักผ่อนปีแรก = ? ไม่มีแถว Quota ที่ตรงกับกลุ่ม F ดู OQ-HIR-111
เงื่อนไขเฉพาะของเคสนี้
- คีย์ Employee Group = F - DVT Employee Sub Group = D1-Partner university ตามชุดข้อมูล
- Wage Type = TH_1003 Pay Period = DLY Amount = 350.00
- ชุดนี้ปิดคำถาม OQ-HIR-81 เรื่องรหัส Employee Group ของนักศึกษาฝึกงาน ด้วยตาราง Employee Group ที่ระบุกลุ่ม F และ G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</si>
  <si>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 กรอก Employee Group ตามค่าที่ได้รับการยืนยัน
4. กรอกข้อมูลในส่วน Compensation
- เลือก Wage Type = TH_1003
- กรอก Pay Period = DLY
- กรอก Amount = 350.00
- กรอกข้อมูลอื่นตาม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 ตรวจสอบข้อมูล Compensation ที่ระบบบันทึก</t>
  </si>
  <si>
    <t>EC
- ระบบสร้างพนักงานสำเร็จ
- หน้า Compensation แสดง Wage Type = TH_1003
- ระบบแสดง Pay Period = DLY
- ระบบแสดง Amount = 350.00</t>
  </si>
  <si>
    <t>ตัดจากเคส E2E-89 ไฟล์ HR_SIT_E2E_V.0.1 (28).xlsx ชีท E2E All module
โมดูลที่เคสเต็มเกี่ยวข้อง EC / BE / PY
ยกไปรอบเชื่อมโมดูล ผลที่คาดหวังฝั่ง Notification / TM ไม่อยู่ในขอบเขต / BE / PY
ยกไปรอบเชื่อมโมดูล ขั้นตอน ตรวจสอบ Benefit ของพนักงานใน BE</t>
  </si>
  <si>
    <t>E2E-90</t>
  </si>
  <si>
    <t>Hiring | Keyin - Success | New Hire | Wage Type = TH_1001 Salary Gross-up | Verify Compensation Record</t>
  </si>
  <si>
    <t>HIR-EC-090</t>
  </si>
  <si>
    <t>ตรวจสอบการจ้างพนักงานใหม่แบบ Key-in สำเร็จ กรณี Wage Type = TH_1001 Salary Gross-up และตรวจสอบ Compensation Record_</t>
  </si>
  <si>
    <t>- Entry Route = Keyin
- Login = &lt;HR_ADMIN_ACCOUNT&gt;
เงื่อนไขของเคสนี้
- ต้องมีข้อมูลตั้งต้น Foundation ครบตามชุดค่าหลักในชีท Hiring Test Data
- Wage Type = TH_1001
- Pay Period = MON
- Amount = 30,000.00
- [ที่มาของค่า] Foundation migration set (Document/EC/09. Migrate Data 2/Foundation data) — ชุดข้อมูลนี้ยืนยันได้แค่ว่า "ระบบมีค่านี้ให้เลือกจริง" ไม่ได้ยืนยันว่า "ค่านี้คือค่าที่ถูกต้องของเคสนี้"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Wage Type = TH_1001 Pay Period = MON Amount = 30,000.00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</si>
  <si>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เลือก Wage Type = TH_1001
- กรอก Pay Period = MON
- กรอก Amount = 30,000.00
- กรอกข้อมูลอื่นตาม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8. ตรวจสอบข้อมูล Compensation
- ตรวจสอบ Wage Type, Pay Period และ Amount ที่ระบบบันทึก
- บันทึกว่าระบบแสดง Wage Type = TH_1001 แยกจาก TH_1000 หรือรวมเป็นรายการเดียว</t>
  </si>
  <si>
    <t>EC
- ระบบสร้างพนักงานสำเร็จ
- หน้า Compensation แสดง Wage Type = TH_1001
- ระบบแสดง Pay Period = MON
- ระบบแสดง Amount = 30,000.00
- Wage Type = TH_1001 ต้องแสดงแยกจาก TH_1000 หรือรวมเป็นรายการเดียว = ? OQ-HIR-81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OQ-HIR-81</t>
  </si>
  <si>
    <t>ตัดจากเคส E2E-90 ไฟล์ HR_SIT_E2E_V.0.1 (28).xlsx ชีท E2E All module
โมดูลที่เคสเต็มเกี่ยวข้อง EC / PY
ยกไปรอบเชื่อมโมดูล ผลที่คาดหวังฝั่ง Notification / TM ไม่อยู่ในขอบเขต / BE ไม่อยู่ในขอบเขต / PY
เคสนี้มีจุดที่ยังไม่มีคำตอบ 1 จุด ไม่ต้องรอคำตอบก่อนรัน ให้รันเก็บค่าที่ระบบแสดงจริงแล้วแจ้ง BA หรือ SA ยืนยันหลังรัน</t>
  </si>
  <si>
    <t>E2E-91</t>
  </si>
  <si>
    <t>Hiring | Keyin - Success | New Hire | Wage Type = TH_1004 Hourly Rate | Verify Hourly Compensation</t>
  </si>
  <si>
    <t>HIR-EC-091</t>
  </si>
  <si>
    <t>ตรวจสอบการจ้างพนักงานใหม่แบบ Key-in สำเร็จ กรณี Wage Type = TH_1004 Hourly Rate และตรวจสอบ Compensation แบบรายชั่วโมง</t>
  </si>
  <si>
    <t>- Entry Route = Keyin
- Login = &lt;HR_ADMIN_ACCOUNT&gt;
เงื่อนไขของเคสนี้
- ต้องมีข้อมูลตั้งต้น Foundation ครบตามชุดค่าหลักในชีท Hiring Test Data
- Wage Type = TH_1004
- Pay Period = HRS
- Amount = 65.00
- [ที่มาของค่า] Foundation migration set (Document/EC/09. Migrate Data 2/Foundation data) — ชุดข้อมูลนี้ยืนยันได้แค่ว่า "ระบบมีค่านี้ให้เลือกจริง" ไม่ได้ยืนยันว่า "ค่านี้คือค่าที่ถูกต้องของเคสนี้"
ค่าที่ต้องคีย์ ชุดข้อมูลจากถัง SIT ตรวจสอบเมื่อ 28 ส.ค. 2026
ชุดข้อมูล TD-51
- Business Group = CRC
- Business Unit = CFR (10000003) Policy Profile = CFR
- Company = C004
- Position = 40187613 Job Code = STA10.03
- Department = 30002291 Store/ Branch Code = T192_1772 SSO Location = T192
- Division = 20001351 Cost Center = C00429520 Work Location = 50000107
- Work Schedule = D06H0800 Holiday Calendar = 03
- Personnel Grade (PG) = NA
- Employee Group = E - Temporary Employee Sub Group = P3-Hourly
- Employment Type = P สถานะ Position = ว่าง
- ตาราง time_status_mapping กำหนด Time Status = 2 O.T. Flag = yes
- สิทธิ์ลาพักผ่อนปีแรก = ? แถว Quota ของกลุ่มนี้ระบุ Personnel Grade (PG) 01 ถึง 20 ซึ่งไม่ครอบ NA ดู OQ-HIR-111
เงื่อนไขเฉพาะของเคสนี้
- คีย์ Employee Group = E - Temporary Employee Sub Group = P3-Hourly ตามชุดข้อมูล
- Wage Type = TH_1004 Pay Period = HRS Amount = 65.00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</si>
  <si>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เลือก Wage Type = TH_1004
- กรอก Pay Period = HRS
- กรอก Amount = 65.00
- กรอกข้อมูลอื่นตาม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8. ตรวจสอบข้อมูล Compensation
- ตรวจสอบ Wage Type, Pay Period และ Amount ที่ระบบบันทึก
- บันทึกความถี่ที่ระบบแสดง</t>
  </si>
  <si>
    <t>EC
- ระบบสร้างพนักงานสำเร็จ
- หน้า Compensation แสดง Wage Type = TH_1004
- ระบบแสดง Pay Period = HRS
- ระบบแสดง Amount = 65.00</t>
  </si>
  <si>
    <t>ตัดจากเคส E2E-91 ไฟล์ HR_SIT_E2E_V.0.1 (28).xlsx ชีท E2E All module
โมดูลที่เคสเต็มเกี่ยวข้อง EC / TM / PY
ยกไปรอบเชื่อมโมดูล ผลที่คาดหวังฝั่ง Notification / TM / BE ไม่อยู่ในขอบเขต / PY
ยกไปรอบเชื่อมโมดูล ขั้นตอน ตรวจสอบข้อมูลที่ระบบเตรียมส่งไป Payroll</t>
  </si>
  <si>
    <t>E2E-92</t>
  </si>
  <si>
    <t>Hiring | Keyin | New Hire | Wage Type = VN_1000 (VND) with Company = C001 (THB) | Verify Currency Compatibility</t>
  </si>
  <si>
    <t>HIR-EC-092</t>
  </si>
  <si>
    <t>ตรวจสอบการจ้างพนักงานใหม่แบบ Key-in กรณี Wage Type = VN_1000 (VND) และ Company = C001 (THB) พร้อมตรวจสอบความเข้ากันได้ของ Currency</t>
  </si>
  <si>
    <t>- Entry Route = Keyin
- Login = &lt;HR_ADMIN_ACCOUNT&gt;
เงื่อนไขของเคสนี้
- ต้องมีข้อมูลตั้งต้น Foundation ครบตามชุดค่าหลักในชีท Hiring Test Data
- Wage Type = VN_1000
- [ที่มาของค่า] Foundation migration set (Document/EC/09. Migrate Data 2/Foundation data) — ชุดข้อมูลนี้ยืนยันได้แค่ว่า "ระบบมีค่านี้ให้เลือกจริง" ไม่ได้ยืนยันว่า "ค่านี้คือค่าที่ถูกต้องของเคสนี้"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Company C001 ใช้สกุลเงินบาท
- Wage Type = VN_1000 ซึ่งเป็นสกุลเงินดอง ใช้ตรวจว่าระบบยอมให้จับคู่สกุลเงินข้ามประเทศหรือไม่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</si>
  <si>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 C001 และข้อมูล Business Unit, Division, Department, Position, Job Code, Employee Class, Employee Subgroup, Personal Grade, Cost Centre และ SSO Location ตาม Test Data
4. กรอกข้อมูลในส่วน Compensation
- เลือก Wage Type = VN_1000
- ตรวจสอบว่าระบบยอมให้เลือก Wage Type ดังกล่าวหรือไม่
- หากเลือกได้ ให้บันทึกสกุลเงินที่ระบบเติมให้อัตโนมัติ
- กรอกข้อมูล Compensation อื่นตาม Test Data
5. กรอกข้อมูลในส่วน Payment Information
- กรอกธนาคาร, เลขที่บัญชี, ประเทศของธนาคาร, สกุลเงิน และวิธีจ่ายตาม Test Data
6. กด Submit และบันทึกผลที่ได้
7. หากระบบสร้างพนักงานสำเร็จ ให้ตรวจสอบ Employee Profile ใน EC
- ค้นหาพนักงานด้วย Employee ID
- เปิด Employee Profile และตรวจสอบ Wage Type และสกุลเงินที่ระบบบันทึก</t>
  </si>
  <si>
    <t>EC
- ระบบต้องอนุญาตหรือปฏิเสธการเลือก Wage Type = VN_1000 ซึ่งมี currency = VND สำหรับ Company = C001 CDS ซึ่งมี country = THA และ currency = THB = ? OQ-HIR-174
- หากระบบอนุญาตให้เลือก Wage Type = VN_1000 สกุลเงินที่ระบบต้องเติมหรือบันทึก = ? OQ-HIR-174
- หากระบบปฏิเสธ ข้อความที่ระบบต้องแสดง = ? OQ-HIR-174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OQ-HIR-174</t>
  </si>
  <si>
    <t>ตัดจากเคส E2E-92 ไฟล์ HR_SIT_E2E_V.0.1 (28).xlsx ชีท E2E All module
โมดูลที่เคสเต็มเกี่ยวข้อง EC
ยกไปรอบเชื่อมโมดูล ผลที่คาดหวังฝั่ง Notification / TM ไม่อยู่ในขอบเขต / BE ไม่อยู่ในขอบเขต / PY ไม่อยู่ในขอบเขต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</si>
  <si>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E2E-93</t>
  </si>
  <si>
    <t>Hiring | Keyin | New Hire | Event Reason = H_TEMPASG | Verify Employee Status &amp; Payroll Event Code</t>
  </si>
  <si>
    <t>HIR-EC-093</t>
  </si>
  <si>
    <t>ตรวจสอบการจ้างพนักงานใหม่แบบ Key-in กรณี Event Reason = H_TEMPASG และตรวจสอบ Employee Status และ Payroll Event Code</t>
  </si>
  <si>
    <t>- Entry Route = Keyin
- Login = &lt;HR_ADMIN_ACCOUNT&gt;
เงื่อนไขของเคสนี้
- ต้องมีข้อมูลตั้งต้น Foundation ครบตามชุดค่าหลักในชีท Hiring Test Data
- Event Reason = H_TEMPASG
- [ที่มาของค่า] Foundation migration set (Document/EC/09. Migrate Data 2/Foundation data) — ชุดข้อมูลนี้ยืนยันได้แค่ว่า "ระบบมีค่านี้ให้เลือกจริง" ไม่ได้ยืนยันว่า "ค่านี้คือค่าที่ถูกต้องของเคสนี้"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รหัส H_TEMPASG ไม่มีในตาราง Event Reason ของ SA รหัสที่มีจริงคือ TA_TEMPASG ซึ่งอยู่ใต้เหตุการณ์ TEMPORARY_ASSIGNMENT ไม่ใช่ Hire และสถานะยังเป็น Revise ดู OQ-HIR-113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</si>
  <si>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ตาม Test Data
- เลือก Event Reason = H_TEMPASG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8. ตรวจสอบ Employee Status
- เปิดหน้า Employment Information
- ตรวจสอบ Employee Status ที่ระบบกำหนดให้</t>
  </si>
  <si>
    <t>EC
- ระบบสร้างพนักงานสำเร็จ
- ระบบบันทึก Event Reason = H_TEMPASG
- Employee Status = Active ตามค่า emplStatus ที่ระบุในตาราง event_reason</t>
  </si>
  <si>
    <t xml:space="preserve"> ยกเลิก: Event Reason =  H_TEMPASG ไม่ถูก expose ให้ HR เลือกบนหน้า Key-in ซึ่งแสดงเฉพาะ New Hire / Replacement / Migration จึงเล่นเคสนี้ไม่ได้</t>
  </si>
  <si>
    <t>E2E-94</t>
  </si>
  <si>
    <t>Hiring | Keyin | New Hire | Department without Policy Profile | Verify Benefit Assignment</t>
  </si>
  <si>
    <t>HIR-EC-094</t>
  </si>
  <si>
    <t>ตรวจสอบการจ้างพนักงานใหม่แบบ Key-in กรณี Department ไม่มี Policy Profile และตรวจสอบการกำหนด Benefit</t>
  </si>
  <si>
    <t>- Entry Route = Keyin
- Login = &lt;HR_ADMIN_ACCOUNT&gt;
เงื่อนไขของเคสนี้
- ต้องมีข้อมูลตั้งต้น Foundation ครบตามชุดค่าหลักในชีท Hiring Test Data
- [ที่มาของค่า] Foundation migration set (Document/EC/09. Migrate Data 2/Foundation data) — ชุดข้อมูลนี้ยืนยันได้แค่ว่า "ระบบมีค่านี้ให้เลือกจริง" ไม่ได้ยืนยันว่า "ค่านี้คือค่าที่ถูกต้องของเคสนี้"
ค่าที่ต้องคีย์ ชุดข้อมูลจากถัง SIT ตรวจสอบเมื่อ 28 ส.ค. 2026
เงื่อนไขเฉพาะของเคสนี้
- ยังรันด้วยข้อมูลใน SIT ไม่ได้ Department 30049667 ที่เคสระบุ มีค่า Policy Profile = CFR และ Holiday Calendar 03 อยู่จริง ไม่ใช่ช่องว่างตามที่เคสตั้งไว้
- Department ที่ช่อง Policy Profile ว่างจริงมี 1 แห่งคือ 99999999 MIGRATION ORGANIZATION ซึ่งอยู่ใน Business Unit ย้ายข้อมูล นอกสาม Business Group ที่ทดสอบ และ Position ใต้ Department นี้ที่ยังว่างอยู่ทั้งหมดเป็น Company เวียดนาม
- ต้องให้ทีม FO เตรียม Department ที่ Policy Profile ว่างไว้ 1 แห่งใน Business Unit ที่ทดสอบก่อน ดู OQ-HIR-117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</si>
  <si>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และบันทึกผลที่ได้
7. หากระบบสร้างพนักงานสำเร็จ ให้ตรวจสอบ Employee Profile ใน EC
- ค้นหาพนักงานด้วย Employee ID
- เปิด Employee Profile และตรวจสอบข้อมูลเทียบกับ Test Data</t>
  </si>
  <si>
    <t>EC
- ระบบต้องอนุญาตหรือปฏิเสธการสร้างพนักงานใน Department ที่ไม่มี Policy Profile = ? OQ-HIR-175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OQ-HIR-175</t>
  </si>
  <si>
    <t>ตัดจากเคส E2E-94 ไฟล์ HR_SIT_E2E_V.0.1 (28).xlsx ชีท E2E All module
โมดูลที่เคสเต็มเกี่ยวข้อง EC / BE
ยกไปรอบเชื่อมโมดูล ผลที่คาดหวังฝั่ง Notification / TM ไม่อยู่ในขอบเขต / BE / PY ไม่อยู่ในขอบเขต
ยกไปรอบเชื่อมโมดูล ขั้นตอน ตรวจสอบ Benefit ของพนักงาน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</si>
  <si>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E2E-95</t>
  </si>
  <si>
    <t>Hiring | Keyin | New Hire | Department without Holiday Calendar | Verify Employee Holiday Calendar</t>
  </si>
  <si>
    <t>HIR-EC-095</t>
  </si>
  <si>
    <t>ตรวจสอบการจ้างพนักงานใหม่แบบ Key-in กรณี Department ไม่มี Holiday Calendar และตรวจสอบ Holiday Calendar ที่พนักงานได้รับ</t>
  </si>
  <si>
    <t>- Entry Route = Keyin
- Login = &lt;HR_ADMIN_ACCOUNT&gt;
เงื่อนไขของเคสนี้
- ต้องมีข้อมูลตั้งต้น Foundation ครบตามชุดค่าหลักในชีท Hiring Test Data
- [ที่มาของค่า] Foundation migration set (Document/EC/09. Migrate Data 2/Foundation data) — ชุดข้อมูลนี้ยืนยันได้แค่ว่า "ระบบมีค่านี้ให้เลือกจริง" ไม่ได้ยืนยันว่า "ค่านี้คือค่าที่ถูกต้องของเคสนี้"
ค่าที่ต้องคีย์ ชุดข้อมูลจากถัง SIT ตรวจสอบเมื่อ 28 ส.ค. 2026
เงื่อนไขเฉพาะของเคสนี้
- เคสนี้ใช้ข้อมูลจริงได้บางส่วน Department DUMMYOOS ชื่อ OOS มีช่อง Holiday Calendar ว่างจริงในตาราง ตรงตามที่เคสตั้งไว้
- Position ที่ยังว่างใต้ Department นี้มี 1 Position คือ 9C055OOS Company C055 Personnel Grade (PG) NA Work Schedule D05H0800
- แต่ตัว Position กลับมี Holiday Calendar 01 และ Policy Profile 999 ระบุไว้ จึงต้องบันทึกว่าระบบใช้ค่าจาก Position หรือจาก Department ดู OQ-HIR-117
- Position นี้อยู่ใน Business Unit ย้ายข้อมูล นอกสาม Business Group ที่ทดสอบ
- รายละเอียดเต็มดูชีท Hiring Test Data</t>
  </si>
  <si>
    <t>EC
- ระบบต้องอนุญาตหรือปฏิเสธการสร้างพนักงานใน Department ที่ไม่มี Holiday Calendar = ? OQ-HIR-175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OQ-HIR-175</t>
  </si>
  <si>
    <t>ตัดจากเคส E2E-95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
ยกไปรอบเชื่อมโมดูล ขั้นตอน ตรวจสอบปฏิทินวันหยุดของพนักงานใน TM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</si>
  <si>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E2E-96</t>
  </si>
  <si>
    <t>Hiring | Keyin - Success | New Hire | Store Department | Verify Holiday Calendar &amp; Store Assignment</t>
  </si>
  <si>
    <t>HIR-EC-096</t>
  </si>
  <si>
    <t>ตรวจสอบการจ้างพนักงานใหม่แบบ Key-in สำเร็จ กรณี Store Department และตรวจสอบ Holiday Calendar และ Store Assignment</t>
  </si>
  <si>
    <t>- Entry Route = Keyin
- Login = &lt;HR_ADMIN_ACCOUNT&gt;
เงื่อนไขของเคสนี้
- ต้องมีข้อมูลตั้งต้น Foundation ครบตามชุดค่าหลักในชีท Hiring Test Data
- ค่าที่ระบบต้อง derive เองจาก Department นี้ (ห้ามกรอก ใช้เทียบตอนตรวจผล)
- Store Code = T542_2129
- [ที่มาของค่า] Foundation migration set (Document/EC/09. Migrate Data 2/Foundation data) — ชุดข้อมูลนี้ยืนยันได้แค่ว่า "ระบบมีค่านี้ให้เลือกจริง" ไม่ได้ยืนยันว่า "ค่านี้คือค่าที่ถูกต้องของเคสนี้"
ค่าที่ต้องคีย์ ชุดข้อมูลจากถัง SIT ตรวจสอบเมื่อ 28 ส.ค. 2026
ชุดข้อมูล TD-09
- Business Group = CRC
- Business Unit = CFR (10000003) Policy Profile = CFR
- Company = C004
- Position = 40004936 Job Code = STA10.41
- Department = 30002085 Store/ Branch Code = T173_1753 SSO Location = T173
- Division = 20001351 Cost Center = C00429530 Work Location = 50000034
- Work Schedule = D06H0800 Holiday Calendar = 03
- Personnel Grade (PG) = 11
- Employee Group = A - Permanent Employee Sub Group = 11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11 ตามชุดข้อมูล
- Position 40004936 อยู่ใต้ Department 30002085 Bakery ซึ่งเป็น DepartmentBranch และผูก Holiday Calendar 03 กับ Policy Profile CFR ไว้จริง
- ค่าที่ต้องไม่กรอกเองและใช้เทียบตอนตรวจผล Holiday Calendar 03 Policy Profile CFR Branch T173_1753 Work Location 50000034
- รายละเอียดเต็มดูชีท Hiring Test Data
หมายเหตุ
- ดราฟต์เดิมระบุ Cost Center = C00189265 ใช้ C00429530 ตามชุดข้อมูลจริงในถัง SIT
- ดราฟต์เดิมระบุ Policy Profile = CDS ใช้ CFR ตามชุดข้อมูลจริงในถัง SIT CDS ปิดใช้งานตั้งแต่ 1 ต.ค. 2024 ตามไฟล์ FO และไม่มี Position ในถัง SIT
- ดราฟต์เดิมระบุ Work Location = 50000093 ใช้ 50000034 ตามชุดข้อมูลจริงในถัง SIT</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</si>
  <si>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 ไม่กรอก Holiday Calendar, Policy Profile, Store Code และ Work Location
4. กรอกข้อมูลในส่วน Compensation
- กรอก Pay Group, Pay Component, ความถี่, จำนวนเงิน และสกุลเงินตาม Test Data
5. กรอกข้อมูลในส่วน Payment Information
- กรอกธนาคาร, เลขที่บัญชี, ประเทศของธนาคาร, สกุลเงิน และวิธีจ่ายตาม Test Data
6. กด Submit เพื่อสร้างพนักงานใหม่
7. ตรวจสอบ Employee Profile ใน EC
- ค้นหาพนักงานที่สร้างใหม่ด้วย Employee ID
- ตรวจสอบ Department, Store Code และ Work Location เทียบกับ Test Data
8. เทียบผลกับ E2E-01 ซึ่งใช้หน่วยงานที่ผูก Holiday Calendar = HO Calendar</t>
  </si>
  <si>
    <t>EC
- ระบบสร้างพนักงานสำเร็จ
- หน้า Employee Profile แสดง Department = 30012233 KIS Beauty Store
- ระบบ derive Store Code = T542_2129 โดยผู้ทดสอบไม่ได้กรอกค่าเอง
- ระบบ derive Work Location = 50000093 โดยผู้ทดสอบไม่ได้กรอกค่าเอง</t>
  </si>
  <si>
    <t>ตัดจากเคส E2E-96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
ยกไปรอบเชื่อมโมดูล ขั้นตอน ตรวจสอบปฏิทินวันหยุดของพนักงานใน TM</t>
  </si>
  <si>
    <t>E2E-97</t>
  </si>
  <si>
    <t>Hiring | Keyin | New Hire | Derived Values | Verify Auto-Derived Values from Foundation Data</t>
  </si>
  <si>
    <t>HIR-EC-097</t>
  </si>
  <si>
    <t>ตรวจสอบการจ้างพนักงานใหม่แบบ Key-in และตรวจสอบค่าที่ระบบ Auto-Derive จาก Foundation Data</t>
  </si>
  <si>
    <t>- Entry Route = Keyin
- Login = &lt;HR_ADMIN_ACCOUNT&gt;
เงื่อนไขของเคสนี้
- ต้องมีข้อมูลตั้งต้น Foundation ครบตามชุดค่าหลักในชีท Hiring Test Data
- ค่าที่ต้องตรวจว่าระบบเติมให้ตรงกับตาราง (ห้ามกรอกเอง)
- Company ที่ได้จาก Cost Center C00111016 = C001
- Company ที่ได้จาก SSO Location T132 = C001
- Holiday Calendar ที่ได้จาก Department 30001142 = HO Calendar
- Policy Profile ที่ได้จาก Department 30001142 = CDS
- Store Code = T132_1712
- Job Function ที่ได้จาก Job Code FAH10.12 = FAH
- ช่วง Personnel Grade (PG) ที่ Job Code FAH10.12 ยอมรับ = 08 ถึง 10
- ความถี่ที่ได้จาก Wage Type TH_1000 = MON
- สกุลเงินที่ได้จาก Wage Type TH_1000 = THB
- [ที่มาของค่า] Foundation migration set (Document/EC/09. Migrate Data 2/Foundation data) — ชุดข้อมูลนี้ยืนยันได้แค่ว่า "ระบบมีค่านี้ให้เลือกจริง" ไม่ได้ยืนยันว่า "ค่านี้คือค่าที่ถูกต้องของเคสนี้"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ค่าที่ต้องไม่กรอกเองและใช้เทียบตอนตรวจผล Company ที่ได้จาก Cost Center C00132653 = C001 Holiday Calendar ที่ได้จาก Department 30042174 = 01 Policy Profile = CDS Branch = T153_1733 Work Location = 50000127
- Job Family ที่ได้จาก Job Code MKB12.12 = MKB ตาราง Job Family ในฐานข้อมูล SIT มี 132 รายการ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</si>
  <si>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ตาม Test Data
- กรอกข้อมูลที่กำหนดใน E2E-01
- ไม่กรอกค่าที่ระบุให้ระบบ derive เอง
4. กรอกข้อมูลในส่วน Compensation ตาม Test Data
- ไม่กรอกค่าที่ระบุให้ระบบ derive เอง
5. กรอกข้อมูลในส่วน Payment Information 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8. ตรวจสอบค่าที่ระบบเติมให้เอง
- ตรวจสอบ Company ที่ได้จาก Cost Centre C00111016
- ตรวจสอบ Company ที่ได้จาก SSO Location T132
- ตรวจสอบ Holiday Calendar และ Policy Profile ที่ได้จาก Department 30001142
- ตรวจสอบ Store Code และ Work Location
- ตรวจสอบ Job Function และช่วง Personal Grade ที่ได้จาก Job Code FAH10.12
- ตรวจสอบความถี่และสกุลเงินที่ได้จาก Wage Type TH_1000
- เทียบค่าจริงกับค่าที่ระบุใน Test Data
9. บันทึกช่องที่ระบบให้ผู้ทดสอบกรอกเอง ทั้งที่ตามทะเบียนระบุเป็นค่าที่ระบบต้องเติมให้เอง</t>
  </si>
  <si>
    <t>EC
- ระบบสร้างพนักงานสำเร็จ
- ระบบเติม Company จาก Cost Centre C00111016 = C001
- ระบบเติม Company จาก SSO Location T132 = C001
- ระบบเติม Holiday Calendar จาก Department 30001142 = HO Calendar
- ระบบเติม Policy Profile จาก Department 30001142 = CDS
- ระบบเติม Store Code = T132_1712
- ระบบเติม Work Location = 50000127
- ระบบเติม Job Function จาก Job Code FAH10.12 = FAH
- ระบบแสดงช่วง Personal Grade ของ Job Code FAH10.12 = 08 ถึง 10
- ระบบเติมความถี่จาก Wage Type TH_1000 = MON
- ระบบเติมสกุลเงินจาก Wage Type TH_1000 = THB
- ทุกช่องข้างต้นแสดงค่าตรงกับที่ตารางระบุ โดยผู้ทดสอบไม่ได้กรอกค่าเหล่านั้นเอง</t>
  </si>
  <si>
    <t>ตัดจากเคส E2E-97 ไฟล์ HR_SIT_E2E_V.0.1 (28).xlsx ชีท E2E All module
โมดูลที่เคสเต็มเกี่ยวข้อง EC / TM / BE / PY
ยกไปรอบเชื่อมโมดูล ผลที่คาดหวังฝั่ง Notification / TM / BE / PY</t>
  </si>
  <si>
    <t>E2E-98</t>
  </si>
  <si>
    <t>Hiring | Keyin | New Hire | Job Family Master Data Empty | Verify Field &amp; Selectable Values</t>
  </si>
  <si>
    <t>HIR-EC-098</t>
  </si>
  <si>
    <t>ตรวจสอบการจ้างพนักงานใหม่แบบ Key-in กรณี Job Family ไม่มีข้อมูลใน Master Data และตรวจสอบ Field Availability และค่าที่สามารถเลือกได้</t>
  </si>
  <si>
    <t>- Entry Route = Keyin
- Login = &lt;HR_ADMIN_ACCOUNT&gt;
เงื่อนไขของเคสนี้
- ต้องมีข้อมูลตั้งต้น Foundation ครบตามชุดค่าหลักในชีท Hiring Test Data
- Job Family = ? ตารางที่ส่งมามีเฉพาะหัวตารางและไม่มีข้อมูล
- [ที่มาของค่า] Foundation migration set (Document/EC/09. Migrate Data 2/Foundation data) — ชุดข้อมูลนี้ไม่มีข้อมูล Job Family จึงยังไม่สามารถยืนยันค่าที่ถูกต้องสำหรับใช้ในเคสนี้ได้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เงื่อนไขเฉพาะของเคสนี้
- คีย์ Employee Group = A - Permanent Employee Sub Group = 10 ตามชุดข้อมูล
- เคสตั้งไว้ว่าตาราง Job Family ว่าง แต่ฐานข้อมูล SIT มี 132 รายการ เช่น MKB STA FBD HRA BDA จึงเปลี่ยนเป็นตรวจว่าช่องนี้แสดงค่าจากตารางจริงและเลือกได้ ดู OQ-HIR-118
- ค่าที่ใช้ตรวจ Job Code MKB12.12 ต้องให้ Job Family = MKB
- รายละเอียดเต็มดูชีท Hiring Test Data</t>
  </si>
  <si>
    <t>1. Login ด้วย &lt;HR_ADMIN_ACCOUNT&gt;
- ไปที่เมนู EC &gt; New Hire (Manual Key-in)
2. กรอกข้อมูลในส่วน Identity
- กรอก Salutation, ชื่อและนามสกุลไทยและอังกฤษ, วันเกิด, ประเภทเอกสารและเลขที่เอกสาร, Hire Date และ Event Reason ตาม Test Data
3. กรอกข้อมูลในส่วน Position and Organization
- กรอก Company, Business Unit, Division, Department, Position, Job Code, Employee Class, Employee Subgroup, Personal Grade, Cost Centre และ SSO Location ตาม Test Data
4. กรอกข้อมูลในส่วน Compensation
- กรอก Pay Group, Pay Component, ความถี่, จำนวนเงิน และสกุลเงิน ตาม Test Data
5. กรอกข้อมูลในส่วน Payment Information
- กรอกธนาคาร, เลขที่บัญชี, ประเทศของธนาคาร, สกุลเงิน และวิธีจ่าย ตาม Test Data
6. กด Submit เพื่อสร้างพนักงานใหม่
7. ตรวจสอบ Employee Profile ใน EC
- ค้นหาพนักงานที่สร้างใหม่ด้วย Employee ID
- เปิด Employee Profile และตรวจสอบข้อมูลเทียบกับ Test Data
8. ตรวจสอบ Job Family ในส่วน Position and Organization
- ตรวจสอบว่าหน้าจอมีช่อง Job Family หรือไม่
- หากมีช่อง Job Family ให้เปิดรายการค่าและบันทึกค่าที่สามารถเลือกได้ทั้งหมด</t>
  </si>
  <si>
    <t>EC
- หน้าจอต้องมีหรือไม่มีช่อง Job Family = ? OQ-HIR-176
- หากหน้าจอมีช่อง Job Family รายการค่าที่ควรสามารถเลือกได้ = ? OQ-HIR-176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OQ-HIR-176</t>
  </si>
  <si>
    <t>E2E-99</t>
  </si>
  <si>
    <t>Hiring | Keyin | New Hire | Secondary Employment in Different BU | Verify New Employee ID &amp; No Benefit / Salary Carried from Secondary Position</t>
  </si>
  <si>
    <t>HIR-EC-099</t>
  </si>
  <si>
    <t>ตรวจสอบการจ้างพนักงานใหม่แบบ Key-in กรณีมี Secondary Employment ต่าง BU พร้อมตรวจสอบ Employee ID ใหม่ และ Benefit / Salary ต้องไม่ถูกนำมาจาก Secondary Position</t>
  </si>
  <si>
    <t>- Entry Route = Keyin
- Login = &lt;HR_ADMIN_ACCOUNT&gt;
เงื่อนไขของเคสนี้
- Primary Employee: person_id = employee_id เดิม, BU = CDS
- Secondary Employment ที่จะสร้าง: BU = RBS
- Event Reason ที่ระบุความเป็นงานรอง/Concurrent Employment = ยังไม่ยืนยันชื่อค่าจริงใน LOV ดู OQ-HIR-93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ชุดข้อมูล TD-19
- Business Group = CU
- Business Unit = CU (10000013) Policy Profile = SU-CMC &amp; SDO
- Company = C013
- Position = 40035281 Job Code = MKB10.41
- Department = 30011330 Store/ Branch Code = T081_1648 SSO Location = T081
- Division = 20000021 Cost Center = C01301910 Work Location = 50000140
- Personnel Grade (PG) = 11
- Employee Group = A - Permanent Employee Sub Group = 11
เงื่อนไขเฉพาะของเคสนี้
- งานหลักใช้ TD-01 Business Unit CDG งานรองใช้ TD-19 Business Unit CU ซึ่งเป็นคนละ Business Unit
- ทั้งสองรายการใช้เลขบัตรประชาชนเดียวกัน เพื่อให้ระบบผูกเป็นบุคคลเดียวกันแต่คนละ Employee ID
- ชื่อค่า Event Reason ของงานรองยังไม่ยืนยัน ดู OQ-HIR-93
- รายละเอียดเต็มดูชีท Hiring Test Data</t>
  </si>
  <si>
    <t>1. Login ด้วย &lt;HR_ADMIN_ACCOUNT&gt; เปิด Employee Profile ของ Primary Employee ที่เตรียมไว้ บันทึก employee_id เดิมไว้เทียบ
2. ไปที่เมนู EC &gt; New Hire (Manual Key-in) เพื่อสร้าง Employment ใหม่ให้ person เดิม
3. กรอก BU = RBS, Position ตาม Test Data, ข้อมูลบุคคล (เลขบัตร ปชช./เอกสาร) ใช้ค่าเดิมของ person นี้
4. กด Submit
5. ตรวจสอบแถว Employment ที่สร้างใหม่: person_id ต้องเท่าเดิม, employee_id ต้องเป็นเลขใหม่ (person_id ≠ employee_id บนแถวนี้)</t>
  </si>
  <si>
    <t>EC
- ระบบสร้าง Employment ใหม่สำเร็จ ผูกกับ person_id เดิม
- Employee ID ที่ได้เป็นเลขใหม่ ไม่ซ้ำกับ Primary Employee ID
- แถว Secondary แสดง person_id ≠ employee_id (Primary แสดง person_id = employee_id)
- Employee Profile ของ person นี้แสดงทั้ง 2 Employment ภายใต้ person เดียวกัน
- (ไม่มี Response date) ใช้เป็น Expected ได้ระดับ Draft เท่านั้น ดู (ออกเลข Employee ID ตัวรอง — sequence เฉพาะ person หรือ running number กลาง) และ (ชื่อ Event Reason ที่ใช้สร้าง Secondary Employment ยังไม่เจอใน LOV ปัจจุบัน)</t>
  </si>
  <si>
    <t>ตัดจากเคส E2E-99 ไฟล์ HR_SIT_E2E_V.0.1 (28).xlsx ชีท E2E All module
โมดูลที่เคสเต็มเกี่ยวข้อง EC / BE / PY
ยกไปรอบเชื่อมโมดูล ผลที่คาดหวังฝั่ง Notification / TM / BE / PY
ยกไปรอบเชื่อมโมดูล ขั้นตอน ค้นหา Individual Benefit ของ employee_id ตัวรอง ฝั่ง BE / รอ/ตรวจรอบ Payroll ถัดไป ค้นหา Payslip ของ employee_id ตัวรอง ฝั่ง PY</t>
  </si>
  <si>
    <t>E2E-101</t>
  </si>
  <si>
    <t>Hiring | Keyin | Secondary Position in Same BU / Same Employee ID | Verify Display &amp; Impact on Benefit and Payroll</t>
  </si>
  <si>
    <t>HIR-EC-100</t>
  </si>
  <si>
    <t>ตรวจสอบ Secondary Position ภายใน BU เดียวกันและใช้ Employee ID เดิม พร้อมตรวจสอบการแสดงข้อมูลและผลกระทบต่อ Benefit และ Payroll</t>
  </si>
  <si>
    <t>เงื่อนไขของเคสนี้
- Employee เดิม person_id = employee_id
- เพิ่ม Position = X2 ให้ employee_id เดิม
ค่าที่ต้องคีย์ ชุดข้อมูลจากถัง SIT ตรวจสอบเมื่อ 28 ส.ค. 2026
ชุดข้อมูล TD-01
- Business Group = CRC
- Business Unit = CDG (10000075) Policy Profile = CDS
- Company = C001
- Position = 40106337 Job Code = MKB12.12
- Department = 30042174 Store/ Branch Code = T153_1733 SSO Location = T153
- Division = 20000079 Cost Center = C00132653 Work Location = 50000127
- Work Schedule = D05H0830 Holiday Calendar = 01
- Personnel Grade (PG) = 10
- Employee Group = A - Permanent Employee Sub Group = 10
- Employment Type = F สถานะ Position = ว่าง
- ตาราง time_status_mapping กำหนด Time Status = 01 O.T. Flag = yes
- สิทธิ์ลาพักผ่อนปีแรก = 6
ชุดข้อมูล TD-02
- Position = 40001349 Job Code = IAB11.21
- Department = 30000655 Store/ Branch Code = T134_1714 SSO Location = T134
- Division = 20000087 Cost Center = C00103100 Work Location = 50000087
- Personnel Grade (PG) = 11
- Employee Group = A - Permanent Employee Sub Group = 11
เงื่อนไขเฉพาะของเคสนี้
- ใช้พนักงานที่สร้างจาก TD-01 เป็น Position หลัก แล้วเพิ่ม Position ที่สองจาก TD-02 ซึ่งอยู่ Business Unit เดียวกันคือ CDG
- Position ที่สองต้องไม่ทำให้เกิด Employee ID ใหม่
- รายละเอียดเต็มดูชีท Hiring Test Data</t>
  </si>
  <si>
    <t>1. Login &lt;HR_ADMIN_ACCOUNT&gt;
2. เปิด Employee Profile ของ Employee ที่เตรียมไว้
3. ทำ Transaction เพิ่มตำแหน่งที่ 2 (Position=X2) ให้ employee_id เดิม ผ่านเมนูที่ระบบมีให้ (ยังไม่ยืนยันเมนู/Event Reason ที่ใช้จริง ดู OQ-HIR-93)
4. ตรวจสอบ Employee Profile ว่าแสดง 2 Position ภายใต้ employee_id เดียวกันอย่างไร</t>
  </si>
  <si>
    <t>EC
- ระบบยอมให้เพิ่ม Position ที่ 2 ภายใต้ employee_id เดิมได้ (ตามที่ SA ยืนยัน "ได้ครับ")
- employee_id และ person_id ไม่เปลี่ยนแปลง
- Remarks -&gt; แยกจาก E2E-99/100 เพราะโครงสร้างข้อมูลต่างกัน (คนละ employee_id vs employee_id เดียวกัน) "EC ไม่ส่งข้อมูล Position รองไปโมดูลอื่น" ที่ SA ยืนยัน มาจากตัวอย่างกรณีต่าง BU/employee_id เท่านั้น ไม่ได้พูดถึงกรณี Position 2 ตัวใน employee_id เดียวกันโดยตรง ห้ามสรุปเองว่าใช้ rule เดียวกัน จึง mark Expected ฝั่ง BE/PY เป็น Draft ทั้งคู่
- รูปแบบการแสดง Position หลัก/รองบนหน้าจอ = ? OQ-HIR-95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OQ-HIR-95</t>
  </si>
  <si>
    <t>Secondary Position ใน BU เดียวกัน — คนละ branch กับ 099,  Draft ค้าง OQ-HIR-95</t>
  </si>
  <si>
    <t>E2E-102</t>
  </si>
  <si>
    <t>Hiring | Keyin - Success | New Hire | Personal Grade = 13 | Compare BU CFR vs CU vs CPN | Verify Time Status &amp; O.T. Flag Differ by Business Unit</t>
  </si>
  <si>
    <t>HIR-EC-101</t>
  </si>
  <si>
    <t>ตรวจสอบการจ้างพนักงานใหม่แบบ Key-in สำเร็จ กรณี Personal Grade = 13 โดยเปรียบเทียบ BU CFR, CU และ CPN พร้อมตรวจสอบความแตกต่างของ Time Status และ O.T. Flag</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</si>
  <si>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TD-10
- Business Group = CRC
- Business Unit = CFR (10000003) Policy Profile = CFR
- Company = C004
- Position = 40005896 Job Code = FBC12.41
- Department = 30002323 Branch = T194_1774 SSO Location = T194
- Division = 20001351 Cost Center = C00429530 Work Location = 50000029
- Work Schedule = D06H0800 Holiday Calendar = 03
- Personnel Grade (PG) = 13 Employee Sub Group ที่ต้องคีย์ = 13
- ตารางกำหนด Time Status = 02 O.T. Flag = yes สิทธิ์ลาพักผ่อนปีแรก = 6 วัน
ชุดข้อมูล TD-21
- Business Group = CU
- Business Unit = CU (10000013) Policy Profile = SU-OTHER
- Company = C013
- Position = 40016128 Job Code = GAD10.21
- Department = 30005377 Branch = T077_1644 SSO Location = T077
- Division = 20000014 Cost Center = C01301125 Work Location = 50000127
- Work Schedule = D05H0830 Holiday Calendar = 01
- Personnel Grade (PG) = 13 Employee Sub Group ที่ต้องคีย์ = 13
- ตารางกำหนด Time Status = 01 O.T. Flag = yes สิทธิ์ลาพักผ่อนปีแรก = 6 วัน
ชุดข้อมูล TD-36
- Business Group = CPN
- Business Unit = CPN (10000009) Policy Profile = CPN
- Company = C066
- Position = 40051041 Job Code = MKG10.41
- Department = 30015233 Branch = T583_1020 SSO Location = T583
- Division = 20001469 Cost Center = 001CMA1423 Work Location = 50000109
- Personnel Grade (PG) = 13 Employee Sub Group ที่ต้องคีย์ = 13
- ตารางกำหนด Time Status = 01 O.T. Flag = no สิทธิ์ลาพักผ่อนปีแรก = 7 วัน
เงื่อนไขเฉพาะของเคสนี้
- ทั้ง 3 รอบใช้ Employee Group = A - Permanent และ Employee Sub Group = 13 เท่ากัน ต่างกันเฉพาะ Business Unit
- ผลที่ตารางกำหนด CFR = Time Status 02 กับ O.T. Flag yes CU = 01 กับ yes CPN = 01 กับ no
- รายละเอียดเต็มดูชีท Hiring Test Data</t>
  </si>
  <si>
    <t>1. รอบที่ 1 หน่วยธุรกิจ CFR ใช้ชุดข้อมูล TD-10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Business Unit = CFR (10000003) Company = C004 Position = 40005896
รอบที่ 2 หน่วยธุรกิจ CU ใช้ชุดข้อมูล TD-21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Business Unit = CU (10000013) Company = C013 Position = 40016128
รอบที่ 3 หน่วยธุรกิจ CPN ใช้ชุดข้อมูล TD-36
14. Login ด้วย &lt;HR_ADMIN_ACCOUNT&gt;
- ไปที่เมนู EC &gt; New Hire (Manual Key-in)
15. กรอกข้อมูลในส่วน Identity
- กรอก Salutation, First Name / Last Name (TH และ EN), Date of Birth, National ID / Tax ID, Hire Date และ Event Reason = H_NEWHIRE ตาม Test Data
16. กรอกข้อมูลในส่วน Position &amp; Organization
- กรอก Company, Business Unit, Division, Department, Position, Employee Group, Employee SubGroup และ Cost Centre ตามชุดข้อมูลของรอบนั้น
17. กรอกข้อมูลในส่วน Compensation Information
- กรอก Pay Group, Pay Component, Frequency, Amount และ Currency ให้ครบถ้วน
18. กรอกข้อมูลในส่วน Payment Information
- กรอก Bank, Account Number, Bank Country/Region, Currency และ Payment Method
19. กด Submit เพื่อสร้างพนักงานใหม่
- ค่าที่ต่างจากรอบอื่นในรอบนี้
Business Unit = CPN (10000009) Company = C066 Position = 40051041
20. ตรวจผลของทุกรอบ
- เปิด Employee Profile ของทั้ง 3 ราย แล้วบันทึกค่า Time Status และ O.T. Flag ที่ระบบ derive
- ห้ามยึดค่าที่ HR พิมพ์ ให้ยึดค่าที่ระบบคำนวณและบันทึกลงข้อมูลพนักงาน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</si>
  <si>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 3 รอบ และ Employee Status = A (Active)
- Business Unit ที่บันทึกตรงกับที่เลือกในแต่ละรอบ CFR / CU / CPN
- Employee Sub Group ที่บันทึก = 13 เท่ากันทั้ง 3 รอบ</t>
  </si>
  <si>
    <t xml:space="preserve"> เมทริกซ์ Time Management Status / OT Flag / โควตาวันลา ตาม Business Unit — Expected ฝั่ง EC  ของทุกเคสมีแค่ "สร้างพนักงานสำเร็จ Status = A, BU / Company / Grade / Subgroup ที่บันทึก =ตามที่คีย์" ซึ่ง HIR-EC-001 พิสูจน์แล้ว สาระจริงคือตาราง time_status_mapping และสิทธิวันลา = TM</t>
  </si>
  <si>
    <t>E2E-103</t>
  </si>
  <si>
    <t>Hiring | Keyin - Success | New Hire | Personal Grade = 11 | Compare Business Group CRC vs CPN | Verify First-Year Annual Leave Quota Differs by Business Group</t>
  </si>
  <si>
    <t>HIR-EC-102</t>
  </si>
  <si>
    <t>ตรวจสอบการจ้างพนักงานใหม่แบบ Key-in สำเร็จ กรณี Personal Grade = 11 โดยเปรียบเทียบ Business Group CRC และ CPN พร้อมตรวจสอบความแตกต่างของสิทธิลาพักร้อนปีแรก</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</si>
  <si>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TD-02
- Business Group = CRC
- Business Unit = CDG (10000075) Policy Profile = CDS
- Company = C001
- Position = 40001349 Job Code = IAB11.21
- Department = 30000655 Branch = T134_1714 SSO Location = T134
- Division = 20000087 Cost Center = C00103100 Work Location = 50000087
- Work Schedule = D05H0830 Holiday Calendar = 01
- Personnel Grade (PG) = 11 Employee Sub Group ที่ต้องคีย์ = 11
- ตารางกำหนด Time Status = 01 O.T. Flag = yes สิทธิ์ลาพักผ่อนปีแรก = 6 วัน
ชุดข้อมูล TD-35
- Business Group = CPN
- Business Unit = CPN (10000009) Policy Profile = CPN
- Company = C066
- Position = 40051012 Job Code = MKG10.21
- Department = 30015233 Branch = T583_1020 SSO Location = T583
- Division = 20001469 Cost Center = 001CMA1423 Work Location = 50000109
- Personnel Grade (PG) = 11 Employee Sub Group ที่ต้องคีย์ = 11
- ตารางกำหนด Time Status = 01 O.T. Flag = yes สิทธิ์ลาพักผ่อนปีแรก = 7 วัน
เงื่อนไขเฉพาะของเคสนี้
- ทั้ง 2 รอบใช้ Personnel Grade (PG) 11 และ Employee Group = A - Permanent เท่ากัน ต่างกันเฉพาะ Business Group
- ผลที่ตารางกำหนด CRC = 6 วัน CPN = 7 วัน
- รายละเอียดเต็มดูชีท Hiring Test Data</t>
  </si>
  <si>
    <t>1. รอบที่ 1 กลุ่มธุรกิจ CRC ใช้ชุดข้อมูล TD-02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Business Group = CRC Business Unit = CDG (10000075) Policy Profile = CDS Company = C001 Position = 40001349
รอบที่ 2 กลุ่มธุรกิจ CPN ใช้ชุดข้อมูล TD-35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Business Group = CPN Business Unit = CPN (10000009) Company = C066 Position = 40051012
14. ตรวจผลของทุกรอบ
- บันทึกทั้งค่าที่แสดงในวันแรก และค่าโควตาเต็มปีที่ระบบคำนวณไว้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</si>
  <si>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 2 รอบ และ Employee Status = A (Active)
- Business Group ที่บันทึกตรงกับที่เลือก CRC และ CPN
- Personal Grade ที่บันทึก = 11 เท่ากันทั้ง 2 รอบ</t>
  </si>
  <si>
    <t>E2E-104</t>
  </si>
  <si>
    <t>Hiring | Keyin - Success | New Hire | Business Unit = CDG with Two Policy Profiles (CDS, RBS) | Verify Downstream Rules Split by Policy Profile</t>
  </si>
  <si>
    <t>HIR-EC-103</t>
  </si>
  <si>
    <t>ตรวจสอบการจ้างพนักงานใหม่แบบ Key-in สำเร็จ กรณี Business Unit = CDG มี Policy Profile 2 รายการ (CDS, RBS) และตรวจสอบ Downstream Rules แยกตาม Policy Profile</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</si>
  <si>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01
- Personnel Grade (PG) = 10 Employee Sub Group ที่ต้องคีย์ = 10
- ตารางกำหนด Time Status = 01 O.T. Flag = yes สิทธิ์ลาพักผ่อนปีแรก = 6 วัน
ชุดข้อมูล TD-44
- Business Unit = CDG (10000075) Policy Profile = RBS
- Company = C002
- Position = 40129680 Job Code = LPB10.12
- Department = 30007981 Branch = T123_1703 SSO Location = T123
- Division = 20000087 Cost Center = C00223200 Work Location = 50000119
- Work Schedule = D06H0800 Holiday Calendar = 03
- Personnel Grade (PG) = 10 Employee Sub Group ที่ต้องคีย์ = 10
เงื่อนไขเฉพาะของเคสนี้
- ทั้ง 2 รอบอยู่ Business Unit เดียวกันคือ CDG (10000075) และ Personnel Grade (PG) 10 เท่ากัน ต่างกันที่ Policy Profile และ Company
- รอบที่ 1 Policy Profile = CDS Company C001 รอบที่ 2 Policy Profile = RBS Company C002
- รายละเอียดเต็มดูชีท Hiring Test Data</t>
  </si>
  <si>
    <t>1. รอบที่ 1 Policy Profile = CDS ใช้ชุดข้อมูล TD-01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Company = C001 Position = 40106337 Department = 30042174
รอบที่ 2 Policy Profile = RBS ใช้ชุดข้อมูล TD-44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Company = C002 Position = 40129680 Department = 30007981
14. ตรวจผลของทุกรอบ
- เปิด Employee Profile ของทั้ง 2 ราย แล้วบันทึก Business Unit ที่ระบบเก็บ
- บันทึกว่าระบบแสดง Policy Profile ให้เห็นในหน้าจอหรือไม่ และเก็บค่าใด
- บันทึก Time Status O.T. Flag ปฏิทินวันหยุด และกลุ่มสวัสดิการที่ระบบให้ของทั้ง 2 ราย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</si>
  <si>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 2 รอบ และ Employee Status = A (Active)
- Business Unit ที่บันทึกของทั้ง 2 รอบ = CDG (10000075) เหมือนกัน
- Company ที่บันทึกต่างกัน รอบที่ 1 = C001 รอบที่ 2 = C002
- ระบบต้องเก็บ Policy Profile ไว้ที่ข้อมูลพนักงานหรือไม่ = ? OQ-HIR-107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OQ-HIR-107</t>
  </si>
  <si>
    <t>E2E-105</t>
  </si>
  <si>
    <t>Hiring | Keyin - Success | New Hire | Business Unit = CU with Two Policy Profiles | Verify Time Rule When Register Holds a Single CU Entry</t>
  </si>
  <si>
    <t>HIR-EC-104</t>
  </si>
  <si>
    <t>ตรวจสอบการจ้างพนักงานใหม่แบบ Key-in สำเร็จ กรณี Business Unit = CU มี Policy Profile 2 รายการ แต่ Register มี CU เพียงรายการเดียว พร้อมตรวจสอบ Time Rule</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</si>
  <si>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TD-18
- Business Group = CU
- Business Unit = CU (10000013) Policy Profile = SU-OTHER
- Company = C013
- Position = 40188480 Job Code = GAE21.12
- Department = 30005393 Branch = T077_1644 SSO Location = T077
- Division = 20000040 Cost Center = C01301113 Work Location = 50000127
- Work Schedule = D06H0800 Holiday Calendar = 01
- Personnel Grade (PG) = 09 Employee Sub Group ที่ต้องคีย์ = 09
- ตารางกำหนด Time Status = 01 O.T. Flag = yes สิทธิ์ลาพักผ่อนปีแรก = 6 วัน
ชุดข้อมูล TD-19
- Business Unit = CU (10000013) Policy Profile = SU-CMC &amp; SDO
- Position = 40035281 Job Code = MKB10.41
- Department = 30011330 Branch = T081_1648 SSO Location = T081
- Division = 20000021 Cost Center = C01301910 Work Location = 50000140
- Work Schedule = D05H0830 Holiday Calendar = 01
- Personnel Grade (PG) = 11 Employee Sub Group ที่ต้องคีย์ = 11
เงื่อนไขเฉพาะของเคสนี้
- ทั้ง 2 รอบอยู่ Business Unit CU (10000013) และ Company C013 เดียวกัน ต่างกันที่ Policy Profile และ Personnel Grade (PG)
- รอบที่ 1 Policy Profile = SU-OTHER Personnel Grade (PG) 09 รอบที่ 2 Policy Profile = SU-CMC &amp; SDO Personnel Grade (PG) 11
- รายละเอียดเต็มดูชีท Hiring Test Data</t>
  </si>
  <si>
    <t>1. รอบที่ 1 Policy Profile = SU-OTHER ใช้ชุดข้อมูล TD-18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Position = 40188480 Department = 30005393 Branch = T077_1644 Personal Grade = 09
รอบที่ 2 Policy Profile = SU-CMC &amp; SDO ใช้ชุดข้อมูล TD-19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Position = 40035281 Department = 30011330 Branch = T081_1648 Personal Grade = 11
14. ตรวจผลของทุกรอบ
- เปิด Employee Profile ของทั้ง 2 ราย แล้วบันทึก Time Status และ O.T. Flag
- ระบุให้ชัดว่าผลของทั้ง 2 รอบเท่ากันหรือไม่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</si>
  <si>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 2 รอบ และ Employee Status = A (Active)
- Business Unit ที่บันทึกของทั้ง 2 รอบ = CU (10000013)
- Company ที่บันทึกของทั้ง 2 รอบ = C013</t>
  </si>
  <si>
    <t>E2E-106</t>
  </si>
  <si>
    <t>Hiring | Keyin - Success | New Hire | Business Unit = CMG | Same Company, Different Department | Verify Holiday Calendar Derived from Department Not Business Unit</t>
  </si>
  <si>
    <t>HIR-EC-105</t>
  </si>
  <si>
    <t>ตรวจสอบการจ้างพนักงานใหม่แบบ Key-in สำเร็จ กรณี Business Unit = CMG และ Company เดียวกันแต่ต่าง Department พร้อมตรวจสอบว่า Holiday Calendar ถูก Derive จาก Department ไม่ใช่ Business Unit</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</si>
  <si>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TD-40
- Business Group = CRC
- Business Unit = CMG (10000010) Policy Profile = CMG
- Company = C059
- Position = 40107598 Job Code = STC11.40
- Department = 30015116 Branch = T557_1016 SSO Location = T557
- Division = 20000277 Cost Center = C059DUMMY Work Location = 50000132
- Work Schedule = D06H0800 Holiday Calendar = 03
- Personnel Grade (PG) = 10 Employee Sub Group ที่ต้องคีย์ = 10
- ตารางกำหนด Time Status = 01 O.T. Flag = yes สิทธิ์ลาพักผ่อนปีแรก = 6 วัน
ชุดข้อมูล TD-41
- Position = 40184075 Job Code = STC12.12
- Department = 30015096 Branch = T557_1019 SSO Location = T557
- Division = 20000163 Cost Center = C059DUMMY Work Location = 50000132
- Work Schedule = D06H0800 Holiday Calendar = 01
- Personnel Grade (PG) = 10 Employee Sub Group ที่ต้องคีย์ = 10
เงื่อนไขเฉพาะของเคสนี้
- ทั้ง 2 รอบใช้ Business Unit CMG (10000010) Company C059 และ Personnel Grade (PG) 10 เท่ากัน
- รอบที่ 1 Department 30015116 Holiday Calendar 03 รอบที่ 2 Department 30015096 Holiday Calendar 01
- รายละเอียดเต็มดูชีท Hiring Test Data</t>
  </si>
  <si>
    <t>1. รอบที่ 1 หน่วยงาน 30015116 ใช้ชุดข้อมูล TD-40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Position = 40107598 Branch = T557_1016
รอบที่ 2 หน่วยงาน 30015096 ใช้ชุดข้อมูล TD-41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Position = 40184075 Branch = T557_1019
14. ตรวจผลของทุกรอบ
- เปิด Employee Profile ของทั้ง 2 ราย แล้วบันทึกรหัสปฏิทินวันหยุดที่ระบบให้
- บันทึก Work Schedule ที่ระบบให้ของทั้ง 2 ราย
- ยืนยันว่าค่าปฏิทินวันหยุดของ 2 รายไม่เท่ากัน ทั้งที่หน่วยธุรกิจและบริษัทเดียวกัน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</si>
  <si>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 2 รอบ และ Employee Status = A (Active)
- Business Unit และ Company ที่บันทึกของทั้ง 2 รอบเท่ากัน CMG (10000010) และ C059
- Department ที่บันทึกต่างกัน 30015116 และ 30015096</t>
  </si>
  <si>
    <t>ตัดจากเคส E2E-106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t>
  </si>
  <si>
    <t>E2E-107</t>
  </si>
  <si>
    <t>Hiring | Keyin | New Hire | Personal Grade = NA | Verify Employee Subgroup Entry &amp; Leave Quota When Position Has No Grade</t>
  </si>
  <si>
    <t>HIR-EC-106</t>
  </si>
  <si>
    <t>ตรวจสอบการจ้างพนักงานใหม่แบบ Key-in กรณี Personal Grade = NA และ Position ไม่มี Grade พร้อมตรวจสอบ Employee Subgroup และ Leave Quota</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</si>
  <si>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TD-14
- Business Group = CRC
- Business Unit = CFR (10000003) Policy Profile = CFR
- Company = C004
- Position = 40169943 Job Code = STA10.03
- Department = 30011155 Branch = T643_3145 SSO Location = T643
- Division = 20001351 Cost Center = C00429570 Work Location = 50000985
- Work Schedule = D06H0800 Holiday Calendar = 03
- Personnel Grade (PG) = NA Employee Sub Group ที่ต้องคีย์ = ? Personnel Grade (PG) ของ Position เป็น NA จึงยังระบุ Employee Sub Group ไม่ได้ ดู OQ-HIR-51 และ OQ-HIR-98
- ตารางกำหนด Time Status = ? ไม่มี rule ที่ตรง O.T. Flag = ? ไม่มี rule ที่ตรง สิทธิ์ลาพักผ่อนปีแรก = 7 วัน
ชุดข้อมูล TD-08
- Business Unit = CDG (10000075) Policy Profile = CDS
- Company = C001
- Position = 40199297 Job Code = STB10.03
- Department = 30057484 Branch = TB80_1764 SSO Location = TB80
- Division = 20000087 Cost Center = C00126100 Work Location = 50000116
- Work Schedule = D06H0800 Holiday Calendar = 01
- Personnel Grade (PG) = NA Employee Sub Group ที่ต้องคีย์ = ? Personnel Grade (PG) ของ Position เป็น NA จึงยังระบุ Employee Sub Group ไม่ได้ ดู OQ-HIR-51 และ OQ-HIR-98
- ตารางกำหนด Time Status = ? ไม่มี rule ที่ตรง O.T. Flag = ? ไม่มี rule ที่ตรง สิทธิ์ลาพักผ่อนปีแรก = ไม่มีแถว Quota ปีที่ 1
เงื่อนไขเฉพาะของเคสนี้
- ทั้ง 2 รอบใช้ Position ที่ Personnel Grade (PG) = NA เหมือนกัน ต่างกันที่ Business Unit
- รอบที่ 1 CFR ตารางมีแถว Annual Leave Quota ให้ 7 วัน รอบที่ 2 CDG โปรไฟล์ CDS ตารางไม่มีแถว Quota ที่ตรงเลย
- รายละเอียดเต็มดูชีท Hiring Test Data</t>
  </si>
  <si>
    <t>1. รอบที่ 1 หน่วยธุรกิจ CFR ใช้ชุดข้อมูล TD-14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Company = C004 Position = 40169943 Department = 30011155
รอบที่ 2 หน่วยธุรกิจ CDG โปรไฟล์ CDS ใช้ชุดข้อมูล TD-08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Company = C001 Position = 40199297 Department = 30057484
14. ตรวจผลของทุกรอบ
- บันทึกว่าเมื่อเลือกตำแหน่งที่ระดับงานเป็น NA ระบบเติม Personal Grade ให้อัตโนมัติหรือปล่อยว่าง
- บันทึกรายการค่าที่ช่อง Employee Sub Group เปิดให้เลือกในสถานะนั้น
- ถ้าระบบไม่ยอมให้บันทึก ให้บันทึกข้อความที่ระบบแสดงแบบคำต่อคำ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</si>
  <si>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ระบบต้องแสดงค่า Personal Grade ของ Position ตามที่ฐานข้อมูลเก็บไว้ คือ NA ไม่ใช่เติมค่าอื่นให้เอง
- ระบบต้องยอมให้บันทึกพนักงานที่ Position ไม่มี Personnel Grade หรือไม่ = ? OQ-HIR-98
- ถ้ายอมให้บันทึก ต้องคีย์ Employee Sub Group เป็นค่าใด = ? OQ-HIR-51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OQ-HIR-98, OQ-HIR-51</t>
  </si>
  <si>
    <t>ตัดจากเคส E2E-107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
เคสนี้มีจุดที่ยังไม่มีคำตอบ 2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</si>
  <si>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E2E-108</t>
  </si>
  <si>
    <t>Hiring | Keyin - Success | New Hire | Business Unit = CPN | Branch = T564_1001 | Verify Branch-Level Time Rule Overrides Business Unit Default</t>
  </si>
  <si>
    <t>HIR-EC-107</t>
  </si>
  <si>
    <t>ตรวจสอบการจ้างพนักงานใหม่แบบ Key-in สำเร็จ กรณี Business Unit = CPN และ Branch = T564_1001 พร้อมตรวจสอบ Branch-Level Time Rule Override ค่า Default ของ Business Unit</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</si>
  <si>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TD-39
- Business Group = CPN
- Business Unit = CPN (10000009) Policy Profile = CPN
- Company = C066
- Position = 40052805 Job Code = EMA10.99
- Department = 30015654 Branch = T564_1001 SSO Location = T564
- Division = 20000014 Cost Center = 001HOF0103 Work Location = 50000137
- Work Schedule = D05H0830 Holiday Calendar = 01
- Personnel Grade (PG) = UC Employee Sub Group ที่ต้องคีย์ = UC
- ตารางกำหนด Time Status = ? ไม่มี rule ที่ตรง O.T. Flag = ? ไม่มี rule ที่ตรง สิทธิ์ลาพักผ่อนปีแรก = 20 วัน
เงื่อนไขเฉพาะของเคสนี้
- Branch T564_1001 เป็น Branch ที่ตารางมี rule เจาะจง
- Personnel Grade (PG) ของ Position นี้เป็น UC ซึ่งตาราง time_status_mapping ไม่มีแถวที่ตรง
- รายละเอียดเต็มดูชีท Hiring Test Data</t>
  </si>
  <si>
    <t>1. รอบที่ 1 หน่วยธุรกิจ CPN สาขา T564_1001 ใช้ชุดข้อมูล TD-39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Company = C066 Position = 40052805 Department = 30015654 Branch = T564_1001
8. ตรวจผลของทุกรอบ
- เปิด Employee Profile แล้วบันทึก Time Status และ O.T. Flag ที่ระบบให้
- เทียบกับผลของ E2E-102 รอบ CPN ซึ่งอยู่สาขา T583_1020 และไม่มีกติกาเจาะจง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</si>
  <si>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Branch ที่บันทึก = T564_1001 ตรงกับ Position ที่เลือก
- Personal Grade ที่บันทึก = UC</t>
  </si>
  <si>
    <t>E2E-109</t>
  </si>
  <si>
    <t>Hiring | Keyin - Success | New Hire | Verify Time Status Switch Point 01 to 09 Falls on Different Grades per Business Unit</t>
  </si>
  <si>
    <t>HIR-EC-108</t>
  </si>
  <si>
    <t>ตรวจสอบการจ้างพนักงานใหม่แบบ Key-in สำเร็จ และตรวจสอบจุดเปลี่ยน Time Status จาก 01 เป็น 09 ตาม Grade ที่แตกต่างกันในแต่ละ Business Unit</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</si>
  <si>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TD-21
- Business Group = CU
- Business Unit = CU (10000013) Policy Profile = SU-OTHER
- Company = C013
- Position = 40016128 Job Code = GAD10.21
- Department = 30005377 Branch = T077_1644 SSO Location = T077
- Division = 20000014 Cost Center = C01301125 Work Location = 50000127
- Work Schedule = D05H0830 Holiday Calendar = 01
- Personnel Grade (PG) = 13 Employee Sub Group ที่ต้องคีย์ = 13
- ตารางกำหนด Time Status = 01 O.T. Flag = yes สิทธิ์ลาพักผ่อนปีแรก = 6 วัน
ชุดข้อมูล TD-22
- Position = 40016133 Job Code = GAB10.22
- Personnel Grade (PG) = 14 Employee Sub Group ที่ต้องคีย์ = 14
- ตารางกำหนด Time Status = 09 O.T. Flag = no สิทธิ์ลาพักผ่อนปีแรก = 6 วัน
ชุดข้อมูล TD-06
- Business Group = CRC
- Business Unit = CDG (10000075) Policy Profile = CDS
- Company = C001
- Position = 40119464 Job Code = FBD12.41
- Department = 30044625 Branch = T149_1729 SSO Location = T149
- Division = 20000047 Cost Center = C00127519 Work Location = 50000093
- Work Schedule = D06H0800 Holiday Calendar = 06
- Personnel Grade (PG) = 12 Employee Sub Group ที่ต้องคีย์ = 12
ชุดข้อมูล TD-05
- Position = 40119463 Job Code = FBD11.42
- Personnel Grade (PG) = 14 Employee Sub Group ที่ต้องคีย์ = 14
เงื่อนไขเฉพาะของเคสนี้
- รอบที่ 1 กับ 2 อยู่ Business Unit CU จุดเปลี่ยนอยู่ระหว่าง Personnel Grade (PG) 13 กับ 14
- รอบที่ 3 กับ 4 อยู่ Business Unit CDG โปรไฟล์ CDS จุดเปลี่ยนอยู่ระหว่าง Personnel Grade (PG) 12 กับ 14
- ทั้ง 4 รอบใช้ Employee Group = A - Permanent
- รายละเอียดเต็มดูชีท Hiring Test Data</t>
  </si>
  <si>
    <t>1. รอบที่ 1 CU ระดับงาน 13 ใช้ชุดข้อมูล TD-21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Company = C013 Position = 40016128 Employee Sub Group = 13
รอบที่ 2 CU ระดับงาน 14 ใช้ชุดข้อมูล TD-22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Company = C013 Position = 40016133 Employee Sub Group = 14
รอบที่ 3 CDG โปรไฟล์ CDS ระดับงาน 12 ใช้ชุดข้อมูล TD-06
14. Login ด้วย &lt;HR_ADMIN_ACCOUNT&gt;
- ไปที่เมนู EC &gt; New Hire (Manual Key-in)
15. กรอกข้อมูลในส่วน Identity
- กรอก Salutation, First Name / Last Name (TH และ EN), Date of Birth, National ID / Tax ID, Hire Date และ Event Reason = H_NEWHIRE ตาม Test Data
16. กรอกข้อมูลในส่วน Position &amp; Organization
- กรอก Company, Business Unit, Division, Department, Position, Employee Group, Employee SubGroup และ Cost Centre ตามชุดข้อมูลของรอบนั้น
17. กรอกข้อมูลในส่วน Compensation Information
- กรอก Pay Group, Pay Component, Frequency, Amount และ Currency ให้ครบถ้วน
18. กรอกข้อมูลในส่วน Payment Information
- กรอก Bank, Account Number, Bank Country/Region, Currency และ Payment Method
19. กด Submit เพื่อสร้างพนักงานใหม่
- ค่าที่ต่างจากรอบอื่นในรอบนี้
Company = C001 Position = 40119464 Employee Sub Group = 12
รอบที่ 4 CDG โปรไฟล์ CDS ระดับงาน 14 ใช้ชุดข้อมูล TD-05
20. Login ด้วย &lt;HR_ADMIN_ACCOUNT&gt;
- ไปที่เมนู EC &gt; New Hire (Manual Key-in)
21. กรอกข้อมูลในส่วน Identity
- กรอก Salutation, First Name / Last Name (TH และ EN), Date of Birth, National ID / Tax ID, Hire Date และ Event Reason = H_NEWHIRE ตาม Test Data
22. กรอกข้อมูลในส่วน Position &amp; Organization
- กรอก Company, Business Unit, Division, Department, Position, Employee Group, Employee SubGroup และ Cost Centre ตามชุดข้อมูลของรอบนั้น
23. กรอกข้อมูลในส่วน Compensation Information
- กรอก Pay Group, Pay Component, Frequency, Amount และ Currency ให้ครบถ้วน
24. กรอกข้อมูลในส่วน Payment Information
- กรอก Bank, Account Number, Bank Country/Region, Currency และ Payment Method
25. กด Submit เพื่อสร้างพนักงานใหม่
- ค่าที่ต่างจากรอบอื่นในรอบนี้
Company = C001 Position = 40119463 Employee Sub Group = 14
26. ตรวจผลของทุกรอบ
- เปิด Employee Profile ของทั้ง 4 ราย แล้วบันทึก Time Status และ O.T. Flag
- สรุปเป็นตารางว่าระดับงานใดได้ 01 และระดับงานใดได้ 09 ในแต่ละหน่วยธุรกิจ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</si>
  <si>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 4 รอบ และ Employee Status = A (Active)
- Employee Sub Group ที่บันทึกตรงกับที่คีย์ในแต่ละรอบ 13 / 14 / 12 / 14</t>
  </si>
  <si>
    <t>E2E-110</t>
  </si>
  <si>
    <t>Hiring | Keyin - Success | New Hire | Business Group = CU | Personal Grade = 16, 17, 19, 21 | Verify Annual Leave Quota Tiers 6, 10, 15, 20 Days</t>
  </si>
  <si>
    <t>HIR-EC-109</t>
  </si>
  <si>
    <t>ตรวจสอบการจ้างพนักงานใหม่แบบ Key-in สำเร็จ กรณี Business Group = CU และ Personal Grade = 16, 17, 19, 21 พร้อมตรวจสอบ Annual Leave Quota ระดับ 6, 10, 15 และ 20 วัน</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</si>
  <si>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TD-24
- Business Group = CU
- Business Unit = CU (10000013) Policy Profile = SU-OTHER
- Company = C013
- Position = 40016031 Job Code = BDA10.23
- Department = 30005382 Branch = T077_1644 SSO Location = T077
- Division = 20000239 Cost Center = C01301137 Work Location = 50000127
- Work Schedule = D05H0830 Holiday Calendar = 01
- Personnel Grade (PG) = 16 Employee Sub Group ที่ต้องคีย์ = 16
- ตารางกำหนด Time Status = 09 O.T. Flag = no สิทธิ์ลาพักผ่อนปีแรก = 6 วัน
ชุดข้อมูล TD-25
- Position = 40016008 Job Code = FAC10.51
- Department = 30005379 Branch = T077_1644 SSO Location = T077
- Division = 20000280 Cost Center = C01342500 Work Location = 50000127
- Personnel Grade (PG) = 17 Employee Sub Group ที่ต้องคีย์ = 17
- ตารางกำหนด Time Status = 09 O.T. Flag = no สิทธิ์ลาพักผ่อนปีแรก = 10 วัน
ชุดข้อมูล TD-27
- Position = 40016002 Job Code = BDA10.52
- Personnel Grade (PG) = 19 Employee Sub Group ที่ต้องคีย์ = 19
- ตารางกำหนด Time Status = 09 O.T. Flag = no สิทธิ์ลาพักผ่อนปีแรก = 15 วัน
ชุดข้อมูล TD-29
- Position = 40016044 Job Code = FAE10.61
- Department = 30005370 Branch = T077_1644 SSO Location = T077
- Division = 20000023 Cost Center = C01342991 Work Location = 50000127
- Personnel Grade (PG) = 21 Employee Sub Group ที่ต้องคีย์ = 21
- ตารางกำหนด Time Status = 09 O.T. Flag = no สิทธิ์ลาพักผ่อนปีแรก = 20 วัน
เงื่อนไขเฉพาะของเคสนี้
- ตาราง Leave Balance แบ่ง Quota ปีที่ 1 ของ CU เป็นสี่ชั้นตามช่วง Personnel Grade (PG)
- ชั้นที่ทดสอบ Personnel Grade (PG) 16 = 6 วัน 17 = 10 วัน 19 = 15 วัน 21 = 20 วัน
- รายละเอียดเต็มดูชีท Hiring Test Data</t>
  </si>
  <si>
    <t>1. รอบที่ 1 ระดับงาน 16 ใช้ชุดข้อมูล TD-24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Position = 40016031 Employee Sub Group = 16
รอบที่ 2 ระดับงาน 17 ใช้ชุดข้อมูล TD-25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Position = 40016008 Employee Sub Group = 17
รอบที่ 3 ระดับงาน 19 ใช้ชุดข้อมูล TD-27
14. Login ด้วย &lt;HR_ADMIN_ACCOUNT&gt;
- ไปที่เมนู EC &gt; New Hire (Manual Key-in)
15. กรอกข้อมูลในส่วน Identity
- กรอก Salutation, First Name / Last Name (TH และ EN), Date of Birth, National ID / Tax ID, Hire Date และ Event Reason = H_NEWHIRE ตาม Test Data
16. กรอกข้อมูลในส่วน Position &amp; Organization
- กรอก Company, Business Unit, Division, Department, Position, Employee Group, Employee SubGroup และ Cost Centre ตามชุดข้อมูลของรอบนั้น
17. กรอกข้อมูลในส่วน Compensation Information
- กรอก Pay Group, Pay Component, Frequency, Amount และ Currency ให้ครบถ้วน
18. กรอกข้อมูลในส่วน Payment Information
- กรอก Bank, Account Number, Bank Country/Region, Currency และ Payment Method
19. กด Submit เพื่อสร้างพนักงานใหม่
- ค่าที่ต่างจากรอบอื่นในรอบนี้
Position = 40016002 Employee Sub Group = 19
รอบที่ 4 ระดับงาน 21 ใช้ชุดข้อมูล TD-29
20. Login ด้วย &lt;HR_ADMIN_ACCOUNT&gt;
- ไปที่เมนู EC &gt; New Hire (Manual Key-in)
21. กรอกข้อมูลในส่วน Identity
- กรอก Salutation, First Name / Last Name (TH และ EN), Date of Birth, National ID / Tax ID, Hire Date และ Event Reason = H_NEWHIRE ตาม Test Data
22. กรอกข้อมูลในส่วน Position &amp; Organization
- กรอก Company, Business Unit, Division, Department, Position, Employee Group, Employee SubGroup และ Cost Centre ตามชุดข้อมูลของรอบนั้น
23. กรอกข้อมูลในส่วน Compensation Information
- กรอก Pay Group, Pay Component, Frequency, Amount และ Currency ให้ครบถ้วน
24. กรอกข้อมูลในส่วน Payment Information
- กรอก Bank, Account Number, Bank Country/Region, Currency และ Payment Method
25. กด Submit เพื่อสร้างพนักงานใหม่
- ค่าที่ต่างจากรอบอื่นในรอบนี้
Position = 40016044 Employee Sub Group = 21
26. ตรวจผลของทุกรอบ
- บันทึกสิทธิ์ที่แสดงในวันแรกของทั้ง 4 ราย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</si>
  <si>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 4 รอบ และ Employee Status = A (Active)
- Personal Grade ที่บันทึกตรงกับ Position ในแต่ละรอบ 16 / 17 / 19 / 21</t>
  </si>
  <si>
    <t>E2E-111</t>
  </si>
  <si>
    <t>Hiring | Keyin | New Hire | Personal Grade = UC | Compare CDG vs CU vs CPN | Verify Leave Quota Exists but No Matching Time Rule</t>
  </si>
  <si>
    <t>HIR-EC-110</t>
  </si>
  <si>
    <t>ตรวจสอบการจ้างพนักงานใหม่แบบ Key-in กรณี Personal Grade = UC โดยเปรียบเทียบ CDG, CU และ CPN พร้อมตรวจสอบกรณีมี Leave Quota แต่ไม่พบ Time Rule ที่ตรงกัน</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</si>
  <si>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TD-04
- Business Group = CRC
- Business Unit = CDG (10000075) Policy Profile = CDS
- Company = C001
- Position = 40002451 Job Code = EMA10.63
- Department = 30042278 Branch = T132_1712 SSO Location = T132
- Division = 20000191 Cost Center = C00101100 Work Location = 50000127
- Work Schedule = D05H0830 Holiday Calendar = 01
- Personnel Grade (PG) = UC Employee Sub Group ที่ต้องคีย์ = UC
- ตารางกำหนด Time Status = ? ไม่มี rule ที่ตรง O.T. Flag = ? ไม่มี rule ที่ตรง สิทธิ์ลาพักผ่อนปีแรก = 20 วัน
ชุดข้อมูล TD-34
- Business Group = CU
- Business Unit = CU (10000013) Policy Profile = SU-OTHER
- Company = C013
- Position = 40016061 Job Code = EMA10.99
- Department = 30005377 Branch = T077_1644 SSO Location = T077
- Division = 20000014 Cost Center = C01301125 Work Location = 50000127
- Personnel Grade (PG) = UC Employee Sub Group ที่ต้องคีย์ = UC
- ตารางกำหนด Time Status = ? ไม่มี rule ที่ตรง O.T. Flag = ? ไม่มี rule ที่ตรง สิทธิ์ลาพักผ่อนปีแรก = 20 วัน
ชุดข้อมูล TD-39
- Business Group = CPN
- Business Unit = CPN (10000009) Policy Profile = CPN
- Company = C066
- Position = 40052805 Job Code = EMA10.99
- Department = 30015654 Branch = T564_1001 SSO Location = T564
- Division = 20000014 Cost Center = 001HOF0103 Work Location = 50000137
- Personnel Grade (PG) = UC Employee Sub Group ที่ต้องคีย์ = UC
- ตารางกำหนด Time Status = ? ไม่มี rule ที่ตรง O.T. Flag = ? ไม่มี rule ที่ตรง สิทธิ์ลาพักผ่อนปีแรก = 20 วัน
เงื่อนไขเฉพาะของเคสนี้
- ทั้ง 3 รอบใช้ Personnel Grade (PG) UC และ Employee Group = A - Permanent เท่ากัน ต่างกันเฉพาะ Business Unit
- Annual Leave Quota เต็มปีของทั้ง 3 รอบ = 20 วัน
- รายละเอียดเต็มดูชีท Hiring Test Data</t>
  </si>
  <si>
    <t>1. รอบที่ 1 CDG โปรไฟล์ CDS ใช้ชุดข้อมูล TD-04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Company = C001 Position = 40002451 Department = 30042278
รอบที่ 2 CU โปรไฟล์ SU-OTHER ใช้ชุดข้อมูล TD-34
8. Login ด้วย &lt;HR_ADMIN_ACCOUNT&gt;
- ไปที่เมนู EC &gt; New Hire (Manual Key-in)
9. กรอกข้อมูลในส่วน Identity
- กรอก Salutation, First Name / Last Name (TH และ EN), Date of Birth, National ID / Tax ID, Hire Date และ Event Reason = H_NEWHIRE ตาม Test Data
10. กรอกข้อมูลในส่วน Position &amp; Organization
- กรอก Company, Business Unit, Division, Department, Position, Employee Group, Employee SubGroup และ Cost Centre ตามชุดข้อมูลของรอบนั้น
11. กรอกข้อมูลในส่วน Compensation Information
- กรอก Pay Group, Pay Component, Frequency, Amount และ Currency ให้ครบถ้วน
12. กรอกข้อมูลในส่วน Payment Information
- กรอก Bank, Account Number, Bank Country/Region, Currency และ Payment Method
13. กด Submit เพื่อสร้างพนักงานใหม่
- ค่าที่ต่างจากรอบอื่นในรอบนี้
Company = C013 Position = 40016061 Department = 30005377
รอบที่ 3 CPN ใช้ชุดข้อมูล TD-39
14. Login ด้วย &lt;HR_ADMIN_ACCOUNT&gt;
- ไปที่เมนู EC &gt; New Hire (Manual Key-in)
15. กรอกข้อมูลในส่วน Identity
- กรอก Salutation, First Name / Last Name (TH และ EN), Date of Birth, National ID / Tax ID, Hire Date และ Event Reason = H_NEWHIRE ตาม Test Data
16. กรอกข้อมูลในส่วน Position &amp; Organization
- กรอก Company, Business Unit, Division, Department, Position, Employee Group, Employee SubGroup และ Cost Centre ตามชุดข้อมูลของรอบนั้น
17. กรอกข้อมูลในส่วน Compensation Information
- กรอก Pay Group, Pay Component, Frequency, Amount และ Currency ให้ครบถ้วน
18. กรอกข้อมูลในส่วน Payment Information
- กรอก Bank, Account Number, Bank Country/Region, Currency และ Payment Method
19. กด Submit เพื่อสร้างพนักงานใหม่
- ค่าที่ต่างจากรอบอื่นในรอบนี้
Company = C066 Position = 40052805 Department = 30015654
20. ตรวจผลของทุกรอบ
- บันทึก Time Status และ O.T. Flag ที่ระบบให้ของทั้ง 3 ราย
- ระบุให้ชัดว่าระบบให้ค่าใดมาเมื่อทะเบียนไม่มีกติกาที่ตรง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</si>
  <si>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 3 รอบ และ Employee Status = A (Active)
- Personal Grade ที่บันทึก = UC ทั้ง 3 รอบ</t>
  </si>
  <si>
    <t>E2E-112</t>
  </si>
  <si>
    <t>Hiring | Keyin | New Hire | Employee Group = D - Retirement | Employee Sub Group = UC | Verify Behaviour When No Time Rule Matches</t>
  </si>
  <si>
    <t>HIR-EC-111</t>
  </si>
  <si>
    <t>ตรวจสอบการจ้างพนักงานใหม่แบบ Key-in กรณี Employee Group = D - Retirement และ Employee Subgroup = UC พร้อมตรวจสอบการทำงานเมื่อไม่พบ Time Rule ที่ตรงกัน</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</si>
  <si>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TD-34
- Business Group = CU
- Business Unit = CU (10000013) Policy Profile = SU-OTHER
- Company = C013
- Position = 40016061 Job Code = EMA10.99
- Department = 30005377 Branch = T077_1644 SSO Location = T077
- Division = 20000014 Cost Center = C01301125 Work Location = 50000127
- Work Schedule = D05H0830 Holiday Calendar = 01
- Personnel Grade (PG) = UC Employee Sub Group ที่ต้องคีย์ = UC
- ตารางกำหนด Time Status = ? ไม่มี rule ที่ตรง O.T. Flag = ? ไม่มี rule ที่ตรง สิทธิ์ลาพักผ่อนปีแรก = 20 วัน
เงื่อนไขเฉพาะของเคสนี้
- คีย์ Employee Group = D - Retirement แทนค่าตั้งต้น A - Permanent
- คีย์ Employee Sub Group = UC ตาม Personnel Grade (PG) ของ Position
- รายละเอียดเต็มดูชีท Hiring Test Data</t>
  </si>
  <si>
    <t>1. รอบที่ 1 CU ระดับงาน UC กลุ่มพนักงาน D ใช้ชุดข้อมูล TD-34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Company = C013 Position = 40016061
Employee Group = D - Retirement Employee Sub Group = UC
8. ตรวจผลของทุกรอบ
- บันทึกว่าระบบยอมให้เลือกคู่ D กับ UC หรือไม่ ถ้าไม่ยอม ให้บันทึกข้อความที่ระบบแสดงแบบคำต่อคำ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</si>
  <si>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ระบบต้องเปิดให้เลือก Employee Group = D - Retirement ในฟอร์ม New Hire
- ระบบต้องยอมให้จับคู่ D กับ UC หรือไม่ = ? OQ-HIR-108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OQ-HIR-108</t>
  </si>
  <si>
    <t>ตัดจากเคส E2E-112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</si>
  <si>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E2E-113</t>
  </si>
  <si>
    <t>Hiring | Keyin | New Hire | Employee Group = G - Intership | Verify Selectable Employee Sub Groups against Two Conflicting Registers</t>
  </si>
  <si>
    <t>HIR-EC-112</t>
  </si>
  <si>
    <t>ตรวจสอบการจ้างพนักงานใหม่แบบ Key-in กรณี Employee Group = G - Internship และตรวจสอบ Employee Subgroup ที่สามารถเลือกได้จาก Register 2 แหล่งที่ข้อมูลขัดแย้งกัน</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</si>
  <si>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TD-18
- Business Group = CU
- Business Unit = CU (10000013) Policy Profile = SU-OTHER
- Company = C013
- Position = 40188480 Job Code = GAE21.12
- Department = 30005393 Branch = T077_1644 SSO Location = T077
- Division = 20000040 Cost Center = C01301113 Work Location = 50000127
- Work Schedule = D06H0800 Holiday Calendar = 01
- Personnel Grade (PG) = 09 Employee Sub Group ที่ต้องคีย์ = 09
- ตารางกำหนด Time Status = 01 O.T. Flag = yes สิทธิ์ลาพักผ่อนปีแรก = 6 วัน
เงื่อนไขเฉพาะของเคสนี้
- ใช้ Position ของ CU เป็นฐาน แล้วคีย์ Employee Group = G - Intership
- ต้องบันทึกรายการค่าที่ระบบเปิดให้เลือกในช่อง Employee Sub Group แบบครบทุกค่า
- รายละเอียดเต็มดูชีท Hiring Test Data</t>
  </si>
  <si>
    <t>1. รอบที่ 1 CU กลุ่มพนักงาน G ใช้ชุดข้อมูล TD-18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Company = C013 Position = 40188480
Employee Group = G - Intership Employee Sub Group = ค่าที่ระบบเปิดให้เลือก
8. ตรวจผลของทุกรอบ
- เปิดช่อง Employee Sub Group แล้วบันทึกรายการค่าที่ระบบเปิดให้เลือกทั้งหมดแบบคำต่อคำ
- เลือกค่าแรกในรายการแล้วบันทึกพนักงาน
- เปิด Employee Profile แล้วบันทึก Time Status และ O.T. Flag ที่ระบบให้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</si>
  <si>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ระบบต้องเปิดให้เลือก Employee Group = G - Intership ในฟอร์ม New Hire
- รายการ Employee Sub Group ที่ระบบเปิดให้เลือกต้องเป็นชุด T1 ถึง T3 หรือ P1 ถึง P3 = ? OQ-HIR-109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OQ-HIR-109</t>
  </si>
  <si>
    <t>ตัดจากเคส E2E-113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
เคสนี้มีจุดที่ยังไม่มีคำตอบ 1 จุด ไม่ต้องรอคำตอบก่อนรัน ให้รันเก็บค่าที่ระบบแสดงจริงแล้วแจ้ง BA หรือ SA ยืนยันหลังรัน
ยังระบุ Positive หรือ Negative ไม่ได้ เพราะผลที่ระบบต้องแสดงในเคสนี้ยังเป็นคำถามค้าง</t>
  </si>
  <si>
    <t>E2E-114</t>
  </si>
  <si>
    <t>Hiring | Keyin | New Hire | Employee Group = B - Expat Outbound | Employee Sub Group = X7 | Verify Sub Group X7 Is Handled Separately from Numeric 07</t>
  </si>
  <si>
    <t>HIR-EC-113</t>
  </si>
  <si>
    <t>ตรวจสอบการจ้างพนักงานใหม่แบบ Key-in กรณี Employee Group = B - Expat Outbound และ Employee Subgroup = X7 พร้อมตรวจสอบว่า X7 ถูกจัดการแยกจากค่า 07</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</si>
  <si>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TD-42
- Business Group = CRC
- Business Unit = CFR (10000003) Policy Profile = CFR
- Company = C004
- Position = 40007752 Job Code = STB10.12
- Department = 30002647 Branch = T224_1804 SSO Location = T224
- Division = 20001352 Cost Center = C00426100 Work Location = 50000183
- Work Schedule = D06H0800 Holiday Calendar = 03
- Personnel Grade (PG) = 10 Employee Sub Group ที่ต้องคีย์ = 10
- ตารางกำหนด Time Status = 01 O.T. Flag = yes สิทธิ์ลาพักผ่อนปีแรก = 6 วัน
เงื่อนไขเฉพาะของเคสนี้
- ใช้ Position ของ CFR เป็นฐาน แล้วคีย์ Employee Group = B - Expat Outbound
- คีย์ Employee Sub Group = X7
- รันคู่กับ E2E-34 ซึ่งทดสอบการเก็บเลขศูนย์นำหน้าของ Employee Sub Group 07
- รายละเอียดเต็มดูชีท Hiring Test Data</t>
  </si>
  <si>
    <t>1. รอบที่ 1 CFR กลุ่มพนักงาน B กลุ่มย่อย X7 ใช้ชุดข้อมูล TD-42
2. Login ด้วย &lt;HR_ADMIN_ACCOUNT&gt;
- ไปที่เมนู EC &gt; New Hire (Manual Key-in)
3. กรอกข้อมูลในส่วน Identity
- กรอก Salutation, First Name / Last Name (TH และ EN), Date of Birth, National ID / Tax ID, Hire Date และ Event Reason = H_NEWHIRE ตาม Test Data
4. กรอกข้อมูลในส่วน Position &amp; Organization
- กรอก Company, Business Unit, Division, Department, Position, Employee Group, Employee SubGroup และ Cost Centre ตามชุดข้อมูลของรอบนั้น
5. กรอกข้อมูลในส่วน Compensation Information
- กรอก Pay Group, Pay Component, Frequency, Amount และ Currency ให้ครบถ้วน
6. กรอกข้อมูลในส่วน Payment Information
- กรอก Bank, Account Number, Bank Country/Region, Currency และ Payment Method
7. กด Submit เพื่อสร้างพนักงานใหม่
- ค่าที่ต่างจากรอบอื่นในรอบนี้
Company = C004 Position = 40007752
Employee Group = B - Expat Outbound Employee Sub Group = X7
8. ตรวจผลของทุกรอบ
- เปิดช่อง Employee Sub Group แล้วบันทึกรายการค่าที่ระบบเปิดให้เลือกทั้งหมด
- บันทึกพนักงาน แล้วเปิด Employee Profile
- บันทึกค่า Employee Sub Group ที่ระบบเก็บแบบคำต่อคำ ต้องเป็น X7 ไม่ใช่ 7 หรือ 07
- บันทึก Time Status และ O.T. Flag ที่ระบบให้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</si>
  <si>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ระบบต้องเปิดให้เลือก Employee Group = B - Expat Outbound ในฟอร์ม New Hire
- ค่า Employee Sub Group ที่ระบบเก็บต้องเป็น X7 ตรงตามที่เลือก ไม่ถูกแปลงเป็น 7 หรือ 07 หรือค่าว่าง</t>
  </si>
  <si>
    <t xml:space="preserve"> X7 ไม่ถูกแปลง = เรื่องเดียวกับ 07 ไม่กลายเป็น 7 ซ้ำกับ 34</t>
  </si>
  <si>
    <t>E2E-115</t>
  </si>
  <si>
    <t>Hiring | Keyin - Success | New Hire | Business Group = CHR (First Coverage) | Employee Group A vs D | Verify Time Management Status and Annual Leave Quota Register Entry</t>
  </si>
  <si>
    <t>HIR-EC-114</t>
  </si>
  <si>
    <t>ตรวจสอบการจ้างพนักงานใหม่แบบ Key-in สำเร็จ กรณี Business Group = CHR โดยเปรียบเทียบ Employee Group A และ D พร้อมตรวจสอบ Time Management Status และ Annual Leave Quota จาก Register</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</si>
  <si>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TD-60
- Business Group = CHR
- Business Unit = CHR (10000012) Policy Profile = CHR
- Company = C055
- Position = 40015603 Job Code = HRD11.21
- Department = 30009285 (คีย์ที่ช่อง Organization ดู OQ-HIR-138) Store/ Branch Code = T545_2136 SSO Location = T545
- Division = 20000054 (ยังไม่พบช่องชื่อ Division บนหน้าจอ ดู OQ-HIR-138) Cost Center = C05563100 Work Location = 50000137
- Work Schedule = D05H0830 Holiday Calendar = 01
- Personnel Grade (PG) = 11 Employee Group = A - Permanent Employee Sub Group ที่ต้องคีย์ = 11
- ตาราง time_status_mapping กำหนด Time Status = 01 O.T. Flag = yes สิทธิ์ลาพักผ่อนปีแรก = ? ตาราง annual_leave_quota_mapping ไม่มีแถวของ Business Group CHR ดู OQ-HIR-121
ชุดข้อมูล TD-61
- Position = 40015601 Job Code = HRD11.42
- Department = 30009285 (คีย์ที่ช่อง Organization ดู OQ-HIR-138) Store/ Branch Code = T545_2136 SSO Location = T545
- Division = 20000054 (ยังไม่พบช่องชื่อ Division บนหน้าจอ ดู OQ-HIR-138) Cost Center = C05563100 Work Location = 50000137
- Personnel Grade (PG) = 14 Employee Group = D - Retirement Employee Sub Group ที่ต้องคีย์ = 14
- ตาราง time_status_mapping กำหนด Time Status = 09 O.T. Flag = no สิทธิ์ลาพักผ่อนปีแรก = ? ตาราง annual_leave_quota_mapping ไม่มีแถวของ Business Group CHR ดู OQ-HIR-121
เงื่อนไขเฉพาะของเคสนี้
- ทั้งสองรอบใช้ Company C055 เท่ากัน ต่างกันที่ Employee Group เท่านั้น
- rule ที่ตารางให้มาอยู่ชั้น Business Unit ไม่มี rule ชั้น Company Branch หรือ Position มาทับ
- สิทธิ์ลาพักผ่อนปีแรกยังไม่มีคำตอบทั้งสองรอบ เพราะตารางไม่มีแถวของ CHR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</si>
  <si>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EC &gt; HR &gt; Employees</t>
  </si>
  <si>
    <t>1. รอบที่ 1 หน่วยธุรกิจ CHR กลุ่ม A ใช้ชุดข้อมูล TD-60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C055 Position = 40015603 Organization (Department) = 30009285 Store/ Branch Code = T545_2136 Employee Group = A - Permanent Employee Subgroup = 11
รอบที่ 2 หน่วยธุรกิจ CHR กลุ่ม D ใช้ชุดข้อมูล TD-61
- ทำซ้ำขั้นตอนที่ 1 ถึง 10 โดยเปลี่ยนเป็นชุดข้อมูล TD-61
- ค่าที่ต่างจากรอบอื่นในรอบนี้
Company = C055 Position = 40015601 Organization (Department) = 30009285 Store/ Branch Code = T545_2136 Employee Group = D - Retirement Employee Subgroup = 14
12. ตรวจผลของทุกรอบ
- เปิด Employee Profile ของทั้งสองรอบ แล้วบันทึก Time Management Status และ O.T. Flag ที่ระบบให้
- เทียบผลของรอบที่ 1 กับรอบที่ 2 ต้องต่างกัน เพราะ Employee Group ต่างกัน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</si>
  <si>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ระบบสร้างพนักงานสำเร็จทั้งสองรอบ และ Employee Status = A (Active)
- Business Unit ที่บันทึก = CHR (10000012) ตรงกับ Position ที่เลือกทั้งสองรอบ
- Employee Group ที่บันทึก รอบที่ 1 = A - Permanent รอบที่ 2 = D - Retirement</t>
  </si>
  <si>
    <t>E2E-116</t>
  </si>
  <si>
    <t>Hiring | Keyin - Success | New Hire | Business Group = CRG (First Coverage) | Company-Level vs Business Unit-Level Rule | Verify Both Resolve to the Same Time Management Status</t>
  </si>
  <si>
    <t>HIR-EC-115</t>
  </si>
  <si>
    <t>ตรวจสอบการจ้างพนักงานใหม่แบบ Key-in สำเร็จ กรณี Business Group = CRG โดยเปรียบเทียบ Company-Level และ Business Unit-Level Rule พร้อมตรวจสอบว่าได้ Time Management Status เดียวกัน</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</si>
  <si>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TD-78
- Business Group = CRG
- Business Unit = CRG (10000011) Policy Profile = CRG
- Company = C005
- Position = 40119129 Job Code = EMA10.62
- Department = 30044576 (คีย์ที่ช่อง Organization ดู OQ-HIR-138) Store/ Branch Code = T546_1001 SSO Location = T546
- Division = 20000283 (ยังไม่พบช่องชื่อ Division บนหน้าจอ ดู OQ-HIR-138) Cost Center = C00501990 Work Location = 50000128
- Work Schedule = D05H0830 Holiday Calendar = 01
- Personnel Grade (PG) = 23 Employee Group = A - Permanent Employee Sub Group ที่ต้องคีย์ = 23
- ตาราง time_status_mapping กำหนด Time Status = 09 O.T. Flag = no สิทธิ์ลาพักผ่อนปีแรก = ? ตาราง annual_leave_quota_mapping ไม่มีแถวของ Business Group CRG ดู OQ-HIR-121
ชุดข้อมูล TD-79
- Company = C055
- Position = 40015613 Job Code = HRD11.21
- Department = 30003851 (คีย์ที่ช่อง Organization ดู OQ-HIR-138) Store/ Branch Code = T544_2135 SSO Location = T544
- Division = 20000054 (ยังไม่พบช่องชื่อ Division บนหน้าจอ ดู OQ-HIR-138) Cost Center = C05563100 Work Location = 50000128
- Personnel Grade (PG) = 12 Employee Group = A - Permanent Employee Sub Group ที่ต้องคีย์ = 12
- ตาราง time_status_mapping กำหนด Time Status = 09 O.T. Flag = no สิทธิ์ลาพักผ่อนปีแรก = ? ตาราง annual_leave_quota_mapping ไม่มีแถวของ Business Group CRG ดู OQ-HIR-121
เงื่อนไขเฉพาะของเคสนี้
- รอบที่ 1 ใช้ Position ใต้ Company C005 ซึ่งตารางมี rule ชั้น Company เจาะจง
- รอบที่ 2 ใช้ Position ใต้ Company C055 ซึ่งตารางไม่มี rule ชั้น Company จึงต้องตกไปใช้ rule ชั้น Business Unit
- ถ้าสองรอบให้ผลต่างกัน แปลว่า rule ชั้น Company ของ CRG ไม่ตรงกับ rule ชั้น Business Unit ให้บันทึกเป็นข้อขัดแย้งทันที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</si>
  <si>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กติกาชั้นบริษัท C005 ใช้ชุดข้อมูล TD-78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C005 Position = 40119129 Organization (Department) = 30044576 Store/ Branch Code = T546_1001 Employee Group = A - Permanent Employee Subgroup = 23
รอบที่ 2 กติกาชั้นหน่วยธุรกิจ ใช้ชุดข้อมูล TD-79
- ทำซ้ำขั้นตอนที่ 1 ถึง 10 โดยเปลี่ยนเป็นชุดข้อมูล TD-79
- ค่าที่ต่างจากรอบอื่นในรอบนี้
Company = C055 Position = 40015613 Organization (Department) = 30003851 Store/ Branch Code = T544_2135 Employee Group = A - Permanent Employee Subgroup = 12
12. ตรวจผลของทุกรอบ
- เปิด Employee Profile ของทั้งสองรอบ แล้วบันทึก Time Management Status และ O.T. Flag ที่ระบบให้
- เทียบผลของสองรอบ ต้องได้ค่าเดียวกัน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</si>
  <si>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ระบบสร้างพนักงานสำเร็จทั้งสองรอบ และ Employee Status = A (Active)
- Business Unit ที่บันทึก = CRG (10000011) ทั้งสองรอบ
- Company ที่บันทึก รอบที่ 1 = C005 รอบที่ 2 = C055</t>
  </si>
  <si>
    <t>E2E-117</t>
  </si>
  <si>
    <t>Hiring | Keyin - Success | New Hire | Business Unit = OFM | Position vs Company vs Branch vs Business Unit Rule | Verify Narrowest Scope Wins</t>
  </si>
  <si>
    <t>HIR-EC-116</t>
  </si>
  <si>
    <t>ตรวจสอบการจ้างพนักงานใหม่แบบ Key-in สำเร็จ กรณี Business Unit = OFM และมีกฎระดับ Position, Company, Branch และ Business Unit พร้อมตรวจสอบการเลือก Rule ที่มี Scope แคบที่สุด</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</si>
  <si>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TD-74
- Business Group = CRC
- Business Unit = OFM (10000008) Policy Profile = OFM
- Company = C102
- Position = 40108744 Job Code = BIC10.41
- Department = 30041908 (คีย์ที่ช่อง Organization ดู OQ-HIR-138) Store/ Branch Code = T756_3141 SSO Location = T756
- Division = 20000009 (ยังไม่พบช่องชื่อ Division บนหน้าจอ ดู OQ-HIR-138) Cost Center = C10251423 Work Location = 50000139
- Work Schedule = D05H0830 Holiday Calendar = 01
- Personnel Grade (PG) = 12 Employee Group = A - Permanent Employee Sub Group ที่ต้องคีย์ = 12
- ตาราง time_status_mapping กำหนด Time Status = 01 O.T. Flag = yes สิทธิ์ลาพักผ่อนปีแรก = 6
ชุดข้อมูล TD-75
- Position = 40018364 Job Code = LDD10.42
- Department = 30053647 (คีย์ที่ช่อง Organization ดู OQ-HIR-138) Store/ Branch Code = T642_3142 SSO Location = T642
- Division = 20000071 (ยังไม่พบช่องชื่อ Division บนหน้าจอ ดู OQ-HIR-138) Cost Center = C10282103 Work Location = 50000506
- Personnel Grade (PG) = 15 Employee Group = A - Permanent Employee Sub Group ที่ต้องคีย์ = 15
- ตาราง time_status_mapping กำหนด Time Status = 09 O.T. Flag = yes สิทธิ์ลาพักผ่อนปีแรก = 6
ชุดข้อมูล TD-76
- Company = C136
- Position = 40127421 Job Code = BMC10.41
- Department = 30047162 (คีย์ที่ช่อง Organization ดู OQ-HIR-138) Store/ Branch Code = T915_1001 SSO Location = T915
- Division = 20000314 (ยังไม่พบช่องชื่อ Division บนหน้าจอ ดู OQ-HIR-138) Cost Center = C13681101 Work Location = 50001895
- Work Schedule = D06H0800 Holiday Calendar = 04
- Personnel Grade (PG) = 11 Employee Group = A - Permanent Employee Sub Group ที่ต้องคีย์ = 11
- ตาราง time_status_mapping กำหนด Time Status = 02 O.T. Flag = no สิทธิ์ลาพักผ่อนปีแรก = 6
ชุดข้อมูล TD-77
- Position = 40018327 Job Code = LDD10.41
- Department = 30053647 (คีย์ที่ช่อง Organization ดู OQ-HIR-138) Store/ Branch Code = T642_3142 SSO Location = T642
- Division = 20000071 (ยังไม่พบช่องชื่อ Division บนหน้าจอ ดู OQ-HIR-138) Cost Center = C10282103 Work Location = 50000506
- Personnel Grade (PG) = 11 Employee Group = D - Retirement Employee Sub Group ที่ต้องคีย์ = 11
- ตาราง time_status_mapping กำหนด Time Status = 03 O.T. Flag = yes สิทธิ์ลาพักผ่อนปีแรก = 6
เงื่อนไขเฉพาะของเคสนี้
- รอบที่ 1 Position 40108744 มี rule ชั้น Position เจาะจง จึงต้องชนะทุกชั้นที่กว้างกว่า
- รอบที่ 2 ไม่มี rule ชั้น Position และชั้น Branch จึงต้องตกไปใช้ rule ชั้น Company C102
- รอบที่ 3 Branch T91 มี rule ชั้น Branch จึงต้องชนะ rule ชั้น Company และชั้น Business Unit
- รอบที่ 4 เป็น Employee Group = D - Retirement ซึ่งมี rule เฉพาะที่ชั้น Business Unit เท่านั้น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</si>
  <si>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กติกาชั้นตำแหน่ง ใช้ชุดข้อมูล TD-74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C102 Position = 40108744 Organization (Department) = 30041908 Store/ Branch Code = T756_3141 Employee Group = A - Permanent Employee Subgroup = 12
รอบที่ 2 กติกาชั้นบริษัท ใช้ชุดข้อมูล TD-75
- ทำซ้ำขั้นตอนที่ 1 ถึง 10 โดยเปลี่ยนเป็นชุดข้อมูล TD-75
- ค่าที่ต่างจากรอบอื่นในรอบนี้
Company = C102 Position = 40018364 Organization (Department) = 30053647 Store/ Branch Code = T642_3142 Employee Group = A - Permanent Employee Subgroup = 15
รอบที่ 3 กติกาชั้นสาขา ใช้ชุดข้อมูล TD-76
- ทำซ้ำขั้นตอนที่ 1 ถึง 10 โดยเปลี่ยนเป็นชุดข้อมูล TD-76
- ค่าที่ต่างจากรอบอื่นในรอบนี้
Company = C136 Position = 40127421 Organization (Department) = 30047162 Store/ Branch Code = T915_1001 Employee Group = A - Permanent Employee Subgroup = 11
รอบที่ 4 กติกาชั้นหน่วยธุรกิจ กลุ่ม D ใช้ชุดข้อมูล TD-77
- ทำซ้ำขั้นตอนที่ 1 ถึง 10 โดยเปลี่ยนเป็นชุดข้อมูล TD-77
- ค่าที่ต่างจากรอบอื่นในรอบนี้
Company = C102 Position = 40018327 Organization (Department) = 30053647 Store/ Branch Code = T642_3142 Employee Group = D - Retirement Employee Subgroup = 11
12. ตรวจผลของทุกรอบ
- เปิด Employee Profile ของทั้งสี่รอบ แล้วบันทึก Time Management Status และ O.T. Flag ที่ระบบให้
- ยืนยันว่าทั้งสี่รอบให้ค่าไม่ซ้ำกัน ถ้าซ้ำกันแปลว่าระบบไม่ได้เลือกกติกาตามชั้นที่แคบที่สุด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</si>
  <si>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ระบบสร้างพนักงานสำเร็จทั้งสี่รอบ และ Employee Status = A (Active)
- Business Unit ที่บันทึก = OFM (10000008) ทั้งสี่รอบ
- Position, Company และ Branch ที่บันทึกในแต่ละรอบตรงกับชุดข้อมูลของรอบนั้น</t>
  </si>
  <si>
    <t>E2E-118</t>
  </si>
  <si>
    <t>Hiring | Keyin - Success | New Hire | Time Management Status = 05 Exists Only in Business Group CPN | Position, Branch and Department Scope | Verify Time Management Status 05 and O.T. Flag = No</t>
  </si>
  <si>
    <t>HIR-EC-117</t>
  </si>
  <si>
    <t>ตรวจสอบการจ้างพนักงานใหม่แบบ Key-in สำเร็จ กรณี Time Management Status = 05 มีเฉพาะใน Business Group CPN และกำหนด Scope ระดับ Position, Branch และ Department พร้อมตรวจสอบ Time Management Status = 05 และ O.T. Flag = No</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</si>
  <si>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TD-62
- Business Group = CPN
- Business Unit = CPN (10000009) Policy Profile = CPN
- Company = C138
- Position = 40129085 Job Code = GAD10.41
- Department = 30047484 (คีย์ที่ช่อง Organization ดู OQ-HIR-138) Store/ Branch Code = T921_1056 SSO Location = T921
- Division = 20000274 (ยังไม่พบช่องชื่อ Division บนหน้าจอ ดู OQ-HIR-138) Cost Center = 041HSF0203 Work Location = 50000137
- Work Schedule = D05H0830 Holiday Calendar = 01
- Personnel Grade (PG) = 11 Employee Group = A - Permanent Employee Sub Group ที่ต้องคีย์ = 11
- ตาราง time_status_mapping กำหนด Time Status = 05 O.T. Flag = no สิทธิ์ลาพักผ่อนปีแรก = 7
ชุดข้อมูล TD-63
- Company = C066
- Position = 40051670 Job Code = GAD10.21
- Department = 30054780 (คีย์ที่ช่อง Organization ดู OQ-HIR-138) Store/ Branch Code = T564_1001 SSO Location = T564
- Division = 20001467 (ยังไม่พบช่องชื่อ Division บนหน้าจอ ดู OQ-HIR-138) Cost Center = 001HOF0511 Work Location = 50000137
- Personnel Grade (PG) = 11 Employee Group = A - Permanent Employee Sub Group ที่ต้องคีย์ = 11
ชุดข้อมูล TD-64
- Company = C080
- Position = 40182630 Job Code = PSH10.41
- Department = 30055833 (คีย์ที่ช่อง Organization ดู OQ-HIR-138) Store/ Branch Code = TA87_1071 SSO Location = TA87
- Division = 20001406 (ยังไม่พบช่องชื่อ Division บนหน้าจอ ดู OQ-HIR-138) Cost Center = 007RCPC107 Work Location = 50017009
- Personnel Grade (PG) = 13 Employee Group = A - Permanent Employee Sub Group ที่ต้องคีย์ = 13
เงื่อนไขเฉพาะของเคสนี้
- ทั้งสามรอบต้องได้ Time Status = 05 เท่ากัน แต่เดินมาจาก rule คนละชั้น
- ถ้ารอบใดได้ค่าอื่น แปลว่าระบบไม่ได้เลือก rule ชั้นที่ควรชนะในรอบนั้น
- ค่า 05 ไม่มีใน Business Group อื่น จึงห้ามยกผลของเคสนี้ไปใช้กับ Business Group อื่น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</si>
  <si>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กติกาชั้นตำแหน่ง ใช้ชุดข้อมูล TD-62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C138 Position = 40129085 Organization (Department) = 30047484 Store/ Branch Code = T921_1056 Employee Group = A - Permanent Employee Subgroup = 11
รอบที่ 2 กติกาชั้นสาขา ใช้ชุดข้อมูล TD-63
- ทำซ้ำขั้นตอนที่ 1 ถึง 10 โดยเปลี่ยนเป็นชุดข้อมูล TD-63
- ค่าที่ต่างจากรอบอื่นในรอบนี้
Company = C066 Position = 40051670 Organization (Department) = 30054780 Store/ Branch Code = T564_1001 Employee Group = A - Permanent Employee Subgroup = 11
รอบที่ 3 กติกาชั้นหน่วยงาน ใช้ชุดข้อมูล TD-64
- ทำซ้ำขั้นตอนที่ 1 ถึง 10 โดยเปลี่ยนเป็นชุดข้อมูล TD-64
- ค่าที่ต่างจากรอบอื่นในรอบนี้
Company = C080 Position = 40182630 Organization (Department) = 30055833 Store/ Branch Code = TA87_1071 Employee Group = A - Permanent Employee Subgroup = 13
12. ตรวจผลของทุกรอบ
- เปิด Employee Profile ของทั้งสามรอบ แล้วบันทึก Time Management Status และ O.T. Flag ที่ระบบให้
- ยืนยันว่าทั้งสามรอบได้ Time Management Status = 05 และ O.T. Flag = no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</si>
  <si>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ระบบสร้างพนักงานสำเร็จทั้งสามรอบ และ Employee Status = A (Active)
- Business Unit ที่บันทึก = CPN (10000009) ทั้งสามรอบ
- Company ที่บันทึก รอบที่ 1 = C138 รอบที่ 2 = C066 รอบที่ 3 = C080</t>
  </si>
  <si>
    <t>E2E-119</t>
  </si>
  <si>
    <t>Hiring | Keyin - Success | New Hire | Business Unit = B2S | Company = C006 | Employee Subgroup Bands 07-10, 11-13, 14-16 and 17-27 | Verify Time Management Status Changes by Band Only</t>
  </si>
  <si>
    <t>HIR-EC-118</t>
  </si>
  <si>
    <t>ตรวจสอบการจ้างพนักงานใหม่แบบ Key-in สำเร็จ กรณี Business Unit = B2S, Company = C006 และ Employee Subgroup ช่วง 07-10, 11-13, 14-16, 17-27 พร้อมตรวจสอบการเปลี่ยน Time Management Status ตาม Subgroup Band</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</si>
  <si>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TD-65
- Business Group = CRC
- Business Unit = B2S (10000007) Policy Profile = B2S
- Company = C006
- Position = 40103381 Job Code = STC10.12
- Department = 30040387 (คีย์ที่ช่อง Organization ดู OQ-HIR-138) Store/ Branch Code = T015_1132 SSO Location = T015
- Division = 20000087 (ยังไม่พบช่องชื่อ Division บนหน้าจอ ดู OQ-HIR-138) Cost Center = C00626100 Work Location = 50001144
- Work Schedule = D06H0800 Holiday Calendar = 03
- Personnel Grade (PG) = 09 Employee Group = A - Permanent Employee Sub Group ที่ต้องคีย์ = 09
- ตาราง time_status_mapping กำหนด Time Status = 01 O.T. Flag = yes สิทธิ์ลาพักผ่อนปีแรก = 6
ชุดข้อมูล TD-67
- Position = 40000012 Job Code = STA10.41
- Department = 30000006 (คีย์ที่ช่อง Organization ดู OQ-HIR-138) Store/ Branch Code = T015_1018 SSO Location = T015
- Division = 20000087 (ยังไม่พบช่องชื่อ Division บนหน้าจอ ดู OQ-HIR-138) Cost Center = C00621801 Work Location = 50000447
- Personnel Grade (PG) = 11 Employee Group = A - Permanent Employee Sub Group ที่ต้องคีย์ = 11
- ตาราง time_status_mapping กำหนด Time Status = 03 O.T. Flag = yes สิทธิ์ลาพักผ่อนปีแรก = 6
ชุดข้อมูล TD-66
- Position = 40000077 Job Code = STB13.42
- Department = 30000042 (คีย์ที่ช่อง Organization ดู OQ-HIR-138) Store/ Branch Code = T015_1028 SSO Location = T015
- Division = 20000087 (ยังไม่พบช่องชื่อ Division บนหน้าจอ ดู OQ-HIR-138) Cost Center = C00626100 Work Location = 50000089
- Personnel Grade (PG) = 14 Employee Group = A - Permanent Employee Sub Group ที่ต้องคีย์ = 14
- ตาราง time_status_mapping กำหนด Time Status = 02 O.T. Flag = yes สิทธิ์ลาพักผ่อนปีแรก = 6
ชุดข้อมูล TD-68
- Position = 40000525 Job Code = SPA10.52
- Department = 30000340 (คีย์ที่ช่อง Organization ดู OQ-HIR-138) Store/ Branch Code = T015_1015 SSO Location = T015
- Division = 20000007 (ยังไม่พบช่องชื่อ Division บนหน้าจอ ดู OQ-HIR-138) Cost Center = C00611003 Work Location = 50000136
- Work Schedule = D05H0830 Holiday Calendar = 01
- Personnel Grade (PG) = 19 Employee Group = A - Permanent Employee Sub Group ที่ต้องคีย์ = 19
- ตาราง time_status_mapping กำหนด Time Status = 09 O.T. Flag = no สิทธิ์ลาพักผ่อนปีแรก = 15
เงื่อนไขเฉพาะของเคสนี้
- ทั้งสี่รอบต้องได้ Time Status ไม่ซ้ำกัน
- ถ้าสองรอบใดได้ค่าเท่ากัน แปลว่าระบบไม่ได้แยกช่วง Employee Sub Group ตามตาราง
- รอบที่ 4 อยู่ช่วง 17 ถึง 27 ซึ่งเป็นช่วงเดียวในเคสนี้ที่ Annual Leave Quota ขึ้นเป็น 15 วัน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</si>
  <si>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ช่วงกลุ่มย่อย 07 ถึง 10 ใช้ชุดข้อมูล TD-65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C006 Position = 40103381 Organization (Department) = 30040387 Store/ Branch Code = T015_1132 Employee Group = A - Permanent Employee Subgroup = 09
รอบที่ 2 ช่วงกลุ่มย่อย 11 ถึง 13 ใช้ชุดข้อมูล TD-67
- ทำซ้ำขั้นตอนที่ 1 ถึง 10 โดยเปลี่ยนเป็นชุดข้อมูล TD-67
- ค่าที่ต่างจากรอบอื่นในรอบนี้
Company = C006 Position = 40000012 Organization (Department) = 30000006 Store/ Branch Code = T015_1018 Employee Group = A - Permanent Employee Subgroup = 11
รอบที่ 3 ช่วงกลุ่มย่อย 14 ถึง 16 ใช้ชุดข้อมูล TD-66
- ทำซ้ำขั้นตอนที่ 1 ถึง 10 โดยเปลี่ยนเป็นชุดข้อมูล TD-66
- ค่าที่ต่างจากรอบอื่นในรอบนี้
Company = C006 Position = 40000077 Organization (Department) = 30000042 Store/ Branch Code = T015_1028 Employee Group = A - Permanent Employee Subgroup = 14
รอบที่ 4 ช่วงกลุ่มย่อย 17 ถึง 27 ใช้ชุดข้อมูล TD-68
- ทำซ้ำขั้นตอนที่ 1 ถึง 10 โดยเปลี่ยนเป็นชุดข้อมูล TD-68
- ค่าที่ต่างจากรอบอื่นในรอบนี้
Company = C006 Position = 40000525 Organization (Department) = 30000340 Store/ Branch Code = T015_1015 Employee Group = A - Permanent Employee Subgroup = 19
12. ตรวจผลของทุกรอบ
- เปิด Employee Profile ของทั้งสี่รอบ แล้วบันทึก Time Management Status และ O.T. Flag ที่ระบบให้
- ยืนยันว่าค่าที่ได้ทั้งสี่รอบไม่ซ้ำกัน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</si>
  <si>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ระบบสร้างพนักงานสำเร็จทั้งสี่รอบ และ Employee Status = A (Active)
- Business Unit = B2S (10000007) และ Company = C006 ทั้งสี่รอบ
- Employee Subgroup ที่บันทึก รอบที่ 1 = 09 รอบที่ 2 = 11 รอบที่ 3 = 14 รอบที่ 4 = 19</t>
  </si>
  <si>
    <t>E2E-120</t>
  </si>
  <si>
    <t>Hiring | Keyin - Success | New Hire | Employee Group B, C, E, F, G and H at Business Unit CFR | No Business Unit Rule Exists | Verify Global Default Rule Selected by Employee Group</t>
  </si>
  <si>
    <t>HIR-EC-119</t>
  </si>
  <si>
    <t>ตรวจสอบการจ้างพนักงานใหม่แบบ Key-in สำเร็จ กรณี Employee Group B, C, E, F, G และ H ใน Business Unit = CFR ซึ่งไม่มี Business Unit Rule พร้อมตรวจสอบการเลือก Global Default Rule ตาม Employee Group</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</si>
  <si>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TD-92
- Business Group = CRC
- Business Unit = CFR (10000003) Policy Profile = CFR
- Company = C004
- Position = 40008578 Job Code = STB12.42
- Department = 30002883 (คีย์ที่ช่อง Organization ดู OQ-HIR-138) Store/ Branch Code = T274_1854 SSO Location = T274
- Division = 20001351 (ยังไม่พบช่องชื่อ Division บนหน้าจอ ดู OQ-HIR-138) Cost Center = C00426100 Work Location = 50000461
- Work Schedule = D06H0800 Holiday Calendar = 03
- Personnel Grade (PG) = 14 Employee Group = B - Expat Outbound Employee Sub Group ที่ต้องคีย์ = (ตารางไม่ระบุช่วง Employee Sub Group)
- ตาราง time_status_mapping กำหนด Time Status = 09 O.T. Flag = no สิทธิ์ลาพักผ่อนปีแรก = 6
ชุดข้อมูล TD-93
- Department = 30002883 (คีย์ที่ช่อง Organization ดู OQ-HIR-138) Store/ Branch Code = T274_1854 SSO Location = T274
- Division = 20001351 (ยังไม่พบช่องชื่อ Division บนหน้าจอ ดู OQ-HIR-138) Cost Center = C00426100 Work Location = 50000461
- Personnel Grade (PG) = 14 Employee Group = C - Expat Inbound Employee Sub Group ที่ต้องคีย์ = (ตารางไม่ระบุช่วง Employee Sub Group)
ชุดข้อมูล TD-99
- Department = 30002883 (คีย์ที่ช่อง Organization ดู OQ-HIR-138) Store/ Branch Code = T274_1854 SSO Location = T274
- Division = 20001351 (ยังไม่พบช่องชื่อ Division บนหน้าจอ ดู OQ-HIR-138) Cost Center = C00426100 Work Location = 50000461
- Personnel Grade (PG) = 14 Employee Group = E - Temporary Employee Sub Group ที่ต้องคีย์ = (ตารางไม่ระบุช่วง Employee Sub Group)
ชุดข้อมูล TD-94
- Department = 30002883 (คีย์ที่ช่อง Organization ดู OQ-HIR-138) Store/ Branch Code = T274_1854 SSO Location = T274
- Division = 20001351 (ยังไม่พบช่องชื่อ Division บนหน้าจอ ดู OQ-HIR-138) Cost Center = C00426100 Work Location = 50000461
- Personnel Grade (PG) = 14 Employee Group = F - DVT Employee Sub Group ที่ต้องคีย์ = (ตารางไม่ระบุช่วง Employee Sub Group)
- ตาราง time_status_mapping กำหนด Time Status = 01 O.T. Flag = yes สิทธิ์ลาพักผ่อนปีแรก = 6
ชุดข้อมูล TD-96
- Department = 30002883 (คีย์ที่ช่อง Organization ดู OQ-HIR-138) Store/ Branch Code = T274_1854 SSO Location = T274
- Division = 20001351 (ยังไม่พบช่องชื่อ Division บนหน้าจอ ดู OQ-HIR-138) Cost Center = C00426100 Work Location = 50000461
- Personnel Grade (PG) = 14 Employee Group = G - Intership Employee Sub Group ที่ต้องคีย์ = (ตารางไม่ระบุช่วง Employee Sub Group)
ชุดข้อมูล TD-95
- Department = 30002883 (คีย์ที่ช่อง Organization ดู OQ-HIR-138) Store/ Branch Code = T274_1854 SSO Location = T274
- Division = 20001351 (ยังไม่พบช่องชื่อ Division บนหน้าจอ ดู OQ-HIR-138) Cost Center = C00426100 Work Location = 50000461
- Personnel Grade (PG) = 14 Employee Group = H - Contingent Worker Employee Sub Group ที่ต้องคีย์ = (ตารางไม่ระบุช่วง Employee Sub Group)
เงื่อนไขเฉพาะของเคสนี้
- ทั้งหกรอบใช้ Position เดียวกัน จึงตัดตัวแปรเรื่อง Department และ Branch ออกทั้งหมด
- กลุ่ม F และ G ต้องได้ Time Status = 01 คู่ O.T. Flag = yes ส่วนกลุ่ม B, C, E และ H ต้องได้ 09 คู่ no
- ถ้ารอบใดได้ค่าอื่น แปลว่าระบบไปหยิบ rule ของกลุ่ม A หรือกลุ่ม D มาใช้ผิด
- Position เดียวถูกใช้ซ้ำหกรอบ ต้องคืน Position ให้ว่างก่อนเริ่มรอบถัดไปทุกครั้ง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</si>
  <si>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กลุ่ม B - Expat Outbound ใช้ชุดข้อมูล TD-92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C004 Position = 40008578 Organization (Department) = 30002883 Store/ Branch Code = T274_1854 Employee Group = B - Expat Outbound Employee Subgroup = (ไม่ระบุ)
รอบที่ 2 กลุ่ม C - Expat Inbound ใช้ชุดข้อมูล TD-93
- ทำซ้ำขั้นตอนที่ 1 ถึง 10 โดยเปลี่ยนเป็นชุดข้อมูล TD-93
- ค่าที่ต่างจากรอบอื่นในรอบนี้
Company = C004 Position = 40008578 Organization (Department) = 30002883 Store/ Branch Code = T274_1854 Employee Group = C - Expat Inbound Employee Subgroup = (ไม่ระบุ)
รอบที่ 3 กลุ่ม E - Temporary ใช้ชุดข้อมูล TD-99
- ทำซ้ำขั้นตอนที่ 1 ถึง 10 โดยเปลี่ยนเป็นชุดข้อมูล TD-99
- ค่าที่ต่างจากรอบอื่นในรอบนี้
Company = C004 Position = 40008578 Organization (Department) = 30002883 Store/ Branch Code = T274_1854 Employee Group = E - Temporary Employee Subgroup = (ไม่ระบุ)
รอบที่ 4 กลุ่ม F - DVT ใช้ชุดข้อมูล TD-94
- ทำซ้ำขั้นตอนที่ 1 ถึง 10 โดยเปลี่ยนเป็นชุดข้อมูล TD-94
- ค่าที่ต่างจากรอบอื่นในรอบนี้
Company = C004 Position = 40008578 Organization (Department) = 30002883 Store/ Branch Code = T274_1854 Employee Group = F - DVT Employee Subgroup = (ไม่ระบุ)
รอบที่ 5 กลุ่ม G - Intership ใช้ชุดข้อมูล TD-96
- ทำซ้ำขั้นตอนที่ 1 ถึง 10 โดยเปลี่ยนเป็นชุดข้อมูล TD-96
- ค่าที่ต่างจากรอบอื่นในรอบนี้
Company = C004 Position = 40008578 Organization (Department) = 30002883 Store/ Branch Code = T274_1854 Employee Group = G - Intership Employee Subgroup = (ไม่ระบุ)
รอบที่ 6 กลุ่ม H - Contingent Worker ใช้ชุดข้อมูล TD-95
- ทำซ้ำขั้นตอนที่ 1 ถึง 10 โดยเปลี่ยนเป็นชุดข้อมูล TD-95
- ค่าที่ต่างจากรอบอื่นในรอบนี้
Company = C004 Position = 40008578 Organization (Department) = 30002883 Store/ Branch Code = T274_1854 Employee Group = H - Contingent Worker Employee Subgroup = (ไม่ระบุ)
12. ตรวจผลของทุกรอบ
- เปิด Employee Profile ของทุกรอบ แล้วบันทึก Time Management Status และ O.T. Flag ที่ระบบให้
- ยืนยันว่าผลแบ่งเป็นสองกลุ่มตามที่ทะเบียนกำหนด ไม่ใช่ค่าเดียวกันทั้งหกรอบ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</si>
  <si>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ระบบสร้างพนักงานสำเร็จทั้งหกรอบ และ Employee Status = A (Active)
- Business Unit = CFR (10000003) และ Position = 40008578 ทั้งหกรอบ
- Employee Group ที่บันทึกในแต่ละรอบตรงกับที่คีย์</t>
  </si>
  <si>
    <t>E2E-121</t>
  </si>
  <si>
    <t>Hiring | Keyin - Success | New Hire | Business Group = CU | Business Units CU, CLD, FAST and T1C | Verify Each Business Unit Resolves Its Own Rule Without Cross-Unit Leakage</t>
  </si>
  <si>
    <t>HIR-EC-120</t>
  </si>
  <si>
    <t>ตรวจสอบการจ้างพนักงานใหม่แบบ Key-in สำเร็จ กรณี Business Group = CU และ Business Unit = CU, CLD, FAST, T1C พร้อมตรวจสอบว่าแต่ละ BU ใช้ Rule ของตนเองโดยไม่ปะปนข้าม BU</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</si>
  <si>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TD-88
- Business Group = CU
- Business Unit = CU (10000013) Policy Profile = SU-OTHER
- Company = C013
- Position = 40042828 Job Code = GAB10.21
- Department = 30012474 (คีย์ที่ช่อง Organization ดู OQ-HIR-138) Store/ Branch Code = T076_1642 SSO Location = T076
- Division = 20000067 (ยังไม่พบช่องชื่อ Division บนหน้าจอ ดู OQ-HIR-138) Cost Center = C01301501 Work Location = 50000127
- Work Schedule = D05H0830 Holiday Calendar = 01
- Personnel Grade (PG) = 13 Employee Group = A - Permanent Employee Sub Group ที่ต้องคีย์ = 13
- ตาราง time_status_mapping กำหนด Time Status = 02 O.T. Flag = yes สิทธิ์ลาพักผ่อนปีแรก = 6
ชุดข้อมูล TD-80
- Business Unit = CLD (10000022) Policy Profile = SU-BD
- Position = 40155984 Job Code = PMC10.21
- Department = 30005492 (คีย์ที่ช่อง Organization ดู OQ-HIR-138) Store/ Branch Code = T079_1646 SSO Location = T079
- Division = 20000248 (ยังไม่พบช่องชื่อ Division บนหน้าจอ ดู OQ-HIR-138) Cost Center = C01305510 Work Location = 50000136
- Personnel Grade (PG) = 12 Employee Group = A - Permanent Employee Sub Group ที่ต้องคีย์ = 12
ชุดข้อมูล TD-89
- Business Unit = FAST (10000017) Policy Profile = SU-FAST
- Position = 40188515 Job Code = FAB10.41
- Department = 30056299 (คีย์ที่ช่อง Organization ดู OQ-HIR-138) Store/ Branch Code = T076_1643 SSO Location = T076
- Division = 20000041 (ยังไม่พบช่องชื่อ Division บนหน้าจอ ดู OQ-HIR-138) Cost Center = C01346192 Work Location = 50000128
- Personnel Grade (PG) = 11 Employee Group = A - Permanent Employee Sub Group ที่ต้องคีย์ = 11
- ตาราง time_status_mapping กำหนด Time Status = 01 O.T. Flag = yes สิทธิ์ลาพักผ่อนปีแรก = 6
ชุดข้อมูล TD-90
- Business Unit = T1C (10000020) Policy Profile = SU-T1C
- Company = C105
- Position = 40036457 Job Code = GAD10.21
- Department = 30055517 (คีย์ที่ช่อง Organization ดู OQ-HIR-138) Store/ Branch Code = T669_3213 SSO Location = T669
- Division = 20000054 (ยังไม่พบช่องชื่อ Division บนหน้าจอ ดู OQ-HIR-138) Cost Center = C10551420 Work Location = 50000140
- Personnel Grade (PG) = 11 Employee Group = A - Permanent Employee Sub Group ที่ต้องคีย์ = 11
เงื่อนไขเฉพาะของเคสนี้
- ทุกรอบเป็น Employee Group = A - Permanent เหมือนกัน ตัวแปรคือ Business Unit ย่อย
- รอบที่ 1 อ่าน rule ชั้น Department รอบที่ 2 และ 3 อ่าน rule ชั้น Position รอบที่ 4 อ่าน rule ชั้น Company
- ถ้า Business Unit ใดได้ค่าเท่ากับหน่วยอื่นทั้งที่ตารางกำหนดต่างกัน ให้บันทึกเป็นข้อขัดแย้งทันที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</si>
  <si>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หน่วยธุรกิจ CU ใช้ชุดข้อมูล TD-88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C013 Position = 40042828 Organization (Department) = 30012474 Store/ Branch Code = T076_1642 Employee Group = A - Permanent Employee Subgroup = 13
รอบที่ 2 หน่วยธุรกิจ CLD ใช้ชุดข้อมูล TD-80
- ทำซ้ำขั้นตอนที่ 1 ถึง 10 โดยเปลี่ยนเป็นชุดข้อมูล TD-80
- ค่าที่ต่างจากรอบอื่นในรอบนี้
Company = C013 Position = 40155984 Organization (Department) = 30005492 Store/ Branch Code = T079_1646 Employee Group = A - Permanent Employee Subgroup = 12
รอบที่ 3 หน่วยธุรกิจ FAST ใช้ชุดข้อมูล TD-89
- ทำซ้ำขั้นตอนที่ 1 ถึง 10 โดยเปลี่ยนเป็นชุดข้อมูล TD-89
- ค่าที่ต่างจากรอบอื่นในรอบนี้
Company = C013 Position = 40188515 Organization (Department) = 30056299 Store/ Branch Code = T076_1643 Employee Group = A - Permanent Employee Subgroup = 11
รอบที่ 4 หน่วยธุรกิจ T1C ใช้ชุดข้อมูล TD-90
- ทำซ้ำขั้นตอนที่ 1 ถึง 10 โดยเปลี่ยนเป็นชุดข้อมูล TD-90
- ค่าที่ต่างจากรอบอื่นในรอบนี้
Company = C105 Position = 40036457 Organization (Department) = 30055517 Store/ Branch Code = T669_3213 Employee Group = A - Permanent Employee Subgroup = 11
12. ตรวจผลของทุกรอบ
- เปิด Employee Profile ของทั้งสี่รอบ แล้วบันทึก Time Management Status และ O.T. Flag ที่ระบบให้
- ยืนยันว่า Business Unit ที่บันทึกในแต่ละรอบตรงกับหน่วยธุรกิจย่อยที่คีย์ ไม่ถูกแทนด้วย CU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</si>
  <si>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ระบบสร้างพนักงานสำเร็จทั้งสี่รอบ และ Employee Status = A (Active)
- Business Unit ที่บันทึก รอบที่ 1 = CU (10000013) รอบที่ 2 = CLD (10000022) รอบที่ 3 = FAST (10000017) รอบที่ 4 = T1C (10000020)
- Business Group ที่บันทึกทั้งสี่รอบ = CU</t>
  </si>
  <si>
    <t>E2E-122</t>
  </si>
  <si>
    <t>Hiring | Keyin - Success | New Hire | Business Unit = CLD | Three Departments plus One Branch-Level Position in the Same Employee Group and Band | Verify Department Rule Is Read per Department and Branch Rule Applies Only When No Department Rule Exists</t>
  </si>
  <si>
    <t>HIR-EC-121</t>
  </si>
  <si>
    <t>ตรวจสอบการจ้างพนักงานใหม่แบบ Key-in สำเร็จ กรณี Business Unit = CLD มี 3 Department และ 1 Position ระดับ Branch ใน Employee Group และ Band เดียวกัน พร้อมตรวจสอบ Department Rule และการใช้ Branch Rule เฉพาะเมื่อไม่มี Department Rule</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</si>
  <si>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TD-82
- Business Group = CU
- Business Unit = CLD (10000022) Policy Profile = SU-BD
- Company = C159
- Position = 40202958 Job Code = EAD10.12
- Department = 30058061 (คีย์ที่ช่อง Organization ดู OQ-HIR-138) Store/ Branch Code = TC28_1001 SSO Location = TC28
- Division = 20000248 (ยังไม่พบช่องชื่อ Division บนหน้าจอ ดู OQ-HIR-138) Cost Center = C15923500 Work Location = 50017434
- Work Schedule = D06H0800 Holiday Calendar = 03
- Personnel Grade (PG) = 09 Employee Group = A - Permanent Employee Sub Group ที่ต้องคีย์ = 09
- ตาราง time_status_mapping กำหนด Time Status = 01 O.T. Flag = no สิทธิ์ลาพักผ่อนปีแรก = 6
ชุดข้อมูล TD-83
- Company = C013
- Position = 40038280 Job Code = GAE21.12
- Department = 30012014 (คีย์ที่ช่อง Organization ดู OQ-HIR-138) Store/ Branch Code = T079_1646 SSO Location = T079
- Division = 20000248 (ยังไม่พบช่องชื่อ Division บนหน้าจอ ดู OQ-HIR-138) Cost Center = C01305700 Work Location = 50000127
- Work Schedule = D06H0800 Holiday Calendar = 01
- Personnel Grade (PG) = 09 Employee Group = A - Permanent Employee Sub Group ที่ต้องคีย์ = 09
- ตาราง time_status_mapping กำหนด Time Status = 01 O.T. Flag = yes สิทธิ์ลาพักผ่อนปีแรก = 6
ชุดข้อมูล TD-84
- Position = 40202944 Job Code = PMA10.21
- Department = 30058064 (คีย์ที่ช่อง Organization ดู OQ-HIR-138) Store/ Branch Code = TC28_1001 SSO Location = TC28
- Division = 20000248 (ยังไม่พบช่องชื่อ Division บนหน้าจอ ดู OQ-HIR-138) Cost Center = C15923800 Work Location = 50017434
- Work Schedule = D05H0830 Holiday Calendar = 01
- Personnel Grade (PG) = 11 Employee Group = A - Permanent Employee Sub Group ที่ต้องคีย์ = 11
- ตาราง time_status_mapping กำหนด Time Status = 02 O.T. Flag = no สิทธิ์ลาพักผ่อนปีแรก = 6
ชุดข้อมูล TD-81
- Position = 40035243 Job Code = LDE10.21
- Department = 30056063 (คีย์ที่ช่อง Organization ดู OQ-HIR-138) Store/ Branch Code = T079_1646 SSO Location = T079
- Division = 20000248 (ยังไม่พบช่องชื่อ Division บนหน้าจอ ดู OQ-HIR-138) Cost Center = C01323100 Work Location = 50000136
- Personnel Grade (PG) = 12 Employee Group = A - Permanent Employee Sub Group ที่ต้องคีย์ = 12
เงื่อนไขเฉพาะของเคสนี้
- สี่รอบนี้ต้องไม่ได้ผลเหมือนกันทั้งหมด เพราะตารางกำหนด rule ต่างกันราย Department และรายชั้น
- รอบที่ 1 และรอบที่ 2 ได้ Time Status เท่ากันแต่ O.T. Flag ต่างกัน จึงต้องดูสองค่าคู่กัน ไม่ดูค่าเดียว
- รอบที่ 3 และรอบที่ 4 ได้ Time Status เท่ากันแต่ O.T. Flag ต่างกัน จึงต้องดูสองค่าคู่กันเช่นกัน
- ถ้าทั้งสี่รอบได้ค่าเดียวกันหมด แปลว่าระบบไม่ได้ใช้ Department และ Branch เป็นเงื่อนไข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</si>
  <si>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หน่วยงาน 30058061 ใช้ชุดข้อมูล TD-82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C159 Position = 40202958 Organization (Department) = 30058061 Store/ Branch Code = TC28_1001 Employee Group = A - Permanent Employee Subgroup = 09
รอบที่ 2 หน่วยงาน 30012014 ใช้ชุดข้อมูล TD-83
- ทำซ้ำขั้นตอนที่ 1 ถึง 10 โดยเปลี่ยนเป็นชุดข้อมูล TD-83
- ค่าที่ต่างจากรอบอื่นในรอบนี้
Company = C013 Position = 40038280 Organization (Department) = 30012014 Store/ Branch Code = T079_1646 Employee Group = A - Permanent Employee Subgroup = 09
รอบที่ 3 หน่วยงาน 30058064 ใช้ชุดข้อมูล TD-84
- ทำซ้ำขั้นตอนที่ 1 ถึง 10 โดยเปลี่ยนเป็นชุดข้อมูล TD-84
- ค่าที่ต่างจากรอบอื่นในรอบนี้
Company = C159 Position = 40202944 Organization (Department) = 30058064 Store/ Branch Code = TC28_1001 Employee Group = A - Permanent Employee Subgroup = 11
รอบที่ 4 สาขา T079_1646 ตำแหน่งที่ไม่มีกติกาชั้นหน่วยงานและไม่มีกติกาชั้นตำแหน่ง ใช้ชุดข้อมูล TD-81
- ทำซ้ำขั้นตอนที่ 1 ถึง 10 โดยเปลี่ยนเป็นชุดข้อมูล TD-81
- ค่าที่ต่างจากรอบอื่นในรอบนี้
Company = C013 Position = 40035243 Organization (Department) = 30056063 Store/ Branch Code = T079_1646 Employee Group = A - Permanent Employee Subgroup = 12
12. ตรวจผลของทุกรอบ
- เปิด Employee Profile ของทั้งสี่รอบ แล้วบันทึก Time Management Status และ O.T. Flag ที่ระบบให้
- ยืนยันว่า Department และ Branch ที่บันทึกในแต่ละรอบตรงกับที่คีย์
- เทียบผลสี่รอบเป็นคู่ Time Management Status กับ O.T. Flag ไม่ใช่ดู Time Management Status อย่างเดียว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</si>
  <si>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ระบบสร้างพนักงานสำเร็จทั้งสี่รอบ และ Employee Status = A (Active)
- Business Unit = CLD (10000022) ทั้งสี่รอบ
- Department ที่บันทึก รอบที่ 1 = 30058061 รอบที่ 2 = 30012014 รอบที่ 3 = 30058064
- รอบที่ 4 Branch ที่บันทึก = T079_1646 และ Department ที่บันทึก = 30056063</t>
  </si>
  <si>
    <t>E2E-123</t>
  </si>
  <si>
    <t>Hiring | Keyin - Success | New Hire | Business Unit = CLD | Employee Group A vs D at Business Unit Level | Verify Employee Group Changes Time Management Status Within the Same Business Unit</t>
  </si>
  <si>
    <t>HIR-EC-122</t>
  </si>
  <si>
    <t>ตรวจสอบการจ้างพนักงานใหม่แบบ Key-in สำเร็จ กรณี Business Unit = CLD โดยเปรียบเทียบ Employee Group A และ D พร้อมตรวจสอบความแตกต่างของ Time Management Status ภายใน BU เดียวกัน</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</si>
  <si>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TD-85
- Business Group = CU
- Business Unit = CLD (10000022) Policy Profile = SU-BD
- Company = C013
- Position = 40035243 Job Code = LDE10.21
- Department = 30056063 (คีย์ที่ช่อง Organization ดู OQ-HIR-138) Store/ Branch Code = T079_1646 SSO Location = T079
- Division = 20000248 (ยังไม่พบช่องชื่อ Division บนหน้าจอ ดู OQ-HIR-138) Cost Center = C01323100 Work Location = 50000136
- Work Schedule = D05H0830 Holiday Calendar = 01
- Personnel Grade (PG) = 12 Employee Group = D - Retirement Employee Sub Group ที่ต้องคีย์ = 12
- ตาราง time_status_mapping กำหนด Time Status = 01 O.T. Flag = yes สิทธิ์ลาพักผ่อนปีแรก = 6
ชุดข้อมูล TD-86
- Position = 40016368 Job Code = FAA71.12
- Department = 30005425 (คีย์ที่ช่อง Organization ดู OQ-HIR-138) Store/ Branch Code = T078_1645 SSO Location = T078
- Division = 20000248 (ยังไม่พบช่องชื่อ Division บนหน้าจอ ดู OQ-HIR-138) Cost Center = C01326100 Work Location = 50000008
- Work Schedule = D06H0800 Holiday Calendar = 03
- Personnel Grade (PG) = 10 Employee Group = A - Permanent Employee Sub Group ที่ต้องคีย์ = 10
- ตาราง time_status_mapping กำหนด Time Status = 02 O.T. Flag = no สิทธิ์ลาพักผ่อนปีแรก = 6
เงื่อนไขเฉพาะของเคสนี้
- รอบที่ 1 เป็นกลุ่ม D ซึ่งตารางกำหนดให้ลงเวลาและเปิด O.T.
- รอบที่ 2 เป็นกลุ่ม A ซึ่งตารางกำหนดคนละค่า
- ถ้าสองรอบได้ค่าเท่ากัน แปลว่าระบบไม่ได้ใช้ Employee Group เป็นเงื่อนไขของ rule เวลา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</si>
  <si>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กลุ่ม D - Retirement ใช้ชุดข้อมูล TD-85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C013 Position = 40035243 Organization (Department) = 30056063 Store/ Branch Code = T079_1646 Employee Group = D - Retirement Employee Subgroup = 12
รอบที่ 2 กลุ่ม A - Permanent ใช้ชุดข้อมูล TD-86
- ทำซ้ำขั้นตอนที่ 1 ถึง 10 โดยเปลี่ยนเป็นชุดข้อมูล TD-86
- ค่าที่ต่างจากรอบอื่นในรอบนี้
Company = C013 Position = 40016368 Organization (Department) = 30005425 Store/ Branch Code = T078_1645 Employee Group = A - Permanent Employee Subgroup = 10
12. ตรวจผลของทุกรอบ
- เปิด Employee Profile ของทั้งสองรอบ แล้วบันทึก Time Management Status และ O.T. Flag ที่ระบบให้
- ยืนยันว่าค่าที่ได้ของสองรอบต่างกัน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</si>
  <si>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ระบบสร้างพนักงานสำเร็จทั้งสองรอบ และ Employee Status = A (Active)
- Business Unit = CLD (10000022) และ Company = C013 ทั้งสองรอบ
- Employee Group ที่บันทึก รอบที่ 1 = D - Retirement รอบที่ 2 = A - Permanent</t>
  </si>
  <si>
    <t>E2E-124</t>
  </si>
  <si>
    <t>Hiring | Keyin - Success | New Hire | Employee Subgroup Band 14-27 in Business Units CLD and T1C | Verify Time Management Status 09, O.T. Flag = No and Annual Leave Quota Tier</t>
  </si>
  <si>
    <t>HIR-EC-123</t>
  </si>
  <si>
    <t>ตรวจสอบการจ้างพนักงานใหม่แบบ Key-in สำเร็จ กรณี Employee Subgroup Band = 14-27 ใน Business Unit CLD และ T1C พร้อมตรวจสอบ Time Management Status = 09, O.T. Flag = No และ Annual Leave Quota Tier</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</si>
  <si>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TD-87
- Business Group = CU
- Business Unit = CLD (10000022) Policy Profile = SU-BD
- Company = C013
- Position = 40016803 Job Code = SLE10.42
- Department = 30042249 (คีย์ที่ช่อง Organization ดู OQ-HIR-138) Store/ Branch Code = T079_1646 SSO Location = T079
- Division = 20000248 (ยังไม่พบช่องชื่อ Division บนหน้าจอ ดู OQ-HIR-138) Cost Center = C01305600 Work Location = 50000136
- Work Schedule = D05H0830 Holiday Calendar = 01
- Personnel Grade (PG) = 14 Employee Group = A - Permanent Employee Sub Group ที่ต้องคีย์ = 14
- ตาราง time_status_mapping กำหนด Time Status = 09 O.T. Flag = no สิทธิ์ลาพักผ่อนปีแรก = 6
ชุดข้อมูล TD-91
- Business Unit = T1C (10000020) Policy Profile = SU-T1C
- Company = C105
- Position = 40036483 Job Code = FAA10.52
- Department = 30011631 (คีย์ที่ช่อง Organization ดู OQ-HIR-138) Store/ Branch Code = T669_3213 SSO Location = T669
- Division = 20000282 (ยังไม่พบช่องชื่อ Division บนหน้าจอ ดู OQ-HIR-138) Cost Center = C10551429 Work Location = 50000140
- Personnel Grade (PG) = 19 Employee Group = A - Permanent Employee Sub Group ที่ต้องคีย์ = 19
- ตาราง time_status_mapping กำหนด Time Status = 09 O.T. Flag = no สิทธิ์ลาพักผ่อนปีแรก = 15
เงื่อนไขเฉพาะของเคสนี้
- ทั้งสองรอบต้องได้ Time Status = 09 และ O.T. Flag = no เหมือนกัน
- แต่ Annual Leave Quota ปีแรกต้องต่างกัน เพราะ Personnel Grade (PG) อยู่คนละชั้นของตาราง Leave Balance
- จุดที่ต้องดูคือ ค่าฝั่ง TM เท่ากันได้ แต่ค่าฝั่งวันลาต้องไม่เท่ากัน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</si>
  <si>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หน่วยธุรกิจ CLD ช่วง 14 ถึง 27 ใช้ชุดข้อมูล TD-87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C013 Position = 40016803 Organization (Department) = 30042249 Store/ Branch Code = T079_1646 Employee Group = A - Permanent Employee Subgroup = 14
รอบที่ 2 หน่วยธุรกิจ T1C ช่วง 14 ถึง 27 ใช้ชุดข้อมูล TD-91
- ทำซ้ำขั้นตอนที่ 1 ถึง 10 โดยเปลี่ยนเป็นชุดข้อมูล TD-91
- ค่าที่ต่างจากรอบอื่นในรอบนี้
Company = C105 Position = 40036483 Organization (Department) = 30011631 Store/ Branch Code = T669_3213 Employee Group = A - Permanent Employee Subgroup = 19
12. ตรวจผลของทุกรอบ
- เปิด Employee Profile ของทั้งสองรอบ แล้วบันทึก Time Management Status และ O.T. Flag ที่ระบบให้
- ยืนยันว่าค่าฝั่งเวลาเท่ากัน แต่ค่าฝั่งวันลาไม่เท่ากัน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</si>
  <si>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ระบบสร้างพนักงานสำเร็จทั้งสองรอบ และ Employee Status = A (Active)
- Business Unit ที่บันทึก รอบที่ 1 = CLD (10000022) รอบที่ 2 = T1C (10000020)
- Employee Subgroup ที่บันทึก รอบที่ 1 = 14 รอบที่ 2 = 19</t>
  </si>
  <si>
    <t>E2E-125</t>
  </si>
  <si>
    <t>Hiring | Keyin | New Hire | Business Unit = CMG | Position-Level vs Business Unit-Level Rule | Verify Time Management Status and Record Conflicting Annual Leave Quota in the Register</t>
  </si>
  <si>
    <t>HIR-EC-124</t>
  </si>
  <si>
    <t>ตรวจสอบการจ้างพนักงานใหม่แบบ Key-in กรณี Business Unit = CMG โดยเปรียบเทียบ Position-Level และ Business Unit-Level Rule พร้อมตรวจสอบ Time Management Status และ Annual Leave Quota ที่ขัดแย้งกันใน Register</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</si>
  <si>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TD-72
- Business Group = CRC
- Business Unit = CMG (10000010) Policy Profile = CMG
- Company = C115
- Position = 40156529 Job Code = MKE11.21
- Department = 30053107 (คีย์ที่ช่อง Organization ดู OQ-HIR-138) Store/ Branch Code = T755_3078 SSO Location = T755
- Division = 20000281 (ยังไม่พบช่องชื่อ Division บนหน้าจอ ดู OQ-HIR-138) Cost Center = 8205999200 Work Location = 50000132
- Work Schedule = D05H0830 Holiday Calendar = 01
- Personnel Grade (PG) = 12 Employee Group = A - Permanent Employee Sub Group ที่ต้องคีย์ = 12
- ตาราง time_status_mapping กำหนด Time Status = 02 O.T. Flag = yes สิทธิ์ลาพักผ่อนปีแรก = ? ตารางให้ค่าไม่ตรงกัน 6, 7 ดู OQ-HIR-122
ชุดข้อมูล TD-73
- Company = C055
- Position = 40015609 Job Code = HRD11.21
- Department = 30003850 (คีย์ที่ช่อง Organization ดู OQ-HIR-138) Store/ Branch Code = T543_2134 SSO Location = T543
- Division = 20000054 (ยังไม่พบช่องชื่อ Division บนหน้าจอ ดู OQ-HIR-138) Cost Center = C05563100 Work Location = 50000132
- Personnel Grade (PG) = 13 Employee Group = A - Permanent Employee Sub Group ที่ต้องคีย์ = 13
- ตาราง time_status_mapping กำหนด Time Status = 01 O.T. Flag = no สิทธิ์ลาพักผ่อนปีแรก = ? ตารางให้ค่าไม่ตรงกัน 6, 7 ดู OQ-HIR-122
เงื่อนไขเฉพาะของเคสนี้
- ฝั่ง Time Status และ O.T. Flag ตัดสิน Pass หรือ Fail ได้เลย
- ฝั่ง Annual Leave Quota ยังไม่มีคำตอบ ให้บันทึกค่าที่ระบบให้ไว้เป็น Actual Result
- ห้ามใช้ค่าที่ระบบให้มาตั้งเป็น Expected Result เพราะยังไม่มีเอกสารยืนยันว่าค่าใดถูก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</si>
  <si>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กติกาชั้นตำแหน่ง ใช้ชุดข้อมูล TD-72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C115 Position = 40156529 Organization (Department) = 30053107 Store/ Branch Code = T755_3078 Employee Group = A - Permanent Employee Subgroup = 12
รอบที่ 2 กติกาชั้นหน่วยธุรกิจ ใช้ชุดข้อมูล TD-73
- ทำซ้ำขั้นตอนที่ 1 ถึง 10 โดยเปลี่ยนเป็นชุดข้อมูล TD-73
- ค่าที่ต่างจากรอบอื่นในรอบนี้
Company = C055 Position = 40015609 Organization (Department) = 30003850 Store/ Branch Code = T543_2134 Employee Group = A - Permanent Employee Subgroup = 13
12. ตรวจผลของทุกรอบ
- เปิด Employee Profile ของทั้งสองรอบ แล้วบันทึก Time Management Status และ O.T. Flag ที่ระบบให้
- ส่งค่าโควตาที่ได้ให้ทีม SA ยืนยันว่าตรงกับแถวใดในทะเบียน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</si>
  <si>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ระบบสร้างพนักงานสำเร็จทั้งสองรอบ และ Employee Status = A (Active)
- Business Unit = CMG (10000010) ทั้งสองรอบ
- Company ที่บันทึก รอบที่ 1 = C115 รอบที่ 2 = C055</t>
  </si>
  <si>
    <t>E2E-126</t>
  </si>
  <si>
    <t>Hiring | Keyin | New Hire | Position Sits Under Business Unit CFW While the Register Names CFR | Verify Which Business Unit the Time Rule Is Resolved From</t>
  </si>
  <si>
    <t>HIR-EC-125</t>
  </si>
  <si>
    <t>ตรวจสอบการจ้างพนักงานใหม่แบบ Key-in กรณี Position อยู่ภายใต้ Business Unit = CFW แต่ Register ระบุ CFR พร้อมตรวจสอบว่า Time Rule ถูก Resolve จาก Business Unit ใด</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</si>
  <si>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TD-71
- Business Group = CRC
- Business Unit = CFW (10000027) Policy Profile = CFR
- Company = C145
- Position = 40182117 Job Code = STB10.41
- Department = 30055760 (คีย์ที่ช่อง Organization ดู OQ-HIR-138) Store/ Branch Code = TA81_1015 SSO Location = TA81
- Division = 20001383 (ยังไม่พบช่องชื่อ Division บนหน้าจอ ดู OQ-HIR-138) Cost Center = C14529C21 Work Location = 50017204
- Work Schedule = D06H0800 Holiday Calendar = 03
- Personnel Grade (PG) = 13 Employee Group = A - Permanent Employee Sub Group ที่ต้องคีย์ = 13
- ตาราง time_status_mapping กำหนด Time Status = 01 O.T. Flag = no สิทธิ์ลาพักผ่อนปีแรก = 6
ชุดข้อมูล TD-104
- Position = 40157973 Job Code = BIC10.41
- Department = 30053267 (คีย์ที่ช่อง Organization ดู OQ-HIR-138) Store/ Branch Code = T985_1001 SSO Location = T985
- Division = 20000135 (ยังไม่พบช่องชื่อ Division บนหน้าจอ ดู OQ-HIR-138) Cost Center = C14529C13 Work Location = 50000008
- Work Schedule = D05H0830 Holiday Calendar = 01
- Personnel Grade (PG) = 12 Employee Group = E - Temporary Employee Sub Group ที่ต้องคีย์ = P1
- ตาราง time_status_mapping กำหนด Time Status = 02 O.T. Flag = yes สิทธิ์ลาพักผ่อนปีแรก = 6
เงื่อนไขเฉพาะของเคสนี้
- ทั้งสองรอบใช้ Position ที่อยู่ใต้ Business Unit CFW จริงในถัง SIT
- Policy Profile ของ Position ทั้งสองยังเป็น CFR ตามที่ถังข้อมูลบันทึกไว้
- ให้บันทึกว่าระบบเลือก rule จาก Business Unit ใด แล้วส่งให้ SA ยืนยันก่อนตัดสิน Pass หรือ Fail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</si>
  <si>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ตำแหน่งใต้ CFW กติกาชั้นตำแหน่ง ใช้ชุดข้อมูล TD-71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C145 Position = 40182117 Organization (Department) = 30055760 Store/ Branch Code = TA81_1015 Employee Group = A - Permanent Employee Subgroup = 13
รอบที่ 2 ตำแหน่งใต้ CFW กติกาชั้นสาขา ใช้ชุดข้อมูล TD-104
- ทำซ้ำขั้นตอนที่ 1 ถึง 10 โดยเปลี่ยนเป็นชุดข้อมูล TD-104
- ค่าที่ต่างจากรอบอื่นในรอบนี้
Company = C145 Position = 40157973 Organization (Department) = 30053267 Store/ Branch Code = T985_1001 Employee Group = E - Temporary Employee Subgroup = P1
12. ตรวจผลของทุกรอบ
- เปิด Employee Profile ของทั้งสองรอบ แล้วบันทึก Business Unit, Time Management Status และ O.T. Flag ที่ระบบให้
- บันทึกว่าค่า Time Management Status ที่ได้ตรงกับกติกาของ CFR หรือของ CFW
- ส่งผลให้ SA ยืนยันว่าทะเบียนต้องแก้ หรือถังข้อมูลต้องแก้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</si>
  <si>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ระบบสร้างพนักงานสำเร็จทั้งสองรอบ และ Employee Status = A (Active)
- Business Unit ที่บันทึกทั้งสองรอบ = CFW (10000027) ตาม Position ที่เลือก
- Branch ที่บันทึก รอบที่ 2 = T985_1001</t>
  </si>
  <si>
    <t>E2E-127</t>
  </si>
  <si>
    <t>Hiring | Keyin | New Hire | Business Unit = CPN Hotel While the Register Names CPN | Verify Rule Resolution for the Hotel Business Unit</t>
  </si>
  <si>
    <t>HIR-EC-126</t>
  </si>
  <si>
    <t>ตรวจสอบการจ้างพนักงานใหม่แบบ Key-in กรณี Business Unit = CPN Hotel แต่ Register ระบุ CPN พร้อมตรวจสอบการ Resolve Rule สำหรับ Hotel Business Unit</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</si>
  <si>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TD-105
- Business Group = CPN
- Business Unit = CPN (10000055) Policy Profile = CPN
- Company = C067
- Position = 40180637 Job Code = HTB10.51
- Department = 30055503 (คีย์ที่ช่อง Organization ดู OQ-HIR-138) Store/ Branch Code = TA75_1067 SSO Location = TA75
- Division = 20000275 (ยังไม่พบช่องชื่อ Division บนหน้าจอ ดู OQ-HIR-138) Cost Center = 010UDH6700 Work Location = 50017192
- Work Schedule = D05H0830 Holiday Calendar = 01
- Personnel Grade (PG) = 17 Employee Group = E - Temporary Employee Sub Group ที่ต้องคีย์ = P1
- ตาราง time_status_mapping กำหนด Time Status = 02 O.T. Flag = no สิทธิ์ลาพักผ่อนปีแรก = 10
เงื่อนไขเฉพาะของเคสนี้
- เคสนี้เป็นเคสแรกที่แตะ Business Unit CPN Hotel
- ให้บันทึกว่าระบบอ่าน rule จาก Business Unit ใด แล้วส่งให้ SA ยืนยัน
- Annual Leave Quota ปีแรกของ Personnel Grade (PG) 17 ที่ตารางกำหนดคือ 10 วัน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</si>
  <si>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หน่วยธุรกิจ CPN Hotel ใช้ชุดข้อมูล TD-105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C067 Position = 40180637 Organization (Department) = 30055503 Store/ Branch Code = TA75_1067 Employee Group = E - Temporary Employee Subgroup = P1
12. ตรวจผลของทุกรอบ
- เปิด Employee Profile แล้วบันทึก Business Unit, Time Management Status และ O.T. Flag ที่ระบบให้
- บันทึกว่าค่าที่ได้ตรงกับกติกาของ CPN หรือของ CPN Hotel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</si>
  <si>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Business Unit ที่บันทึก = CPN Hotel (10000055) ตาม Position ที่เลือก
- Branch ที่บันทึก = TA75_1067 Company = C067</t>
  </si>
  <si>
    <t>E2E-128</t>
  </si>
  <si>
    <t>Hiring | Keyin - Success | New Hire | Employee Group = E - Temporary | Employee Subgroup P1 to P3 | Global Default vs Business Unit vs Branch vs Department | Verify Scope Precedence</t>
  </si>
  <si>
    <t>HIR-EC-127</t>
  </si>
  <si>
    <t>ตรวจสอบการจ้างพนักงานใหม่แบบ Key-in สำเร็จ กรณี Employee Group = E - Temporary และ Employee Subgroup = P1-P3 พร้อมตรวจสอบลำดับ Scope Precedence ระหว่าง Global Default, Business Unit, Branch และ Department</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</si>
  <si>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TD-100
- Business Group = CRC
- Business Unit = CDG (10000075) Policy Profile = CDS
- Company = C001
- Position = 40001351 Job Code = STB12.51
- Department = 30046500 (คีย์ที่ช่อง Organization ดู OQ-HIR-138) Store/ Branch Code = T134_1714 SSO Location = T134
- Division = 20000087 (ยังไม่พบช่องชื่อ Division บนหน้าจอ ดู OQ-HIR-138) Cost Center = C00126100 Work Location = 50000087
- Work Schedule = D06H0800 Holiday Calendar = 03
- Personnel Grade (PG) = 18 Employee Group = E - Temporary Employee Sub Group ที่ต้องคีย์ = P1
- ตาราง time_status_mapping กำหนด Time Status = 01 O.T. Flag = yes สิทธิ์ลาพักผ่อนปีแรก = 10
ชุดข้อมูล TD-101
- Business Group = CPN
- Business Unit = CPN (10000009) Policy Profile = CPN
- Company = C080
- Position = 40050946 Job Code = GAB10.21
- Department = 30015200 (คีย์ที่ช่อง Organization ดู OQ-HIR-138) Store/ Branch Code = T605_1042 SSO Location = T605
- Division = 20001423 (ยังไม่พบช่องชื่อ Division บนหน้าจอ ดู OQ-HIR-138) Cost Center = 007BNA1501 Work Location = 50000087
- Work Schedule = D05H0830 Holiday Calendar = 01
- Personnel Grade (PG) = 11 Employee Group = E - Temporary Employee Sub Group ที่ต้องคีย์ = P1
- ตาราง time_status_mapping กำหนด Time Status = 02 O.T. Flag = no สิทธิ์ลาพักผ่อนปีแรก = 7
ชุดข้อมูล TD-102
- Company = C066
- Position = 40051489 Job Code = HRB10.42
- Department = 30042094 (คีย์ที่ช่อง Organization ดู OQ-HIR-138) Store/ Branch Code = T564_1001 SSO Location = T564
- Division = 20000253 (ยังไม่พบช่องชื่อ Division บนหน้าจอ ดู OQ-HIR-138) Cost Center = 001HOF0623 Work Location = 50017279
- Personnel Grade (PG) = 15 Employee Group = E - Temporary Employee Sub Group ที่ต้องคีย์ = P1
- ตาราง time_status_mapping กำหนด Time Status = 05 O.T. Flag = no สิทธิ์ลาพักผ่อนปีแรก = 7
ชุดข้อมูล TD-103
- Company = C116
- Position = 40109363 Job Code = PTA13.41
- Department = 30052744 (คีย์ที่ช่อง Organization ดู OQ-HIR-138) Store/ Branch Code = T764_1049 SSO Location = T764
- Division = 20000228 (ยังไม่พบช่องชื่อ Division บนหน้าจอ ดู OQ-HIR-138) Cost Center = 037A273109 Work Location = 50001237
- Personnel Grade (PG) = 13 Employee Group = E - Temporary Employee Sub Group ที่ต้องคีย์ = P1
ชุดข้อมูล TD-106
- Position = 40192142 Job Code = STA11.43
- Department = 30056718 (คีย์ที่ช่อง Organization ดู OQ-HIR-138) Store/ Branch Code = TB29_1078 SSO Location = TB29
- Division = 20001406 (ยังไม่พบช่องชื่อ Division บนหน้าจอ ดู OQ-HIR-138) Cost Center = 007PDTC107 Work Location = 50000090
- Personnel Grade (PG) = 16 Employee Group = E - Temporary Employee Sub Group ที่ต้องคีย์ = P2
- ตาราง time_status_mapping กำหนด Time Status = 09 O.T. Flag = no สิทธิ์ลาพักผ่อนปีแรก = 7
เงื่อนไขเฉพาะของเคสนี้
- รอบที่ 1 ไม่มี rule ของ Business Unit จึงต้องตกไปใช้แถวค่าตั้งต้นรวม
- รอบที่ 2 ถึง 5 อยู่ใต้ CPN ทั้งหมด ต่างกันที่ชั้นของ rule และ Employee Sub Group
- รอบที่ 5 เป็น Employee Sub Group P2 ซึ่งมี rule ชั้น Department เฉพาะของตัวเอง
- ทั้งห้ารอบต้องได้ผลไม่เหมือนกันทั้งหมด ถ้าเหมือนกันหมดแปลว่าระบบไม่ได้ไล่ชั้น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</si>
  <si>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ค่าตั้งต้นรวม หน่วยธุรกิจ CDG ใช้ชุดข้อมูล TD-100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C001 Position = 40001351 Organization (Department) = 30046500 Store/ Branch Code = T134_1714 Employee Group = E - Temporary Employee Subgroup = P1
รอบที่ 2 กติกาชั้นหน่วยธุรกิจ CPN ใช้ชุดข้อมูล TD-101
- ทำซ้ำขั้นตอนที่ 1 ถึง 10 โดยเปลี่ยนเป็นชุดข้อมูล TD-101
- ค่าที่ต่างจากรอบอื่นในรอบนี้
Company = C080 Position = 40050946 Organization (Department) = 30015200 Store/ Branch Code = T605_1042 Employee Group = E - Temporary Employee Subgroup = P1
รอบที่ 3 กติกาชั้นสาขา T564_1001 ใช้ชุดข้อมูล TD-102
- ทำซ้ำขั้นตอนที่ 1 ถึง 10 โดยเปลี่ยนเป็นชุดข้อมูล TD-102
- ค่าที่ต่างจากรอบอื่นในรอบนี้
Company = C066 Position = 40051489 Organization (Department) = 30042094 Store/ Branch Code = T564_1001 Employee Group = E - Temporary Employee Subgroup = P1
รอบที่ 4 กติกาชั้นสาขา T764_1049 ใช้ชุดข้อมูล TD-103
- ทำซ้ำขั้นตอนที่ 1 ถึง 10 โดยเปลี่ยนเป็นชุดข้อมูล TD-103
- ค่าที่ต่างจากรอบอื่นในรอบนี้
Company = C116 Position = 40109363 Organization (Department) = 30052744 Store/ Branch Code = T764_1049 Employee Group = E - Temporary Employee Subgroup = P1
รอบที่ 5 กติกาชั้นหน่วยงาน กลุ่มย่อย P2 ใช้ชุดข้อมูล TD-106
- ทำซ้ำขั้นตอนที่ 1 ถึง 10 โดยเปลี่ยนเป็นชุดข้อมูล TD-106
- ค่าที่ต่างจากรอบอื่นในรอบนี้
Company = C080 Position = 40192142 Organization (Department) = 30056718 Store/ Branch Code = TB29_1078 Employee Group = E - Temporary Employee Subgroup = P2
12. ตรวจผลของทุกรอบ
- เปิด Employee Profile ของทั้งห้ารอบ แล้วบันทึก Time Management Status และ O.T. Flag ที่ระบบให้
- ยืนยันว่า Employee Subgroup ที่บันทึกเป็น P1 หรือ P2 ตามที่คีย์ ไม่ถูกแปลงเป็นตัวเลข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</si>
  <si>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ระบบสร้างพนักงานสำเร็จทั้งห้ารอบ และ Employee Status = A (Active)
- Employee Group ที่บันทึกทุกรอบ = E - Temporary
- Employee Subgroup ที่บันทึก รอบที่ 1 ถึง 4 = P1 รอบที่ 5 = P2
- Business Unit ที่บันทึก รอบที่ 1 = CDG (10000075) รอบที่ 2 ถึง 5 = CPN (10000009)</t>
  </si>
  <si>
    <t>E2E-129</t>
  </si>
  <si>
    <t>Hiring | Keyin | New Hire | Position Personnel Grade = NA | Employee Group G and E | Verify Employee Subgroup Entry and Annual Leave Quota When the Position Has No Grade</t>
  </si>
  <si>
    <t>HIR-EC-128</t>
  </si>
  <si>
    <t>ตรวจสอบการจ้างพนักงานใหม่แบบ Key-in กรณี Position Personnel Grade = NA และ Employee Group G / E พร้อมตรวจสอบ Employee Subgroup และ Annual Leave Quota เมื่อ Position ไม่มี Grade</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</si>
  <si>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TD-97
- Business Group = CU
- Business Unit = CU (10000013) Policy Profile = SU-OTHER
- Company = C013
- Position = 40202971 Job Code = PSG10.01
- Department = 30012474 (คีย์ที่ช่อง Organization ดู OQ-HIR-138) Store/ Branch Code = T076_1642 SSO Location = T076
- Division = 20000067 (ยังไม่พบช่องชื่อ Division บนหน้าจอ ดู OQ-HIR-138) Cost Center = C01301500 Work Location = 50000136
- Work Schedule = D05H0830 Holiday Calendar = 01
- Personnel Grade (PG) = NA Employee Group = G - Intership Employee Sub Group ที่ต้องคีย์ = P1
- ตาราง time_status_mapping กำหนด Time Status = 02 O.T. Flag = yes สิทธิ์ลาพักผ่อนปีแรก = ? Personnel Grade (PG) ของ Position เป็น NA ตารางสิทธิ์ลาพักผ่อนไม่มีช่วงที่รองรับ ดู OQ-HIR-111
ชุดข้อมูล TD-107
- Business Group = CRC
- Business Unit = CFW (10000027) Policy Profile = CFR
- Company = C004
- Position = 40156887 Job Code = HRD11.01
- Department = 30047984 (คีย์ที่ช่อง Organization ดู OQ-HIR-138) Store/ Branch Code = T169_1749 SSO Location = T169
- Division = 20000318 (ยังไม่พบช่องชื่อ Division บนหน้าจอ ดู OQ-HIR-138) Cost Center = C00409968 Work Location = 50000008
- Personnel Grade (PG) = NA Employee Group = E - Temporary Employee Sub Group ที่ต้องคีย์ = P1
- ตาราง time_status_mapping กำหนด Time Status = 02 O.T. Flag = yes สิทธิ์ลาพักผ่อนปีแรก = ? Personnel Grade (PG) ของ Position เป็น NA ตารางสิทธิ์ลาพักผ่อนไม่มีช่วงที่รองรับ ดู OQ-HIR-111
เงื่อนไขเฉพาะของเคสนี้
- ทั้งสองรอบใช้ Position ที่ Personnel Grade (PG) เป็น NA
- ฝั่ง Time Status และ O.T. Flag ตรวจผลได้ เพราะตารางอ้าง Employee Sub Group P1 ถึง P3 ไม่ได้อ้าง Personnel Grade (PG)
- ฝั่ง Annual Leave Quota ยังไม่มีคำตอบ ให้บันทึกค่าที่ระบบให้ไว้เป็น Actual Result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</si>
  <si>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หน่วยธุรกิจ CU กลุ่ม G ใช้ชุดข้อมูล TD-97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C013 Position = 40202971 Organization (Department) = 30012474 Store/ Branch Code = T076_1642 Employee Group = G - Intership Employee Subgroup = P1
รอบที่ 2 หน่วยธุรกิจ CFW กลุ่ม E ใช้ชุดข้อมูล TD-107
- ทำซ้ำขั้นตอนที่ 1 ถึง 10 โดยเปลี่ยนเป็นชุดข้อมูล TD-107
- ค่าที่ต่างจากรอบอื่นในรอบนี้
Company = C004 Position = 40156887 Organization (Department) = 30047984 Store/ Branch Code = T169_1749 Employee Group = E - Temporary Employee Subgroup = P1
12. ตรวจผลของทุกรอบ
- เปิด Employee Profile ของทั้งสองรอบ แล้วบันทึก Personnel Grade ที่ระบบแสดง
- บันทึก Time Management Status และ O.T. Flag ที่ระบบให้
- ถ้าระบบไม่ยอมให้บันทึกเพราะไม่มีระดับงาน ให้บันทึกข้อความที่ระบบแจ้งไว้ทั้งประโยค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</si>
  <si>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Personnel Grade ที่ระบบแสดงทั้งสองรอบ = NA ตามที่ Position กำหนด
- Employee Subgroup ที่บันทึกทั้งสองรอบ = P1
- Employee Group ที่บันทึก รอบที่ 1 = G - Intership รอบที่ 2 = E - Temporary</t>
  </si>
  <si>
    <t>Personnel Grade = NA ซ้ำ 106</t>
  </si>
  <si>
    <t>E2E-130</t>
  </si>
  <si>
    <t>Hiring | Keyin | New Hire | Register Rules With No Usable SIT Position | Verify Data Readiness Before Execution</t>
  </si>
  <si>
    <t>HIR-EC-129</t>
  </si>
  <si>
    <t>ตรวจสอบความพร้อมของ Test Data ก่อนทดสอบการจ้างพนักงานใหม่แบบ Key-in กรณี Register Rule ไม่มี SIT Position ที่สามารถใช้งานได้</t>
  </si>
  <si>
    <t>- Entry Route = Keyin
- Login = &lt;HR_ADMIN_ACCOUNT&gt;
เงื่อนไขของเคสนี้
- Event Reason = H_NEWHIRE
ค่าที่ต้องคีย์ ชุดข้อมูลจากถัง SIT ตรวจสอบเมื่อ 28 ส.ค. 2026
- ชุดข้อมูลที่ยังใช้ไม่ได้ และเหตุผล
- TD-98 Position 40131841 Business Unit CRC กลุ่ม G Position ถูกครองอยู่ headcount ที่ระบบบันทึกไว้ = 1
- TD-108 Position 40128129 Business Unit B2S กลุ่ม E Position ถูกครองอยู่ headcount ที่ระบบบันทึกไว้ = 0
- TD-109 Position 40190382 Business Unit FAST กลุ่ม E Position ถูกครองอยู่ headcount ที่ระบบบันทึกไว้ = 2
- TD-110 Position 40202950 Business Unit CLD กลุ่ม E Position ถูกครองอยู่ headcount ที่ระบบบันทึกไว้ = 1
- TD-111 Business Unit CFM กลุ่ม A ตารางมี rule ที่เปิดใช้งาน 4 แถว แต่ถัง SIT ไม่มี Position ว่างเลยแม้แต่ Position เดียว
เงื่อนไขเฉพาะของเคสนี้
- ทั้งห้าชุดยังคีย์รับพนักงานใหม่ไม่ได้ จึงยังรันเคสนี้ไม่ได้
- รายละเอียด Department ของแต่ละ Position อยู่ในชีท Hiring Test Data แล้ว ใช้เป็นเป้าหมายให้ทีมเปิด Position ได้ทันที
- รายละเอียดเต็มดูชีท Hiring Test Data</t>
  </si>
  <si>
    <t>1. ขั้นตอนก่อนรัน ต้องทำให้เสร็จก่อนจึงจะเริ่มเคสนี้ได้
2. ส่งรายการตำแหน่งทั้งห้าชุดให้ทีมเตรียมข้อมูล และขอให้เปิดตำแหน่งให้ว่าง
3. สำหรับ TD-111 ขอให้ทีมยืนยันว่าหน่วยธุรกิจ CFM ยังอยู่ในขอบเขตการทดสอบหรือไม่ เพราะไฟล์ FO ระบุว่าถูกปิดใช้งานบนระบบจริงตั้งแต่ 1 ก.พ. 2024
4. เมื่อได้ตำแหน่งว่างแล้ว ให้เปลี่ยนสถานะเคสนี้เป็น Not Started แล้วรันตามขั้นตอนของ E2E-128 และ E2E-129 โดยเปลี่ยนเป็นชุดข้อมูลของเคสนี้
ขั้นตอนคืนค่าเดิม
- แจ้งผู้ดูแลระบบให้ยกเลิกพนักงานที่สร้างในเคสนี้ทุกราย และคืนตำแหน่งให้กลับเป็นสถานะว่าง</t>
  </si>
  <si>
    <t>EC
- ยังรันไม่ได้ เพราะไม่มี Position ว่างให้คีย์รับพนักงานใหม่
- เมื่อได้ Position ว่างแล้ว ผลที่คาดหวังฝั่ง EC ให้ใช้ชุดเดียวกับ E2E-128 และ E2E-129</t>
  </si>
  <si>
    <t>E2E-131</t>
  </si>
  <si>
    <t>Hiring | Keyin | New Hire | Register Holds More Than One Answer for the Same Business Unit and Employee Group | Verify the System Returns a Single Deterministic Value</t>
  </si>
  <si>
    <t>HIR-EC-130</t>
  </si>
  <si>
    <t>ตรวจสอบการจ้างพนักงานใหม่แบบ Key-in กรณี Register มีมากกว่า 1 Rule สำหรับ Business Unit และ Employee Group เดียวกัน พร้อมตรวจสอบว่าระบบได้ผลลัพธ์เพียงค่าเดียวอย่างแน่นอน</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</si>
  <si>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TD-60
- Business Group = CHR
- Business Unit = CHR (10000012) Policy Profile = CHR
- Company = C055
- Position = 40015603 Job Code = HRD11.21
- Department = 30009285 (คีย์ที่ช่อง Organization ดู OQ-HIR-138) Store/ Branch Code = T545_2136 SSO Location = T545
- Division = 20000054 (ยังไม่พบช่องชื่อ Division บนหน้าจอ ดู OQ-HIR-138) Cost Center = C05563100 Work Location = 50000137
- Work Schedule = D05H0830 Holiday Calendar = 01
- Personnel Grade (PG) = 11 Employee Group = A - Permanent Employee Sub Group ที่ต้องคีย์ = 11
- ตาราง time_status_mapping กำหนด Time Status = 01 O.T. Flag = yes สิทธิ์ลาพักผ่อนปีแรก = ? ตาราง annual_leave_quota_mapping ไม่มีแถวของ Business Group CHR ดู OQ-HIR-121
ชุดข้อมูล TD-86
- Business Group = CU
- Business Unit = CLD (10000022) Policy Profile = SU-BD
- Company = C013
- Position = 40016368 Job Code = FAA71.12
- Department = 30005425 (คีย์ที่ช่อง Organization ดู OQ-HIR-138) Store/ Branch Code = T078_1645 SSO Location = T078
- Division = 20000248 (ยังไม่พบช่องชื่อ Division บนหน้าจอ ดู OQ-HIR-138) Cost Center = C01326100 Work Location = 50000008
- Work Schedule = D06H0800 Holiday Calendar = 03
- Personnel Grade (PG) = 10 Employee Group = A - Permanent Employee Sub Group ที่ต้องคีย์ = 10
- ตาราง time_status_mapping กำหนด Time Status = 02 O.T. Flag = no สิทธิ์ลาพักผ่อนปีแรก = 6
เงื่อนไขเฉพาะของเคสนี้
- รอบที่ 1 ตารางให้คำตอบของ CHR กลุ่ม A ไว้ทั้ง 01 คู่ O.T. Flag = yes และ 09 คู่ O.T. Flag = no
- รอบที่ 2 ตารางให้คำตอบของ CLD กลุ่ม A ที่ชั้น Business Unit ไว้สามค่า
- ให้รันแต่ละรอบสองครั้งด้วย Position เดียวกัน แล้วยืนยันว่าค่าที่ได้ทั้งสองครั้งเหมือนกัน
- ห้ามใช้ค่าที่ระบบให้มาตั้งเป็น Expected Result จนกว่า SA จะยืนยันว่าแถวใดคือแถวที่ใช้จริง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</si>
  <si>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หน่วยธุรกิจ CHR กลุ่ม A ใช้ชุดข้อมูล TD-60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C055 Position = 40015603 Organization (Department) = 30009285 Store/ Branch Code = T545_2136 Employee Group = A - Permanent Employee Subgroup = 11
รอบที่ 2 หน่วยธุรกิจ CLD กลุ่ม A ใช้ชุดข้อมูล TD-86
- ทำซ้ำขั้นตอนที่ 1 ถึง 10 โดยเปลี่ยนเป็นชุดข้อมูล TD-86
- ค่าที่ต่างจากรอบอื่นในรอบนี้
Company = C013 Position = 40016368 Organization (Department) = 30005425 Store/ Branch Code = T078_1645 Employee Group = A - Permanent Employee Subgroup = 10
12. ตรวจผลของทุกรอบ
- เปิด Employee Profile แล้วบันทึก Time Management Status และ O.T. Flag ที่ระบบให้
- ยกเลิกพนักงาน คืนตำแหน่งให้ว่าง แล้วคีย์ซ้ำด้วยชุดข้อมูลเดิมอีกครั้ง
- ยืนยันว่าค่าที่ได้ครั้งที่สองเหมือนครั้งแรก ถ้าไม่เหมือนถือว่าไม่ผ่านทันที
- ส่งค่าที่ได้ให้ SA ยืนยันว่าตรงกับแถวใดในทะเบียน แล้วขอให้ตัดแถวที่เหลือออก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</si>
  <si>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ระบบสร้างพนักงานสำเร็จทั้งสองรอบ และ Employee Status = A (Active)
- Business Unit ที่บันทึก รอบที่ 1 = CHR (10000012) รอบที่ 2 = CLD (10000022)
- Employee Group ที่บันทึกทั้งสองรอบ = A - Permanent</t>
  </si>
  <si>
    <t>E2E-132</t>
  </si>
  <si>
    <t>Hiring | Keyin - Success | New Hire | Name Fields in EN, Local, Middle Name, Other Title and Dependent Names | Verify PY Report Name and BE Claim Dependent Name</t>
  </si>
  <si>
    <t>HIR-EC-131</t>
  </si>
  <si>
    <t>ตรวจสอบการจ้างพนักงานใหม่แบบ Key-in สำเร็จ กรณีกรอกชื่อ EN / Local, Middle Name, Other Title และชื่อบุคคลในอุปการะ พร้อมตรวจสอบชื่อใน PY Report และชื่อบุคคลในอุปการะสำหรับ BE Claim</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</si>
  <si>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TD-69
- Business Group = CRC
- Business Unit = CDG (10000075) Policy Profile = CDS
- Company = C001
- Position = 40131711 Job Code = HRG20.21
- Department = 30054898 (คีย์ที่ช่อง Organization ดู OQ-HIR-138) Store/ Branch Code = T132_1712 SSO Location = T132
- Division = 20000054 (ยังไม่พบช่องชื่อ Division บนหน้าจอ ดู OQ-HIR-138) Cost Center = C00169990 Work Location = 50000127
- Work Schedule = D05H0830 Holiday Calendar = 01
- Personnel Grade (PG) = 13 Employee Group = A - Permanent Employee Sub Group ที่ต้องคีย์ = 13
- ตาราง time_status_mapping กำหนด Time Status = 09 O.T. Flag = yes สิทธิ์ลาพักผ่อนปีแรก = 6
เงื่อนไขเฉพาะของเคสนี้
- ฟิลด์ที่เป็นประเด็นของเคสนี้
- Salutation (EN) = Mr.
- First Name (EN) = Somchai Middle Name (EN) = Kittipong Last Name (EN) = Prasert
- First Name (local) = สมชาย Middle Name (local) = กิตติพงศ์ Last Name (local) = ประเสริฐ
- Other Title = ร้อยตรี
- Dependents ผู้ติดตาม 1 ราย First Name (EN) = Malee Last Name (EN) = Prasert First Name (local) = มาลี Last Name (local) = ประเสริฐ Relationship = คู่สมรส
- กรอกทั้งชื่อกลางภาษาอังกฤษและชื่อกลางภาษาไทย เพื่อพิสูจน์ว่าปลายทางรับชื่อกลางไปด้วย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</si>
  <si>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TD-69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C001 Position = 40131711 Organization (Department) = 30054898 Store/ Branch Code = T132_1712 Employee Group = A - Permanent Employee Subgroup = 13
เพิ่มขั้นตอนย่อยที่การ์ด ข้อมูลระบุตัวตน กรอก Middle Name (EN)
เพิ่มขั้นตอนย่อยที่การ์ด ข้อมูลส่วนตัว กรอก Other Title และ Middle Name (local)
เพิ่มขั้นตอนย่อยที่การ์ด บุคคลในอุปการะ กดปุ่ม เพิ่มบุคคลในอุปการะ แล้วกรอก Relationship, Salutation (EN), First Name (EN), Last Name (EN), Salutation (Local), First Name (Local) และ Last Name (Local) ตาม Test Data
12. ตรวจผลของทุกรอบ
- เปิด Employee Profile แล้วยืนยันว่าชื่อทั้งสามภาษาและ Other Title ถูกบันทึกครบทุกช่อง
- เปิดการ์ด บุคคลในอุปการะ แล้วยืนยันว่าชื่อผู้ติดตามถูกบันทึกครบทั้งภาษาอังกฤษและภาษาไทย
- ขอให้ทีม PY ดึงรายงานพนักงานของงวดถัดไป แล้วบันทึกว่าชื่อที่ปรากฏใช้ชื่อชุดใด
- ขอให้ทีม BE เปิดใบเบิกสวัสดิการของพนักงานรายนี้ แล้วบันทึกว่าตัวแปร Dependent Name แสดงชื่อชุดใด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</si>
  <si>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Salutation (EN), First Name (EN), Middle Name (EN) และ Last Name (EN) ถูกบันทึกตรงกับที่คีย์ทุกช่อง
- First Name (local), Middle Name (local) และ Last Name (local) ถูกบันทึกตรงกับที่คีย์ทุกช่อง
- Other Title ถูกบันทึกและแสดงบน Employee Profile
- ผู้ติดตาม 1 รายถูกบันทึกพร้อมชื่อทั้งภาษาอังกฤษและภาษาไทย</t>
  </si>
  <si>
    <t>ตัดจากเคส E2E-132 ไฟล์ HR_SIT_E2E_V.0.1 (28).xlsx ชีท E2E All module
โมดูลที่เคสเต็มเกี่ยวข้อง EC / BE / PY
ยกไปรอบเชื่อมโมดูล ผลที่คาดหวังฝั่ง Notification / TM ไม่อยู่ในขอบเขต / BE / PY</t>
  </si>
  <si>
    <t>E2E-133</t>
  </si>
  <si>
    <t>Hiring | Keyin - Success | New Hire | Address Fields Room No., House No., Street and Lane/Soi | Verify Address Data Reaches PY Calculation</t>
  </si>
  <si>
    <t>HIR-EC-132</t>
  </si>
  <si>
    <t>ตรวจสอบการจ้างพนักงานใหม่แบบ Key-in สำเร็จ กรณีกรอก Address ได้แก่ Room No., House No., Street และ Lane/Soi พร้อมตรวจสอบข้อมูล Address ที่ส่งไปใช้ในการคำนวณ PY</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</si>
  <si>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TD-70
- Business Group = CRC
- Business Unit = CFR (10000003) Policy Profile = CFR
- Company = C004
- Position = 40011617 Job Code = STB12.42
- Department = 30003740 (คีย์ที่ช่อง Organization ดู OQ-HIR-138) Store/ Branch Code = T469_2049 SSO Location = T469
- Division = 20001351 (ยังไม่พบช่องชื่อ Division บนหน้าจอ ดู OQ-HIR-138) Cost Center = C00426100 Work Location = 50000106
- Work Schedule = D06H0800 Holiday Calendar = 03
- Personnel Grade (PG) = 15 Employee Group = A - Permanent Employee Sub Group ที่ต้องคีย์ = 15
- ตาราง time_status_mapping กำหนด Time Status = 02 O.T. Flag = no สิทธิ์ลาพักผ่อนปีแรก = 6
เงื่อนไขเฉพาะของเคสนี้
- ฟิลด์ที่เป็นประเด็นของเคสนี้
- Room No. = 1204
- House No. = 99/1
- Street = ถนนพระราม 3
- Lane/Soi = ซอยพระราม 3 ซอย 30
- กรอกให้ครบทั้งสี่ช่อง เพื่อพิสูจน์ว่าปลายทางไม่ได้รับแค่ที่อยู่รวมบรรทัดเดียว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</si>
  <si>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TD-70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C004 Position = 40011617 Organization (Department) = 30003740 Store/ Branch Code = T469_2049 Employee Group = A - Permanent Employee Subgroup = 15
เพิ่มขั้นตอนย่อยที่การ์ด ข้อมูลติดต่อ กลุ่ม Home Address กรอกทั้งสี่ช่องตาม Test Data
12. ตรวจผลของทุกรอบ
- เปิด Employee Profile การ์ด ข้อมูลติดต่อ กลุ่ม Home Address แล้วยืนยันว่าทั้งสี่ช่องถูกบันทึกแยกช่องกัน
- ขอให้ทีม PY ยืนยันว่าข้อมูลที่อยู่ของพนักงานรายนี้เข้าระบบ PY ครบทั้งสี่ช่อง
- บันทึกว่าฝั่ง PY เก็บที่อยู่แยกช่องเหมือน EC หรือรวมเป็นข้อความเดียว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</si>
  <si>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Room No. ที่บันทึก = 1204
- House No. ที่บันทึก = 99/1
- Street ที่บันทึก = ถนนพระราม 3
- Lane/Soi ที่บันทึก = ซอยพระราม 3 ซอย 30</t>
  </si>
  <si>
    <t>ตัดจากเคส E2E-133 ไฟล์ HR_SIT_E2E_V.0.1 (28).xlsx ชีท E2E All module
โมดูลที่เคสเต็มเกี่ยวข้อง EC / PY
ยกไปรอบเชื่อมโมดูล ผลที่คาดหวังฝั่ง Notification / TM ไม่อยู่ในขอบเขต / BE ไม่อยู่ในขอบเขต / PY</t>
  </si>
  <si>
    <t>E2E-134</t>
  </si>
  <si>
    <t>Hiring | Keyin - Success | New Hire | Disability Status = Yes | Verify Disability Status Is Saved and Sent to PY Validation</t>
  </si>
  <si>
    <t>HIR-EC-133</t>
  </si>
  <si>
    <t>ตรวจสอบการจ้างพนักงานใหม่แบบ Key-in สำเร็จ กรณี Disability Status = Yes พร้อมตรวจสอบการบันทึกและส่งค่าไปยัง PY Validation</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</si>
  <si>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TD-65
- Business Group = CRC
- Business Unit = B2S (10000007) Policy Profile = B2S
- Company = C006
- Position = 40103381 Job Code = STC10.12
- Department = 30040387 (คีย์ที่ช่อง Organization ดู OQ-HIR-138) Store/ Branch Code = T015_1132 SSO Location = T015
- Division = 20000087 (ยังไม่พบช่องชื่อ Division บนหน้าจอ ดู OQ-HIR-138) Cost Center = C00626100 Work Location = 50001144
- Work Schedule = D06H0800 Holiday Calendar = 03
- Personnel Grade (PG) = 09 Employee Group = A - Permanent Employee Sub Group ที่ต้องคีย์ = 09
- ตาราง time_status_mapping กำหนด Time Status = 01 O.T. Flag = yes สิทธิ์ลาพักผ่อนปีแรก = 6
เงื่อนไขเฉพาะของเคสนี้
- ฟิลด์ที่เป็นประเด็นของเคสนี้
- Disability Status = Yes
- กรอกเลขบัตรประจำตัวคนพิการถ้าหน้าจอบังคับ ถ้าไม่บังคับให้บันทึกไว้ว่าไม่บังคับ
- ต้องคีย์ที่ Sub-section Global Information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</si>
  <si>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TD-65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C006 Position = 40103381 Organization (Department) = 30040387 Store/ Branch Code = T015_1132 Employee Group = A - Permanent Employee Subgroup = 09
เพิ่มขั้นตอนย่อยที่การ์ด ข้อมูลทั่วไป ตั้ง Disability Status = Yes
12. ตรวจผลของทุกรอบ
- เปิด Employee Profile ส่วน Global Information แล้วยืนยันว่า Disability Status = Yes
- บันทึกว่าเมื่อตั้งค่าเป็น Yes แล้ว หน้าจอบังคับให้กรอกช่องเพิ่มหรือไม่ ถ้าบังคับให้บันทึกชื่อช่องไว้
- ขอให้ทีม PY ยืนยันว่าได้รับสถานะความพิการของพนักงานรายนี้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</si>
  <si>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Disability Status ที่บันทึก = Yes
- ค่าที่บันทึกยังคงเป็น Yes หลังปิดหน้าจอแล้วเปิด Employee Profile ใหม่</t>
  </si>
  <si>
    <t>ตัดจากเคส E2E-134 ไฟล์ HR_SIT_E2E_V.0.1 (28).xlsx ชีท E2E All module
โมดูลที่เคสเต็มเกี่ยวข้อง EC / PY
ยกไปรอบเชื่อมโมดูล ผลที่คาดหวังฝั่ง Notification / TM ไม่อยู่ในขอบเขต / BE ไม่อยู่ในขอบเขต / PY</t>
  </si>
  <si>
    <t>E2E-135</t>
  </si>
  <si>
    <t>Hiring | Keyin - Success | New Hire | Marital Status = Married with Marital Status Since | Verify TM Leave Type Eligibility and PY Tax Calculation Input</t>
  </si>
  <si>
    <t>HIR-EC-134</t>
  </si>
  <si>
    <t>ตรวจสอบการจ้างพนักงานใหม่แบบ Key-in สำเร็จ กรณี Marital Status = Married และระบุ Marital Status Since พร้อมตรวจสอบ TM Leave Eligibility และข้อมูลสำหรับ PY Tax Calculation</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</si>
  <si>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TD-66
- Business Group = CRC
- Business Unit = B2S (10000007) Policy Profile = B2S
- Company = C006
- Position = 40000077 Job Code = STB13.42
- Department = 30000042 (คีย์ที่ช่อง Organization ดู OQ-HIR-138) Store/ Branch Code = T015_1028 SSO Location = T015
- Division = 20000087 (ยังไม่พบช่องชื่อ Division บนหน้าจอ ดู OQ-HIR-138) Cost Center = C00626100 Work Location = 50000089
- Work Schedule = D06H0800 Holiday Calendar = 03
- Personnel Grade (PG) = 14 Employee Group = A - Permanent Employee Sub Group ที่ต้องคีย์ = 14
- ตาราง time_status_mapping กำหนด Time Status = 02 O.T. Flag = yes สิทธิ์ลาพักผ่อนปีแรก = 6
เงื่อนไขเฉพาะของเคสนี้
- ฟิลด์ที่เป็นประเด็นของเคสนี้
- Marital Status = Married
- Marital Status Since = วันที่ก่อน Hire Date 1 ปี
- ต้องคีย์ทั้งสองช่องคู่กัน เพื่อพิสูจน์ว่าปลายทางใช้ทั้งสถานะและวันที่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</si>
  <si>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TD-66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C006 Position = 40000077 Organization (Department) = 30000042 Store/ Branch Code = T015_1028 Employee Group = A - Permanent Employee Subgroup = 14
เพิ่มขั้นตอนย่อยที่การ์ด ข้อมูลส่วนตัว ตั้ง Marital Status = Married และกรอก Marital Status Since
12. ตรวจผลของทุกรอบ
- เปิด Employee Profile แล้วยืนยันว่า Marital Status และ Marital Status Since ถูกบันทึกทั้งสองช่อง
- เปิดหน้าสิทธิ์วันลาของพนักงานรายนี้ แล้วบันทึกรายการประเภทวันลาที่ระบบให้ทั้งหมด
- เทียบรายการประเภทวันลากับพนักงานอีกรายที่ Marital Status = Single แล้วบันทึกส่วนที่ต่างกัน
- ขอให้ทีม PY ยืนยันว่าได้รับสถานภาพสมรสของพนักงานรายนี้เข้าฐานคำนวณภาษี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</si>
  <si>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Marital Status ที่บันทึก = Married
- Marital Status Since ที่บันทึก = วันที่ที่คีย์ ไม่ถูกแทนด้วยวันที่เริ่มงาน</t>
  </si>
  <si>
    <t>ตัดจากเคส E2E-135 ไฟล์ HR_SIT_E2E_V.0.1 (28).xlsx ชีท E2E All module
โมดูลที่เคสเต็มเกี่ยวข้อง EC / TM / PY
ยกไปรอบเชื่อมโมดูล ผลที่คาดหวังฝั่ง Notification / TM / BE ไม่อยู่ในขอบเขต / PY</t>
  </si>
  <si>
    <t>E2E-136</t>
  </si>
  <si>
    <t>Hiring | Keyin - Success | New Hire | Working Days per Week | Verify the Value Becomes the TM Individual Master Record</t>
  </si>
  <si>
    <t>HIR-EC-135</t>
  </si>
  <si>
    <t>ตรวจสอบการจ้างพนักงานใหม่แบบ Key-in สำเร็จ กรณีระบุ Working Days per Week และตรวจสอบค่าที่บันทึกใน TM Individual Master</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</si>
  <si>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TD-74
- Business Group = CRC
- Business Unit = OFM (10000008) Policy Profile = OFM
- Company = C102
- Position = 40108744 Job Code = BIC10.41
- Department = 30041908 (คีย์ที่ช่อง Organization ดู OQ-HIR-138) Store/ Branch Code = T756_3141 SSO Location = T756
- Division = 20000009 (ยังไม่พบช่องชื่อ Division บนหน้าจอ ดู OQ-HIR-138) Cost Center = C10251423 Work Location = 50000139
- Work Schedule = D05H0830 Holiday Calendar = 01
- Personnel Grade (PG) = 12 Employee Group = A - Permanent Employee Sub Group ที่ต้องคีย์ = 12
- ตาราง time_status_mapping กำหนด Time Status = 01 O.T. Flag = yes สิทธิ์ลาพักผ่อนปีแรก = 6
เงื่อนไขเฉพาะของเคสนี้
- ฟิลด์ที่เป็นประเด็นของเคสนี้
- Working Days per Week = 5
- Work Schedule = D05H0830 ตามที่ Position กำหนด
- จุดที่ต้องดูคือ ค่ารายบุคคลกับ rule กลางต้องเก็บคนละที่ ไม่ใช่ค่าเดียวกัน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</si>
  <si>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TD-74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C102 Position = 40108744 Organization (Department) = 30041908 Store/ Branch Code = T756_3141 Employee Group = A - Permanent Employee Subgroup = 12
เพิ่มขั้นตอนย่อยที่การ์ด ข้อมูลเวลางาน กรอก Working Days per Week = 5
12. ตรวจผลของทุกรอบ
- เปิด Employee Profile การ์ด ข้อมูลเวลางาน แล้วยืนยันว่า Working Days per Week = 5
- ยืนยันว่า Work Schedule ที่แสดงยังเป็น D05H0830 ตามที่ตำแหน่งกำหนด ไม่ถูกเปลี่ยนตามค่าที่คีย์
- ขอให้ทีม TM ยืนยันว่าได้รับ Working Days per Week เป็นข้อมูลรายบุคคลของพนักงานรายนี้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</si>
  <si>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Working Days per Week ที่บันทึก = 5
- Work Schedule ที่บันทึก = D05H0830 ไม่เปลี่ยนตามค่าที่คีย์ในช่อง Working Days per Week</t>
  </si>
  <si>
    <t>ตัดจากเคส E2E-136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t>
  </si>
  <si>
    <t>E2E-137</t>
  </si>
  <si>
    <t>Hiring | Keyin - Success | New Hire | HR District, Supervisor ID and Relationship Type | Verify TM Workflow Permission, BE Claim Approver and EC Org Chart</t>
  </si>
  <si>
    <t>HIR-EC-136</t>
  </si>
  <si>
    <t>ตรวจสอบการจ้างพนักงานใหม่แบบ Key-in สำเร็จ กรณีระบุ HR District, Supervisor ID และ Relationship Type พร้อมตรวจสอบ TM Workflow Permission, BE Claim Approver และ EC Org Chart</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</si>
  <si>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TD-88
- Business Group = CU
- Business Unit = CU (10000013) Policy Profile = SU-OTHER
- Company = C013
- Position = 40042828 Job Code = GAB10.21
- Department = 30012474 (คีย์ที่ช่อง Organization ดู OQ-HIR-138) Store/ Branch Code = T076_1642 SSO Location = T076
- Division = 20000067 (ยังไม่พบช่องชื่อ Division บนหน้าจอ ดู OQ-HIR-138) Cost Center = C01301501 Work Location = 50000127
- Work Schedule = D05H0830 Holiday Calendar = 01
- Personnel Grade (PG) = 13 Employee Group = A - Permanent Employee Sub Group ที่ต้องคีย์ = 13
- ตาราง time_status_mapping กำหนด Time Status = 02 O.T. Flag = yes สิทธิ์ลาพักผ่อนปีแรก = 6
เงื่อนไขเฉพาะของเคสนี้
- ฟิลด์ที่เป็นประเด็นของเคสนี้
- HR District = ค่าที่หน้าจอให้เลือกของ Business Unit CU ให้บันทึกค่าที่เลือกไว้ทั้งรหัสและชื่อ
- Supervisor ID = พนักงานที่มีอยู่แล้วในถัง SIT ใต้ Business Unit เดียวกัน
- Relationship Type = ค่าที่หน้าจอให้เลือกในส่วน Job Relationships ให้บันทึกรายการค่าที่เลือกได้ทั้งหมด
- ต้องคีย์ทั้งสามฟิลด์ในรอบเดียวกัน เพราะทั้งสามส่งผลไปที่สายอนุมัติเดียวกัน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</si>
  <si>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TD-88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C013 Position = 40042828 Organization (Department) = 30012474 Store/ Branch Code = T076_1642 Employee Group = A - Permanent Employee Subgroup = 13
เพิ่มขั้นตอนย่อยที่การ์ด ตำแหน่งและสังกัด กลุ่ม Organization information เลือก HR District
เพิ่มขั้นตอนย่อยที่การ์ด ข้อมูลงาน กลุ่ม Job Information กรอก Supervisor ID
เพิ่มขั้นตอนย่อยที่การ์ด ข้อมูลงาน กลุ่ม Job Relationships เลือก Relationship Type แล้วกรอก Name ตามที่หน้าจอบังคับ
12. ตรวจผลของทุกรอบ
- เปิด Employee Profile แล้วยืนยันว่า HR District, Supervisor ID และ Relationship Type ถูกบันทึกครบสามช่อง
- เปิดผังองค์กรฝั่ง EC FO แล้วยืนยันว่าพนักงานรายนี้ปรากฏใต้หัวหน้าที่ระบุใน Supervisor ID
- ขอให้ทีม BE เปิดใบเบิกสวัสดิการของพนักงานรายนี้ แล้วบันทึกชื่อผู้อนุมัติที่ระบบกำหนดให้
- ขอให้ทีม TM ยืนยันว่าหัวหน้าที่ระบุเห็นรายการขออนุมัติของพนักงานรายนี้ในระบบเวลา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</si>
  <si>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HR District, Supervisor ID และ Relationship Type ถูกบันทึกตรงกับที่คีย์ทั้งสามช่อง
- ผังองค์กรฝั่ง EC FO แสดงพนักงานรายนี้อยู่ใต้หัวหน้าที่ระบุใน Supervisor ID</t>
  </si>
  <si>
    <t>ตัดจากเคส E2E-137 ไฟล์ HR_SIT_E2E_V.0.1 (28).xlsx ชีท E2E All module
โมดูลที่เคสเต็มเกี่ยวข้อง EC / BE / TM
ยกไปรอบเชื่อมโมดูล ผลที่คาดหวังฝั่ง Notification / TM / BE / PY ไม่อยู่ในขอบเขต</t>
  </si>
  <si>
    <t>E2E-138</t>
  </si>
  <si>
    <t>Hiring | Keyin - Success | New Hire | Store Brand / Format | Verify TM Recalculates Eligibility and PY Picks It Up by Period Sweep Only</t>
  </si>
  <si>
    <t>HIR-EC-137</t>
  </si>
  <si>
    <t>ตรวจสอบการจ้างพนักงานใหม่แบบ Key-in สำเร็จ กรณีระบุ Store Brand / Format พร้อมตรวจสอบการ Recalculate Eligibility ใน TM และการรับข้อมูลของ PY ตาม Period Sweep</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</si>
  <si>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TD-63
- Business Group = CPN
- Business Unit = CPN (10000009) Policy Profile = CPN
- Company = C066
- Position = 40051670 Job Code = GAD10.21
- Department = 30054780 (คีย์ที่ช่อง Organization ดู OQ-HIR-138) Store/ Branch Code = T564_1001 SSO Location = T564
- Division = 20001467 (ยังไม่พบช่องชื่อ Division บนหน้าจอ ดู OQ-HIR-138) Cost Center = 001HOF0511 Work Location = 50000137
- Work Schedule = D05H0830 Holiday Calendar = 01
- Personnel Grade (PG) = 11 Employee Group = A - Permanent Employee Sub Group ที่ต้องคีย์ = 11
- ตาราง time_status_mapping กำหนด Time Status = 05 O.T. Flag = no สิทธิ์ลาพักผ่อนปีแรก = 7
เงื่อนไขเฉพาะของเคสนี้
- ฟิลด์ที่เป็นประเด็นของเคสนี้
- Store Brand / Format = ค่าที่หน้าจอให้เลือกของ Branch T564_1001 ให้บันทึกค่าที่เลือกไว้
- Branch = T564_1001 ตามชุดข้อมูล
- จุดที่ต้องดูคือ ฝั่ง TM ต้องเห็นทันทีหลังสร้างพนักงาน แต่ฝั่ง PY เห็นเมื่อถึงรอบเท่านั้น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</si>
  <si>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TD-63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C066 Position = 40051670 Organization (Department) = 30054780 Store/ Branch Code = T564_1001 Employee Group = A - Permanent Employee Subgroup = 11
เพิ่มขั้นตอนย่อยที่การ์ด ตำแหน่งและสังกัด กลุ่ม Organization information เลือก Store Brand / Format
12. ตรวจผลของทุกรอบ
- เปิด Employee Profile แล้วยืนยันว่า Store Brand / Format ถูกบันทึกตรงกับที่เลือก
- ขอให้ทีม TM ตรวจทันทีหลังสร้างพนักงาน แล้วบันทึกว่าสิทธิ์ที่ระบบให้เปลี่ยนไปหรือไม่
- ขอให้ทีม PY ตรวจก่อนถึงรอบประมวลผล แล้วบันทึกว่ายังไม่เห็นข้อมูล
- ขอให้ทีม PY ตรวจอีกครั้งหลังรอบประมวลผลถัดไป แล้วบันทึกว่าเห็นข้อมูลแล้ว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</si>
  <si>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Store Brand / Format ที่บันทึกตรงกับที่เลือกบนหน้าจอ
- Branch ที่บันทึก = T564_1001</t>
  </si>
  <si>
    <t>ตัดจากเคส E2E-138 ไฟล์ HR_SIT_E2E_V.0.1 (28).xlsx ชีท E2E All module
โมดูลที่เคสเต็มเกี่ยวข้อง EC / TM / PY
ยกไปรอบเชื่อมโมดูล ผลที่คาดหวังฝั่ง Notification / TM / BE ไม่อยู่ในขอบเขต / PY</t>
  </si>
  <si>
    <t>E2E-139</t>
  </si>
  <si>
    <t>Hiring | Keyin | New Hire | Extended Retirement Date and Extended Probation Date Keyed at Hire | Verify TM Leave Quota Recalculation and Leave Eligibility</t>
  </si>
  <si>
    <t>HIR-EC-138</t>
  </si>
  <si>
    <t>ตรวจสอบการจ้างพนักงานใหม่แบบ Key-in กรณีระบุ Extended Retirement Date และ Extended Probation Date ตั้งแต่การจ้าง พร้อมตรวจสอบ TM Leave Quota Recalculation และ Leave Eligibility</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</si>
  <si>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TD-90
- Business Group = CU
- Business Unit = T1C (10000020) Policy Profile = SU-T1C
- Company = C105
- Position = 40036457 Job Code = GAD10.21
- Department = 30055517 (คีย์ที่ช่อง Organization ดู OQ-HIR-138) Store/ Branch Code = T669_3213 SSO Location = T669
- Division = 20000054 (ยังไม่พบช่องชื่อ Division บนหน้าจอ ดู OQ-HIR-138) Cost Center = C10551420 Work Location = 50000140
- Work Schedule = D05H0830 Holiday Calendar = 01
- Personnel Grade (PG) = 11 Employee Group = A - Permanent Employee Sub Group ที่ต้องคีย์ = 11
- ตาราง time_status_mapping กำหนด Time Status = 02 O.T. Flag = yes สิทธิ์ลาพักผ่อนปีแรก = 6
เงื่อนไขเฉพาะของเคสนี้
- ฟิลด์ที่เป็นประเด็นของเคสนี้
- Extended Retirement Date = วันที่หลังวันเกษียณตามปกติ 1 ปี
- Extended Probation Date = วันที่หลังวันครบ Probation ตามปกติ 30 วัน
- ถ้าหน้าจอรับพนักงานใหม่ไม่มีช่องใดช่องหนึ่ง ให้บันทึกไว้แล้วข้ามเฉพาะช่องนั้น ไม่ต้องหยุดทั้งเคส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</si>
  <si>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TD-90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C105 Position = 40036457 Organization (Department) = 30055517 Store/ Branch Code = T669_3213 Employee Group = A - Permanent Employee Subgroup = 11
เพิ่มขั้นตอนย่อยที่การ์ด ข้อมูลงาน กลุ่ม Job Information ตรวจก่อนว่ามีช่อง Extended Retirement Date และ Extended Probation Date บนหน้าจอรับพนักงานใหม่หรือไม่ แล้วบันทึกผลไว้
ถ้ามี ให้กรอกตาม Test Data ถ้าไม่มี ให้บันทึกว่าไม่มีและถ่ายภาพหน้าจอเก็บไว้
12. ตรวจผลของทุกรอบ
- บันทึกว่าหน้าจอรับพนักงานใหม่มีช่อง Extended Retirement Date และ Extended Probation Date หรือไม่
- ถ้ากรอกได้ ให้เปิด Employee Profile แล้วยืนยันว่าทั้งสองวันถูกบันทึกตรงกับที่คีย์
- เทียบโควตาที่ได้กับพนักงานอีกรายที่ไม่ได้คีย์วันขยาย แล้วบันทึกส่วนที่ต่างกัน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</si>
  <si>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ผลที่ต้องบันทึกไว้เป็นหลักฐาน หน้าจอรับพนักงานใหม่มีช่อง Extended Retirement Date และ Extended Probation Date หรือไม่
- ถ้ามีช่องและกรอกได้ วันที่ที่บันทึกต้องตรงกับที่คีย์ ไม่ถูกแทนด้วยวันเกษียณหรือวันครบ Probation ตามปกติ</t>
  </si>
  <si>
    <t>E2E-140</t>
  </si>
  <si>
    <t>Hiring | Keyin | New Hire | Transfer From and Transfer Out To Keyed at Hire | Verify PY Year-to-Date Calculation Input</t>
  </si>
  <si>
    <t>HIR-EC-139</t>
  </si>
  <si>
    <t>ตรวจสอบการจ้างพนักงานใหม่แบบ Key-in กรณีระบุ Transfer From และ Transfer Out To ตั้งแต่การจ้าง พร้อมตรวจสอบข้อมูลที่ใช้ในการคำนวณ PY Year-to-Date</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</si>
  <si>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TD-100
- Business Group = CRC
- Business Unit = CDG (10000075) Policy Profile = CDS
- Company = C001
- Position = 40001351 Job Code = STB12.51
- Department = 30046500 (คีย์ที่ช่อง Organization ดู OQ-HIR-138) Store/ Branch Code = T134_1714 SSO Location = T134
- Division = 20000087 (ยังไม่พบช่องชื่อ Division บนหน้าจอ ดู OQ-HIR-138) Cost Center = C00126100 Work Location = 50000087
- Work Schedule = D06H0800 Holiday Calendar = 03
- Personnel Grade (PG) = 18 Employee Group = E - Temporary Employee Sub Group ที่ต้องคีย์ = P1
- ตาราง time_status_mapping กำหนด Time Status = 01 O.T. Flag = yes สิทธิ์ลาพักผ่อนปีแรก = 10
เงื่อนไขเฉพาะของเคสนี้
- ฟิลด์ที่เป็นประเด็นของเคสนี้
- Transfer from = รหัส Company ต้นทางที่มีอยู่จริงในถัง SIT
- Transfer out to = เว้นว่างในเคสนี้ เพราะเป็นการรับพนักงานเข้า ไม่ใช่การโอนออก
- ถ้าหน้าจอรับพนักงานใหม่ไม่มีช่อง Transfer from ให้บันทึกไว้แล้วรายงาน ไม่ต้องหาทางอื่นเข้า
- ค่าองค์กรของรอบนี้ไม่ใช่ประเด็นของเคส ใช้ชุดข้อมูลที่ rule เวลาชัดเจนอยู่แล้วเพื่อไม่ให้ผลปนกัน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</si>
  <si>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ชุดข้อมูลตั้งต้น ใช้ชุดข้อมูล TD-100
2. เข้าระบบด้วย &lt;HR_ADMIN_ACCOUNT&gt;
- ไปที่เมนูซ้าย HR &gt; Employees ระบบเปิดหน้า ข้อมูลพนักงาน
- กดปุ่ม เพิ่มพนักงาน ระบบเปิดหน้า เพิ่มพนักงานใหม่ ที่ ขั้นตอนที่ 1 จาก 2 ข้อมูลบุคคล
3. การ์ด ข้อมูลระบุตัวตน
- เลือก Event Reason = H_NEWHIRE กรอก Hire Date เลือก Company ตามชุดข้อมูลของรอบนั้น
- กรอก Salutation (EN), First Name (EN), Last Name (EN) และ Date of Birth ตาม Test Data
- กลุ่ม National ID / Tax ID เลือก Country และกรอก National ID / Tax ID
4. การ์ด ข้อมูลส่วนตัว
- กรอก Salutation, First Name (local), Last Name (local) เลือก Gender และ Nationality ตาม Test Data
5. การ์ด ข้อมูลติดต่อ
- กรอกกลุ่ม Phone, กลุ่ม Email และกลุ่ม Home Address ให้ครบทุกช่องที่มีเครื่องหมายดอกจัน
6. กดปุ่ม ถัดไป ระบบเปิด ขั้นตอนที่ 2 จาก 2 ข้อมูลงาน
7. การ์ด ตำแหน่งและสังกัด
- กลุ่ม Target Position เลือก Company และ Position ตามชุดข้อมูลของรอบนั้น
- กลุ่ม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การ์ด ข้อมูลงาน
- กลุ่ม Job Information เลือก Employee Group, Employee Subgroup, Personnel Grade, Job Code และ Contract Type ตามชุดข้อมูลของรอบนั้น
9. การ์ด ข้อมูลเวลางาน
- เลือก Work Schedule และ Holiday Calendar ตามชุดข้อมูลของรอบนั้น ถ้าระบบเติมมาให้แล้วจากตำแหน่ง ให้บันทึกค่าที่ระบบเติม ห้ามคีย์ทับ
- ห้ามแก้ค่าในช่อง Time Management Status และ O.T. Flag ให้บันทึกค่าที่หน้าจอแสดง ณ ตอนนั้น ไว้เทียบกับทะเบียนในขั้นตอนตรวจผล
10. การ์ด ค่าตอบแทน
- เลือก Pay group กรอก Bank Code, Bank, Account Number เลือก Bank Country/Region, Currency และ Payment Method
- กลุ่ม RECURRING PAY เลือก Pay Type และ Pay Component กรอก Frequency, Amount และ Currency
11. กดปุ่ม บันทึกและส่ง
- ค่าที่ต่างจากรอบอื่นในรอบนี้
Company = C001 Position = 40001351 Organization (Department) = 30046500 Store/ Branch Code = T134_1714 Employee Group = E - Temporary Employee Subgroup = P1
เพิ่มขั้นตอนย่อยที่การ์ด ข้อมูลงาน กลุ่ม Job Information ตรวจก่อนว่ามีช่อง Transfer from และ Transfer out to บนหน้าจอรับพนักงานใหม่หรือไม่ แล้วบันทึกผลไว้
ถ้ามี ให้กรอก Transfer from ตาม Test Data
12. ตรวจผลของทุกรอบ
- บันทึกว่าหน้าจอรับพนักงานใหม่มีช่อง Transfer from และ Transfer out to หรือไม่
- ถ้ากรอกได้ ให้เปิด Employee Profile แล้วยืนยันว่า Transfer from ถูกบันทึกตรงกับที่คีย์
- ขอให้ทีม PY ยืนยันว่าได้รับข้อมูลบริษัทต้นทางของพนักงานรายนี้เข้าฐานคำนวณยอดสะสมทั้งปี
- บันทึกว่ายอดสะสมทั้งปีของพนักงานรายนี้เริ่มนับจากศูนย์ หรือรับยอดจากบริษัทต้นทางมาต่อ
ขั้นตอนคืนค่าเดิม
- แจ้งผู้ดูแลระบบให้ยกเลิกพนักงานที่สร้างในเคสนี้ทุกราย และคืนตำแหน่งให้กลับเป็นสถานะว่าง ก่อนส่งต่อเคสถัดไปที่ใช้ตำแหน่งเดียวกัน</t>
  </si>
  <si>
    <t>EC
- ระบบสร้างพนักงานสำเร็จ และ Employee Status = A (Active)
- ผลที่ต้องบันทึกไว้เป็นหลักฐาน หน้าจอรับพนักงานใหม่มีช่อง Transfer from และ Transfer out to หรือไม่
- ถ้ามีช่องและกรอกได้ Transfer from ที่บันทึกต้องตรงกับที่คีย์ Transfer out to ต้องยังว่าง</t>
  </si>
  <si>
    <t>E2E-141</t>
  </si>
  <si>
    <t>Hiring | Keyin - Success | New Hire | Business Unit = SSP and PWB (First Coverage) | Personnel Grade 13 vs 16 | Verify Time Management Status Resolved at Business Unit Level</t>
  </si>
  <si>
    <t>HIR-EC-140</t>
  </si>
  <si>
    <t>ตรวจสอบการจ้างพนักงานใหม่แบบ Key-in สำเร็จ กรณี Business Unit = SSP และ PWB เทียบ Personnel Grade 13 กับ 16 ว่าระบบหา Time Management Status จากระดับ Business Unit</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</si>
  <si>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TD-112
- Business Group = CRC Business Unit = SSP (10000002) Policy Profile = SSP
- Company = C055 Position = 40015642 (Training &amp; Development Professional 1) Job Code = HRD11.21
- Organization (Department) = 30003858 (Functional Training(SSP)) Store/ Branch Code = T500_2080 SSO Location = T500
- Division = 20000054 (Human Resources) Cost Center = C05563108 Work Location = 50000136 (Jewelry Trade Center)
- Work Schedule = D05H0830 Holiday Calendar = 01
- Personnel Grade (PG) = 13 Employee Group ที่ต้องคีย์ = A - Permanent Employee Sub Group ที่ต้องคีย์ = 13
- ตาราง time_status_mapping กำหนด Time Status = 3 O.T. Flag = yes สิทธิ์ลาพักผ่อนปีแรก = 6
- ที่มาของ rule เวลา rule ชั้น Business Unit Business Unit SSP กลุ่ม A Employee Sub Group 13
ชุดข้อมูล TD-114
- Business Group = CRC Business Unit = PWB (10000006) Policy Profile = PWB
- Company = C055 Position = 40015656 (Training &amp; Development Team Leader 3) Job Code = HRD11.43
- Organization (Department) = 30003861 (ฝ่าย Training &amp; Development (PWB)) Store/ Branch Code = T500_2080 SSO Location = T500
- Division = 20000054 (Human Resources) Cost Center = C05563122 Work Location = 50000136 (Jewelry Trade Center)
- Personnel Grade (PG) = 16 Employee Group ที่ต้องคีย์ = A - Permanent Employee Sub Group ที่ต้องคีย์ = 16
- ตาราง time_status_mapping กำหนด Time Status = 2 O.T. Flag = yes สิทธิ์ลาพักผ่อนปีแรก = 6
- ที่มาของ rule เวลา rule ชั้น Business Unit Business Unit PWB กลุ่ม A Employee Sub Group 16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สองรอบนี้ใช้ rule ชั้น Business Unit ล้วน ไม่มี rule ชั้น Company Branch Department หรือ Position มาทับ
- ทั้งสองรอบใช้ Company C055 เท่ากัน ตัวแปรที่ทำให้ผลต่างกันคือ Business Unit และ Personnel Grade (PG)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</si>
  <si>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SSP Personnel Grade 13 ใช้ชุดข้อมูล TD-112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C055 Position = 40015642 Organization (Department) = 30003858 Store/ Branch Code = T500_2080 Personnel Grade = 13 Employee Group = A - Permanent Employee Subgroup = 13
รอบที่ 2 Business Unit PWB Personnel Grade 16 ใช้ชุดข้อมูล TD-114
- ทำซ้ำขั้นตอนที่ 1 ถึง 10 โดยเปลี่ยนเป็นชุดข้อมูล TD-114
- ค่าที่ต่างจากรอบอื่นในรอบนี้
Company = C055 Position = 40015656 Organization (Department) = 30003861 Store/ Branch Code = T500_2080 Personnel Grade = 16 Employee Group = A - Permanent Employee Subgroup = 16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ผลฝั่ง TM ของสองรอบต้องไม่เท่ากัน ถ้าเท่ากันแปลว่าระบบไม่ได้อ่าน rule ชั้น Business Unit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</si>
  <si>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TD-112 ระบบสร้างพนักงานสำเร็จ Employee Status = A (Active) Business Unit ที่บันทึก = SSP (10000002) Company = C055 Position = 40015642
- รอบ TD-114 ระบบสร้างพนักงานสำเร็จ Employee Status = A (Active) Business Unit ที่บันทึก = PWB (10000006) Company = C055 Position = 40015656
- Personnel Grade ที่บันทึก รอบแรก = 13 รอบสอง = 16
- Employee Group ที่บันทึกทั้งสองรอบ = A - Permanent</t>
  </si>
  <si>
    <t>ตัดจากเคส E2E-139 ไฟล์ HR_SIT_E2E_V.0.1 (28).xlsx ชีท E2E All module
โมดูลที่เคสเต็มเกี่ยวข้อง EC / TM
ยกไปรอบเชื่อมโมดูล ผลที่คาดหวังฝั่ง Notification / TM / BE ไม่อยู่ในขอบเขต / PY ไม่อยู่ในขอบเขต</t>
  </si>
  <si>
    <t>E2E-142</t>
  </si>
  <si>
    <t>Hiring | Keyin - Success | New Hire | Business Unit = CHG and SCM (First Coverage) | Company C011 vs C001 | Verify Organization Assignment and Time Rule Lookup</t>
  </si>
  <si>
    <t>HIR-EC-141</t>
  </si>
  <si>
    <t>ตรวจสอบการจ้างพนักงานใหม่แบบ Key-in สำเร็จ กรณี Business Unit = CHG และ SCM เทียบ Company C011 กับ C001 ว่าระบบผูกโครงสร้างองค์กรและค้นหา Time Rule ได้ถูกต้อง</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</si>
  <si>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TD-113
- Business Group = CRC Business Unit = CHG (10000005) Policy Profile = CHG
- Company = C011 Position = 40011773 (Direct Sales Operation 2) Job Code = SLB10.12
- Organization (Department) = 30003882 (Account Executive) Store/ Branch Code = T023_1589 SSO Location = T023
- Division = 20000087 (Operations) Cost Center = C01126100 Work Location = 50000039 (Thai Watsadu Bangna)
- Work Schedule = D06H0800 Holiday Calendar = 03
- Personnel Grade (PG) = 09 Employee Group ที่ต้องคีย์ = A - Permanent Employee Sub Group ที่ต้องคีย์ = 09
- ตาราง time_status_mapping กำหนด Time Status = 1 O.T. Flag = yes สิทธิ์ลาพักผ่อนปีแรก = 6
- ที่มาของ rule เวลา rule ชั้น Business Unit Business Unit CHG กลุ่ม A Employee Sub Group 09
ชุดข้อมูล TD-115
- Business Group = CRC Business Unit = SCM (10000014) Policy Profile = SCM
- Company = C001 Position = 40001069 (Business Process Improvement Team Leader 1) Job Code = PSF10.41
- Organization (Department) = 30000598 (Business Operation Improvement) Store/ Branch Code = T133_1713 SSO Location = T133
- Division = 20000071 (Logistics / Depot) Cost Center = C00182306 Work Location = 50000502 (Bangna Distribution Center KM.21)
- Work Schedule = D05H0830 Holiday Calendar = 02
- Personnel Grade (PG) = 12 Employee Group ที่ต้องคีย์ = A - Permanent Employee Sub Group ที่ต้องคีย์ = 12
- ที่มาของ rule เวลา rule ชั้น Business Unit Business Unit SCM กลุ่ม A Employee Sub Group 12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ตารางให้ค่าฝั่ง TM เท่ากันทั้งสองรอบ จุดที่ต้องต่างกันคือ Business Unit Company และ Department ที่บันทึก
- รอบ TD-115 ใช้ Company C001 ซึ่งอยู่ในรายการ Company ที่ฝั่ง BE ขอไว้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</si>
  <si>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CHG Personnel Grade 09 Company C011 ใช้ชุดข้อมูล TD-113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C011 Position = 40011773 Organization (Department) = 30003882 Store/ Branch Code = T023_1589 Personnel Grade = 09 Employee Group = A - Permanent Employee Subgroup = 09
รอบที่ 2 Business Unit SCM Personnel Grade 12 Company C001 ใช้ชุดข้อมูล TD-115
- ทำซ้ำขั้นตอนที่ 1 ถึง 10 โดยเปลี่ยนเป็นชุดข้อมูล TD-115
- ค่าที่ต่างจากรอบอื่นในรอบนี้
Company = C001 Position = 40001069 Organization (Department) = 30000598 Store/ Branch Code = T133_1713 Personnel Grade = 12 Employee Group = A - Permanent Employee Subgroup = 12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ตรวจว่า Company และ Department ที่บันทึกของแต่ละรอบเป็นของ Business Unit ตัวเอง ไม่ปนกัน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</si>
  <si>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TD-113 ระบบสร้างพนักงานสำเร็จ Employee Status = A (Active) Business Unit ที่บันทึก = CHG (10000005) Company = C011 Position = 40011773
- รอบ TD-115 ระบบสร้างพนักงานสำเร็จ Employee Status = A (Active) Business Unit ที่บันทึก = SCM (10000014) Company = C001 Position = 40001069
- Organization (Department) ที่บันทึก รอบแรก = 30003882 รอบสอง = 30000598
- Personnel Grade ที่บันทึก รอบแรก = 09 รอบสอง = 12</t>
  </si>
  <si>
    <t>E2E-143</t>
  </si>
  <si>
    <t>Hiring | Keyin - Success | New Hire | Business Group CRC vs CU | Personnel Grade 14 vs 18 | Verify Annual Leave Quota Differs by Grade Band</t>
  </si>
  <si>
    <t>HIR-EC-142</t>
  </si>
  <si>
    <t>ตรวจสอบการจ้างพนักงานใหม่แบบ Key-in สำเร็จ กรณี Business Group CRC เทียบ CU และ Personnel Grade 14 เทียบ 18 ว่าโควตาลาพักผ่อนประจำปีต่างกันตามช่วงเกรด</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</si>
  <si>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TD-117
- Business Group = CRC Business Unit = RIS (10000019) Policy Profile = SU-RIS
- Company = C015 Position = 40023279 (Executive Assistant / Personal Assistant Professional 2) Job Code = GAF10.22
- Organization (Department) = 30011595 (President Office) Store/ Branch Code = T020_1295 SSO Location = T020
- Division = 20000283 (President Office) Cost Center = C01590990 Work Location = 50000128 (Silom Tower)
- Work Schedule = D05H0800 Holiday Calendar = 01
- Personnel Grade (PG) = 14 Employee Group ที่ต้องคีย์ = A - Permanent Employee Sub Group ที่ต้องคีย์ = 14
- ตาราง time_status_mapping กำหนด Time Status = 9 O.T. Flag = no สิทธิ์ลาพักผ่อนปีแรก = 6
- ที่มาของ rule เวลา rule ชั้น Business Unit Business Unit RIS กลุ่ม A Employee Sub Group 14
ชุดข้อมูล TD-118
- Business Group = CU Business Unit = Audit (10000021) Policy Profile = SU-INTERNAL AUDIT
- Company = C013 Position = 40016408 (Process &amp; Operation Audit Management 1) Job Code = IAB10.51
- Organization (Department) = 30005435 (Recovery Audit) Store/ Branch Code = T076_1642 SSO Location = T076
- Division = 20000004 (Audit) Cost Center = C01303500 Work Location = 50000128 (Silom Tower)
- Work Schedule = D05H0830 Holiday Calendar = 01
- Personnel Grade (PG) = 18 Employee Group ที่ต้องคีย์ = A - Permanent Employee Sub Group ที่ต้องคีย์ = 18
- ตาราง time_status_mapping กำหนด Time Status = 9 O.T. Flag = no สิทธิ์ลาพักผ่อนปีแรก = 10
- ที่มาของ rule เวลา rule ชั้น Business Unit Business Unit Audit กลุ่ม A Employee Sub Group 18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รอบแรกอยู่ Business Group CRC รอบสองอยู่ Business Group CU
- Personnel Grade (PG) ของสองรอบอยู่คนละช่วงของตาราง annual_leave_quota_mapping จึงต้องได้ตัวเลขไม่เท่ากัน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</si>
  <si>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RIS Business Group CRC Personnel Grade 14 ใช้ชุดข้อมูล TD-117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C015 Position = 40023279 Organization (Department) = 30011595 Store/ Branch Code = T020_1295 Personnel Grade = 14 Employee Group = A - Permanent Employee Subgroup = 14
รอบที่ 2 Business Unit Audit Business Group CU Personnel Grade 18 ใช้ชุดข้อมูล TD-118
- ทำซ้ำขั้นตอนที่ 1 ถึง 10 โดยเปลี่ยนเป็นชุดข้อมูล TD-118
- ค่าที่ต่างจากรอบอื่นในรอบนี้
Company = C013 Position = 40016408 Organization (Department) = 30005435 Store/ Branch Code = T076_1642 Personnel Grade = 18 Employee Group = A - Permanent Employee Subgroup = 18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Annual Leave Quota เต็มปีของสองรอบต้องไม่เท่ากัน ถ้าเท่ากันแปลว่าระบบไม่ได้อ่านช่วง Personnel Grade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</si>
  <si>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TD-117 ระบบสร้างพนักงานสำเร็จ Employee Status = A (Active) Business Unit ที่บันทึก = RIS (10000019) Company = C015 Position = 40023279
- รอบ TD-118 ระบบสร้างพนักงานสำเร็จ Employee Status = A (Active) Business Unit ที่บันทึก = Audit (10000021) Company = C013 Position = 40016408
- Business Group ที่บันทึก รอบแรก = CRC รอบสอง = CU
- Personnel Grade ที่บันทึก รอบแรก = 14 รอบสอง = 18</t>
  </si>
  <si>
    <t>E2E-144</t>
  </si>
  <si>
    <t>Hiring | Keyin - Success | New Hire | Business Unit = CGO (First Coverage) | Time Rule Defined at Company Level Only | Verify System Falls Back to Company Rule</t>
  </si>
  <si>
    <t>HIR-EC-143</t>
  </si>
  <si>
    <t>ตรวจสอบการจ้างพนักงานใหม่แบบ Key-in สำเร็จ กรณี Business Unit = CGO ที่ทะเบียนกำหนด Time Rule ไว้ที่ระดับ Company เท่านั้น ว่าระบบถอยไปใช้กฎระดับ Company</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</si>
  <si>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TD-119
- Business Group = CRC Business Unit = CGO (10000023) Policy Profile = SU-CGO
- Company = C041 Position = 40113393 (Digital Marketing Management 2) Job Code = MKE10.52
- Organization (Department) = 30003778 (Performance Marketing) Store/ Branch Code = T002_1002 SSO Location = T002
- Division = 20000016 (CGO) Cost Center = C04159520 Work Location = 50000136 (Jewelry Trade Center)
- Work Schedule = D05H0830 Holiday Calendar = 01
- Personnel Grade (PG) = 20 Employee Group ที่ต้องคีย์ = A - Permanent Employee Sub Group ที่ต้องคีย์ = 20
- ตาราง time_status_mapping กำหนด Time Status = 9 O.T. Flag = no สิทธิ์ลาพักผ่อนปีแรก = 15
- ที่มาของ rule เวลา rule ชั้น Company Branch หรือ Department Business Unit CGO กลุ่ม A Employee Sub Group 20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เคสนี้พิสูจน์ว่าเมื่อไม่มี rule ชั้น Business Unit ระบบยังหยิบ rule ชั้น Company มาใช้ได้
- ถ้าระบบไม่ให้ค่าฝั่ง TM เลย แปลว่าอ่านเฉพาะชั้น Business Unit ซึ่งเป็นข้อบกพร่องที่ต้องแจ้ง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</si>
  <si>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CGO Company C041 Personnel Grade 20 ใช้ชุดข้อมูล TD-119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C041 Position = 40113393 Organization (Department) = 30003778 Store/ Branch Code = T002_1002 Personnel Grade = 20 Employee Group = A - Permanent Employee Subgroup = 20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ถ้าช่อง Time Management Status ว่าง ให้บันทึกเป็น Actual Result และแจ้งทีมพัฒนา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</si>
  <si>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TD-119 ระบบสร้างพนักงานสำเร็จ Employee Status = A (Active) Business Unit ที่บันทึก = CGO (10000023) Company = C041 Position = 40113393
- Personnel Grade ที่บันทึก = 20 Employee Group = A - Permanent</t>
  </si>
  <si>
    <t>E2E-145</t>
  </si>
  <si>
    <t>Hiring | Keyin | New Hire | Business Unit = CNG | Time Rule Conflict Between Business Unit, Company and Branch Level | Verify Which Level Wins</t>
  </si>
  <si>
    <t>HIR-EC-144</t>
  </si>
  <si>
    <t>ตรวจสอบการจ้างพนักงานใหม่แบบ Key-in กรณี Business Unit = CNG ที่ Time Rule ขัดกันระหว่างระดับ Business Unit, Company และ Branch ว่าระบบใช้กฎระดับใด</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</si>
  <si>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TD-120
- Business Group = CRC Business Unit = CNG (10000024) Policy Profile = SU-CNG
- Company = C042 Position = 40015557 (Finance Team Leader 3) Job Code = FAA10.43
- Organization (Department) = 30041035 (Finance) Store/ Branch Code = T004_1004 SSO Location = T004
- Division = 20000028 (CTO) Cost Center = C04249990 Work Location = 50000136 (Jewelry Trade Center)
- Work Schedule = D05H0830 Holiday Calendar = 01
- Personnel Grade (PG) = 16 Employee Group ที่ต้องคีย์ = A - Permanent Employee Sub Group ที่ต้องคีย์ = 16
- ตาราง time_status_mapping กำหนด Time Status = ? O.T. Flag = ? สิทธิ์ลาพักผ่อนปีแรก = 6
- ที่มาของ rule เวลา ตารางให้คำตอบมากกว่าหนึ่งค่าสำหรับ Position นี้ ชั้น Branch = 2 คู่ O.T. Flag yes ชั้น Company = 9 คู่ O.T. Flag no ยังไม่มีเอกสารระบุลำดับความสำคัญ ดู OQ-HIR-144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เคสนี้จงใจเลือก Position ที่ชนกัน เพื่อบังคับให้ระบบเปิดเผยว่าใช้ลำดับชั้นใด
- ผลฝั่ง TM ของเคสนี้ยังไม่มีคำตอบ ต้องได้คำตอบลำดับความสำคัญก่อน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</si>
  <si>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CNG Branch T004_1004 Personnel Grade 16 ใช้ชุดข้อมูล TD-120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C042 Position = 40015557 Organization (Department) = 30041035 Store/ Branch Code = T004_1004 Personnel Grade = 16 Employee Group = A - Permanent Employee Subgroup = 16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บันทึกค่าที่ระบบให้ แล้วเทียบกับสามความเป็นไปได้ในช่องผลที่คาดหวังฝั่ง TM
- ห้ามตัดสิน Pass หรือ Fail จนกว่าจะได้คำตอบของ OQ-HIR-144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</si>
  <si>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TD-120 ระบบสร้างพนักงานสำเร็จ Employee Status = A (Active) Business Unit ที่บันทึก = CNG (10000024) Company = C042 Position = 40015557
- Personnel Grade ที่บันทึก = 16 Store/ Branch Code ที่บันทึก = T004_1004</t>
  </si>
  <si>
    <t>E2E-146</t>
  </si>
  <si>
    <t>Hiring | Keyin | New Hire | Business Unit = CG HR and CISO (First Coverage) | Time Rule Register Has No Row Covering the Grade | Verify System Behaviour When Rule Missing</t>
  </si>
  <si>
    <t>HIR-EC-145</t>
  </si>
  <si>
    <t>ตรวจสอบการจ้างพนักงานใหม่แบบ Key-in กรณี Business Unit = CG HR และ CISO ที่ทะเบียน Time Rule ไม่มีแถวครอบคลุมเกรดนี้ ว่าระบบทำงานอย่างไร</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</si>
  <si>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TD-116
- Business Group = CU Business Unit = CG HR (10000018) Policy Profile = SU-HR
- Company = C013 Position = 40016450 (Training &amp; Development Team Leader 1) Job Code = HRD11.41
- Organization (Department) = 30011995 (CG HR Corporate Culture and Engagement) Store/ Branch Code = T076_1642 SSO Location = T076
- Division = 20000054 (Human Resources) Cost Center = C01362803 Work Location = 50000128 (Silom Tower)
- Work Schedule = D05H0830 Holiday Calendar = 01
- Personnel Grade (PG) = 13 Employee Group ที่ต้องคีย์ = A - Permanent Employee Sub Group ที่ต้องคีย์ = 13
- ตาราง time_status_mapping กำหนด Time Status = ? O.T. Flag = ? สิทธิ์ลาพักผ่อนปีแรก = 6
- ที่มาของ rule เวลา ตาราง time_status_mapping มีแถวของ Business Unit CG HR แต่ไม่มีแถวใดครอบคลุมกลุ่ม A Employee Sub Group 13 ดู OQ-HIR-145
ชุดข้อมูล TD-123
- Business Group = CRC Business Unit = CISO (10000066) Policy Profile = SU-RIS
- Company = C046 Position = 40102026 (IT Security, Risk, Compliance Management 2) Job Code = ITF10.52
- Organization (Department) = 30040395 (Chief Information Security Office (CISO)) Store/ Branch Code = T005_1005 SSO Location = T005
- Division = 20001495 (CISO) Cost Center = C04601136 Work Location = 50000138 (Robinson Rama 9 Tower)
- Personnel Grade (PG) = 20 Employee Group ที่ต้องคีย์ = A - Permanent Employee Sub Group ที่ต้องคีย์ = 20
- ตาราง time_status_mapping กำหนด Time Status = ? O.T. Flag = ? สิทธิ์ลาพักผ่อนปีแรก = 15
- ที่มาของ rule เวลา ตาราง time_status_mapping มีแถวของ Business Unit CISO แต่ไม่มีแถวใดครอบคลุมกลุ่ม A Employee Sub Group 20 ดู OQ-HIR-145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ผลฝั่ง TM ของทั้งสองรอบยังไม่มีคำตอบ เพราะตารางไม่มีแถวที่ครอบคลุม
- ผลฝั่ง Annual Leave Quota ตรวจผลได้ และต้องไม่เท่ากันเพราะ Personnel Grade (PG) อยู่คนละช่วง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</si>
  <si>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CG HR Business Group CU Personnel Grade 13 ใช้ชุดข้อมูล TD-116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C013 Position = 40016450 Organization (Department) = 30011995 Store/ Branch Code = T076_1642 Personnel Grade = 13 Employee Group = A - Permanent Employee Subgroup = 13
รอบที่ 2 Business Unit CISO Personnel Grade 20 ใช้ชุดข้อมูล TD-123
- ทำซ้ำขั้นตอนที่ 1 ถึง 10 โดยเปลี่ยนเป็นชุดข้อมูล TD-123
- ค่าที่ต่างจากรอบอื่นในรอบนี้
Company = C046 Position = 40102026 Organization (Department) = 30040395 Store/ Branch Code = T005_1005 Personnel Grade = 20 Employee Group = A - Permanent Employee Subgroup = 20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บันทึกค่าฝั่ง TM ที่ระบบให้เป็น Actual Result แล้วรอคำตอบของ OQ-HIR-145
- ตรวจ Annual Leave Quota ของทั้งสองรอบตามตัวเลขในช่องผลที่คาดหวังฝั่ง TM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</si>
  <si>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TD-116 ระบบสร้างพนักงานสำเร็จ Employee Status = A (Active) Business Unit ที่บันทึก = CG HR (10000018) Company = C013 Position = 40016450
- รอบ TD-123 ระบบสร้างพนักงานสำเร็จ Employee Status = A (Active) Business Unit ที่บันทึก = CISO (10000066) Company = C046 Position = 40102026
- Business Group ที่บันทึก รอบแรก = CU รอบสอง = CRC
- Personnel Grade ที่บันทึก รอบแรก = 13 รอบสอง = 20</t>
  </si>
  <si>
    <t>E2E-147</t>
  </si>
  <si>
    <t>Hiring | Keyin | New Hire | Business Unit = CRP and CPN Hotel (First Coverage) | No Time Rule Row Exists for These Business Units | Verify Hire Still Completes</t>
  </si>
  <si>
    <t>HIR-EC-146</t>
  </si>
  <si>
    <t>ตรวจสอบการจ้างพนักงานใหม่แบบ Key-in กรณี Business Unit = CRP และ CPN Hotel ที่ไม่มีแถว Time Rule สำหรับสองหน่วยงานนี้ ว่าระบบยังสร้างพนักงานได้</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</si>
  <si>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TD-121
- Business Group = CRC Business Unit = CRP (10000042) Policy Profile = RBS
- Company = C002 Position = 40020296 (Tenant Relation Team Leader 1) Job Code = PMC10.41
- Organization (Department) = 30057895 (Department Tenant Service) Store/ Branch Code = T087_1667 SSO Location = T087
- Division = 20000208 (Property Management) Cost Center = C00227620 Work Location = 50000451 (Robinson Buriram)
- Work Schedule = D06H0800 Holiday Calendar = 01
- Personnel Grade (PG) = 11 Employee Group ที่ต้องคีย์ = A - Permanent Employee Sub Group ที่ต้องคีย์ = 11
- ตาราง time_status_mapping กำหนด Time Status = ? O.T. Flag = ? สิทธิ์ลาพักผ่อนปีแรก = 6
- ที่มาของ rule เวลา ตาราง time_status_mapping ไม่มีแถวของ Business Unit CRP เลยแม้แต่แถวเดียว ดู OQ-HIR-145
ชุดข้อมูล TD-122
- Business Group = CPN Business Unit = CPN Hotel (10000055) Policy Profile = CPN
- Company = C144 Position = 40155214 (Hotel Operations Management Management 1) Job Code = HTB10.51
- Organization (Department) = 30052813 (Administration) Store/ Branch Code = T980_1060 SSO Location = T980
- Division = 20000275 (Hotel Business) Cost Center = 030NKHY713 Work Location = 50017037 (Centara Korat)
- Work Schedule = D05H0830 Holiday Calendar = 01
- Personnel Grade (PG) = 17 Employee Group ที่ต้องคีย์ = A - Permanent Employee Sub Group ที่ต้องคีย์ = 17
- ตาราง time_status_mapping กำหนด Time Status = ? O.T. Flag = ? สิทธิ์ลาพักผ่อนปีแรก = 10
- ที่มาของ rule เวลา ตาราง time_status_mapping ไม่มีแถวของ Business Unit CPN Hotel เลยแม้แต่แถวเดียว ดู OQ-HIR-145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เคสนี้ตรวจว่าการรับพนักงานใหม่ยังทำได้แม้ตาราง time_status_mapping ไม่มีแถวรองรับ
- ผลฝั่ง TM ยังไม่มีคำตอบ แต่ผลฝั่ง EC และ Annual Leave Quota ตรวจผลได้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</si>
  <si>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CRP Personnel Grade 11 ใช้ชุดข้อมูล TD-121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C002 Position = 40020296 Organization (Department) = 30057895 Store/ Branch Code = T087_1667 Personnel Grade = 11 Employee Group = A - Permanent Employee Subgroup = 11
รอบที่ 2 Business Unit CPN Hotel Business Group CPN Personnel Grade 17 ใช้ชุดข้อมูล TD-122
- ทำซ้ำขั้นตอนที่ 1 ถึง 10 โดยเปลี่ยนเป็นชุดข้อมูล TD-122
- ค่าที่ต่างจากรอบอื่นในรอบนี้
Company = C144 Position = 40155214 Organization (Department) = 30052813 Store/ Branch Code = T980_1060 Personnel Grade = 17 Employee Group = A - Permanent Employee Subgroup = 17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บันทึกว่าช่อง Time Management Status และ O.T. Flag ว่างหรือมีค่า แล้วแจ้งเป็น Actual Result
- ตรวจว่าการบันทึกพนักงานไม่ถูกปิดกั้นเพราะตารางไม่มีแถว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</si>
  <si>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TD-121 ระบบสร้างพนักงานสำเร็จ Employee Status = A (Active) Business Unit ที่บันทึก = CRP (10000042) Company = C002 Position = 40020296
- รอบ TD-122 ระบบสร้างพนักงานสำเร็จ Employee Status = A (Active) Business Unit ที่บันทึก = CPN Hotel (10000055) Company = C144 Position = 40155214
- Business Group ที่บันทึก รอบแรก = CRC รอบสอง = CPN
- ระบบต้องบันทึกพนักงานสำเร็จทั้งสองรอบ แม้ตาราง time_status_mapping ไม่มีแถวของ Business Unit นั้น</t>
  </si>
  <si>
    <t>E2E-148</t>
  </si>
  <si>
    <t>Hiring | Keyin | New Hire | Policy Profile CDS | Company C031 (CEH) and C013 (HCD) | Verify Employee Created for Companies Requested by Benefit Team</t>
  </si>
  <si>
    <t>HIR-EC-147</t>
  </si>
  <si>
    <t>ตรวจสอบการจ้างพนักงานใหม่แบบ Key-in กรณี Policy Profile CDS กับ Company C031 (CEH) และ C013 (HCD) ว่าระบบสร้างพนักงานได้ตามที่ทีม Benefit ร้องขอ</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</si>
  <si>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TD-125
- Business Group = CRC Business Unit = CEH (10000076) Policy Profile = CDS
- Company = C031 Position = 40004870 (Loss Prevention Team Leader 2) Job Code = LPB10.42
- Organization (Department) = 30002054 (Loss Prevention) Store/ Branch Code = T016_1124 SSO Location = T016
- Division = 20000087 (Operations) Cost Center = C03123200 Work Location = 50000028 (Central Department Store Embassy)
- Work Schedule = D05H0830 Holiday Calendar = 01
- Personnel Grade (PG) = 15 Employee Group ที่ต้องคีย์ = A - Permanent Employee Sub Group ที่ต้องคีย์ = 15
- ตาราง time_status_mapping กำหนด Time Status = ? O.T. Flag = ? สิทธิ์ลาพักผ่อนปีแรก = 6
- ที่มาของ rule เวลา ตาราง time_status_mapping ไม่มีแถวของ Business Unit CEH เลยแม้แต่แถวเดียว ดู OQ-HIR-145
ชุดข้อมูล TD-127
- Business Group = CRC Business Unit = SWL (10000078) Policy Profile = CDS
- Company = C013 Position = 40042762 (Sous Chef/Second Chef Professional 2) Job Code = FBC13.22
- Organization (Department) = 30012471 (Siwilai City Club) Store/ Branch Code = T677_1651 SSO Location = T677
- Division = 20000047 (Food &amp; Beverage) Cost Center = C01328199 Work Location = 50000028 (Central Department Store Embassy)
- Work Schedule = D06H0800 Holiday Calendar = 06
- Personnel Grade (PG) = 14 Employee Group ที่ต้องคีย์ = A - Permanent Employee Sub Group ที่ต้องคีย์ = 14
- ที่มาของ rule เวลา ตาราง time_status_mapping ไม่มีแถวของ Business Unit SWL เลยแม้แต่แถวเดียว ดู OQ-HIR-145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เคสนี้ผูกกับคำขอของฝั่ง BE โดยตรง จุดสำคัญคือ Company ที่บันทึกต้องเป็น C031 และ C013
- ผลฝั่ง TM ยังไม่มีคำตอบ เพราะตารางไม่มีแถวของสอง Business Unit 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</si>
  <si>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CEH Company C031 Personnel Grade 15 ใช้ชุดข้อมูล TD-125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C031 Position = 40004870 Organization (Department) = 30002054 Store/ Branch Code = T016_1124 Personnel Grade = 15 Employee Group = A - Permanent Employee Subgroup = 15
รอบที่ 2 Business Unit SWL Company C013 Personnel Grade 14 ใช้ชุดข้อมูล TD-127
- ทำซ้ำขั้นตอนที่ 1 ถึง 10 โดยเปลี่ยนเป็นชุดข้อมูล TD-127
- ค่าที่ต่างจากรอบอื่นในรอบนี้
Company = C013 Position = 40042762 Organization (Department) = 30012471 Store/ Branch Code = T677_1651 Personnel Grade = 14 Employee Group = A - Permanent Employee Subgroup = 14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บันทึก Employee ID ที่ได้ของทั้งสองรอบ ส่งให้ฝั่ง BE ใช้ต่อในเคส Benefit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</si>
  <si>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TD-125 ระบบสร้างพนักงานสำเร็จ Employee Status = A (Active) Business Unit ที่บันทึก = CEH (10000076) Company = C031 Position = 40004870
- รอบ TD-127 ระบบสร้างพนักงานสำเร็จ Employee Status = A (Active) Business Unit ที่บันทึก = SWL (10000078) Company = C013 Position = 40042762
- Company ที่บันทึก รอบแรก = C031 รอบสอง = C013
- Policy Profile ที่ผูกกับ Position ทั้งสองรอบ = CDS</t>
  </si>
  <si>
    <t>E2E-149</t>
  </si>
  <si>
    <t>Hiring | Keyin | New Hire | Policy Profile CDS | Company C032 (MJT) and C150 (PGE) | Verify Employee Created for Companies Requested by Benefit Team</t>
  </si>
  <si>
    <t>HIR-EC-148</t>
  </si>
  <si>
    <t>ตรวจสอบการจ้างพนักงานใหม่แบบ Key-in กรณี Policy Profile CDS กับ Company C032 (MJT) และ C150 (PGE) ว่าระบบสร้างพนักงานได้ตามที่ทีม Benefit ร้องขอ</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</si>
  <si>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TD-126
- Business Group = CRC Business Unit = MJT (10000077) Policy Profile = CDS
- Company = C032 Position = 40017206 (Shop Manager Team Leader 1) Job Code = STB13.41
- Organization (Department) = 30005532 (Department ขาย) Store/ Branch Code = T503_2088 SSO Location = T503
- Division = 20000087 (Operations) Cost Center = C03221606 Work Location = 50000087 (Central Pattana Bangna)
- Work Schedule = D06H0800 Holiday Calendar = 03
- Personnel Grade (PG) = 11 Employee Group ที่ต้องคีย์ = A - Permanent Employee Sub Group ที่ต้องคีย์ = 11
- ตาราง time_status_mapping กำหนด Time Status = ? O.T. Flag = ? สิทธิ์ลาพักผ่อนปีแรก = 6
- ที่มาของ rule เวลา ตาราง time_status_mapping มีแถวของ Business Unit MJT แต่ไม่มีแถวใดครอบคลุมกลุ่ม A Employee Sub Group 11 ดู OQ-HIR-145
ชุดข้อมูล TD-128
- Business Group = CRC Business Unit = PGE (10000079) Policy Profile = CDS
- Company = C150 Position = 40177040 (Store Sales Team Leader 2) Job Code = STC10.42
- Organization (Department) = 30054824 (Stussy) Store/ Branch Code = TA59_1003 SSO Location = TA59
- Division = 20000087 (Operations) Cost Center = C15026100 Work Location = 50000028 (Central Department Store Embassy)
- Personnel Grade (PG) = 14 Employee Group ที่ต้องคีย์ = A - Permanent Employee Sub Group ที่ต้องคีย์ = 14
- ที่มาของ rule เวลา ตาราง time_status_mapping มีแถวของ Business Unit PGE แต่ไม่มีแถวใดครอบคลุมกลุ่ม A Employee Sub Group 14 ดู OQ-HIR-145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เคสนี้ผูกกับคำขอของฝั่ง BE โดยตรง จุดสำคัญคือ Company ที่บันทึกต้องเป็น C032 และ C150
- ทั้งสองรอบใช้ Position ว่างจริงในถัง SIT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</si>
  <si>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MJT Company C032 Personnel Grade 11 ใช้ชุดข้อมูล TD-126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C032 Position = 40017206 Organization (Department) = 30005532 Store/ Branch Code = T503_2088 Personnel Grade = 11 Employee Group = A - Permanent Employee Subgroup = 11
รอบที่ 2 Business Unit PGE Company C150 Personnel Grade 14 ใช้ชุดข้อมูล TD-128
- ทำซ้ำขั้นตอนที่ 1 ถึง 10 โดยเปลี่ยนเป็นชุดข้อมูล TD-128
- ค่าที่ต่างจากรอบอื่นในรอบนี้
Company = C150 Position = 40177040 Organization (Department) = 30054824 Store/ Branch Code = TA59_1003 Personnel Grade = 14 Employee Group = A - Permanent Employee Subgroup = 14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บันทึก Employee ID ที่ได้ของทั้งสองรอบ ส่งให้ฝั่ง BE ใช้ต่อในเคส Benefit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</si>
  <si>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TD-126 ระบบสร้างพนักงานสำเร็จ Employee Status = A (Active) Business Unit ที่บันทึก = MJT (10000077) Company = C032 Position = 40017206
- รอบ TD-128 ระบบสร้างพนักงานสำเร็จ Employee Status = A (Active) Business Unit ที่บันทึก = PGE (10000079) Company = C150 Position = 40177040
- Company ที่บันทึก รอบแรก = C032 รอบสอง = C150
- Personnel Grade ที่บันทึก รอบแรก = 11 รอบสอง = 14</t>
  </si>
  <si>
    <t>E2E-150</t>
  </si>
  <si>
    <t>Hiring | Keyin | New Hire | Personnel Grade 23 | Annual Leave Register Has No Year-1 Row for Grade 22 to 26 | Verify Quota Shown on Day One</t>
  </si>
  <si>
    <t>HIR-EC-149</t>
  </si>
  <si>
    <t>ตรวจสอบการจ้างพนักงานใหม่แบบ Key-in กรณี Personnel Grade 23 ที่ทะเบียนสิทธิ์ลาพักผ่อนไม่มีแถวปีที่ 1 สำหรับเกรด 22 ถึง 26 ว่าระบบแสดงโควตาวันแรกเป็นค่าใด</t>
  </si>
  <si>
    <t>- Entry Route = Keyin
- Login = &lt;HR_ADMIN_ACCOUNT&gt;
เงื่อนไขของเคสนี้
- Event Reason = H_NEWHIRE
- Hire Date = Today
- Date of Birth = Age &lt; 60
- Nationality = TH
ค่าที่ต้องคีย์ ชุดข้อมูลจากถัง SIT ตรวจสอบเมื่อ 28 ส.ค. 2026
ชุดข้อมูล TD-124
- Business Group = CRC Business Unit = CBS (10000074) Policy Profile = OFM
- Company = C059 Position = 40187315 (CEO/President/MD Executive 2) Job Code = EMA12.62
- Organization (Department) = 30056170 (CEO Office) Store/ Branch Code = T557_1015 SSO Location = T557
- Division = 20000014 (CEO Office) Cost Center = 1000995100 Work Location = 50000127 (Chidlom Tower)
- Work Schedule = D05H0830 Holiday Calendar = 01
- Personnel Grade (PG) = 23 Employee Group ที่ต้องคีย์ = A - Permanent Employee Sub Group ที่ต้องคีย์ = 23
- ตาราง time_status_mapping กำหนด Time Status = ? O.T. Flag = ? สิทธิ์ลาพักผ่อนปีแรก = ? ตาราง annual_leave_quota_mapping ของ Business Group CRC ไม่มีแถวปีที่ 1 ที่ครอบคลุม Personnel Grade (PG) 23 ดู OQ-HIR-146
- ที่มาของ rule เวลา ตาราง time_status_mapping มีแถวของ Business Unit CBS แต่ไม่มีแถวใดครอบคลุมกลุ่ม A Employee Sub Group 23 ดู OQ-HIR-145
เงื่อนไขเฉพาะของเคสนี้
- ทุกรอบใช้เส้นทางคีย์เอง Employment Type ประจำ Employee Group A - Permanent เหมือนกัน ตัวแปรที่ต่างกันคือ Business Unit Company และ Personnel Grade (PG)
- ห้ามแก้ค่าที่ระบบเติมให้เองในช่อง Time Status และ O.T. Flag
- เคสนี้จงใจเลือก Personnel Grade (PG) 23 เพื่อพิสูจน์ว่าระบบทำอย่างไรเมื่อตารางไม่มีแถวปีที่หนึ่ง
- ผลฝั่ง Annual Leave Quota ยังไม่มีคำตอบ ต้องได้คำตอบก่อน
- ชื่อช่องในขั้นตอนทดสอบอ้างจากแบบหน้าจอ CneXt UI Baseline 1.0 for BA ปรับปรุง 20 ก.ค. 2026 แบบหน้าจอไม่ใช่หลักฐานว่าระบบสร้างช่องนั้นแล้ว ถ้าหน้าจอจริงไม่มีช่องใด ให้บันทึกไว้และแจ้ง BA
- รายละเอียดเต็มดูชีท Hiring Test Data</t>
  </si>
  <si>
    <t>1. รอบที่ 1 Business Unit CBS Personnel Grade 23 ใช้ชุดข้อมูล TD-124
2. เข้าระบบด้วย &lt;HR_ADMIN_ACCOUNT&gt;
- ไปที่เมนูซ้าย HR &gt; Employees ระบบเปิดหน้า Employees
- กดปุ่มเพิ่มพนักงานใหม่ ระบบเปิดฟอร์ม New Hire ที่ Step 1 of 2
3. Section Identity
- เลือก Event Reason = H_NEWHIRE กรอก Hire Date เลือก Company ตามชุดข้อมูลของรอบนั้น
- กรอก Salutation (EN), First Name (EN), Last Name (EN) และ Date of Birth ตาม Test Data
- Sub-section National ID Information เลือก Country และกรอก National ID / Tax ID
4. Section Personal Information
- กรอก Salutation, First Name (local), Last Name (local) เลือก Gender และ Nationality ตาม Test Data
5. Sub-section Phone Information / Email Information / Addresses
- กรอก Sub-section Phone Information, Email Information และ Addresses ให้ครบทุกช่องที่มีเครื่องหมายดอกจัน
6. กดปุ่มไปหน้าถัดไป ระบบเปิด Step 2 of 2
7. Sub-section Target Position / Organization Information
- Sub-section Target Position เลือก Company และ Position ตามชุดข้อมูลของรอบนั้น
- Sub-section Organization Information เลือก Business Unit, Organization, Cost Center, Work Location, Store/ Branch Code และ SSO Location ตามชุดข้อมูลของรอบนั้น
- ถ้าระบบเติมช่องใดให้เองหลังเลือก Position ให้บันทึกค่าที่ระบบเติม ห้ามคีย์ทับ
8. Sub-section Job Information
- Sub-section Job Information เลือก Employee Group, Employee Subgroup, Personnel Grade, Job Code และ Contract Type ตามชุดข้อมูลของรอบนั้น
- Position ในถัง SIT ไม่ได้กรอก Employee Group และ Employee Subgroup ไว้เลยแม้แต่ Position เดียว ค่าที่ระบุในชุดข้อมูลจึงเป็นค่าที่ผู้ทดสอบคีย์เอง ดู OQ-HIR-148
9. Sub-section Time Information
- เลือก Work Schedule และ Holiday Calendar ตามชุดข้อมูลของรอบนั้น ถ้าระบบเติมมาให้แล้วจาก Position ให้บันทึกค่าที่ระบบเติม ห้ามคีย์ทับ
- ห้ามแก้ค่าในช่อง Time Management Status และ O.T. Flag ให้บันทึกค่าที่หน้าจอแสดง ณ ตอนนั้น ไว้เทียบกับตารางในขั้นตอนตรวจผล
10. Section Compensation Information
- เลือก Pay group กรอก Bank Code, Bank, Account Number เลือก Bank Country/Region, Currency และ Payment Method
- Sub-section Recurring Payments เลือก Pay Type และ Pay Component กรอก Frequency, Amount และ Currency
11. กดปุ่ม Submit
- ค่าที่ต่างจากรอบอื่นในรอบนี้
Company = C059 Position = 40187315 Organization (Department) = 30056170 Store/ Branch Code = T557_1015 Personnel Grade = 23 Employee Group = A - Permanent Employee Subgroup = 23
12. ตรวจผลของทุกรอบ
- เปิด Employee Profile ของทุกรอบ แล้วบันทึก Time Management Status และ O.T. Flag ที่ระบบให้
- เปิดหน้า Leave Balance แล้วบันทึก Annual Leave Quota เต็มปีที่ระบบให้ทุกรอบ
- เทียบค่าที่บันทึกกับตารางตารางในช่องผลที่คาดหวังฝั่ง TM ทีละรอบ
- บันทึก Quota ที่ระบบให้เป็น Actual Result แล้วรอคำตอบของ OQ-HIR-146
- ถ้าระบบให้ 0 วัน ให้ระบุด้วยว่าเป็น 0 เพราะรอผ่าน Probation หรือ 0 เพราะไม่มีแถวในตาราง
ขั้นตอนคืนค่าเดิม
- แจ้งผู้ดูแลระบบให้ยกเลิกพนักงานที่สร้างในเคสนี้ทุกราย และคืน Position ให้กลับเป็นสถานะว่าง ก่อนส่งต่อเคสถัดไปที่ใช้ Position เดียวกัน</t>
  </si>
  <si>
    <t>EC
- รอบ TD-124 ระบบสร้างพนักงานสำเร็จ Employee Status = A (Active) Business Unit ที่บันทึก = CBS (10000074) Company = C059 Position = 40187315
- Personnel Grade ที่บันทึก = 23 Employee Group = A - Permanent</t>
  </si>
  <si>
    <t>E2E-151</t>
  </si>
  <si>
    <t>Hiring | Keyin | New Hire | Business Unit = CDS, RBS, Retail Food Corporate, CGV and H&amp;W | No Position Exists in Test Environment | Blocked Pending Test Data Preparation</t>
  </si>
  <si>
    <t>HIR-EC-150</t>
  </si>
  <si>
    <t>ตรวจสอบการจ้างพนักงานใหม่แบบ Key-in กรณี Business Unit = CDS, RBS, Retail Food Corporate, CGV และ H&amp;W ที่ยังไม่มีตำแหน่งในระบบทดสอบ ซึ่งต้องเตรียมชุดข้อมูลก่อนจึงจะทดสอบได้</t>
  </si>
  <si>
    <t>- Entry Route = Keyin
- Login = &lt;HR_ADMIN_ACCOUNT&gt;
เงื่อนไขของเคสนี้
- Event Reason = H_NEWHIRE
ค่าที่ต้องคีย์ ชุดข้อมูลจากถัง SIT ตรวจสอบเมื่อ 28 ส.ค. 2026
- Business Unit ที่ยังไม่มีข้อมูลรองรับ
- TD-129 Business Unit CDS (10000000) Business Group CRC Business Unit CDS อยู่ในขอบเขตที่ SA แจ้งให้ทดสอบ แต่ถัง SIT ไม่มี Position เลยแม้แต่ Position เดียว ปิดใช้งานบนระบบจริงตั้งแต่ 1 ต.ค. 2024 ตามไฟล์ FO ต้องขอทีมเตรียมข้อมูลก่อนจึงจะคีย์รับพนักงานใหม่ได้ ดู OQ-HIR-147
- TD-130 Business Unit RBS (10000001) Business Group CRC Business Unit RBS อยู่ในขอบเขตที่ SA แจ้งให้ทดสอบ แต่ถัง SIT ไม่มี Position เลยแม้แต่ Position เดียว ปิดใช้งานบนระบบจริงตั้งแต่ 1 ต.ค. 2024 ตามไฟล์ FO ต้องขอทีมเตรียมข้อมูลก่อนจึงจะคีย์รับพนักงานใหม่ได้ ดู OQ-HIR-147
- TD-131 Business Unit Retail Food Corporate (10000015) Business Group CRC Business Unit Retail Food Corporate อยู่ในขอบเขตที่ SA แจ้งให้ทดสอบ แต่ถัง SIT ไม่มี Position เลยแม้แต่ Position เดียว ปิดใช้งานบนระบบจริงตั้งแต่ 1 ม.ค. 2025 ตามไฟล์ FO ต้องขอทีมเตรียมข้อมูลก่อนจึงจะคีย์รับพนักงานใหม่ได้ ดู OQ-HIR-147
- TD-132 Business Unit CGV (10000026) Business Group CRC Business Unit CGV อยู่ในขอบเขตที่ SA แจ้งให้ทดสอบ แต่ถัง SIT ไม่มี Position เลยแม้แต่ Position เดียว ไฟล์ FO ไม่ได้ระบุว่าปิดใช้งาน แต่ถัง SIT ไม่มี Position เลย ต้องขอทีมเตรียมข้อมูลก่อนจึงจะคีย์รับพนักงานใหม่ได้ ดู OQ-HIR-147
- TD-133 Business Unit H&amp;W (10000056) Business Group CRC Business Unit H&amp;W อยู่ในขอบเขตที่ SA แจ้งให้ทดสอบ แต่ถัง SIT ไม่มี Position เลยแม้แต่ Position เดียว ปิดใช้งานบนระบบจริงตั้งแต่ 1 ม.ค. 2025 ตามไฟล์ FO ต้องขอทีมเตรียมข้อมูลก่อนจึงจะคีย์รับพนักงานใหม่ได้ ดู OQ-HIR-147
เงื่อนไขเฉพาะของเคสนี้
- ยังไม่มีชุดข้อมูลใดที่คีย์ได้จริง จึงยังเขียนผลที่คาดหวังเป็นค่าที่วัดได้ไม่ได้
- เมื่อทีมเตรียม Position ว่างให้แล้ว ให้เติมชุดข้อมูลลงชีท Hiring Test Data แล้วเปลี่ยนเคสนี้เป็นชุดรอบทดสอบตามรูปแบบเดียวกับ E2E-141
- รายละเอียดเต็มดูชีท Hiring Test Data</t>
  </si>
  <si>
    <t>1. ขอทีมเตรียมข้อมูลเปิด Position ว่างอย่างน้อย Business Unit ละหนึ่ง Position พร้อม Department Branch Cost Center สถานที่ทำงาน Work Schedule และ Holiday Calendar
2. ขอทีม SA ยืนยันว่า Business Unit ที่ไฟล์ FO ระบุว่าปิดใช้งานบนระบบจริง ยังต้องทดสอบการรับพนักงานใหม่หรือไม่
3. เมื่อได้ข้อมูลแล้ว ให้คีย์รับพนักงานใหม่ตามขั้นตอนที่ 1 ถึง 10 ของเคส E2E-141 Business Unit ละหนึ่งรอบ
ขั้นตอนคืนค่าเดิม
- แจ้งผู้ดูแลระบบให้ยกเลิกพนักงานที่สร้างในเคสนี้ทุกราย และคืน Position ให้กลับเป็นสถานะว่าง</t>
  </si>
  <si>
    <t>EC
- เมื่อได้ข้อมูลแล้ว ผลที่คาดหวังต้องเป็น ระบบสร้างพนักงานสำเร็จ Employee Status = A (Active) และ Business Unit ที่บันทึกตรงกับ Business Unit ของ Position ที่เลือก
- ถัง SIT ยังไม่มี Position ของ Business Unit เหล่านี้ จึงยังเตรียมชุดข้อมูลและรันเคสไม่ได้ = ? OQ-HIR-147
จุดที่ยังไม่มีคำตอบในเคสนี้ ให้รันจริงแล้วบันทึกค่าที่ระบบแสดงลงช่อง Actual Result Image และช่อง Note เพื่อใช้เป็นคำตอบ แล้วส่งให้ BA หรือ SA ยืนยัน
หมายเลขคำถามที่ต้องเก็บคำตอบระหว่างรัน OQ-HIR-147</t>
  </si>
  <si>
    <t xml:space="preserve"> ถัง SIT ยังไม่มี Position ของ BU กลุ่มนี้</t>
  </si>
  <si>
    <t>Probation</t>
  </si>
  <si>
    <t>E2E-152</t>
  </si>
  <si>
    <t>Probation | Pass Probation (manual) | Update probation result within due date | Notify Reminders on Day 30/75/90 | Manager &amp; HRBP Receive Tasks</t>
  </si>
  <si>
    <t>PRB-EC-001</t>
  </si>
  <si>
    <t>บันทึกผลผ่านทดลองงานภายในวันครบกำหนด และระบบต้องส่งการแจ้งเตือนที่วันที่ 30 75 และ 90 ถึงหัวหน้างานและ HRBP ครบทุกรอบ</t>
  </si>
  <si>
    <t>ผู้ทดสอบ &lt;MANAGER_ACCOUNT&gt; ผู้ประเมิน และ &lt;HRBP_ACCOUNT&gt; ผู้อนุมัติ
เงื่อนไขก่อนเริ่ม
- Entry Route : Probation Review - Supervisor View
- Menu : Team &gt; Probation Reviews
- พนักงานมีสถานะอยู่ระหว่างทดลองงาน
- หัวหน้างานและ HRBP ของพนักงานคนละบัญชีกัน
- ต่อจากเคส E2E-01 ชุดข้อมูล TD-01 ใช้พนักงานคนเดิมที่สร้างไว้แล้ว ไม่สร้างพนักงานใหม่
เงื่อนไขของเคสนี้
- ผลการประเมิน = Pass probation (normal) โดยหัวหน้างานประเมินเองภายในวันครบกำหนด
- ตรวจการแจ้งเตือนวันที่ 30 75 90 ครบทั้ง 3 รอบ
- พนักงานมีสถานะอยู่ระหว่างทดลองงาน และยังไม่มีการบันทึกผลใด ๆ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Probation Exemption = No
- ตั้งวันจ้างงานให้ผ่านวันที่ 30 75 90 มาแล้วก่อนเริ่มเล่นเคส หรือให้ทีมพัฒนารันงานประจำวันย้อนวันให้
หมายเหตุ
- รายละเอียดเต็มของชุดข้อมูลดูชีท Hiring Test Data</t>
  </si>
  <si>
    <t>EC &gt; Team &gt; Probation Reviews</t>
  </si>
  <si>
    <t>1. ตรวจการแจ้งเตือนวันที่ 30
ตรวจรายการค้าง (To do) ของหัวหน้างาน
2. Login ด้วย &lt;MANAGER_ACCOUNT&gt;
เปิดเมนู Team &gt; Probation Reviews
กด Open case ของ Employee ID ที่ใช้ทดสอบ
3. เลือก ผลการประเมิน = Pass probation (normal) แล้วกด Submit
4. Login ด้วย &lt;HRBP_ACCOUNT&gt;
เปิดเมนู Team &gt; Probation Reviews แล้วกด Open case รายการเดิม
ตรวจข้อมูลที่หัวหน้างานส่งมา
กด Approve
5. เปิดโปรไฟล์พนักงานใน EC
ตรวจสถานะพนักงาน ผลทดลองงาน วันที่บรรจุ และประวัติการอนุมัติ</t>
  </si>
  <si>
    <t>2.1 รายการของพนักงานอยู่ในคิว และตรวจกลุ่มคิวที่ระบบจัดให้ (ALL / URGENT / DUE SOON / ON TRACK)
5.1 ระบบแสดงรายการของพนักงานในคิว Probation Review ของหัวหน้างานและของ HRBP
5.2 เมื่อหัวหน้างานกด Submit สถานะรายการเปลี่ยนเป็นรอ HRBP อนุมัติ
5.3 เมื่อ HRBP กด Approve ระบบบันทึกผลทดลองงาน = ผ่าน
5.4 สถานะพนักงานเปลี่ยนจากอยู่ระหว่างทดลองงานเป็นบรรจุแล้ว
5.5 Event Reason ที่ระบบบันทึก = COMPROB_COMPROB ตามทะเบียน Event_EventReason_Mapping-EC
5.6 ระบบบันทึกวันที่บรรจุ (Pass Probation Date) เท่ากับวันที่ HRBP อนุมัติ
5.7 ระบบบันทึกผู้ประเมินและผู้อนุมัติพร้อมวันเวลาในประวัติการอนุมัติ
5.8 ระบบไม่เปิดให้แก้ผลทดลองงานซ้ำหลังอนุมัติแล้ว
5.9 กลุ่มคิวที่ระบบจัดให้ = ยังไม่มีคำตอบ ให้บันทึกค่าที่ระบบแสดงจริง เกณฑ์ไม่เกิน 14 วัน 15 ถึง 29 วัน 30 วันขึ้นไป
5.10 วันครบกำหนดทดลองงาน (Probationary Period End Date) = ยังไม่มีคำตอบ ให้บันทึกค่าที่ระบบแสดงจริง สูตร 119 หรือ 120 วัน
5.11 สถานะรายการในตาราง probation_transactions = ยังไม่มีคำตอบ ให้บันทึกค่าที่ระบบแสดงจริง ทะเบียนระบุ PASS และ PASSED คนละค่า
5.12 ลำดับผู้อนุมัติหลังหัวหน้างานส่งผล = ยังไม่มีคำตอบ ให้บันทึกค่าที่ระบบแสดงจริง สายอนุมัติ 2 รุ่นขัดกัน
5.13 ค่าผลทดลองงานที่บันทึกลงตาราง = ยังไม่มีคำตอบ ให้บันทึกค่าที่ระบบแสดงจริง ทะเบียน 3 แหล่งใช้คนละชุดค่า
5.14 การปรับเงินเดือนหลังผ่านทดลองงาน = ยังไม่มีคำตอบ ให้บันทึกค่าที่ระบบแสดงจริง</t>
  </si>
  <si>
    <t>ตัดจากเคส E2E-152 ไฟล์ HR_SIT_E2E_V.0.1 (28).xlsx ชีท E2E All module
โมดูลที่เคสเต็มเกี่ยวข้อง EC / BE / TM / PY / IPOP / Notification
ขั้นตอนที่ยกไปรอบเชื่อมโมดูล
- ตรวจการแจ้งเตือนวันที่ 30 : ตรวจ In App และอีเมลของ HRBP
- ตรวจการแจ้งเตือนวันที่ 75 และวันที่ 90 ด้วยวิธีเดียวกัน
- ตรวจการแจ้งเตือนหลังผ่านทดลองงาน
- ตรวจข้อมูลปลายทางใน TM BE PY ด้วย Employee ID เดียวกัน
ผลที่คาดหวังที่ยกไปรอบเชื่อมโมดูล
- Notification 7.1 ระบบส่งแจ้งเตือนวันที่ 30 75 และ 90 ถึง HRBP ทางอีเมล และถึงหัวหน้างานเป็นรายการค้าง
- Notification 7.2 ระบบส่งแจ้งเตือนผลทดลองงานหลังอนุมัติครบทุกขั้น
- TM 8.1 สิทธิ์ลาปีแรกตามชุดข้อมูล TD-01 = 6 วัน ใช้เป็นค่าตั้งต้นก่อนผ่านทดลองงาน
- PY 8.2 ระบบส่งวันที่บรรจุไปยัง PY หลังอนุมัติสำเร็จ
- ผลข้ามโมดูล ตรวจหลังอนุมัติครบทุกขั้นแล้ว
- ผลข้ามโมดูล 8.3 ต้องพบพนักงานเดียวกันใน EC / BE / TM / PY / IPOP ด้วย Employee ID เดิมจากเคส Hiring ต้นทาง
- จำนวนรายการแจ้งเตือนของทดลองงาน = ? OQ-PB-03
- เวลาที่ระบบส่งของแต่ละวัน = ? OQ-PB-02
- สิทธิ์ลาพักผ่อนหลังผ่านทดลองงาน = ? สูตรตามสัดส่วนยังไม่ยืนยัน OQ-PB-32
- BE สวัสดิการเริ่มมีผลวันใด = ? วันที่ผ่าน หรือวันที่ผ่านบวกระยะรอคอย OQ-PB-33
- รอคำตอบ OQ-PB-01, OQ-PB-02, OQ-PB-03, OQ-PB-04, OQ-PB-05, OQ-PB-06, OQ-PB-07, OQ-PB-32, OQ-PB-33, OQ-PB-34, OQ-PB-48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OQ-PB-48, OQ-PB-01, OQ-PB-05, OQ-PB-04, OQ-PB-06, OQ-PB-07, OQ-PB-34, OQ-PB-02, OQ-PB-03, OQ-PB-32, OQ-PB-33</t>
  </si>
  <si>
    <t>E2E-153</t>
  </si>
  <si>
    <t>Probation | Pass Probation before due date | Notify Reminders | Manager &amp; HRBP Receive Tasks</t>
  </si>
  <si>
    <t>PRB-EC-002</t>
  </si>
  <si>
    <t>บันทึกผลผ่านก่อนถึงวันครบกำหนด ระบบต้องหยุดส่งการแจ้งเตือนรอบที่ยังไม่ถึง</t>
  </si>
  <si>
    <t>ผู้ทดสอบ &lt;MANAGER_ACCOUNT&gt; ผู้ประเมิน และ &lt;HRBP_ACCOUNT&gt; ผู้อนุมัติ
เงื่อนไขก่อนเริ่ม
- Entry Route : Probation Review - Supervisor View
- Menu : Team &gt; Probation Reviews
- พนักงานมีสถานะอยู่ระหว่างทดลองงาน
- ยังไม่ถึงวันครบกำหนดทดลองงาน
- ต่อจากเคส E2E-04 ชุดข้อมูล TD-42 ใช้พนักงานคนเดิมที่สร้างไว้แล้ว ไม่สร้างพนักงานใหม่
เงื่อนไขของเคสนี้
- ผลการประเมิน = Pass probation before due date (special)
- ระบุวันที่บรรจุก่อนวันครบกำหนดทดลองงาน
- ประเมินหลังการแจ้งเตือนวันที่ 30 แต่ก่อนวันครบกำหนด
ค่าที่ต้องคีย์ ชุดข้อมูลจากถังทดสอบ ตรวจสอบเมื่อ 28 ส.ค. 2026
ชุดข้อมูล TD-42
- Business Group = CRC
- Business Unit = CFR (10000003) Policy Profile = CFR
- Company = C004
- Position = 40007752 Job Code = STB10.12
- Department = 30002647 Branch = T224_1804 SSO Location = T224
- Division = 20001352 Cost Center = C00426100 Work Location = 50000183
- Work Schedule = D06H0800 Holiday Calendar = 3
- Personnel Grade (PG) = 10 Employee Group = A - Permanent Employee Sub Group = 10
- ตารางกำหนด Time Status = 1 O.T. Flag = yes สิทธิ์ลาพักผ่อนปีแรก = 6
เงื่อนไขเฉพาะของเคสนี้
- วันที่บรรจุที่ระบุต้องอยู่ระหว่างวันจ้างงานและก่อนวันครบกำหนดทดลองงาน
หมายเหตุ
- รายละเอียดเต็มของชุดข้อมูลดูชีท Hiring Test Data
ชุดข้อมูลสำรองของเคสนี้ TD-19 หน่วยธุรกิจ CU
- Business Group = CU Business Unit = 10000013 CU Corporate Units Company = C013
- Employee Group = A - Permanent Employee Sub Group = 11 Personnel Grade = 11
- ใช้เมื่อ CRC ไม่มี Position ว่างสำหรับเล่นเคสนี้</t>
  </si>
  <si>
    <t>1. ตรวจการแจ้งเตือนวันที่ 30
ตรวจรายการค้าง (To do) ของหัวหน้างาน
2. Login ด้วย &lt;MANAGER_ACCOUNT&gt;
เปิดเมนู Team &gt; Probation Reviews แล้วกด Open case ของ Employee ID ที่ใช้ทดสอบ
3. เลือก ผลการประเมิน = Pass probation before due date (special)
ระบุวันที่บรรจุก่อนกำหนด
ตรวจช่วงวันที่ที่ระบบยอมรับ โดยลองระบุวันก่อนวันจ้างงาน และวันหลังวันครบกำหนด
ระบุวันที่ที่ถูกต้องแล้วกด Submit
4. Login ด้วย &lt;HRBP_ACCOUNT&gt; แล้วกด Open case รายการเดิมแล้วกด Approve
5. เปิดโปรไฟล์พนักงานใน EC
ตรวจผลทดลองงาน วันที่บรรจุ และวันครบกำหนดทดลองงานเดิม
6. ตรวจค่าที่ระบบเขียนลงฐานข้อมูล
ตรวจ table employee_center.probation_transactions column pass_probation_date และ effective_date
เทียบว่าระบบเขียนวันที่กด Approve หรือรอถึงวันครบกำหนดเวลา 00.00</t>
  </si>
  <si>
    <t>5.1 ระบบเปิดช่องระบุวันที่บรรจุเมื่อเลือกผลทดลองงาน = ผ่านก่อนกำหนด
5.2 ระบบไม่ยอมรับวันที่ก่อนวันจ้างงานและวันที่หลังวันครบกำหนดทดลองงาน
5.3 เมื่อ HRBP อนุมัติ ระบบบันทึกผลทดลองงาน = ผ่านก่อนกำหนด และบันทึกวันที่บรรจุตามที่ระบุ ไม่ใช่วันที่อนุมัติ
5.4 สถานะพนักงานเปลี่ยนเป็นบรรจุแล้วตั้งแต่วันที่บรรจุที่ระบุ
5.5 Event Reason ที่ระบบบันทึก = COMPROB_COMPROB
5.6 ระบบไม่ส่งแจ้งเตือนวันที่ 75 และวันที่ 90 อีกหลังปิดรายการแล้ว
5.7 วันครบกำหนดทดลองงานเดิมถูกแทนที่หรือคงไว้ = ยังไม่มีคำตอบ ให้บันทึกค่าที่ระบบแสดงจริง
6.1 สถานะรายการในตาราง probation_transactions = ยังไม่มีคำตอบ ให้บันทึกค่าที่ระบบแสดงจริง ทะเบียนระบุ PASS และ PASSED คนละค่า
6.2 ลำดับผู้อนุมัติหลังหัวหน้างานส่งผล = ยังไม่มีคำตอบ ให้บันทึกค่าที่ระบบแสดงจริง สายอนุมัติ 2 รุ่นขัดกัน
6.3 ระบบเขียนวันที่บรรจุทันทีที่อนุมัติ หรือรอถึงวันครบกำหนดเวลา 00.00 = ยังไม่มีคำตอบ ให้บันทึกค่าที่ระบบแสดงจริง</t>
  </si>
  <si>
    <t>ตัดจากเคส E2E-153 ไฟล์ HR_SIT_E2E_V.0.1 (28).xlsx ชีท E2E All module
โมดูลที่เคสเต็มเกี่ยวข้อง EC / BE / TM / PY / IPOP / Notification
ขั้นตอนที่ยกไปรอบเชื่อมโมดูล
- ตรวจการแจ้งเตือนวันที่ 30 : ตรวจ In App และอีเมลของ HRBP
- ตรวจการแจ้งเตือนหลังผ่านทดลองงาน
- ตรวจข้อมูลปลายทางใน TM BE PY ด้วย Employee ID เดียวกัน
ผลที่คาดหวังที่ยกไปรอบเชื่อมโมดูล
- Notification 6.1 ระบบส่งแจ้งเตือนวันที่ 30 ถึง HRBP และหัวหน้างานก่อนการประเมิน
- Notification 6.2 ระบบส่งแจ้งเตือนผลทดลองงานหลังอนุมัติครบทุกขั้น
- PY 7.1 ระบบส่งวันที่บรรจุที่ระบุไปยัง PY ไม่ใช่วันที่อนุมัติ
- ผลข้ามโมดูล ตรวจหลังอนุมัติครบทุกขั้นแล้ว
- ผลข้ามโมดูล 7.2 ต้องพบพนักงานเดียวกันใน EC / BE / TM / PY / IPOP ด้วย Employee ID เดิมจากเคส Hiring ต้นทาง
- ข้อความแจ้งเตือนเมื่อระบุวันที่นอกช่วง = ? OQ-PB-08
- ต้องได้คำตอบ OQ-PB-77 ก่อนจึงตัดสินผลฝั่ง TM และ PY ได้ เพราะวันที่บรรจุเป็นตัวตั้งของทั้งสองโมดูล
- รหัสข้อความและช่องทางของแต่ละรายการแจ้งเตือน = ? ทะเบียนแจ้งเตือนระบุ 7 กับ 8 รายการไม่ตรงกัน OQ-PB-03
- TM สิทธิ์ลาพักผ่อนเริ่มนับจากวันที่บรรจุที่ระบุ = ? OQ-PB-32 OQ-PB-46
- BE สวัสดิการเริ่มมีผลจากวันที่บรรจุที่ระบุ = ? OQ-PB-33
- รอคำตอบ OQ-PB-03, OQ-PB-04, OQ-PB-05, OQ-PB-06, OQ-PB-07, OQ-PB-08, OQ-PB-32, OQ-PB-33, OQ-PB-46, OQ-PB-77
ไม่ตรวจซ้ำ การส่งการแจ้งเตือนครบทั้งสามรอบ ตรวจใน E2E-152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OQ-PB-08, OQ-PB-05, OQ-PB-04, OQ-PB-06, OQ-PB-07, OQ-PB-77, OQ-PB-03, OQ-PB-32, OQ-PB-33, OQ-PB-46</t>
  </si>
  <si>
    <t>E2E-154</t>
  </si>
  <si>
    <t>Probation | Pass probation | HRBP Send back | Notify (Todo) back to Manager | Edit probation result within due date | Re-submit &amp; Approve</t>
  </si>
  <si>
    <t>PRB-EC-003</t>
  </si>
  <si>
    <t>HRBP ส่งกลับให้แก้ หัวหน้างานแก้ผลภายในกำหนดแล้วส่งใหม่ ระบบต้องเหลือผลสุดท้ายเพียงค่าเดียว</t>
  </si>
  <si>
    <t>ผู้ทดสอบ &lt;MANAGER_ACCOUNT&gt; ผู้ประเมิน และ &lt;HRBP_ACCOUNT&gt; ผู้อนุมัติ
เงื่อนไขก่อนเริ่ม
- Entry Route : Probation Review - Supervisor View
- Menu : Team &gt; Probation Reviews
- พนักงานมีสถานะอยู่ระหว่างทดลองงาน
- หัวหน้างานและ HRBP คนละบัญชีกัน
- ต่อจากเคส E2E-05 ชุดข้อมูล TD-01 ใช้พนักงานคนเดิมที่สร้างไว้แล้ว ไม่สร้างพนักงานใหม่
เงื่อนไขของเคสนี้
- หัวหน้างานส่งผล = ไม่ผ่าน พร้อมเหตุผล
- HRBP กดส่งกลับแก้ไข 1 รอบ
- หัวหน้างานแก้ผลเป็น ผ่าน แล้วส่งใหม่ภายในวันครบกำหนด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หมายเหตุ
- รายละเอียดเต็มของชุดข้อมูลดูชีท Hiring Test Data</t>
  </si>
  <si>
    <t>1. Login ด้วย &lt;MANAGER_ACCOUNT&gt;
เปิดเมนู Team &gt; Probation Reviews แล้วกด Open case ของ Employee ID ที่ใช้ทดสอบ
2. เลือก ผลการประเมิน = Fail probation
กรอกเหตุผลที่ไม่ผ่าน
กด Submit
3. Login ด้วย &lt;HRBP_ACCOUNT&gt;
กด Open case รายการเดิม
กด Send back พร้อมระบุเหตุผลที่ส่งกลับ
4. Login ด้วย &lt;MANAGER_ACCOUNT&gt;
ตรวจรายการค้าง (To do) ที่กลับมาที่หัวหน้างาน
กด Open case รายการเดิมและตรวจเหตุผลที่ HRBP ระบุ พร้อมค่าที่เคยส่งไปรอบก่อน
5. แก้ผลทดลองงานเป็น ผ่าน แล้วกด Submit อีกครั้ง
6. Login ด้วย &lt;HRBP_ACCOUNT&gt; แล้วกด Open case รายการเดิมแล้วกด Approve
7. เปิดโปรไฟล์พนักงานใน EC
ตรวจผลทดลองงาน วันที่บรรจุ และประวัติการส่งกลับแก้ไข</t>
  </si>
  <si>
    <t>3.1 เมื่อ HRBP กด Send back ระบบเปลี่ยนสถานะรายการเป็นส่งกลับแก้ไข และคืนสิทธิ์แก้ไขให้หัวหน้างาน
7.1 ระบบแสดงเหตุผลที่ HRBP ระบุให้หัวหน้างานเห็น
7.2 ระบบแสดงค่าที่หัวหน้างานส่งไปรอบก่อนหน้าไว้ครบ ไม่ถูกล้างทิ้ง
7.3 ระบบเปิดให้หัวหน้างานเปลี่ยนผลทดลองงานจากไม่ผ่านเป็นผ่านได้
7.4 เมื่อ HRBP อนุมัติรอบหลัง ระบบบันทึกผลทดลองงาน = ผ่าน และวันที่บรรจุ = วันที่อนุมัติ
7.5 ประวัติการอนุมัติแสดงครบทั้งรอบส่งครั้งแรก รอบส่งกลับ และรอบส่งใหม่
7.6 รายการที่ถูกส่งกลับแสดงป้ายกำกับ ส่งกลับแก้ไข ในคิวของหัวหน้างาน
7.7 ระบบส่งรายการค้างกลับไปที่หัวหน้างานเมื่อ HRBP กดส่งกลับแก้ไข
7.8 ระบบเก็บประวัติรอบก่อนหน้าไว้ครบทุกรอบหรือทับของเดิม = ยังไม่มีคำตอบ ให้บันทึกค่าที่ระบบแสดงจริง
7.9 ลำดับผู้อนุมัติหลังหัวหน้างานส่งผล = ยังไม่มีคำตอบ ให้บันทึกค่าที่ระบบแสดงจริง สายอนุมัติ 2 รุ่นขัดกัน
7.10 สถานะรายการในตาราง probation_transactions = ยังไม่มีคำตอบ ให้บันทึกค่าที่ระบบแสดงจริง ทะเบียนระบุ PASS และ PASSED คนละค่า</t>
  </si>
  <si>
    <t>ตัดจากเคส E2E-154 ไฟล์ HR_SIT_E2E_V.0.1 (28).xlsx ชีท E2E All module
โมดูลที่เคสเต็มเกี่ยวข้อง EC / BE / TM / PY / IPOP / Notification
ขั้นตอนที่ยกไปรอบเชื่อมโมดูล
- ตรวจข้อมูลปลายทางใน TM BE PY ด้วย Employee ID เดียวกัน
- เปิดกล่องแจ้งเตือนในระบบและอีเมลของผู้ที่ต้องได้รับ
ผลที่คาดหวังที่ยกไปรอบเชื่อมโมดูล
- Notification 9.2 ระบบส่งแจ้งเตือนผลทดลองงานหลังอนุมัติครบทุกขั้น
- ผลข้ามโมดูล ตรวจหลังอนุมัติครบทุกขั้นแล้ว
- ผลข้ามโมดูล 9.3 ต้องพบพนักงานเดียวกันใน EC / BE / TM / PY / IPOP ด้วย Employee ID เดิมจากเคส Hiring ต้นทาง
- รหัสข้อความและช่องทางของแต่ละรายการแจ้งเตือน = ? ทะเบียนแจ้งเตือนระบุ 7 กับ 8 รายการไม่ตรงกัน OQ-PB-03
- รอคำตอบ OQ-PB-03, OQ-PB-04, OQ-PB-05, OQ-PB-06, OQ-PB-07, OQ-PB-14
ไม่ตรวจซ้ำ การส่งกลับสองรอบ ตรวจใน E2E-230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OQ-PB-14, OQ-PB-06, OQ-PB-07, OQ-PB-05, OQ-PB-04, OQ-PB-03</t>
  </si>
  <si>
    <t>E2E-155</t>
  </si>
  <si>
    <t>Probation | Pass probation (Auto) | Manager &amp; HRBP Not update result within 119 days</t>
  </si>
  <si>
    <t>PRB-EC-004</t>
  </si>
  <si>
    <t>ไม่มีใครบันทึกผลจนครบ 119 วัน ระบบต้องบันทึกผลผ่านให้อัตโนมัติ</t>
  </si>
  <si>
    <t>ผู้ทดสอบ &lt;HR_ADMIN_ACCOUNT&gt; สำหรับตรวจผลที่ระบบบันทึกให้อัตโนมัติ
เงื่อนไขก่อนเริ่ม
- Entry Route : Probation Review - Supervisor View
- Menu : Team &gt; Probation Reviews
- พนักงานมีสถานะอยู่ระหว่างทดลองงานและยังไม่มีผลทดลองงาน
- ทีมพัฒนารันงานประจำวันตามรอบให้ได้
- ต่อจากเคส E2E-06 ชุดข้อมูล TD-01 ใช้พนักงานคนเดิมที่สร้างไว้แล้ว ไม่สร้างพนักงานใหม่
เงื่อนไขของเคสนี้
- หัวหน้างานและ HRBP ไม่บันทึกผลจนถึงวันที่ 119
- ระบบผ่านอัตโนมัติจากงานประจำวัน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ต้องไม่มีการบันทึกผลใด ๆ ก่อนถึงวันครบกำหนด
- ให้ทีมพัฒนารันงานประจำวันของวันที่ครบกำหนด
หมายเหตุ
- รายละเอียดเต็มของชุดข้อมูลดูชีท Hiring Test Data</t>
  </si>
  <si>
    <t>1. ตรวจสถานะตั้งต้นของพนักงานใน EC
2. ตรวจรายการค้างของหัวหน้างานและ HRBP
3. รอถึงวันครบกำหนดแล้วให้ทีมพัฒนารันงานประจำวัน
4. เปิดโปรไฟล์พนักงานใน EC หลังงานประจำวันรันเสร็จ
ตรวจสถานะพนักงาน ผลทดลองงาน วันที่บรรจุ และผู้บันทึกผล</t>
  </si>
  <si>
    <t>1.1 สถานะยังเป็นอยู่ระหว่างทดลองงาน
1.2 ผลทดลองงานยังว่าง
2.1 มีรายการค้างจากการแจ้งเตือนวันที่ 30 75 90 อยู่จริง
4.1 ระบบบันทึกผลทดลองงาน = ผ่าน โดยไม่มีผู้ประเมินเป็นบุคคล
4.2 ระบบบันทึกผู้บันทึกผลเป็นระบบ ไม่ใช่บัญชีผู้ใช้
4.3 สถานะพนักงานเปลี่ยนเป็นบรรจุแล้ว
4.4 Event Reason ที่ระบบบันทึก = COMPROB_COMPROB
4.5 รายการค้างของหัวหน้างานและ HRBP ถูกปิดหลังผ่านอัตโนมัติ ไม่ค้างอยู่ในคิว
4.6 ระบบไม่สร้างรายการทดลองงานซ้ำสำหรับพนักงานคนเดิมในรอบถัดไป
4.7 วันที่ระบบผ่านอัตโนมัติ = ยังไม่มีคำตอบ ให้บันทึกค่าที่ระบบแสดงจริง วันที่ 119 หรือวันที่ 120
4.8 วันที่บรรจุที่ระบบบันทึกเมื่อผ่านอัตโนมัติ = ยังไม่มีคำตอบ ให้บันทึกค่าที่ระบบแสดงจริง วันครบกำหนด หรือวันที่งานประจำวันรัน
4.9 ตั้งค่าผ่านอัตโนมัติแยกรายหน่วยธุรกิจได้หรือไม่ = ยังไม่มีคำตอบ ให้บันทึกค่าที่ระบบแสดงจริง
4.10 สถานะรายการในตาราง probation_transactions = ยังไม่มีคำตอบ ให้บันทึกค่าที่ระบบแสดงจริง ทะเบียนระบุ PASS และ PASSED คนละค่า</t>
  </si>
  <si>
    <t>ตัดจากเคส E2E-155 ไฟล์ HR_SIT_E2E_V.0.1 (28).xlsx ชีท E2E All module
โมดูลที่เคสเต็มเกี่ยวข้อง EC / Notification / BE / TM / PY / IPOP
ขั้นตอนที่ยกไปรอบเชื่อมโมดูล
- ตรวจการแจ้งเตือนหลังผ่านอัตโนมัติ
- ตรวจข้อมูลปลายทางใน TM BE PY ด้วย Employee ID เดียวกัน
ผลที่คาดหวังที่ยกไปรอบเชื่อมโมดูล
- Notification 5.1 ระบบส่งแจ้งเตือนผลทดลองงานหลังผ่านอัตโนมัติ
- PY 6.1 ระบบส่งวันที่บรรจุไปยัง PY หลังงานประจำวันรันสำเร็จ
- ผลข้ามโมดูล ตรวจหลังอนุมัติครบทุกขั้นแล้ว
- ผลข้ามโมดูล 6.2 ต้องพบพนักงานเดียวกันใน EC / BE / TM / PY / IPOP ด้วย Employee ID เดิมจากเคส Hiring ต้นทาง
- รหัสข้อความและช่องทางของแต่ละรายการแจ้งเตือน = ? ทะเบียนแจ้งเตือนระบุ 7 กับ 8 รายการไม่ตรงกัน OQ-PB-03
- TM สิทธิ์ลาพักผ่อนหลังผ่านอัตโนมัติ = ? OQ-PB-32
- BE สวัสดิการเริ่มมีผลหลังผ่านอัตโนมัติ = ? OQ-PB-33
- รอคำตอบ OQ-PB-01, OQ-PB-03, OQ-PB-04, OQ-PB-05, OQ-PB-32, OQ-PB-33, OQ-PB-40
ไม่ตรวจซ้ำ กรณีที่ตั้งค่าให้ระบบไม่บันทึกผลอัตโนมัติ ตรวจใน E2E-202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OQ-PB-01, OQ-PB-40, OQ-PB-05, OQ-PB-04, OQ-PB-03, OQ-PB-32, OQ-PB-33</t>
  </si>
  <si>
    <t>E2E-156</t>
  </si>
  <si>
    <t>Probation | Extend probation | HRBP Approved (Extended) | update Probationary Period End Date | Update final probation result = Pass probation</t>
  </si>
  <si>
    <t>PRB-EC-005</t>
  </si>
  <si>
    <t>ขยายเวลาทดลองงานและ HRBP อนุมัติ วันครบกำหนดต้องเลื่อนตามวันใหม่ แล้วผลสุดท้ายของรอบขยายเป็นผ่าน</t>
  </si>
  <si>
    <t>ผู้ทดสอบ &lt;MANAGER_ACCOUNT&gt; ผู้ประเมิน และ &lt;HRBP_ACCOUNT&gt; ผู้อนุมัติ
เงื่อนไขก่อนเริ่ม
- Entry Route : Probation Review - Supervisor View
- Menu : Team &gt; Probation Reviews
- พนักงานมีสถานะอยู่ระหว่างทดลองงาน
- ยังไม่เคยขยายเวลาทดลองงานมาก่อน
- ต่อจากเคส E2E-07 ชุดข้อมูล TD-01 ใช้พนักงานคนเดิมที่สร้างไว้แล้ว ไม่สร้างพนักงานใหม่
เงื่อนไขของเคสนี้
- หัวหน้างานเลือก ผลการประเมิน = Extend probation
- HRBP อนุมัติการขยายเวลา
- รอบขยายเวลาจบด้วยผลการประเมิน = Pass probation (normal)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หมายเหตุ
- รายละเอียดเต็มของชุดข้อมูลดูชีท Hiring Test Data
เงื่อนไขเพิ่มของเคสนี้
- รอบขยายเวลาจบด้วยการประเมินผ่านก่อนถึงวันครบกำหนดที่ขยายไว้</t>
  </si>
  <si>
    <t>1. Login ด้วย &lt;MANAGER_ACCOUNT&gt;
เปิดเมนู Team &gt; Probation Reviews แล้วกด Open case ของ Employee ID ที่ใช้ทดสอบ
2. เลือก ผลการประเมิน = Extend probation
ตรวจค่าตั้งต้นของวันที่ขยายที่ระบบเติมให้
ตรวจช่วงวันที่ที่ระบบยอมรับ โดยลองระบุวันก่อนวันครบกำหนดเดิม
ระบุวันที่ขยายที่ถูกต้องแล้วกด Submit
3. Login ด้วย &lt;HRBP_ACCOUNT&gt; แล้วกด Open case รายการเดิมแล้วกด Approve
4. เปิดโปรไฟล์พนักงานใน EC หลังอนุมัติการขยายเวลา
ตรวจสถานะพนักงาน วันครบกำหนดทดลองงานใหม่ และประวัติการขยายเวลา
5. ตรวจรายการค้างและการแจ้งเตือนของรอบขยายเวลา
6. เมื่อถึงรอบขยายเวลา Login ด้วย &lt;MANAGER_ACCOUNT&gt;
เลือก ผลการประเมิน = Pass probation (normal) แล้วกด Submit
7. Login ด้วย &lt;HRBP_ACCOUNT&gt; แล้วกด Open case รายการเดิมแล้วกด Approve
8. ตรวจว่าระบบไม่ผ่านอัตโนมัติซ้ำเมื่อถึงวันครบกำหนดที่ขยายไว้
ให้ทีมพัฒนารันงานประจำวันของวันครบกำหนดที่ขยายไว้
ตรวจ table employee_center.probation_transactions ว่าไม่มีรายการผลทดลองงานเพิ่มขึ้นอีก 1 รายการ
9. ตรวจผลสุดท้ายใน EC</t>
  </si>
  <si>
    <t>2.1 ค่าตั้งต้นของวันที่ขยาย = ยังไม่มีคำตอบ ให้บันทึกค่าที่ระบบแสดงจริง
4.1 ระบบเปิดช่องระบุวันที่ขยายเมื่อเลือกผลทดลองงาน = ขยายเวลา
4.2 เมื่อ HRBP อนุมัติ ระบบแทนที่วันครบกำหนดทดลองงานเดิมด้วยวันที่ขยาย
4.3 สถานะพนักงานยังคงเป็นอยู่ระหว่างทดลองงาน ไม่เปลี่ยนเป็นบรรจุแล้ว
4.4 ระบบยังไม่บันทึกวันที่บรรจุหลังอนุมัติการขยายเวลา
4.5 ระบบไม่ส่งข้อมูลผ่านทดลองงานไปปลายทางในรอบขยายเวลา
4.6 ระบบสร้างรายการประเมินของรอบขยายเวลาให้หัวหน้างานใหม่
4.7 เมื่อรอบขยายเวลาจบด้วยผลผ่าน ระบบบันทึกวันที่บรรจุและเปลี่ยนสถานะเป็นบรรจุแล้ว
4.8 ประวัติแสดงทั้งรอบแรกและรอบขยายเวลา ไม่ทับกัน
4.9 หัวหน้างานประเมินผ่านก่อนถึงวันครบกำหนดที่ขยายไว้ ระบบบันทึกผลผ่านในรอบขยายเวลา
4.10 ระบบไม่ผ่านอัตโนมัติซ้ำเมื่อถึงวันครบกำหนดที่ขยายไว้
4.11 ยังไม่มีวันที่บรรจุ
4.12 ระบบรับวันที่ขยายที่กรอก โดยไม่แจ้งว่าเกินจำนวนวันสูงสุด เพราะไม่มีการจำกัดจำนวนวัน
5.1 ระบบส่งรายการค้างของรอบขยายเวลาให้หัวหน้างาน
9.1 วันที่บรรจุในรอบขยายเวลา = ยังไม่มีคำตอบ ให้บันทึกค่าที่ระบบแสดงจริง วันครบกำหนดที่ขยาย หรือวันที่อนุมัติจริง
9.2 สถานะรายการในตาราง probation_transactions = ยังไม่มีคำตอบ ให้บันทึกค่าที่ระบบแสดงจริง ทะเบียนระบุ PASS และ PASSED คนละค่า
9.3 ลำดับผู้อนุมัติหลังหัวหน้างานส่งผล = ยังไม่มีคำตอบ ให้บันทึกค่าที่ระบบแสดงจริง สายอนุมัติ 2 รุ่นขัดกัน</t>
  </si>
  <si>
    <t>ตัดจากเคส E2E-156 ไฟล์ HR_SIT_E2E_V.0.1 (28).xlsx ชีท E2E All module
โมดูลที่เคสเต็มเกี่ยวข้อง EC / Notification / BE / TM / PY
ขั้นตอนที่ยกไปรอบเชื่อมโมดูล
- ข้อมูลปลายทางใน TM BE PY
ผลที่คาดหวังที่ยกไปรอบเชื่อมโมดูล
- Notification 5.1 ระบบส่งแจ้งเตือนการขยายเวลาทดลองงานหลังอนุมัติ
- PY 9.1 ระบบส่งวันที่บรรจุไปยัง PY หลังรอบขยายเวลาจบด้วยผลผ่าน
- ผลข้ามโมดูล ตรวจหลังอนุมัติครบทุกขั้นแล้ว
- ผลข้ามโมดูล 9.2 ต้องพบพนักงานเดียวกันใน EC / BE / TM / PY ด้วย Employee ID เดิมจากเคส Hiring ต้นทาง
- รหัสข้อความและช่องทางของแต่ละรายการแจ้งเตือน = ? ทะเบียนแจ้งเตือนระบุ 7 กับ 8 รายการไม่ตรงกัน OQ-PB-03
- TM สิทธิ์ลาพักผ่อนไม่ถูกเปิดเพิ่มระหว่างรอบขยายเวลา = ? OQ-PB-32
- TM วันที่สิทธิ์ลาเริ่มมีผลอ้างวันที่บรรจุที่ระบบบันทึกในรอบขยายเวลา = ? OQ-PB-46 OQ-PB-32
- BE สวัสดิการไม่ถูกเปิดเพิ่มระหว่างรอบขยายเวลา = ? OQ-PB-33
- BE วันที่สวัสดิการเริ่มมีผลอ้างวันที่บรรจุที่ระบบบันทึกในรอบขยายเวลา = ? OQ-PB-46 OQ-PB-33
- รอคำตอบ OQ-PB-03, OQ-PB-04, OQ-PB-05, OQ-PB-06, OQ-PB-07, OQ-PB-10, OQ-PB-32, OQ-PB-33, OQ-PB-46
ไม่ตรวจซ้ำ รอบขยายที่จบด้วยผลไม่ผ่าน ตรวจใน E2E-237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OQ-PB-10, OQ-PB-46, OQ-PB-05, OQ-PB-04, OQ-PB-06, OQ-PB-07, OQ-PB-03, OQ-PB-32, OQ-PB-33</t>
  </si>
  <si>
    <t>E2E-157</t>
  </si>
  <si>
    <t>Probation | Fail Probation | HRBP Approve | Termination Handoff | Benefit Claim | Employment Period &lt; 120 Days</t>
  </si>
  <si>
    <t>PRB-EC-006</t>
  </si>
  <si>
    <t>ผลไม่ผ่านและ HRBP อนุมัติ ระบบต้องส่งต่อเข้ากระบวนการพ้นสภาพ และต้องไม่เปิดสิทธิ์ที่ผูกกับการผ่านทดลองงาน โดยอายุงานยังไม่ถึง 120 วัน</t>
  </si>
  <si>
    <t>ผู้ทดสอบ &lt;MANAGER_ACCOUNT&gt; ผู้ประเมิน และ &lt;HRBP_ACCOUNT&gt; ผู้อนุมัติ
เงื่อนไขก่อนเริ่ม
- Entry Route : Probation Review - Supervisor View
- Menu : Team &gt; Probation Reviews
- พนักงานมีสถานะอยู่ระหว่างทดลองงาน
- เตรียมเหตุผลการพ้นสภาพสำหรับกรณีไม่ผ่านทดลองงานไว้
- ต่อจากเคส E2E-09 ชุดข้อมูล TD-01 ใช้พนักงานคนเดิมที่สร้างไว้แล้ว ไม่สร้างพนักงานใหม่
เงื่อนไขของเคสนี้
- ผลการประเมิน = Fail probation และ HRBP อนุมัติ
- อายุงานของพนักงานน้อยกว่า 120 วัน
- ตรวจการส่งต่อไปยังการพ้นสภาพและการเบิกสวัสดิการ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หมายเหตุ
- รายละเอียดเต็มของชุดข้อมูลดูชีท Hiring Test Data</t>
  </si>
  <si>
    <t>1. Login ด้วย &lt;MANAGER_ACCOUNT&gt;
เปิดเมนู Team &gt; Probation Reviews แล้วกด Open case ของ Employee ID ที่ใช้ทดสอบ
2. เลือก ผลการประเมิน = Fail probation
กรอกเหตุผลที่ไม่ผ่าน
กด Submit
3. Login ด้วย &lt;HRBP_ACCOUNT&gt; แล้วกด Open case รายการเดิมแล้วกด Approve
4. เปิดโปรไฟล์พนักงานใน EC
ตรวจผลทดลองงาน สถานะพนักงาน และ Event Reason
ตรวจว่ามีรายการพ้นสภาพถูกสร้างขึ้นหรือไม่ และอยู่สถานะใด</t>
  </si>
  <si>
    <t>4.1 ระบบบันทึกผลทดลองงาน = ไม่ผ่าน พร้อมเหตุผลที่หัวหน้างานกรอก
4.2 ระบบไม่บันทึกวันที่บรรจุ
4.3 Event Reason ที่ระบบบันทึก = TERM_UNSUCPROB ตามทะเบียน Event_EventReason_Mapping-EC
4.4 รหัสเหตุผลการพ้นสภาพที่ผูกกับกรณีไม่ผ่านทดลองงาน = N006
4.5 ระบบสร้างรายการพ้นสภาพให้อัตโนมัติหรือให้ HR ทำเอง = ยังไม่มีคำตอบ ให้บันทึกค่าที่ระบบแสดงจริง
4.6 สถานะพนักงานหลังไม่ผ่านทดลองงาน = ยังไม่มีคำตอบ ให้บันทึกค่าที่ระบบแสดงจริง
4.7 สถานะรายการในตาราง probation_transactions = ยังไม่มีคำตอบ ให้บันทึกค่าที่ระบบแสดงจริง ทะเบียนระบุ PASS และ PASSED คนละค่า
4.8 ลำดับผู้อนุมัติหลังหัวหน้างานส่งผล = ยังไม่มีคำตอบ ให้บันทึกค่าที่ระบบแสดงจริง สายอนุมัติ 2 รุ่นขัดกัน</t>
  </si>
  <si>
    <t>ตัดจากเคส E2E-157 ไฟล์ HR_SIT_E2E_V.0.1 (28).xlsx ชีท E2E All module
โมดูลที่เคสเต็มเกี่ยวข้อง EC / Termination / Notification
ขั้นตอนที่ยกไปรอบเชื่อมโมดูล
- ตรวจการแจ้งเตือนหลังไม่ผ่านทดลองงาน
- เข้า BE ด้วย Employee ID เดียวกัน (ตรวจสิทธิ์การเบิกสวัสดิการของพนักงานที่อายุงานน้อยกว่า 120 วัน)
- ตรวจข้อมูลปลายทางใน TM และ PY ด้วย Employee ID เดียวกัน
ผลที่คาดหวังที่ยกไปรอบเชื่อมโมดูล
- Notification 5.1 ระบบส่งแจ้งเตือนผลทดลองงานไม่ผ่านหลังอนุมัติครบทุกขั้น
- BE 6.1 ระบบปิดสิทธิ์เบิกสวัสดิการเมื่อพนักงานพ้นสภาพ
- ผลข้ามโมดูล ตรวจหลังอนุมัติครบทุกขั้นแล้ว
- ผลข้ามโมดูล 6.2 ต้องพบพนักงานเดียวกันใน EC / Termination / BE ด้วย Employee ID เดิมจากเคส Hiring ต้นทาง
- รหัสข้อความและช่องทางของแต่ละรายการแจ้งเตือน = ? ทะเบียนแจ้งเตือนระบุ 7 กับ 8 รายการไม่ตรงกัน OQ-PB-03
- สิทธิ์เบิกสวัสดิการของพนักงานที่อายุงานน้อยกว่า 120 วัน = ? OQ-PB-12
- รอคำตอบ OQ-PB-03, OQ-PB-04, OQ-PB-05, OQ-PB-06, OQ-PB-07, OQ-PB-11, OQ-PB-12
ไม่ตรวจซ้ำ ผลไม่ผ่านในมุมสิทธิ์วันลาและสวัสดิการ ตรวจใน E2E-204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OQ-PB-11, OQ-PB-04, OQ-PB-05, OQ-PB-06, OQ-PB-07, OQ-PB-03, OQ-PB-12</t>
  </si>
  <si>
    <t>E2E-158</t>
  </si>
  <si>
    <t>Probation | Manager Change Mid-Flow | Update Manager | Pending Task Reassigned to New Manager | Verify Task Ownership</t>
  </si>
  <si>
    <t>PRB-EC-007</t>
  </si>
  <si>
    <t>เปลี่ยนหัวหน้างานระหว่างที่งานทดลองงานยังค้าง งานที่ค้างต้องย้ายไปอยู่กับหัวหน้าคนใหม่</t>
  </si>
  <si>
    <t>ผู้ทดสอบ &lt;HR_ADMIN_ACCOUNT&gt; สำหรับเปลี่ยนหัวหน้างาน และ &lt;MANAGER_ACCOUNT&gt; ของหัวหน้าคนใหม่
เงื่อนไขก่อนเริ่ม
- Entry Route : Probation Review - Supervisor View
- Menu : Team &gt; Probation Reviews
- มีรายการทดลองงานค้างอยู่ที่หัวหน้างานเดิม
- มีหัวหน้างานใหม่ที่ใช้งานได้
- ต่อจากเคส E2E-11 ชุดข้อมูล TD-01 ใช้พนักงานคนเดิมที่สร้างไว้แล้ว ไม่สร้างพนักงานใหม่
เงื่อนไขของเคสนี้
- เปลี่ยนหัวหน้างานของพนักงานระหว่างที่มีรายการทดลองงานค้างอยู่
- ตรวจว่ารายการค้างย้ายไปที่หัวหน้างานคนใหม่หรือคงอยู่ที่คนเดิม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หัวหน้างานเดิมและหัวหน้างานใหม่ต้องอยู่คนละบัญชี และทั้งคู่มีสิทธิ์เข้าเมนู Team &gt; Probation Reviews
หมายเหตุ
- รายละเอียดเต็มของชุดข้อมูลดูชีท Hiring Test Data</t>
  </si>
  <si>
    <t>1. ตรวจรายการทดลองงานก่อนเปลี่ยนหัวหน้างาน
Login ด้วยบัญชีหัวหน้างานเดิม
บันทึกว่ารายการอยู่ในคิวของหัวหน้างานเดิม
2. เปลี่ยนหัวหน้างานของพนักงานผ่านเมนูปรับเปลี่ยนข้อมูลพนักงาน
ระบุหัวหน้างานใหม่
ระบุวันที่มีผล
3. เมื่อการเปลี่ยนหัวหน้างานมีผลแล้ว ตรวจคิวของหัวหน้างานเดิม
4. ตรวจคิวของหัวหน้างานใหม่
ตรวจว่ารายการปรากฏหรือไม่
5. Login ด้วยบัญชีที่ระบบกำหนดให้เป็นเจ้าของรายการ
เลือก ผลการประเมิน = Pass probation (normal) แล้วกด Submit
6. Login ด้วย &lt;HRBP_ACCOUNT&gt; แล้วกด Open case รายการเดิมแล้วกด Approve
7. ตรวจประวัติเจ้าของรายการก่อนและหลังเปลี่ยนหัวหน้างานใน EC</t>
  </si>
  <si>
    <t>2.1 ระบบบันทึกการเปลี่ยนหัวหน้างานพร้อมวันที่มีผล
2.2 ระบบไม่สร้างรายการทดลองงานซ้ำจากการเปลี่ยนหัวหน้างาน
2.3 รายการทดลองงานยังคงอยู่ 1 ใบ และดำเนินการต่อจนจบได้
2.4 ประวัติแสดงเจ้าของรายการก่อนและหลังเปลี่ยนหัวหน้างาน
2.5 วันครบกำหนดทดลองงานไม่ถูกคำนวณใหม่จากการเปลี่ยนหัวหน้างาน
3.1 รายการยังอยู่หรือหายไป
4.1 ไม่มีรายการซ้ำสองใบ
7.1 ระบบส่งรายการค้างให้บัญชีที่เป็นเจ้าของรายการหลังการเปลี่ยนหัวหน้างานมีผล
7.2 รายการค้างย้ายไปที่หัวหน้างานใหม่หรือคงอยู่ที่หัวหน้างานเดิม = ยังไม่มีคำตอบ ให้บันทึกค่าที่ระบบแสดงจริง
7.3 ลำดับผู้อนุมัติหลังหัวหน้างานส่งผล = ยังไม่มีคำตอบ ให้บันทึกค่าที่ระบบแสดงจริง สายอนุมัติ 2 รุ่นขัดกัน</t>
  </si>
  <si>
    <t>ตัดจากเคส E2E-158 ไฟล์ HR_SIT_E2E_V.0.1 (28).xlsx ชีท E2E All module
โมดูลที่เคสเต็มเกี่ยวข้อง EC / Workflow / Notification
ขั้นตอนที่ยกไปรอบเชื่อมโมดูล
- เปิดกล่องแจ้งเตือนในระบบและอีเมลของผู้ที่ต้องได้รับ
ผลที่คาดหวังที่ยกไปรอบเชื่อมโมดูล
- รหัสข้อความและช่องทางของแต่ละรายการแจ้งเตือน = ? ทะเบียนแจ้งเตือนระบุ 7 กับ 8 รายการไม่ตรงกัน OQ-PB-03
- รอคำตอบ OQ-PB-03, OQ-PB-06, OQ-PB-07, OQ-PB-15
ไม่ตรวจซ้ำ กรณีหัวหน้าเดิมพ้นสภาพหรือถูกปิดใช้งาน ตรวจใน E2E-159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OQ-PB-15, OQ-PB-06, OQ-PB-07, OQ-PB-03</t>
  </si>
  <si>
    <t>E2E-159</t>
  </si>
  <si>
    <t>Probation | Manager Inactive/Resigned After Assignment | Reassign Pending Task | Verify New Task Owner | Continue Probation Flow</t>
  </si>
  <si>
    <t>PRB-EC-008</t>
  </si>
  <si>
    <t>หัวหน้างานพ้นสภาพหรือถูกปิดใช้งานหลังรับงานไปแล้ว ระบบต้องมอบงานที่ค้างให้ผู้รับผิดชอบคนใหม่ และกระบวนการต้องเดินต่อได้</t>
  </si>
  <si>
    <t>ผู้ทดสอบ &lt;HR_ADMIN_ACCOUNT&gt; สำหรับปิดใช้งานหัวหน้าคนเดิม และ &lt;MANAGER_ACCOUNT&gt; ของผู้รับงานคนใหม่
เงื่อนไขก่อนเริ่ม
- Entry Route : Probation Review - Supervisor View
- Menu : Team &gt; Probation Reviews
- มีรายการทดลองงานค้างอยู่ที่หัวหน้างานที่จะปิดการใช้งาน
- ต่อจากเคส E2E-52 ชุดข้อมูล TD-01 ใช้พนักงานคนเดิมที่สร้างไว้แล้ว ไม่สร้างพนักงานใหม่
เงื่อนไขของเคสนี้
- หัวหน้างานที่ถือรายการค้างถูกทำให้พ้นสภาพหรือปิดการใช้งาน
- ตรวจว่ารายการค้างถูกส่งต่อไปที่ใคร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ใช้บัญชีหัวหน้างานสำหรับทดสอบที่ปิดการใช้งานได้โดยไม่กระทบเคสอื่น
หมายเหตุ
- รายละเอียดเต็มของชุดข้อมูลดูชีท Hiring Test Data</t>
  </si>
  <si>
    <t>1. ตรวจรายการทดลองงานก่อนเปลี่ยนสถานะหัวหน้างาน
บันทึกว่ารายการอยู่ในคิวของหัวหน้างานคนนั้น
2. ทำให้หัวหน้างานพ้นสภาพผ่านเมนูการพ้นสภาพ
ระบุวันที่พ้นสภาพและเหตุผล
3. เมื่อการพ้นสภาพมีผลแล้ว ตรวจรายการค้าง
ตรวจคิวของหัวหน้างานเดิม
ตรวจคิวของหัวหน้างานเหนือขึ้นไป
ตรวจคิวของ HRBP
4. ดำเนินการทดลองงานต่อด้วยบัญชีที่ระบบกำหนดให้เป็นเจ้าของรายการจนจบ
5. ตรวจประวัติเจ้าของรายการใน EC</t>
  </si>
  <si>
    <t>3.1 ระบบส่งแจ้งเตือนไปยังบัญชีที่รับรายการค้างต่อ
5.1 รายการทดลองงานไม่หายไปจากระบบหลังหัวหน้างานพ้นสภาพ
5.2 ระบบยังเปิดให้ดำเนินการทดลองงานต่อจนจบได้
5.3 ประวัติแสดงว่าเจ้าของรายการเปลี่ยนจากหัวหน้างานเดิมไปยังบัญชีใด
5.4 ระบบไม่สร้างรายการซ้ำจากการเปลี่ยนสถานะหัวหน้างาน
5.5 บัญชีที่รับรายการค้างต่อ = ยังไม่มีคำตอบ ให้บันทึกค่าที่ระบบแสดงจริง ทะเบียนระบุนโยบายไว้ 3 แบบ STOP AUTO NOTIFY_EVENT
5.6 ระบบยกระดับรายการเมื่อไม่มีผู้ดำเนินการหรือไม่ = ยังไม่มีคำตอบ ให้บันทึกค่าที่ระบบแสดงจริง</t>
  </si>
  <si>
    <t>ตัดจากเคส E2E-159 ไฟล์ HR_SIT_E2E_V.0.1 (28).xlsx ชีท E2E All module
โมดูลที่เคสเต็มเกี่ยวข้อง EC / Workflow / Notification
ขั้นตอนที่ยกไปรอบเชื่อมโมดูล
- ตรวจการแจ้งเตือนหรือข้อผิดพลาดที่เกิดจากการเปลี่ยนสถานะหัวหน้างาน
ผลที่คาดหวังที่ยกไปรอบเชื่อมโมดูล
- รหัสข้อความและช่องทางของแต่ละรายการแจ้งเตือน = ? ทะเบียนแจ้งเตือนระบุ 7 กับ 8 รายการไม่ตรงกัน OQ-PB-03
- รอคำตอบ OQ-PB-03, OQ-PB-16, OQ-PB-39
ไม่ตรวจซ้ำ การเปลี่ยนหัวหน้างานโดยคนเดิมยังทำงานอยู่ ตรวจใน E2E-158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OQ-PB-16, OQ-PB-39, OQ-PB-03</t>
  </si>
  <si>
    <t>E2E-160</t>
  </si>
  <si>
    <t>Probation | No / Inactive Approver | Handle per Workflow Policy | Verify Probation Flow</t>
  </si>
  <si>
    <t>PRB-EC-009</t>
  </si>
  <si>
    <t>ไม่มีผู้อนุมัติหรือผู้อนุมัติถูกปิดใช้งาน ระบบต้องจัดการตามนโยบายสายอนุมัติ ไม่ปล่อยให้งานค้างโดยไม่มีเจ้าของ</t>
  </si>
  <si>
    <t>ผู้ทดสอบ &lt;HR_ADMIN_ACCOUNT&gt; และ &lt;MANAGER_ACCOUNT&gt;
เงื่อนไขก่อนเริ่ม
- Entry Route : Probation Review - Supervisor View
- Menu : Team &gt; Probation Reviews
- พนักงานมีสถานะอยู่ระหว่างทดลองงาน
- ขั้นตอนอนุมัติถัดไปไม่มีผู้อนุมัติที่ใช้งานอยู่
- ต่อจากเคส E2E-02 ชุดข้อมูล TD-01 ใช้พนักงานคนเดิมที่สร้างไว้แล้ว ไม่สร้างพนักงานใหม่
เงื่อนไขของเคสนี้
- ขั้นตอนอนุมัติถัดไปไม่มีผู้อนุมัติที่ใช้งานอยู่
- ตรวจพฤติกรรมของระบบเมื่อหาผู้อนุมัติไม่พบ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ให้ทีมพัฒนาเตรียมสายอนุมัติที่ขั้นตอนถัดไปไม่มีผู้อนุมัติที่ใช้งานอยู่
หมายเหตุ
- รายละเอียดเต็มของชุดข้อมูลดูชีท Hiring Test Data</t>
  </si>
  <si>
    <t>1. ให้ทีมพัฒนาเตรียมสายอนุมัติของพนักงานให้ขั้นตอนถัดไปไม่มีผู้อนุมัติที่ใช้งานอยู่
2. Login ด้วย &lt;MANAGER_ACCOUNT&gt;
กด Open case ของ Employee ID ที่ใช้ทดสอบ
เลือก ผลการประเมิน = Pass probation (normal) แล้วกด Submit
3. ตรวจผลหลังกด Submit
ตรวจสถานะรายการ
ตรวจว่ามีรายการค้างเกิดขึ้นที่บัญชีใด
4. หากระบบเปิดให้มอบหมายผู้อนุมัติใหม่ ให้มอบหมายแล้วดำเนินการต่อจนจบ
5. ตรวจสถานะสุดท้ายและประวัติการอนุมัติใน EC</t>
  </si>
  <si>
    <t>3.1 ระบบตอบรับหรือแจ้งข้อผิดพลาด
5.1 ระบบไม่ทำให้รายการหายไปเมื่อไม่พบผู้อนุมัติที่ใช้งานอยู่
5.2 ระบบไม่บันทึกผลทดลองงานเป็นผ่านโดยที่ยังไม่มีผู้อนุมัติกดอนุมัติ
5.3 สถานะรายการเมื่อหาผู้อนุมัติไม่พบ = ยังไม่มีคำตอบ ให้บันทึกค่าที่ระบบแสดงจริง ทะเบียนมีสถานะ BLOCKED แต่ยังไม่ระบุว่าทดลองงานใช้สถานะนี้
5.4 ข้อความที่ระบบแจ้งผู้ส่งผล = ยังไม่มีคำตอบ ให้บันทึกค่าที่ระบบแสดงจริง
5.5 ลำดับผู้อนุมัติหลังหัวหน้างานส่งผล = ยังไม่มีคำตอบ ให้บันทึกค่าที่ระบบแสดงจริง สายอนุมัติ 2 รุ่นขัดกัน</t>
  </si>
  <si>
    <t>ตัดจากเคส E2E-160 ไฟล์ HR_SIT_E2E_V.0.1 (28).xlsx ชีท E2E All module
โมดูลที่เคสเต็มเกี่ยวข้อง EC / Workflow / Notification
ขั้นตอนที่ยกไปรอบเชื่อมโมดูล
- ตรวจการแจ้งเตือนที่เกิดขึ้น
ผลที่คาดหวังที่ยกไปรอบเชื่อมโมดูล
- ระบบหยุดรายการ อนุมัติอัตโนมัติ หรือส่งแจ้งเตือนแล้วรอ = ? OQ-PB-17 OQ-PB-16
- Notification ระบบส่งแจ้งเตือนเมื่อหาผู้อนุมัติไม่พบหรือไม่ = ? OQ-PB-17
- Notification รอคำตอบ OQ-PB-06, OQ-PB-07, OQ-PB-16, OQ-PB-17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OQ-PB-17, OQ-PB-06, OQ-PB-07</t>
  </si>
  <si>
    <t>E2E-161</t>
  </si>
  <si>
    <t>Probation | HRBP Change Mid-Flow | Update HRBP | Pending Approval Reassigned to New HRBP | Verify Approval Ownership</t>
  </si>
  <si>
    <t>PRB-EC-010</t>
  </si>
  <si>
    <t>เปลี่ยน HRBP ระหว่างที่คำขอยังรออนุมัติ คำขอต้องย้ายไปอยู่ในคิวของ HRBP คนใหม่</t>
  </si>
  <si>
    <t>ผู้ทดสอบ &lt;HR_ADMIN_ACCOUNT&gt; สำหรับเปลี่ยน HRBP และ &lt;HRBP_ACCOUNT&gt; ของคนใหม่
เงื่อนไขก่อนเริ่ม
- Entry Route : Probation Review - Supervisor View
- Menu : Team &gt; Probation Reviews
- มีรายการทดลองงานรออนุมัติอยู่ที่ HRBP คนเดิม
- ต่อจากเคส E2E-03 ชุดข้อมูล TD-01 ใช้พนักงานคนเดิมที่สร้างไว้แล้ว ไม่สร้างพนักงานใหม่
เงื่อนไขของเคสนี้
- เปลี่ยน HRBP ที่รับผิดชอบพนักงานระหว่างที่มีรายการรออนุมัติ
- ตรวจว่ารายการรออนุมัติย้ายไปที่ HRBP คนใหม่หรือไม่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ต้องมี HRBP 2 บัญชีที่ใช้งานได้
หมายเหตุ
- รายละเอียดเต็มของชุดข้อมูลดูชีท Hiring Test Data</t>
  </si>
  <si>
    <t>1. ตรวจรายการรออนุมัติก่อนเปลี่ยน HRBP
Login ด้วยบัญชี HRBP คนเดิม
บันทึกว่ารายการอยู่ในคิวของ HRBP คนเดิม
2. เปลี่ยน HRBP ที่รับผิดชอบพนักงานเป็นบัญชีใหม่
3. ตรวจคิวของ HRBP คนเดิมหลังการเปลี่ยนมีผล
4. ตรวจคิวของ HRBP คนใหม่
ตรวจว่ารายการปรากฏหรือไม่
5. Login ด้วยบัญชีที่ระบบกำหนดให้เป็นเจ้าของรายการแล้วกด Approve
6. ตรวจประวัติผู้อนุมัติก่อนและหลังเปลี่ยน HRBP ใน EC</t>
  </si>
  <si>
    <t>1.1 ระบบไม่สร้างรายการรออนุมัติซ้ำจากการเปลี่ยน HRBP
1.2 รายการรออนุมัติย้ายไปที่ HRBP คนใหม่หรือคงอยู่ที่คนเดิม = ยังไม่มีคำตอบ ให้บันทึกค่าที่ระบบแสดงจริง
4.1 ไม่มีรายการซ้ำสองใบ
6.1 รายการยังคงอยู่ 1 ใบและอนุมัติต่อจนจบได้
6.2 ประวัติการอนุมัติบันทึกบัญชีที่กดอนุมัติจริง
6.3 ระบบส่งรายการค้างให้บัญชีที่เป็นเจ้าของรายการหลังการเปลี่ยนมีผล
6.4 ลำดับผู้อนุมัติหลังหัวหน้างานส่งผล = ยังไม่มีคำตอบ ให้บันทึกค่าที่ระบบแสดงจริง สายอนุมัติ 2 รุ่นขัดกัน</t>
  </si>
  <si>
    <t>ตัดจากเคส E2E-161 ไฟล์ HR_SIT_E2E_V.0.1 (28).xlsx ชีท E2E All module
โมดูลที่เคสเต็มเกี่ยวข้อง EC / Workflow / Notification
ขั้นตอนที่ยกไปรอบเชื่อมโมดูล
- เปิดกล่องแจ้งเตือนในระบบและอีเมลของผู้ที่ต้องได้รับ
ผลที่คาดหวังที่ยกไปรอบเชื่อมโมดูล
- รหัสข้อความและช่องทางของแต่ละรายการแจ้งเตือน = ? ทะเบียนแจ้งเตือนระบุ 7 กับ 8 รายการไม่ตรงกัน OQ-PB-03
- รอคำตอบ OQ-PB-03, OQ-PB-06, OQ-PB-07, OQ-PB-15
ไม่ตรวจซ้ำ การเปลี่ยนหัวหน้างาน ตรวจใน E2E-158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OQ-PB-15, OQ-PB-06, OQ-PB-07, OQ-PB-03</t>
  </si>
  <si>
    <t>E2E-162</t>
  </si>
  <si>
    <t>Probation | BU / PG Change During Pending Probation | Update BU / PG | Re-evaluate Probation Rule | Verify Updated Probation Result</t>
  </si>
  <si>
    <t>PRB-EC-011</t>
  </si>
  <si>
    <t>เปลี่ยน Business Group หรือ Personnel Grade ระหว่างที่ผลยังรออนุมัติ ระบบต้องประเมินกฎทดลองงานใหม่ตามค่าใหม่</t>
  </si>
  <si>
    <t>ผู้ทดสอบ &lt;HR_ADMIN_ACCOUNT&gt; และ &lt;MANAGER_ACCOUNT&gt; ผู้ประเมิน และ &lt;HRBP_ACCOUNT&gt; ผู้อนุมัติ
เงื่อนไขก่อนเริ่ม
- Entry Route : Probation Review - Supervisor View
- Menu : Team &gt; Probation Reviews
- พนักงานมีสถานะอยู่ระหว่างทดลองงานและมีรายการค้าง
- ต่อจากเคส E2E-96 ชุดข้อมูล TD-09 แล้วเปลี่ยนไปชุดข้อมูล TD-01 ใช้พนักงานคนเดิมที่สร้างไว้แล้ว ไม่สร้างพนักงานใหม่
เงื่อนไขของเคสนี้
- เปลี่ยน Business Unit และ Personnel Grade ระหว่างที่พนักงานยังอยู่ระหว่างทดลองงาน
- ตรวจว่าผลทดลองงานและปลายทางใช้ค่าเดิมหรือค่าใหม่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ค่าเดิม Business Unit = CFR Personnel Grade = 11 ตามชุดข้อมูล TD-09
- ค่าใหม่ Business Unit = CDG Personnel Grade = 10 ตามชุดข้อมูล TD-01
หมายเหตุ
- รายละเอียดเต็มของชุดข้อมูลดูชีท Hiring Test Data</t>
  </si>
  <si>
    <t>1. บันทึกค่าตั้งต้นก่อนเปลี่ยน
บันทึก Business Unit Personnel Grade Time Status และ O.T. Flag ปัจจุบัน
บันทึกวันครบกำหนดทดลองงาน
2. เปลี่ยน Business Unit และ Personnel Grade ผ่านเมนูปรับเปลี่ยนข้อมูลพนักงาน
ระบุค่าใหม่ตามชุดข้อมูล TD-01
ระบุวันที่มีผล
3. เมื่อการเปลี่ยนมีผลแล้ว ตรวจข้อมูลใน EC
ตรวจ Business Unit Personnel Grade Time Status และ O.T. Flag
ตรวจว่ารายการทดลองงานยังอยู่และวันครบกำหนดเปลี่ยนหรือไม่
4. ดำเนินการทดลองงานต่อจนถึงผลผ่าน
5. ตรวจ Employee ID Business Unit Personnel Grade</t>
  </si>
  <si>
    <t>1.1 ระบบคำนวณ Time Status และ O.T. Flag ใหม่ตามตารางกำหนดของ Business Unit ปลายทาง
2.1 ระบบบันทึก Business Unit และ Personnel Grade ใหม่พร้อมวันที่มีผล
2.2 รายการทดลองงานยังคงอยู่และดำเนินการต่อจนจบได้
2.3 วันครบกำหนดทดลองงานไม่ถูกคำนวณใหม่จากการเปลี่ยน Business Unit หรือ Personnel Grade
5.1 วันครบกำหนดทดลองงาน (Probationary Period End Date) = ยังไม่มีคำตอบ ให้บันทึกค่าที่ระบบแสดงจริง สูตร 119 หรือ 120 วัน</t>
  </si>
  <si>
    <t>ตัดจากเคส E2E-162 ไฟล์ HR_SIT_E2E_V.0.1 (28).xlsx ชีท E2E All module
โมดูลที่เคสเต็มเกี่ยวข้อง EC / TM / BE / Workflow
ขั้นตอนที่ยกไปรอบเชื่อมโมดูล
- ตรวจข้อมูลใน TM และ BE ด้วย Employee ID เดียวกัน
- วันที่มีผล ให้ตรงกันทุกระบบ
ผลที่คาดหวังที่ยกไปรอบเชื่อมโมดูล
- TM 5.1 ใช้ค่าเดิมหรือค่าใหม่
- ผลข้ามโมดูล ตรวจหลังอนุมัติครบทุกขั้นแล้ว
- ผลข้ามโมดูล 5.2 ต้องพบพนักงานเดียวกันใน EC / TM / BE ด้วย Employee ID เดิมจากเคส Hiring ต้นทาง
- ค่าที่ TM และ BE ใช้หลังผ่านทดลองงาน = ? ค่า ณ วันจ้างงาน หรือค่า ณ วันที่ผ่าน OQ-PB-18
- สิทธิ์ลาพักผ่อนหลังผ่านทดลองงานอ้าง Business Unit ใด = ? OQ-PB-18 OQ-PB-32
- สวัสดิการหลังผ่านทดลองงานอ้าง Personnel Grade ใด = ? OQ-PB-18 OQ-PB-33
- รอคำตอบ OQ-PB-01, OQ-PB-18, OQ-PB-32, OQ-PB-33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OQ-PB-01, OQ-PB-18, OQ-PB-32, OQ-PB-33</t>
  </si>
  <si>
    <t>E2E-163</t>
  </si>
  <si>
    <t>Probation | Position / Organization Change During Probation | Update Position / Organization | Re-evaluate Manager Assignment | Verify Pending Task Ownership</t>
  </si>
  <si>
    <t>PRB-EC-012</t>
  </si>
  <si>
    <t>เปลี่ยนตำแหน่งหรือสังกัดระหว่างทดลองงาน ระบบต้องประเมินผู้รับผิดชอบงานทดลองงานใหม่ตามสังกัดใหม่</t>
  </si>
  <si>
    <t>ผู้ทดสอบ &lt;HR_ADMIN_ACCOUNT&gt; และ &lt;MANAGER_ACCOUNT&gt; ของสังกัดใหม่
เงื่อนไขก่อนเริ่ม
- Entry Route : Probation Review - Supervisor View
- Menu : Team &gt; Probation Reviews
- พนักงานมีสถานะอยู่ระหว่างทดลองงานและมีรายการค้าง
- มีตำแหน่งและหน่วยงานปลายทางที่ว่าง
- ต่อจากเคส E2E-23 ชุดข้อมูล TD-02 ใช้พนักงานคนเดิมที่สร้างไว้แล้ว ไม่สร้างพนักงานใหม่
เงื่อนไขของเคสนี้
- เปลี่ยนตำแหน่งและหน่วยงานระหว่างทดลองงาน จนทำให้หัวหน้างานเปลี่ยน
- ตรวจว่ารายการค้างย้ายตามหัวหน้างานใหม่หรือไม่
ค่าที่ต้องคีย์ ชุดข้อมูลจากถังทดสอบ ตรวจสอบเมื่อ 28 ส.ค. 2026
ชุดข้อมูล TD-02
- Business Group = CRC
- Business Unit = CDG (10000075) Policy Profile = CDS
- Company = C001
- Position = 40001349 Job Code = IAB11.21
- Department = 30000655 Branch = T134_1714 SSO Location = T134
- Division = 20000087 Cost Center = C00103100 Work Location = 50000087
- Work Schedule = D05H0830 Holiday Calendar = 1
- Personnel Grade (PG) = 11 Employee Group = A - Permanent Employee Sub Group = 11
- ตารางกำหนด Time Status = 1 O.T. Flag = yes สิทธิ์ลาพักผ่อนปีแรก = 6
หมายเหตุ
- รายละเอียดเต็มของชุดข้อมูลดูชีท Hiring Test Data</t>
  </si>
  <si>
    <t>1. บันทึกค่าตั้งต้นก่อนเปลี่ยน
บันทึกตำแหน่ง หน่วยงาน และหัวหน้างานปัจจุบัน
บันทึกเจ้าของรายการค้าง
2. เปลี่ยนตำแหน่งและหน่วยงานผ่านเมนูปรับเปลี่ยนข้อมูลพนักงาน
ระบุตำแหน่งและหน่วยงานปลายทาง
ระบุวันที่มีผล
3. เมื่อการเปลี่ยนมีผลแล้ว ตรวจข้อมูลพนักงานใน EC
ตรวจตำแหน่ง หน่วยงาน และหัวหน้างานใหม่
ตรวจค่าที่ระบบดึงตามหน่วยงานและตำแหน่งใหม่
4. ตรวจรายการค้างหลังการเปลี่ยน
ตรวจคิวของหัวหน้างานเดิมและหัวหน้างานใหม่
5. ดำเนินการทดลองงานต่อจนถึงผลผ่าน
6. ตรวจประวัติเจ้าของรายการใน EC</t>
  </si>
  <si>
    <t>3.1 ระบบบันทึกตำแหน่งและหน่วยงานใหม่พร้อมวันที่มีผล
3.2 ระบบดึง Cost Center SSO Location Work Location Policy Profile Holiday Calendar และ Division ตามหน่วยงานใหม่
3.3 ระบบดึง Company Job Code Employee Group Employee Sub Group และ Work Schedule ตามตำแหน่งใหม่
3.4 รายการทดลองงานยังคงอยู่ 1 ใบและไม่ถูกสร้างซ้ำ
3.5 วันครบกำหนดทดลองงานไม่ถูกคำนวณใหม่จากการเปลี่ยนตำแหน่งหรือหน่วยงาน
6.1 ระบบส่งรายการค้างให้บัญชีที่เป็นเจ้าของรายการหลังการเปลี่ยนมีผล
6.2 รายการค้างย้ายไปที่หัวหน้างานใหม่หรือคงอยู่ที่หัวหน้างานเดิม = ยังไม่มีคำตอบ ให้บันทึกค่าที่ระบบแสดงจริง
6.3 ลำดับผู้อนุมัติหลังหัวหน้างานส่งผล = ยังไม่มีคำตอบ ให้บันทึกค่าที่ระบบแสดงจริง สายอนุมัติ 2 รุ่นขัดกัน</t>
  </si>
  <si>
    <t>ตัดจากเคส E2E-163 ไฟล์ HR_SIT_E2E_V.0.1 (28).xlsx ชีท E2E All module
โมดูลที่เคสเต็มเกี่ยวข้อง EC / Workflow / Notification
ขั้นตอนที่ยกไปรอบเชื่อมโมดูล
- เปิดกล่องแจ้งเตือนในระบบและอีเมลของผู้ที่ต้องได้รับ
ผลที่คาดหวังที่ยกไปรอบเชื่อมโมดูล
- รหัสข้อความและช่องทางของแต่ละรายการแจ้งเตือน = ? ทะเบียนแจ้งเตือนระบุ 7 กับ 8 รายการไม่ตรงกัน OQ-PB-03
- รอคำตอบ OQ-PB-03, OQ-PB-06, OQ-PB-07, OQ-PB-15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OQ-PB-15, OQ-PB-06, OQ-PB-07, OQ-PB-03</t>
  </si>
  <si>
    <t>E2E-164</t>
  </si>
  <si>
    <t>Probation | Hire Date Correction During Active Probation | Update Hire Date Backward / Forward | Recalculate Probationary Period End Date | Verify Updated Probation Timeline</t>
  </si>
  <si>
    <t>PRB-EC-013</t>
  </si>
  <si>
    <t>แก้วันเริ่มงานระหว่างทดลองงาน ทั้งเลื่อนไปข้างหน้าและถอยหลัง วันครบกำหนดทดลองงานต้องถูกคำนวณใหม่ตามวันเริ่มงานใหม่</t>
  </si>
  <si>
    <t>ผู้ทดสอบ &lt;HR_ADMIN_ACCOUNT&gt; และ &lt;MANAGER_ACCOUNT&gt;
เงื่อนไขก่อนเริ่ม
- Entry Route : Probation Review - Supervisor View
- Menu : Team &gt; Probation Reviews
- พนักงานมีสถานะอยู่ระหว่างทดลองงาน
- เมนูแก้วันจ้างงานใช้งานได้กับพนักงานทดสอบ
- ต่อจากเคส E2E-101 ชุดข้อมูล TD-02 ใช้พนักงานคนเดิมที่สร้างไว้แล้ว ไม่สร้างพนักงานใหม่
เงื่อนไขของเคสนี้
- แก้วันจ้างงานย้อนหลังและแก้ไปข้างหน้าระหว่างที่พนักงานยังอยู่ระหว่างทดลองงาน
- ตรวจว่าวันครบกำหนดทดลองงานและการแจ้งเตือนถูกคำนวณใหม่หรือไม่
ค่าที่ต้องคีย์ ชุดข้อมูลจากถังทดสอบ ตรวจสอบเมื่อ 28 ส.ค. 2026
ชุดข้อมูล TD-02
- Business Group = CRC
- Business Unit = CDG (10000075) Policy Profile = CDS
- Company = C001
- Position = 40001349 Job Code = IAB11.21
- Department = 30000655 Branch = T134_1714 SSO Location = T134
- Division = 20000087 Cost Center = C00103100 Work Location = 50000087
- Work Schedule = D05H0830 Holiday Calendar = 1
- Personnel Grade (PG) = 11 Employee Group = A - Permanent Employee Sub Group = 11
- ตารางกำหนด Time Status = 1 O.T. Flag = yes สิทธิ์ลาพักผ่อนปีแรก = 6
เงื่อนไขเฉพาะของเคสนี้
- ใช้พนักงาน 2 คนแยกกัน คนแรกสำหรับแก้ย้อนหลัง คนที่สองสำหรับแก้ไปข้างหน้า
หมายเหตุ
- รายละเอียดเต็มของชุดข้อมูลดูชีท Hiring Test Data</t>
  </si>
  <si>
    <t>1. บันทึกค่าตั้งต้นก่อนแก้วันจ้างงาน
บันทึกวันจ้างงานเดิมและวันครบกำหนดทดลองงานเดิม
บันทึกรายการค้างและการแจ้งเตือนที่ส่งไปแล้ว
2. แบบที่ 1 แก้วันจ้างงานย้อนหลัง
แก้วันจ้างงานให้ย้อนไปข้างหลัง
ตรวจวันครบกำหนดทดลองงานหลังแก้
3. ตรวจรายการค้างและการแจ้งเตือนหลังแก้ย้อนหลัง
ตรวจว่าการแจ้งเตือนวันที่ 30 75 90 ถูกเลื่อนหรือไม่
4. แบบที่ 2 ใช้พนักงานอีกคนแล้วแก้วันจ้างงานไปข้างหน้า
แก้วันจ้างงานให้เลื่อนไปข้างหน้า
ตรวจวันครบกำหนดทดลองงานหลังแก้
5. ตรวจรายการค้างและการแจ้งเตือนหลังแก้ไปข้างหน้า
6. ให้ทีมพัฒนารันงานประจำวันแล้วตรวจว่าระบบไม่ผ่านอัตโนมัติผิดวัน</t>
  </si>
  <si>
    <t>1.1 ระบบบันทึกวันจ้างงานใหม่ทั้งกรณีย้อนหลังและไปข้างหน้า
1.2 ระบบไม่สร้างรายการทดลองงานซ้ำจากการแก้วันจ้างงาน
1.3 ระบบไม่ผ่านอัตโนมัติในวันที่คำนวณจากวันจ้างงานเดิม
1.4 วันครบกำหนดทดลองงานถูกคำนวณใหม่จากวันจ้างงานใหม่หรือไม่ = ยังไม่มีคำตอบ ให้บันทึกค่าที่ระบบแสดงจริง
3.1 การแจ้งเตือนที่ส่งไปแล้วถูกยกเลิกหรือคงไว้
6.1 กรณีแก้ย้อนหลังจนวันครบกำหนดผ่านมาแล้ว ระบบผ่านอัตโนมัติทันทีหรือรอรอบถัดไป = ยังไม่มีคำตอบ ให้บันทึกค่าที่ระบบแสดงจริง
6.2 วันครบกำหนดทดลองงาน (Probationary Period End Date) = ยังไม่มีคำตอบ ให้บันทึกค่าที่ระบบแสดงจริง สูตร 119 หรือ 120 วัน</t>
  </si>
  <si>
    <t>ตัดจากเคส E2E-164 ไฟล์ HR_SIT_E2E_V.0.1 (28).xlsx ชีท E2E All module
โมดูลที่เคสเต็มเกี่ยวข้อง EC / Scheduler / Notification
ผลที่คาดหวังที่ยกไปรอบเชื่อมโมดูล
- Notification 5.1 ระบบส่งการแจ้งเตือนตามวันที่คำนวณจากวันจ้างงานใหม่
- การแจ้งเตือนที่ส่งไปแล้วถูกยกเลิกหรือคงไว้ = ? OQ-PB-20
- รหัสข้อความและช่องทางของแต่ละรายการแจ้งเตือน = ? ทะเบียนแจ้งเตือนระบุ 7 กับ 8 รายการไม่ตรงกัน OQ-PB-03
- รอคำตอบ OQ-PB-01, OQ-PB-03, OQ-PB-20, OQ-PB-26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OQ-PB-20, OQ-PB-26, OQ-PB-01, OQ-PB-03</t>
  </si>
  <si>
    <t>E2E-165</t>
  </si>
  <si>
    <t>Probation | Suspension → Return from Suspension | Update Employment Status | Recalculate Probation Timeline | Verify Updated Probationary Period End Date</t>
  </si>
  <si>
    <t>PRB-EC-014</t>
  </si>
  <si>
    <t>พักงานแล้วกลับเข้าทำงานระหว่างทดลองงาน วันครบกำหนดทดลองงานต้องถูกคำนวณใหม่อย่างไร เมื่อมีช่วงพักงานคั่นอยู่</t>
  </si>
  <si>
    <t>ผู้ทดสอบ &lt;HR_ADMIN_ACCOUNT&gt; และ &lt;MANAGER_ACCOUNT&gt;
เงื่อนไขก่อนเริ่ม
- Entry Route : Probation Review - Supervisor View
- Menu : Team &gt; Probation Reviews
- พนักงานมีสถานะอยู่ระหว่างทดลองงาน
- เมนูพักงานและกลับเข้าทำงานใช้งานได้
- ต่อจากเคส E2E-26 ชุดข้อมูล TD-09 ใช้พนักงานคนเดิมที่สร้างไว้แล้ว ไม่สร้างพนักงานใหม่
เงื่อนไขของเคสนี้
- พักงานระหว่างทดลองงานแล้วกลับเข้าทำงาน
- ตรวจว่าวันครบกำหนดทดลองงานหยุดนับหรือเลื่อนออกไป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หมายเหตุ
- รายละเอียดเต็มของชุดข้อมูลดูชีท Hiring Test Data</t>
  </si>
  <si>
    <t>1. บันทึกค่าตั้งต้นก่อนพักงาน
บันทึกสถานะพนักงานและวันครบกำหนดทดลองงาน
บันทึกรายการค้าง
2. บันทึกการพักงาน
ระบุวันเริ่มพักงานและวันสิ้นสุด
3. ตรวจผลระหว่างพักงาน
ตรวจสถานะพนักงาน
ให้ทีมพัฒนารันงานประจำวันแล้วตรวจว่าระบบไม่ผ่านอัตโนมัติระหว่างพักงาน
4. บันทึกการกลับเข้าทำงาน
5. ตรวจผลหลังกลับเข้าทำงาน
ตรวจสถานะพนักงานและวันครบกำหนดทดลองงาน</t>
  </si>
  <si>
    <t>1.1 วันครบกำหนดทดลองงานหยุดนับระหว่างพักงานหรือนับต่อ = ยังไม่มีคำตอบ ให้บันทึกค่าที่ระบบแสดงจริง
3.1 รายการค้างยังอยู่หรือถูกระงับ
3.2 วันครบกำหนดทดลองงานหยุดนับหรือนับต่อ
4.1 ระบบบันทึกการพักงานพร้อมช่วงวันที่
4.2 Event Reason ที่ระบบบันทึกตอนพักงาน = SUSP_SUSP และตอนกลับเข้าทำงาน = RESUSP_RESUSP ตามทะเบียน Event_EventReason_Mapping-EC
4.3 ระบบไม่ผ่านอัตโนมัติระหว่างที่พนักงานอยู่ในสถานะพักงาน
4.4 รายการทดลองงานไม่หายไปหลังกลับเข้าทำงาน
5.1 รายการค้างกลับมาใช้งานได้
5.2 จำนวนวันที่วันครบกำหนดเลื่อนออกไปหลังกลับเข้าทำงาน = ยังไม่มีคำตอบ ให้บันทึกค่าที่ระบบแสดงจริง
5.3 วันครบกำหนดทดลองงาน (Probationary Period End Date) = ยังไม่มีคำตอบ ให้บันทึกค่าที่ระบบแสดงจริง สูตร 119 หรือ 120 วัน
5.4 การจ่ายเงินระหว่างพักงาน = ยังไม่มีคำตอบ ให้บันทึกค่าที่ระบบแสดงจริง</t>
  </si>
  <si>
    <t>ตัดจากเคส E2E-165 ไฟล์ HR_SIT_E2E_V.0.1 (28).xlsx ชีท E2E All module
โมดูลที่เคสเต็มเกี่ยวข้อง EC / TM / PY / Scheduler
ขั้นตอนที่ยกไปรอบเชื่อมโมดูล
- ตรวจข้อมูลปลายทางใน TM และ PY ด้วย Employee ID เดียวกัน
ผลที่คาดหวังที่ยกไปรอบเชื่อมโมดูล
- ผลข้ามโมดูล ตรวจหลังอนุมัติครบทุกขั้นแล้ว
- ผลข้ามโมดูล 6.1 ต้องพบพนักงานเดียวกันใน EC / TM / PY ด้วย Employee ID เดิมจากเคส Hiring ต้นทาง
- TM การนับวันทำงานระหว่างพักงาน = ? OQ-PB-21
- รอคำตอบ OQ-PB-01, OQ-PB-21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OQ-PB-21, OQ-PB-01</t>
  </si>
  <si>
    <t>E2E-166</t>
  </si>
  <si>
    <t>Probation | Employee Resigns / Terminates Before Probation Completion | Cancel Pending Probation Task | Verify Probation Status | Termination Completed</t>
  </si>
  <si>
    <t>PRB-EC-015</t>
  </si>
  <si>
    <t>พนักงานลาออกหรือถูกให้พ้นสภาพก่อนจบทดลองงาน งานทดลองงานที่ค้างต้องถูกยกเลิก และสถานะทดลองงานต้องปิดให้ถูกต้อง</t>
  </si>
  <si>
    <t>ผู้ทดสอบ &lt;HR_ADMIN_ACCOUNT&gt; และ &lt;MANAGER_ACCOUNT&gt;
เงื่อนไขก่อนเริ่ม
- Entry Route : Probation Review - Supervisor View
- Menu : Team &gt; Probation Reviews
- พนักงานมีสถานะอยู่ระหว่างทดลองงานและมีรายการค้าง
- ต่อจากเคส E2E-27 ชุดข้อมูล TD-09 ใช้พนักงานคนเดิมที่สร้างไว้แล้ว ไม่สร้างพนักงานใหม่
เงื่อนไขของเคสนี้
- พนักงานลาออกหรือถูกให้พ้นสภาพก่อนครบกำหนดทดลองงาน
- ตรวจว่ารายการทดลองงานที่ค้างถูกจัดการอย่างไร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หมายเหตุ
- รายละเอียดเต็มของชุดข้อมูลดูชีท Hiring Test Data</t>
  </si>
  <si>
    <t>1. บันทึกค่าตั้งต้นก่อนพ้นสภาพ
บันทึกสถานะทดลองงานและรายการค้าง
2. บันทึกการพ้นสภาพของพนักงาน
ระบุวันที่พ้นสภาพและเหตุผล
ดำเนินการอนุมัติจนจบ
3. ตรวจผลหลังการพ้นสภาพมีผล
ตรวจสถานะพนักงาน
4. ให้ทีมพัฒนารันงานประจำวันรอบถัดไป</t>
  </si>
  <si>
    <t>2.1 ระบบบันทึกการพ้นสภาพพร้อมวันที่มีผลและเหตุผล
2.2 ระบบไม่ผ่านอัตโนมัติให้พนักงานที่พ้นสภาพแล้ว
2.3 ระบบไม่ส่งการแจ้งเตือนทดลองงานหลังพนักงานพ้นสภาพ
2.4 ระบบไม่บันทึกวันที่บรรจุให้พนักงานที่พ้นสภาพก่อนครบกำหนด
3.1 รายการทดลองงานที่ค้างถูกยกเลิก ปิด หรือยังคงอยู่
4.1 รายการทดลองงานที่ค้างถูกยกเลิก ปิด หรือคงอยู่ = ยังไม่มีคำตอบ ให้บันทึกค่าที่ระบบแสดงจริง
4.2 สถานะสุดท้ายของรายการทดลองงาน = ยังไม่มีคำตอบ ให้บันทึกค่าที่ระบบแสดงจริง</t>
  </si>
  <si>
    <t>ตัดจากเคส E2E-166 ไฟล์ HR_SIT_E2E_V.0.1 (28).xlsx ชีท E2E All module
โมดูลที่เคสเต็มเกี่ยวข้อง EC / Termination / Workflow / Notification
ขั้นตอนที่ยกไปรอบเชื่อมโมดูล
- ตรวจข้อมูลปลายทางใน BE TM PY ด้วย Employee ID เดียวกัน
ผลที่คาดหวังที่ยกไปรอบเชื่อมโมดูล
- Notification 4.1 ระบบหยุดส่งการแจ้งเตือนทดลองงานหลังพนักงานพ้นสภาพ
- ผลข้ามโมดูล ตรวจหลังอนุมัติครบทุกขั้นแล้ว
- ผลข้ามโมดูล 4.2 ต้องพบพนักงานเดียวกันใน EC / Termination / BE / TM / PY ด้วย Employee ID เดิมจากเคส Hiring ต้นทาง
- ผลข้ามโมดูล 4.3 ระบบไม่ผ่านอัตโนมัติหลังพนักงานพ้นสภาพ
- ผลข้ามโมดูล 4.4 ระบบไม่ส่งการแจ้งเตือนทดลองงานอีก
- รหัสข้อความและช่องทางของแต่ละรายการแจ้งเตือน = ? ทะเบียนแจ้งเตือนระบุ 7 กับ 8 รายการไม่ตรงกัน OQ-PB-03
- รอคำตอบ OQ-PB-03, OQ-PB-04, OQ-PB-22
ไม่ตรวจซ้ำ กรณีสัญญาจ้างสิ้นสุดก่อนจบทดลองงาน ตรวจใน E2E-167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OQ-PB-22, OQ-PB-04, OQ-PB-03</t>
  </si>
  <si>
    <t>E2E-167</t>
  </si>
  <si>
    <t>Probation | Contract End Before Probation Completion | Auto Terminate Employee | Cancel Pending Probation Task | Verify Final Employment / Probation Status</t>
  </si>
  <si>
    <t>PRB-EC-016</t>
  </si>
  <si>
    <t>สัญญาจ้างสิ้นสุดก่อนจบทดลองงาน ระบบต้องทำรายการพ้นสภาพอัตโนมัติ และยกเลิกงานทดลองงานที่ค้าง</t>
  </si>
  <si>
    <t>ผู้ทดสอบ &lt;HR_ADMIN_ACCOUNT&gt;
เงื่อนไขก่อนเริ่ม
- Entry Route : Probation Review - Supervisor View
- Menu : Team &gt; Probation Reviews
- พนักงานมีสถานะอยู่ระหว่างทดลองงาน
- วันสิ้นสุดสัญญามาก่อนวันครบกำหนดทดลองงาน
- ต่อจากเคส E2E-75 หัวข้อ Contract Type C2 Yearly ชุดข้อมูล TD-09 ใช้พนักงานคนเดิมที่สร้างไว้แล้ว ไม่สร้างพนักงานใหม่
เงื่อนไขของเคสนี้
- พนักงานสัญญาจ้างมีกำหนด และวันสิ้นสุดสัญญามาก่อนวันครบกำหนดทดลองงาน
- ตรวจลำดับของการพ้นสภาพตามสัญญากับการปิดรายการทดลองงาน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เงื่อนไขเฉพาะของเคสนี้
- ตั้งวันสิ้นสุดสัญญาให้มาก่อนวันครบกำหนดทดลองงาน
- ไม่ต่อสัญญาให้พนักงานคนนี้
หมายเหตุ
- รายละเอียดเต็มของชุดข้อมูลดูชีท Hiring Test Data
ชุดข้อมูลชุดที่ 2 ของเคสนี้ TD-100 และคีย์ Contract Type = C1 Contract- Monthly ตอนสร้างพนักงาน
- Business Group = CRC Business Unit = 10000075 CDG Central Department Store Group Company = C001
- Employee Group = E - Temporary Employee Sub Group = P1 Employment Type = P Personnel Grade = 18
- ตั้ง Contract End Date = Hire Date + 60 วัน ให้มาก่อน Probationary Period End Date
- เล่นซ้ำ 2 Contract Type คือ C2 Contract- Yearly และ C1 Contract- Monthly ซึ่งคาดว่าให้ผลเดียวกัน</t>
  </si>
  <si>
    <t>1. บันทึกค่าตั้งต้นก่อนสัญญาสิ้นสุด
บันทึกวันครบกำหนดทดลองงานและวันสิ้นสุดสัญญา
2. ปล่อยให้ถึงวันสิ้นสุดสัญญาโดยไม่ต่อสัญญา
ให้ทีมพัฒนารันงานประจำวันของวันสิ้นสุดสัญญา
3. ตรวจผลหลังสัญญาสิ้นสุด
ตรวจสถานะพนักงานและ Event Reason
ตรวจว่ารายการทดลองงานที่ค้างถูกจัดการอย่างไร
4. ตรวจงานประจำวันและการแจ้งเตือนหลังสัญญาสิ้นสุด
5. ตรวจสถานะสุดท้ายว่าไม่มีสถานะซ้อนกันระหว่างพ้นสภาพตามสัญญากับผลทดลองงาน
6. เล่นซ้ำทั้งชุดกับพนักงาน Contract Type = C1 Contract- Monthly ชุดข้อมูล TD-100
เทียบผลของทั้ง 2 Contract Type ว่าเหมือนกันหรือไม่</t>
  </si>
  <si>
    <t>1.1 ระบบพ้นสภาพพนักงานตามวันสิ้นสุดสัญญา
1.2 ระบบไม่ผ่านอัตโนมัติให้พนักงานที่พ้นสภาพตามสัญญาแล้ว
1.3 ระบบไม่บันทึกวันที่บรรจุให้พนักงานคนนี้
1.4 พนักงานมีสถานะสุดท้ายเพียงสถานะเดียว ไม่มีสถานะพ้นสภาพและบรรจุแล้วพร้อมกัน
1.5 วันสิ้นสุดสัญญามาก่อนวันครบกำหนดทดลองงานจริง
3.1 Event Reason ที่ระบบบันทึกเมื่อสัญญาสิ้นสุด = TERM_EOC ตามทะเบียน Event_EventReason_Mapping-EC รหัสเหตุผล = N002
3.2 รายการทดลองงานที่ค้างถูกยกเลิกหรือคงอยู่ = ยังไม่มีคำตอบ ให้บันทึกค่าที่ระบบแสดงจริง
6.1 ผลของ Contract Type C1 Contract- Monthly และ C2 Contract- Yearly เหมือนกัน ถ้าต่างกันให้แยกเป็น 2 เคสและแจ้งกลับทันที
6.2 ลำดับของการพ้นสภาพตามสัญญากับการปิดรายการทดลองงาน = ยังไม่มีคำตอบ ให้บันทึกค่าที่ระบบแสดงจริง
6.3 ระบบใช้ Contract End Date หรือ Probationary Period End Date ตัดสินก่อน = ยังไม่มีคำตอบ ให้บันทึกค่าที่ระบบแสดงจริง</t>
  </si>
  <si>
    <t>ตัดจากเคส E2E-167 ไฟล์ HR_SIT_E2E_V.0.1 (28).xlsx ชีท E2E All module
โมดูลที่เคสเต็มเกี่ยวข้อง EC / Termination / Workflow / Notification
ผลที่คาดหวังที่ยกไปรอบเชื่อมโมดูล
- Notification 4.1 ระบบหยุดส่งการแจ้งเตือนทดลองงานหลังสัญญาสิ้นสุด
- ผลข้ามโมดูล ตรวจหลังอนุมัติครบทุกขั้นแล้ว
- ผลข้ามโมดูล 4.2 ต้องพบพนักงานเดียวกันใน EC / Termination ด้วย Employee ID เดิมจากเคส Hiring ต้นทาง
- ผลข้ามโมดูล 4.3 ระบบไม่ผ่านอัตโนมัติหลังพนักงานพ้นสภาพตามสัญญา
- รหัสข้อความและช่องทางของแต่ละรายการแจ้งเตือน = ? ทะเบียนแจ้งเตือนระบุ 7 กับ 8 รายการไม่ตรงกัน OQ-PB-03
- รอคำตอบ OQ-PB-03, OQ-PB-22, OQ-PB-23, OQ-PB-59
ไม่ตรวจซ้ำ กรณีพนักงานลาออกเองก่อนจบทดลองงาน ตรวจใน E2E-166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OQ-PB-23, OQ-PB-22, OQ-PB-59, OQ-PB-03</t>
  </si>
  <si>
    <t>E2E-168</t>
  </si>
  <si>
    <t>Probation | Transfer Within Company During Probation | Update Organization | Continue Pending Probation Under New Org | Verify Manager / Task Assignment</t>
  </si>
  <si>
    <t>PRB-EC-017</t>
  </si>
  <si>
    <t>ย้ายหน่วยงานภายในบริษัทเดียวกันระหว่างทดลองงาน รอบทดลองงานต้องเดินต่อภายใต้สังกัดใหม่ และผู้รับผิดชอบงานต้องเปลี่ยนตาม</t>
  </si>
  <si>
    <t>ผู้ทดสอบ &lt;HR_ADMIN_ACCOUNT&gt; และ &lt;MANAGER_ACCOUNT&gt; ของสังกัดใหม่
เงื่อนไขก่อนเริ่ม
- Entry Route : Probation Review - Supervisor View
- Menu : Team &gt; Probation Reviews
- พนักงานมีสถานะอยู่ระหว่างทดลองงานและมีรายการค้าง
- มีหน่วยงานปลายทางในบริษัทเดิม
- ต่อจากเคส E2E-41 ชุดข้อมูล TD-09 ใช้พนักงานคนเดิมที่สร้างไว้แล้ว ไม่สร้างพนักงานใหม่
เงื่อนไขของเคสนี้
- โอนย้ายภายในบริษัทเดิมระหว่างทดลองงาน
- ตรวจว่าวันครบกำหนดทดลองงานถูกนับต่อไม่เริ่มใหม่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หมายเหตุ
- รายละเอียดเต็มของชุดข้อมูลดูชีท Hiring Test Data</t>
  </si>
  <si>
    <t>1. บันทึกค่าตั้งต้นก่อนโอนย้าย
บันทึกหน่วยงาน Business Unit และหัวหน้างานปัจจุบัน
บันทึกวันครบกำหนดทดลองงานและรายการค้าง
2. บันทึกการโอนย้ายภายในบริษัทเดิม
ระบุหน่วยงานปลายทางและวันที่มีผล
ดำเนินการอนุมัติจนจบ
3. ตรวจข้อมูลหลังการโอนย้ายมีผล
ตรวจหน่วยงาน Business Unit และหัวหน้างานใหม่
ตรวจเจ้าของรายการค้าง
4. ตรวจวันครบกำหนดทดลองงานหลังโอนย้าย
5. ดำเนินการทดลองงานต่อจนถึงผลผ่าน</t>
  </si>
  <si>
    <t>2.1 ระบบบันทึกการโอนย้ายพร้อมวันที่มีผล และพนักงานยังใช้ Employee ID เดิม
2.2 รายการทดลองงานยังคงอยู่ 1 ใบ ไม่ถูกสร้างใหม่
2.3 วันครบกำหนดทดลองงานไม่ถูกนับใหม่จากการโอนย้ายภายในบริษัทเดิม
2.4 ระบบดึงค่าตามหน่วยงานปลายทางให้ครบ
3.1 รายการทดลองงานยังอยู่
3.2 เจ้าของรายการค้างหลังโอนย้าย = ยังไม่มีคำตอบ ให้บันทึกค่าที่ระบบแสดงจริง
5.1 การนับวันทดลองงานเมื่อโอนย้าย = ยังไม่มีคำตอบ ให้บันทึกค่าที่ระบบแสดงจริง
5.2 วันครบกำหนดทดลองงาน (Probationary Period End Date) = ยังไม่มีคำตอบ ให้บันทึกค่าที่ระบบแสดงจริง สูตร 119 หรือ 120 วัน</t>
  </si>
  <si>
    <t>ตัดจากเคส E2E-168 ไฟล์ HR_SIT_E2E_V.0.1 (28).xlsx ชีท E2E All module
โมดูลที่เคสเต็มเกี่ยวข้อง EC / Workflow / TM / BE
ขั้นตอนที่ยกไปรอบเชื่อมโมดูล
- ตรวจข้อมูลปลายทางใน TM และ BE ด้วย Employee ID เดียวกัน
ผลที่คาดหวังที่ยกไปรอบเชื่อมโมดูล
- ผลข้ามโมดูล ตรวจหลังอนุมัติครบทุกขั้นแล้ว
- ผลข้ามโมดูล 6.1 ต้องพบพนักงานเดียวกันใน EC / TM / BE ด้วย Employee ID เดิมจากเคส Hiring ต้นทาง
- TM สิทธิ์ลาพักผ่อนหลังโอนย้ายอ้างหน่วยงานใด = ? OQ-PB-24 OQ-PB-32
- สวัสดิการหลังโอนย้ายอ้างหน่วยงานใด = ? OQ-PB-24 OQ-PB-33
- รอคำตอบ OQ-PB-01, OQ-PB-15, OQ-PB-24, OQ-PB-32, OQ-PB-33
ไม่ตรวจซ้ำ การย้ายข้ามบริษัท ตรวจใน E2E-169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OQ-PB-15, OQ-PB-24, OQ-PB-01, OQ-PB-32, OQ-PB-33</t>
  </si>
  <si>
    <t>E2E-169</t>
  </si>
  <si>
    <t>Probation | Transfer Across Company During Probation | Update Company / Organization | Re-evaluate Probation Rule | Verify Probation Continuity Under New Company</t>
  </si>
  <si>
    <t>PRB-EC-018</t>
  </si>
  <si>
    <t>ย้ายข้ามบริษัทระหว่างทดลองงาน ระบบต้องประเมินกฎทดลองงานใหม่ตามบริษัทปลายทาง และรอบทดลองงานต้องนับต่ออย่างไร</t>
  </si>
  <si>
    <t>ผู้ทดสอบ &lt;HR_ADMIN_ACCOUNT&gt; และ &lt;MANAGER_ACCOUNT&gt; ของบริษัทปลายทาง
เงื่อนไขก่อนเริ่ม
- Entry Route : Probation Review - Supervisor View
- Menu : Team &gt; Probation Reviews
- พนักงานมีสถานะอยู่ระหว่างทดลองงาน
- มีบริษัทปลายทางพร้อมข้อมูลหลัก
- ต่อจากเคส E2E-42 ชุดข้อมูล TD-09 แล้วโอนย้ายไปบริษัทตามชุดข้อมูล TD-01 ใช้พนักงานคนเดิมที่สร้างไว้แล้ว ไม่สร้างพนักงานใหม่
เงื่อนไขของเคสนี้
- โอนย้ายข้ามบริษัทระหว่างทดลองงาน
- ตรวจว่าใช้ Employee ID เดิมและนับวันทดลองงานต่อหรือเริ่มใหม่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บริษัทต้นทาง C004 ตามชุดข้อมูล TD-09 บริษัทปลายทาง C001 ตามชุดข้อมูล TD-01
หมายเหตุ
- รายละเอียดเต็มของชุดข้อมูลดูชีท Hiring Test Data</t>
  </si>
  <si>
    <t>1. บันทึกค่าตั้งต้นก่อนโอนย้ายข้ามบริษัท
บันทึกบริษัท Business Unit Personnel Grade และหัวหน้างานปัจจุบัน
บันทึกวันครบกำหนดทดลองงานและเจ้าของรายการค้าง
2. บันทึกการโอนย้ายข้ามบริษัท
ระบุบริษัทและหน่วยงานปลายทาง
ระบุวันที่มีผล
ดำเนินการอนุมัติจนจบ
3. ตรวจข้อมูลหลังการโอนย้ายมีผล
ตรวจบริษัท Business Unit Personnel Grade และหัวหน้างานใหม่
4. ตรวจวันครบกำหนดทดลองงานหลังโอนย้ายข้ามบริษัท
5. ดำเนินการทดลองงานต่อจนถึงผลผ่าน</t>
  </si>
  <si>
    <t>1.1 เจ้าของรายการค้างหลังข้ามบริษัท = ยังไม่มีคำตอบ ให้บันทึกค่าที่ระบบแสดงจริง
2.1 ระบบบันทึกการโอนย้ายข้ามบริษัทพร้อมวันที่มีผล
2.2 พนักงานยังใช้ Employee ID เดิมหลังโอนย้ายข้ามบริษัท
2.3 ระบบดึงค่าตามบริษัทและหน่วยงานปลายทางให้ครบ
2.4 รายการทดลองงานยังคงอยู่และดำเนินการต่อจนจบได้
3.1 รายการทดลองงานยังอยู่
5.1 ระบบนับวันทดลองงานต่อหรือเริ่มนับใหม่เมื่อข้ามบริษัท = ยังไม่มีคำตอบ ให้บันทึกค่าที่ระบบแสดงจริง
5.2 วันครบกำหนดทดลองงาน (Probationary Period End Date) = ยังไม่มีคำตอบ ให้บันทึกค่าที่ระบบแสดงจริง สูตร 119 หรือ 120 วัน</t>
  </si>
  <si>
    <t>ตัดจากเคส E2E-169 ไฟล์ HR_SIT_E2E_V.0.1 (28).xlsx ชีท E2E All module
โมดูลที่เคสเต็มเกี่ยวข้อง EC / Workflow / TM / BE / PY
ขั้นตอนที่ยกไปรอบเชื่อมโมดูล
- ตรวจข้อมูลปลายทางใน TM BE PY ด้วย Employee ID เดียวกัน
ผลที่คาดหวังที่ยกไปรอบเชื่อมโมดูล
- TM 6.1 ตารางเวลาและวันหยุดหลังข้ามบริษัทอ้างบริษัทปลายทาง
- PY 6.2 ระบบส่งข้อมูลบริษัทปลายทางไปยัง PY หลังการโอนย้ายมีผล
- ผลข้ามโมดูล ตรวจหลังอนุมัติครบทุกขั้นแล้ว
- ผลข้ามโมดูล 6.3 ต้องพบพนักงานเดียวกันใน EC / TM / BE / PY ด้วย Employee ID เดิมจากเคส Hiring ต้นทาง
- BE สิทธิ์สวัสดิการหลังข้ามบริษัทอ้างบริษัทใด = ? OQ-PB-24 OQ-PB-33
- รอคำตอบ OQ-PB-01, OQ-PB-15, OQ-PB-24, OQ-PB-33
ไม่ตรวจซ้ำ การย้ายภายในบริษัทเดียวกัน ตรวจใน E2E-168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OQ-PB-24, OQ-PB-15, OQ-PB-01, OQ-PB-33</t>
  </si>
  <si>
    <t>E2E-170</t>
  </si>
  <si>
    <t>Probation | Reorganization / Acting Manager During Probation | Update Manager Assignment | Reassign Pending Probation Task | Verify Task Ownership</t>
  </si>
  <si>
    <t>PRB-EC-019</t>
  </si>
  <si>
    <t>ปรับโครงสร้างหรือมีผู้รักษาการเป็นหัวหน้างานระหว่างทดลองงาน งานที่ค้างต้องถูกมอบให้ผู้รักษาการ</t>
  </si>
  <si>
    <t>ผู้ทดสอบ &lt;HR_ADMIN_ACCOUNT&gt; และ &lt;MANAGER_ACCOUNT&gt; ของผู้รักษาการ
เงื่อนไขก่อนเริ่ม
- Entry Route : Probation Review - Supervisor View
- Menu : Team &gt; Probation Reviews
- พนักงานมีสถานะอยู่ระหว่างทดลองงานและมีรายการค้าง
- ต่อจากเคส E2E-60 ชุดข้อมูล TD-09 ใช้พนักงานคนเดิมที่สร้างไว้แล้ว ไม่สร้างพนักงานใหม่
เงื่อนไขของเคสนี้
- ปรับโครงสร้างหน่วยงานที่พนักงานสังกัด และกำหนดผู้รักษาการ
- ตรวจว่ารายการค้างถูกส่งต่อไปที่ใคร และผู้รักษาการดำเนินการได้หรือไม่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เงื่อนไขเฉพาะของเคสนี้
- ใช้พนักงาน 2 คนแยกกัน คนแรกสำหรับการปรับโครงสร้าง คนที่สองสำหรับผู้รักษาการ
หมายเหตุ
- รายละเอียดเต็มของชุดข้อมูลดูชีท Hiring Test Data</t>
  </si>
  <si>
    <t>1. บันทึกค่าตั้งต้นก่อนปรับโครงสร้าง
บันทึกหน่วยงาน หัวหน้างาน และเจ้าของรายการค้าง
2. แบบที่ 1 ปรับโครงสร้างหน่วยงาน
ปิดการใช้งานหรือย้ายหน่วยงานที่พนักงานสังกัด
ตรวจเจ้าของรายการค้างหลังปรับโครงสร้าง
3. ดำเนินการทดลองงานของแบบที่ 1 ต่อจนถึงผลสุดท้าย
4. แบบที่ 2 ใช้พนักงานอีกคนแล้วกำหนดผู้รักษาการ
กำหนดผู้รักษาการแทนหัวหน้างานเดิม
Login ด้วยบัญชีผู้รักษาการแล้วเปิดเมนู Team &gt; Probation Reviews
5. ดำเนินการทดลองงานของแบบที่ 2 ต่อจนถึงผลสุดท้าย
6. ตรวจประวัติผู้กระทำใน EC ว่าบันทึกบัญชีผู้รักษาการหรือบัญชีหัวหน้างานเดิม</t>
  </si>
  <si>
    <t>1.1 บัญชีที่รับรายการค้างหลังปรับโครงสร้าง = ยังไม่มีคำตอบ ให้บันทึกค่าที่ระบบแสดงจริง
4.1 เห็นรายการของพนักงานหรือไม่ และกดปุ่มใดได้บ้าง
6.1 รายการทดลองงานไม่หายไปจากการปรับโครงสร้างหน่วยงาน
6.2 ระบบยังเปิดให้ดำเนินการทดลองงานต่อจนจบได้ทั้งสองแบบ
6.3 ประวัติบันทึกบัญชีที่กดจริงในแต่ละขั้นตอน
6.4 ระบบส่งรายการค้างให้บัญชีที่เป็นเจ้าของรายการหลังการเปลี่ยนโครงสร้างมีผล
6.5 ผู้รักษาการเห็นและกดอนุมัติรายการได้หรือไม่ = ยังไม่มีคำตอบ ให้บันทึกค่าที่ระบบแสดงจริง
6.6 ระบบบันทึกผู้กระทำจริงและผู้ถูกแทนไว้ที่ช่องใด = ยังไม่มีคำตอบ ให้บันทึกค่าที่ระบบแสดงจริง</t>
  </si>
  <si>
    <t>ตัดจากเคส E2E-170 ไฟล์ HR_SIT_E2E_V.0.1 (28).xlsx ชีท E2E All module
โมดูลที่เคสเต็มเกี่ยวข้อง EC / Workflow / Notification
ขั้นตอนที่ยกไปรอบเชื่อมโมดูล
- เปิดกล่องแจ้งเตือนในระบบและอีเมลของผู้ที่ต้องได้รับ
ผลที่คาดหวังที่ยกไปรอบเชื่อมโมดูล
- รหัสข้อความและช่องทางของแต่ละรายการแจ้งเตือน = ? ทะเบียนแจ้งเตือนระบุ 7 กับ 8 รายการไม่ตรงกัน OQ-PB-03
- รอคำตอบ OQ-PB-03, OQ-PB-16, OQ-PB-25, OQ-PB-38
ไม่ตรวจซ้ำ การเปลี่ยนตัวหัวหน้างานแบบถาวร ตรวจใน E2E-158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OQ-PB-16, OQ-PB-25, OQ-PB-38, OQ-PB-03</t>
  </si>
  <si>
    <t>E2E-171</t>
  </si>
  <si>
    <t>Probation | Migration Mid-Probation | Past-Dated Probation Data | Scheduler Catch-up | Verify Current Probation Status</t>
  </si>
  <si>
    <t>PRB-EC-020</t>
  </si>
  <si>
    <t>นำเข้าข้อมูลทดลองงานที่วันครบกำหนดเป็นวันย้อนหลัง ตัวจับเวลาต้องตามเก็บงานที่เลยกำหนดให้ครบ และสถานะปัจจุบันของพนักงานต้องถูกต้อง</t>
  </si>
  <si>
    <t>ผู้ทดสอบ &lt;HR_ADMIN_ACCOUNT&gt;
เงื่อนไขก่อนเริ่ม
- Entry Route : Probation Review - Supervisor View
- Menu : Team &gt; Probation Reviews
- มีข้อมูลนำเข้าที่วันจ้างงานผ่านมาแล้ว
- ทีมพัฒนารันงานประจำวันตามรอบให้ได้
- ต่อจากเคส E2E-30 หัวข้อ Migration Past Hire Date ชุดข้อมูล TD-01 ใช้พนักงานคนเดิมที่สร้างไว้แล้ว ไม่สร้างพนักงานใหม่
เงื่อนไขของเคสนี้
- นำเข้าข้อมูลพนักงานที่วันจ้างงานผ่านมาแล้ว และอยู่กลางช่วงทดลองงานหรือเลยวันครบกำหนด
- ตรวจว่าระบบตามเก็บย้อนหลังหรือไม่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ใช้พนักงาน 2 คน คนแรกวันจ้างงานผ่านมาแล้วแต่ยังไม่ถึงวันครบกำหนด คนที่สองเลยวันครบกำหนดมาแล้ว
หมายเหตุ
- รายละเอียดเต็มของชุดข้อมูลดูชีท Hiring Test Data</t>
  </si>
  <si>
    <t>1. นำเข้าข้อมูลพนักงานตามชุดข้อมูลที่กำหนด
คนที่ 1 วันจ้างงานผ่านมาแล้วและยังไม่ถึงวันครบกำหนดทดลองงาน
คนที่ 2 วันจ้างงานผ่านมาแล้วและเลยวันครบกำหนดทดลองงาน
2. ตรวจข้อมูลทดลองงานใน EC หลังนำเข้า
ตรวจสถานะพนักงาน ผลทดลองงาน และวันครบกำหนดทดลองงานของทั้งสองคน
3. ให้ทีมพัฒนารันงานประจำวันรอบถัดไป
ตรวจว่าระบบผ่านอัตโนมัติให้คนที่ 2 ทันทีหรือไม่
บันทึกว่าระบบตามเก็บย้อนหลังหรือข้าม
4. ตรวจรายการค้างและการแจ้งเตือนหลังนำเข้า
5. ตรวจว่าไม่มีพนักงานตกหล่นและไม่มีรายการซ้ำ</t>
  </si>
  <si>
    <t>1.1 ระบบสร้างข้อมูลทดลองงานให้พนักงานที่นำเข้าตามวันจ้างงานที่นำเข้ามา
1.2 ระบบคำนวณวันครบกำหนดทดลองงานจากวันจ้างงานที่นำเข้า ไม่ใช่วันที่นำเข้า
1.3 ระบบไม่สร้างรายการทดลองงานซ้ำให้พนักงานคนเดียวกัน
5.1 พนักงานที่เลยวันครบกำหนดมาแล้วถูกประมวลผลทันทีหรือรอรอบถัดไป = ยังไม่มีคำตอบ ให้บันทึกค่าที่ระบบแสดงจริง
5.2 วันครบกำหนดทดลองงาน (Probationary Period End Date) = ยังไม่มีคำตอบ ให้บันทึกค่าที่ระบบแสดงจริง สูตร 119 หรือ 120 วัน</t>
  </si>
  <si>
    <t>ตัดจากเคส E2E-171 ไฟล์ HR_SIT_E2E_V.0.1 (28).xlsx ชีท E2E All module
โมดูลที่เคสเต็มเกี่ยวข้อง EC / Scheduler / Notification
ผลที่คาดหวังที่ยกไปรอบเชื่อมโมดูล
- Notification 4.1 ระบบส่งการแจ้งเตือนตามวันที่คำนวณจากวันจ้างงานที่นำเข้า
- Notification 4.2 การแจ้งเตือนวันที่ 30 75 90 ที่ผ่านมาแล้วถูกส่งย้อนหลังหรือระงับ
- การแจ้งเตือนที่ผ่านวันไปแล้วถูกส่งย้อนหลังหรือระงับ = ? OQ-PB-26 OQ-PB-02
- รหัสข้อความและช่องทางของแต่ละรายการแจ้งเตือน = ? ทะเบียนแจ้งเตือนระบุ 7 กับ 8 รายการไม่ตรงกัน OQ-PB-03
- รอคำตอบ OQ-PB-01, OQ-PB-02, OQ-PB-03, OQ-PB-26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OQ-PB-26, OQ-PB-01, OQ-PB-02, OQ-PB-03</t>
  </si>
  <si>
    <t>E2E-172</t>
  </si>
  <si>
    <t>Probation Integration | PMS / External System | Send Probation Result to EC | Verify Probation Result Update</t>
  </si>
  <si>
    <t>PRB-EC-021</t>
  </si>
  <si>
    <t>ระบบภายนอกส่งผลทดลองงานเข้ามาที่ EC ผลในระบบต้องถูกปรับตามค่าที่รับเข้ามา</t>
  </si>
  <si>
    <t>ผู้ทดสอบ &lt;HR_ADMIN_ACCOUNT&gt;
เงื่อนไขก่อนเริ่ม
- Entry Route : Probation Review - Supervisor View
- Menu : Team &gt; Probation Reviews
- พนักงานมีสถานะอยู่ระหว่างทดลองงาน
- ทีม Integration ยืนยันช่องทางรับผลจาก PMS
- ต่อจากเคส E2E-64 ชุดข้อมูล TD-09 ใช้พนักงานคนเดิมที่สร้างไว้แล้ว ไม่สร้างพนักงานใหม่
เงื่อนไขของเคสนี้
- รับผลทดลองงานจากระบบ PMS ภายนอกเข้า EC
- ตรวจว่ามีช่องทางรับข้อมูลนี้จริงหรือไม่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เงื่อนไขเฉพาะของเคสนี้
- ถ้ายังไม่มีสัญญาอินเทอร์เฟซ ให้คงสถานะเคสเป็นรอคำตอบ ไม่สรุปว่าไม่มี
หมายเหตุ
- รายละเอียดเต็มของชุดข้อมูลดูชีท Hiring Test Data</t>
  </si>
  <si>
    <t>1. ตรวจช่องทางรับข้อมูลจากระบบ PMS เข้า EC
ประสานทีม Integration ให้ยืนยันว่ามีอินเทอร์เฟซรับผลทดลองงานหรือไม่
ขอเลขอินเทอร์เฟซ payload รอบเวลา และตารางแมปข้อมูล
2. กรณีมีอินเทอร์เฟซที่ยืนยันแล้ว
ส่งผลทดลองงานของ Employee ID ที่ใช้ทดสอบเข้ามา 1 รายการ
3. ตรวจผลใน EC
ตรวจว่า EC รับผลทดลองงานเข้ามาหรือไม่
ตรวจค่าผลทดลองงานและสถานะที่ได้รับ
เทียบค่าต้นทางกับค่าที่บันทึกใน EC
4. ตรวจผลกระทบต่อรายการทดลองงานที่มีอยู่เดิม
5. ส่งรายการเดิมซ้ำอีกครั้งแล้วตรวจว่าระบบสร้างข้อมูลซ้ำหรือไม่</t>
  </si>
  <si>
    <t>1.1 มีช่องทางรับผลทดลองงานจากระบบ PMS หรือไม่ = ยังไม่มีคำตอบ ให้บันทึกค่าที่ระบบแสดงจริง
1.2 ค่าผลทดลองงานที่อินเทอร์เฟซรับได้ = ยังไม่มีคำตอบ ให้บันทึกค่าที่ระบบแสดงจริง
5.1 ผลกระทบต่อรายการที่หัวหน้างานกำลังประเมินอยู่ = ยังไม่มีคำตอบ ให้บันทึกค่าที่ระบบแสดงจริง</t>
  </si>
  <si>
    <t>ตัดจากเคส E2E-172 ไฟล์ HR_SIT_E2E_V.0.1 (28).xlsx ชีท E2E All module
โมดูลที่เคสเต็มเกี่ยวข้อง EC / PMS / Integration
ผลที่คาดหวังที่ยกไปรอบเชื่อมโมดูล
- ผลข้ามโมดูล ตรวจหลังอนุมัติครบทุกขั้นแล้ว
- ผลข้ามโมดูล 1.1 ต้องพบพนักงานเดียวกันใน EC / PMS / Integration ด้วย Employee ID เดิมจากเคส Hiring ต้นทาง
- ผลข้ามโมดูล 5.1 ระบบบันทึกผลทดลองงานที่รับจากระบบภายนอกด้วย Employee ID เดียวกัน
- ผลข้ามโมดูล 5.2 ค่าที่บันทึกใน EC ตรงกับค่าต้นทางที่ส่งเข้ามา
- ผลข้ามโมดูล 5.3 เมื่อส่งรายการเดิมซ้ำ ระบบไม่สร้างข้อมูลซ้ำ
- รอคำตอบ OQ-PB-04, OQ-PB-27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OQ-PB-27, OQ-PB-04</t>
  </si>
  <si>
    <t>E2E-173</t>
  </si>
  <si>
    <t>Probation | Batch Miss / Late Execution | Employee Missed on Milestone Day | Batch Catch-up | Verify Probation Processing</t>
  </si>
  <si>
    <t>PRB-EC-022</t>
  </si>
  <si>
    <t>ตัวจับเวลาไม่ทำงานหรือทำงานช้าในวันครบกำหนด รอบถัดไปต้องตามเก็บพนักงานที่ตกค้างให้ครบ</t>
  </si>
  <si>
    <t>ผู้ทดสอบ &lt;HR_ADMIN_ACCOUNT&gt;
เงื่อนไขก่อนเริ่ม
- Entry Route : Probation Review - Supervisor View
- Menu : Team &gt; Probation Reviews
- พนักงานเข้าเงื่อนไขที่งานประจำวันต้องเลือกในวันที่กำหนด
- ทีมพัฒนาจำลองการไม่รันงานประจำวันได้
- ต่อจากเคส E2E-87 ชุดข้อมูล TD-09 ใช้พนักงานคนเดิมที่สร้างไว้แล้ว ไม่สร้างพนักงานใหม่
เงื่อนไขของเคสนี้
- งานประจำวันไม่รันหรือรันช้าในวันที่ควรประมวลผลพนักงานคนนี้
- ตรวจว่าระบบตามเก็บย้อนหลังหรือข้ามพนักงานคนนี้ไป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เงื่อนไขเฉพาะของเคสนี้
- ให้ทีมพัฒนาจำลองให้งานประจำวันของวันครบกำหนดไม่รัน แล้วรันในวันถัดไป
หมายเหตุ
- รายละเอียดเต็มของชุดข้อมูลดูชีท Hiring Test Data</t>
  </si>
  <si>
    <t>1. เตรียมพนักงานให้เข้าเงื่อนไขของวันที่ต้องประมวลผล
2. ให้ทีมพัฒนาจำลองให้งานประจำวันของวันนั้นไม่รัน
3. รันงานประจำวันในวันถัดไป
4. ตรวจผลกระทบต่อการทดลองงาน
ตรวจการแจ้งเตือน
ตรวจรายการค้าง
ตรวจการผ่านอัตโนมัติ
5. รันงานประจำวันซ้ำอีกรอบในวันเดียวกัน</t>
  </si>
  <si>
    <t>1.1 Employee ID ที่ใช้ทดสอบเข้าเงื่อนไขจริง
3.1 พนักงานที่ตกหล่นถูกประมวลผลย้อนหลังหรือถูกข้ามไป
5.1 ระบบไม่สร้างรายการค้างหรือการแจ้งเตือนซ้ำเมื่อรันงานประจำวันซ้ำในวันเดียวกัน
5.2 ระบบไม่บันทึกผลทดลองงานซ้ำสองครั้งให้พนักงานคนเดียวกัน
5.3 ระบบไม่ส่งการแจ้งเตือนซ้ำจากการรันงานประจำวันซ้ำ
5.4 ไม่เกิดรายการค้างหรือการแจ้งเตือนซ้ำ
5.5 ระบบมีกลไกตามเก็บพนักงานที่ตกหล่นหรือไม่ = ยังไม่มีคำตอบ ให้บันทึกค่าที่ระบบแสดงจริง
5.6 ถ้าตามเก็บ ระบบใช้วันที่ใดเป็นวันที่มีผล = ยังไม่มีคำตอบ ให้บันทึกค่าที่ระบบแสดงจริง
5.7 ผลของการรันงานประจำวันซ้ำต่อข้อมูลปลายทาง = ยังไม่มีคำตอบ ให้บันทึกค่าที่ระบบแสดงจริง</t>
  </si>
  <si>
    <t>ตัดจากเคส E2E-173 ไฟล์ HR_SIT_E2E_V.0.1 (28).xlsx ชีท E2E All module
โมดูลที่เคสเต็มเกี่ยวข้อง EC / Scheduler / Notification
ผลที่คาดหวังที่ยกไปรอบเชื่อมโมดูล
- รหัสข้อความและช่องทางของแต่ละรายการแจ้งเตือน = ? ทะเบียนแจ้งเตือนระบุ 7 กับ 8 รายการไม่ตรงกัน OQ-PB-03
- รอคำตอบ OQ-PB-03, OQ-PB-28, OQ-PB-45
ไม่ตรวจซ้ำ การตามเก็บข้อมูลที่นำเข้าย้อนหลัง ตรวจใน E2E-171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OQ-PB-28, OQ-PB-45, OQ-PB-03</t>
  </si>
  <si>
    <t>E2E-174</t>
  </si>
  <si>
    <t>Probation | Employee Data Change While Approval Pending | Effective-Dated Update | Verify Snapshot vs Current Data</t>
  </si>
  <si>
    <t>PRB-EC-023</t>
  </si>
  <si>
    <t>แก้ข้อมูลพนักงานโดยระบุวันมีผล ขณะที่ผลทดลองงานยังรออนุมัติ ระบบต้องใช้ค่าที่บันทึกไว้ตอนยื่นหรือค่าปัจจุบันในการตัดสิน</t>
  </si>
  <si>
    <t>ผู้ทดสอบ &lt;HR_ADMIN_ACCOUNT&gt; สำหรับแก้ข้อมูล และ &lt;MANAGER_ACCOUNT&gt; ผู้ประเมิน และ &lt;HRBP_ACCOUNT&gt; ผู้อนุมัติ
เงื่อนไขก่อนเริ่ม
- Entry Route : Probation Review - Supervisor View
- Menu : Team &gt; Probation Reviews
- พนักงานมีสถานะอยู่ระหว่างทดลองงาน
- มีสิทธิ์สร้างการเปลี่ยนข้อมูลที่มีผลในอนาคต
- ต่อจากเคส E2E-97 ชุดข้อมูล TD-09 ใช้พนักงานคนเดิมที่สร้างไว้แล้ว ไม่สร้างพนักงานใหม่
เงื่อนไขของเคสนี้
- สร้างการเปลี่ยนข้อมูลพนักงานที่มีผลในอนาคตระหว่างที่รายการทดลองงานรออนุมัติ
- ตรวจว่าผลทดลองงานอ้างค่า ณ วันส่งหรือค่า ณ วันอนุมัติ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เงื่อนไขเฉพาะของเคสนี้
- กำหนดวันที่มีผลของการเปลี่ยนข้อมูลให้อยู่ระหว่างวันที่หัวหน้างานส่งกับวันที่ HRBP อนุมัติ
หมายเหตุ
- รายละเอียดเต็มของชุดข้อมูลดูชีท Hiring Test Data</t>
  </si>
  <si>
    <t>1. บันทึกค่าตั้งต้นก่อนหัวหน้างานส่งผล
บันทึกตำแหน่งและ Business Unit ปัจจุบัน
2. Login ด้วย &lt;MANAGER_ACCOUNT&gt;
กด Open case รายการทดลองงาน
เลือก ผลการประเมิน = Pass probation (normal) แล้วกด Submit
3. ระหว่างที่รายการรออนุมัติ สร้างการเปลี่ยนข้อมูลที่มีผลในอนาคต
เปลี่ยนตำแหน่งหรือ Business Unit
กำหนดวันที่มีผลให้อยู่ก่อนวันที่ HRBP จะอนุมัติ
4. ตรวจข้อมูลพนักงานตามวันที่มีผล
ก่อนวันที่มีผล ตรวจว่าค่าเดิมยังเป็นค่าปัจจุบัน
เมื่อถึงวันที่มีผล ตรวจว่าค่าใหม่มีผลแล้ว
5. Login ด้วย &lt;HRBP_ACCOUNT&gt; แล้วกด Open case รายการเดิมแล้วกด Approve
6. ตรวจว่าผลทดลองงานที่บันทึกอ้างค่าใด</t>
  </si>
  <si>
    <t>4.1 ระบบแสดงค่าเดิมเป็นค่าปัจจุบันจนถึงก่อนวันที่มีผล
4.2 เมื่อถึงวันที่มีผล ระบบแสดงค่าใหม่เป็นค่าปัจจุบัน
4.3 รายการทดลองงานที่รออนุมัติไม่ถูกยกเลิกจากการสร้างการเปลี่ยนข้อมูลที่มีผลในอนาคต
4.4 HRBP อนุมัติรายการเดิมได้โดยไม่ต้องให้หัวหน้างานส่งใหม่
6.1 ผลทดลองงานอ้างค่า ณ วันที่หัวหน้างานส่ง หรือค่า ณ วันที่อนุมัติ = ยังไม่มีคำตอบ ให้บันทึกค่าที่ระบบแสดงจริง</t>
  </si>
  <si>
    <t>ตัดจากเคส E2E-174 ไฟล์ HR_SIT_E2E_V.0.1 (28).xlsx ชีท E2E All module
โมดูลที่เคสเต็มเกี่ยวข้อง EC / Workflow / TM / BE
ขั้นตอนที่ยกไปรอบเชื่อมโมดูล
- ตรวจข้อมูลปลายทางใน TM BE
ผลที่คาดหวังที่ยกไปรอบเชื่อมโมดูล
- ผลข้ามโมดูล ตรวจหลังอนุมัติครบทุกขั้นแล้ว
- ผลข้ามโมดูล 6.1 ต้องพบพนักงานเดียวกันใน EC / TM / BE ด้วย Employee ID เดิมจากเคส Hiring ต้นทาง
- ค่าที่ระบบส่งไปปลายทางหลังอนุมัติ = ? OQ-PB-29 OQ-PB-18
- TM ค่าที่ TM ได้รับหลังอนุมัติ = ? OQ-PB-29 OQ-PB-18
- ค่าที่ BE ได้รับหลังอนุมัติ = ? OQ-PB-29 OQ-PB-18
- รอคำตอบ OQ-PB-18, OQ-PB-29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OQ-PB-29, OQ-PB-18</t>
  </si>
  <si>
    <t>E2E-175</t>
  </si>
  <si>
    <t>Probation Candidate | Work Location Change During Active Probation | Update Work Location | Verify Probation Impact</t>
  </si>
  <si>
    <t>PRB-EC-024</t>
  </si>
  <si>
    <t>เปลี่ยนสถานที่ทำงานระหว่างทดลองงาน รอบทดลองงานและวันครบกำหนดต้องไม่ถูกกระทบ</t>
  </si>
  <si>
    <t>ผู้ทดสอบ &lt;HR_ADMIN_ACCOUNT&gt; และ &lt;MANAGER_ACCOUNT&gt;
เงื่อนไขก่อนเริ่ม
- Entry Route : Probation Review - Supervisor View
- Menu : Team &gt; Probation Reviews
- พนักงานมีสถานะอยู่ระหว่างทดลองงาน
- มี Work Location ปลายทางที่ใช้งานได้
- ต่อจากเคส E2E-45 ชุดข้อมูล TD-19 ใช้พนักงานคนเดิมที่สร้างไว้แล้ว ไม่สร้างพนักงานใหม่
เงื่อนไขของเคสนี้
- เปลี่ยน Work Location ระหว่างทดลองงานโดยไม่ผ่านการโอนย้าย
- ตรวจว่ามีผลต่อการทดลองงานและ TM หรือไม่
ค่าที่ต้องคีย์ ชุดข้อมูลจากถังทดสอบ ตรวจสอบเมื่อ 28 ส.ค. 2026
ชุดข้อมูล TD-19
- Business Group = CU
- Business Unit = CU (10000013) Policy Profile = SU-CMC &amp; SDO
- Company = C013
- Position = 40035281 Job Code = MKB10.41
- Department = 30011330 Branch = T081_1648 SSO Location = T081
- Division = 20000021 Cost Center = C01301910 Work Location = 50000140
- Work Schedule = D05H0830 Holiday Calendar = 1
- Personnel Grade (PG) = 11 Employee Group = A - Permanent Employee Sub Group = 11
- ตารางกำหนด Time Status = 1 O.T. Flag = yes สิทธิ์ลาพักผ่อนปีแรก = 6
เงื่อนไขเฉพาะของเคสนี้
- ค่าเดิม Work Location = 50000140 ตามชุดข้อมูล TD-19
- ค่าใหม่ให้เลือก Work Location อื่นที่อยู่ในบริษัทเดิม
หมายเหตุ
- รายละเอียดเต็มของชุดข้อมูลดูชีท Hiring Test Data</t>
  </si>
  <si>
    <t>1. บันทึกค่าตั้งต้นก่อนเปลี่ยน Work Location
บันทึก Work Location ปัจจุบัน
บันทึกสถานะทดลองงานและเจ้าของรายการค้าง
2. เปลี่ยน Work Location ผ่านเมนูปรับเปลี่ยนข้อมูลพนักงาน
ระบุ Work Location ปลายทางและวันที่มีผล
3. ตรวจข้อมูลทดลองงานหลังการเปลี่ยนมีผล
ตรวจสถานะรายการและเจ้าของรายการ
4. ดำเนินการทดลองงานต่อจนถึงผลสุดท้าย
5. ตรวจ Employee ID Work Location</t>
  </si>
  <si>
    <t>1.1 รายการทดลองงานไม่ถูกยกเลิกและไม่ถูกสร้างใหม่จากการเปลี่ยน Work Location
1.2 วันครบกำหนดทดลองงานไม่เปลี่ยนจากการเปลี่ยน Work Location
1.3 Time Status และ O.T. Flag หลังเปลี่ยน Work Location = ยังไม่มีคำตอบ ให้บันทึกค่าที่ระบบแสดงจริง
2.1 ระบบบันทึก Work Location ใหม่พร้อมวันที่มีผล
2.2 เจ้าของรายการค้างไม่เปลี่ยนหากหัวหน้างานยังคนเดิม
3.1 รายการทดลองงานยังอยู่</t>
  </si>
  <si>
    <t>ตัดจากเคส E2E-175 ไฟล์ HR_SIT_E2E_V.0.1 (28).xlsx ชีท E2E All module
โมดูลที่เคสเต็มเกี่ยวข้อง EC / TM (TBD) / Workflow
ขั้นตอนที่ยกไปรอบเชื่อมโมดูล
- ตรวจผลกระทบต่อ TM ด้วย Employee ID เดียวกัน
- วันที่มีผล ให้ตรงกันทุกระบบ
ผลที่คาดหวังที่ยกไปรอบเชื่อมโมดูล
- ผลข้ามโมดูล ตรวจหลังอนุมัติครบทุกขั้นแล้ว
- ผลข้ามโมดูล 4.1 ต้องพบพนักงานเดียวกันใน EC / TM ด้วย Employee ID เดิมจากเคส Hiring ต้นทาง
- การเปลี่ยน Work Location มีผลต่อ rule ของ TM หรือไม่ = ? OQ-PB-30
- รอคำตอบ OQ-PB-18, OQ-PB-30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OQ-PB-30, OQ-PB-18</t>
  </si>
  <si>
    <t>E2E-176</t>
  </si>
  <si>
    <t>Probation | Result Supplied at Hiring | Employee Starts with Probation Result | No Normal Probation Cycle</t>
  </si>
  <si>
    <t>PRB-EC-025</t>
  </si>
  <si>
    <t>ระบุผลทดลองงานมาตั้งแต่ตอนสร้างพนักงาน ระบบต้องไม่เปิดรอบทดลองงานตามปกติ และไม่ส่งงานถึงหัวหน้างาน</t>
  </si>
  <si>
    <t>ผู้ทดสอบ &lt;HR_ADMIN_ACCOUNT&gt; และ &lt;MANAGER_ACCOUNT&gt;
เงื่อนไขก่อนเริ่ม
- Entry Route : Probation Review - Supervisor View
- Menu : Team &gt; Probation Reviews
- พนักงานถูกสร้างจากเคส Hiring ต้นทาง
- พนักงานยังไม่เคยมีรายการทดลองงาน
- ต่อจากเคส E2E-54 ชุดข้อมูล TD-01 ใช้พนักงานคนเดิมที่สร้างไว้แล้ว ไม่สร้างพนักงานใหม่
เงื่อนไขของเคสนี้
- ระบุผลทดลองงานมาพร้อมข้อมูลตอนจ้างงาน
- ตรวจว่าช่องทางนี้แยกจาก Probation Exemption หรือไม่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ถ้าไม่พบช่องระบุผลทดลองงานตอนจ้างงาน ให้บันทึกว่าไม่พบและเปิดคำถามไว้ ห้ามสรุปว่าไม่มี
หมายเหตุ
- รายละเอียดเต็มของชุดข้อมูลดูชีท Hiring Test Data</t>
  </si>
  <si>
    <t>1. ตรวจช่องระบุผลทดลองงานในหน้าจ้างงาน
ตรวจว่ามีช่องระบุผลทดลองงานแยกจาก Probation Exemption หรือไม่
บันทึกชื่อช่องและค่าที่เลือกได้
2. กรณีมีช่องระบุผลทดลองงาน
สร้างพนักงานผ่านการคีย์หรือการนำเข้า
ระบุผลทดลองงานและวันที่มีผลตั้งแต่ตอนจ้างงาน
3. ตรวจข้อมูลทดลองงานใน EC หลังสร้างพนักงานสำเร็จ
ตรวจผลทดลองงานและวันที่มีผลที่ได้รับจากการจ้างงาน
ตรวจว่าระบบข้ามรอบทดลองงานปกติทั้งหมดหรือไม่
4. เทียบพฤติกรรมกับพนักงานที่ตั้ง Probation Exemption = Yes</t>
  </si>
  <si>
    <t>1.1 มีช่องระบุผลทดลองงานตอนจ้างงานแยกจาก Probation Exemption หรือไม่ = ยังไม่มีคำตอบ ให้บันทึกค่าที่ระบบแสดงจริง
1.2 ค่าที่ระบบบันทึกและความแตกต่างจากกรณี Probation Exemption = ยังไม่มีคำตอบ ให้บันทึกค่าที่ระบบแสดงจริง
3.1 ไม่มีรายการค้างของทดลองงาน
4.1 ระบบบันทึกผลทดลองงานที่ระบุมาตอนจ้างงานโดยไม่ต้องผ่านสายอนุมัติ
4.2 ระบบไม่สร้างรายการทดลองงานตามปกติให้พนักงานคนนี้
4.3 คิว Probation Review ไม่มีรายการของพนักงานคนนี้</t>
  </si>
  <si>
    <t>ตัดจากเคส E2E-176 ไฟล์ HR_SIT_E2E_V.0.1 (28).xlsx ชีท E2E All module
โมดูลที่เคสเต็มเกี่ยวข้อง EC / Probation / BE / TM / PY
ขั้นตอนที่ยกไปรอบเชื่อมโมดูล
- ตรวจข้อมูลปลายทางใน BE TM PY ด้วย Employee ID เดียวกัน
- เปิดกล่องแจ้งเตือนในระบบและอีเมลของผู้ที่ต้องได้รับ
ผลที่คาดหวังที่ยกไปรอบเชื่อมโมดูล
- Notification 6.1 ระบบไม่ส่งการแจ้งเตือนวันที่ 30 75 90 ให้พนักงานที่มีผลทดลองงานมาตั้งแต่จ้างงาน
- ผลข้ามโมดูล ตรวจหลังอนุมัติครบทุกขั้นแล้ว
- ผลข้ามโมดูล 6.2 ต้องพบพนักงานเดียวกันใน EC / BE / TM / PY ด้วย Employee ID เดิมจากเคส Hiring ต้นทาง
- รอคำตอบ OQ-PB-04, OQ-PB-13, OQ-PB-31
ไม่ตรวจซ้ำ การตั้งยกเว้นทดลองงานตั้งแต่วันจ้าง ตรวจใน E2E-220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OQ-PB-31, OQ-PB-13, OQ-PB-04</t>
  </si>
  <si>
    <t>E2E-177</t>
  </si>
  <si>
    <t>Probation | Multiple Extension → ประวัติทุกรอบถูกเก็บครบ → Final Pass</t>
  </si>
  <si>
    <t>PRB-EC-026</t>
  </si>
  <si>
    <t>ขยายเวลาทดลองงานมากกว่าหนึ่งรอบ ประวัติทุกรอบต้องถูกเก็บครบ และผลสุดท้ายเป็นผ่าน</t>
  </si>
  <si>
    <t>ผู้ทดสอบ &lt;MANAGER_ACCOUNT&gt; ผู้ประเมิน และ &lt;HRBP_ACCOUNT&gt; ผู้อนุมัติ
เงื่อนไขก่อนเริ่ม
- Entry Route : Probation Review - Supervisor View
- Menu : Team &gt; Probation Reviews
- พนักงานอยู่ระหว่างทดลองงานและผ่านการขยายเวลามาแล้ว 1 รอบ
- สายอนุมัติของพนักงานอนุญาตให้ขยายได้มากกว่า 1 รอบ
- ต่อจากเคส เคส Hiring แถวที่ 141 หัวข้อ Extended Retirement Date and Extended Probation Date Keyed at Hire ชุดข้อมูล TD-90 ใช้พนักงานคนเดิมที่สร้างไว้แล้ว ไม่สร้างพนักงานใหม่
เงื่อนไขของเคสนี้
- ขยายเวลาทดลองงานรอบที่ 2 ต่อจากรอบที่ 1 ที่อนุมัติไปแล้ว
- รอบสุดท้ายจบด้วยผลการประเมิน = Pass probation (normal)
- ตรวจว่าประวัติของทุกรอบยังอยู่ครบ
ค่าที่ต้องคีย์ ชุดข้อมูลจากถังทดสอบ ตรวจสอบเมื่อ 28 ส.ค. 2026
ชุดข้อมูล TD-90
- Business Group = CU
- Business Unit = T1C (10000020) Policy Profile = SU-T1C
- Company = C105
- Position = 40036457 Job Code = GAD10.21
- Department = 30055517 Branch = T669_3213 SSO Location = T669
- Division = 20000054 Cost Center = C10551420 Work Location = 50000140
- Work Schedule = D05H0830 Holiday Calendar = 1
- Personnel Grade (PG) = 11 Employee Group = A - Permanent Employee Sub Group = 11
- ตารางกำหนด Time Status = 2 O.T. Flag = yes สิทธิ์ลาพักผ่อนปีแรก = 6
เงื่อนไขเฉพาะของเคสนี้
- พนักงานผ่านการขยายเวลารอบที่ 1 มาแล้วในการเตรียมข้อมูล
หมายเหตุ
- รายละเอียดเต็มของชุดข้อมูลดูชีท Hiring Test Data</t>
  </si>
  <si>
    <t>1. Login ด้วย &lt;MANAGER_ACCOUNT&gt;
เปิดเมนู Team &gt; Probation Reviews แล้วกด Open case ของพนักงาน
2. เลือก ผลการประเมิน = Extend probation รอบที่ 2
ระบุวันที่ขยายรอบที่ 2
กด Submit
3. Login ด้วย &lt;HRBP_ACCOUNT&gt; แล้วกด Open case รายการเดิมแล้วกด Approve
4. ตรวจว่าประวัติรอบที่ 1 ยังอยู่ครบ ไม่ถูกทับด้วยรอบที่ 2
5. ตรวจรายการค้างและการแจ้งเตือนของรอบที่ 1 กับรอบที่ 2 ว่าแยกกัน
6. รอบสุดท้าย Login ด้วย &lt;MANAGER_ACCOUNT&gt;
เลือก ผลการประเมิน = Pass probation (normal) แล้วกด Submit
7. Login ด้วย &lt;HRBP_ACCOUNT&gt; แล้วกด Open case รายการเดิมแล้วกด Approve
8. ตรวจผลสุดท้ายและประวัติทั้งหมดใน EC</t>
  </si>
  <si>
    <t>1.1 ประวัติการขยายเวลารอบที่ 1 แสดงอยู่
8.1 ระบบเปิดให้ขยายเวลาทดลองงานรอบที่ 2 ได้
8.2 ระบบแทนที่วันครบกำหนดทดลองงานด้วยวันที่ขยายรอบที่ 2
8.3 ประวัติแสดงการขยายเวลาทั้งรอบที่ 1 และรอบที่ 2 แยกรายการ ไม่ทับกัน
8.4 รายการค้างและการแจ้งเตือนของแต่ละรอบแยกรายการกัน
8.5 เมื่อรอบสุดท้ายจบด้วยผลผ่าน ระบบบันทึกวันที่บรรจุและเปลี่ยนสถานะเป็นบรรจุแล้ว
8.6 ระบบเปิดให้ขยายรอบที่ 2 ได้ โดยไม่แจ้งว่าเกินจำนวนรอบสูงสุด เพราะไม่มีการจำกัดจำนวนรอบ
8.7 วันที่บรรจุในรอบที่ขยาย = ยังไม่มีคำตอบ ให้บันทึกค่าที่ระบบแสดงจริง
8.8 สถานะรายการในตาราง probation_transactions = ยังไม่มีคำตอบ ให้บันทึกค่าที่ระบบแสดงจริง ทะเบียนระบุ PASS และ PASSED คนละค่า
8.9 ลำดับผู้อนุมัติหลังหัวหน้างานส่งผล = ยังไม่มีคำตอบ ให้บันทึกค่าที่ระบบแสดงจริง สายอนุมัติ 2 รุ่นขัดกัน</t>
  </si>
  <si>
    <t>ตัดจากเคส E2E-177 ไฟล์ HR_SIT_E2E_V.0.1 (28).xlsx ชีท E2E All module
โมดูลที่เคสเต็มเกี่ยวข้อง EC / Workflow / Notification / To-do
ผลที่คาดหวังที่ยกไปรอบเชื่อมโมดูล
- Notification 5.1 ระบบส่งการแจ้งเตือนแยกรายการของแต่ละรอบขยายเวลา
- ผลข้ามโมดูล ตรวจหลังอนุมัติครบทุกขั้นแล้ว
- ผลข้ามโมดูล 5.2 ต้องพบพนักงานเดียวกันใน EC / TM / BE / PY ด้วย Employee ID เดิมจากเคส Hiring ต้นทาง
- รหัสข้อความและช่องทางของแต่ละรายการแจ้งเตือน = ? ทะเบียนแจ้งเตือนระบุ 7 กับ 8 รายการไม่ตรงกัน OQ-PB-03
- รอคำตอบ OQ-PB-03, OQ-PB-04, OQ-PB-05, OQ-PB-06, OQ-PB-07, OQ-PB-46
ไม่ตรวจซ้ำ การขยายเวลารอบเดียว ตรวจใน E2E-156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OQ-PB-46, OQ-PB-05, OQ-PB-04, OQ-PB-06, OQ-PB-07, OQ-PB-03</t>
  </si>
  <si>
    <t>E2E-178</t>
  </si>
  <si>
    <t>Probation | Employee Acknowledgement | Verify Whether Acknowledgement Is an Approval Step or Notification Only</t>
  </si>
  <si>
    <t>PRB-EC-027</t>
  </si>
  <si>
    <t>การรับทราบของพนักงาน เป็นขั้นตอนอนุมัติที่บล็อกกระบวนการ หรือเป็นเพียงการแจ้งเตือน</t>
  </si>
  <si>
    <t>ผู้ทดสอบ &lt;EMPLOYEE_ACCOUNT&gt; ผู้รับทราบผล และ &lt;MANAGER_ACCOUNT&gt; ผู้บันทึกผล
เงื่อนไขก่อนเริ่ม
- Entry Route : Probation Review - Supervisor View
- Menu : Team &gt; Probation Reviews
- พนักงานมีสถานะอยู่ระหว่างทดลองงาน
- พนักงานมีบัญชี ESS ที่ใช้งานได้
- ต่อจากเคส E2E-01 ชุดข้อมูล TD-01 ใช้พนักงานคนเดิมที่สร้างไว้แล้ว ไม่สร้างพนักงานใหม่
เงื่อนไขของเคสนี้
- ตรวจขั้นตอนการรับทราบผลทดลองงานของพนักงาน
- ตรวจว่าการรับทราบเป็นขั้นตอนหนึ่งของสายอนุมัติหรือเป็นการแจ้งให้ทราบเท่านั้น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หมายเหตุ
- รายละเอียดเต็มของชุดข้อมูลดูชีท Hiring Test Data</t>
  </si>
  <si>
    <t>1. Login ด้วย &lt;MANAGER_ACCOUNT&gt;
กด Open case แล้วเลือก ผลการประเมิน = Pass probation (normal)
กด Submit
2. Login ด้วย &lt;HRBP_ACCOUNT&gt; แล้วกด Open case รายการเดิมแล้วกด Approve
3. Login ด้วย &lt;EMPLOYEE_ACCOUNT&gt;
ตรวจว่าพนักงานได้รับการแจ้งเตือนผลทดลองงานหรือไม่
ตรวจว่ามีรายการให้กดรับทราบหรือไม่
4. กรณีมีปุ่มรับทราบ ให้กดรับทราบ
ตรวจสถานะรายการก่อนและหลังกดรับทราบ
5. ตรวจสถานะพนักงานใน EC ก่อนและหลังพนักงานกดรับทราบ
6. ตรวจข้อมูลปลายทางว่าถูกส่งตั้งแต่ HRBP อนุมัติ หรือรอจนพนักงานกดรับทราบ</t>
  </si>
  <si>
    <t>6.1 ระบบบันทึกผลทดลองงานหลัง HRBP อนุมัติ
6.2 ระบบบันทึกวันเวลาที่พนักงานกดรับทราบ หากมีขั้นตอนนี้
6.3 การรับทราบของพนักงานเป็นขั้นตอนของสายอนุมัติหรือเป็นการแจ้งให้ทราบเท่านั้น = ยังไม่มีคำตอบ ให้บันทึกค่าที่ระบบแสดงจริง
6.4 สถานะพนักงานเปลี่ยนเป็นบรรจุแล้วเมื่อ HRBP อนุมัติ หรือเมื่อพนักงานกดรับทราบ = ยังไม่มีคำตอบ ให้บันทึกค่าที่ระบบแสดงจริง
6.5 ลำดับผู้อนุมัติหลังหัวหน้างานส่งผล = ยังไม่มีคำตอบ ให้บันทึกค่าที่ระบบแสดงจริง สายอนุมัติ 2 รุ่นขัดกัน</t>
  </si>
  <si>
    <t>ตัดจากเคส E2E-178 ไฟล์ HR_SIT_E2E_V.0.1 (28).xlsx ชีท E2E All module
โมดูลที่เคสเต็มเกี่ยวข้อง EC / Workflow / Notification
ผลที่คาดหวังที่ยกไปรอบเชื่อมโมดูล
- Notification 3.1 ระบบส่งการแจ้งเตือนผลทดลองงานถึงพนักงาน
- ระบบส่งข้อมูลปลายทางตั้งแต่ HRBP อนุมัติ หรือรอการรับทราบ = ? OQ-PB-47
- รหัสข้อความและช่องทางของแต่ละรายการแจ้งเตือน = ? ทะเบียนแจ้งเตือนระบุ 7 กับ 8 รายการไม่ตรงกัน OQ-PB-03
- รอคำตอบ OQ-PB-03, OQ-PB-06, OQ-PB-07, OQ-PB-47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OQ-PB-47, OQ-PB-06, OQ-PB-07, OQ-PB-03</t>
  </si>
  <si>
    <t>E2E-180</t>
  </si>
  <si>
    <t>Probation | Salary Adjustment After Pass | Verify Effective Period Sent to Payroll</t>
  </si>
  <si>
    <t>PRB-EC-028</t>
  </si>
  <si>
    <t>ปรับเงินเดือนหลังผ่านทดลองงาน ช่วงวันที่มีผลที่ส่งไปคำนวณเงินเดือน ต้องตรงกับวันที่ผ่านทดลองงาน</t>
  </si>
  <si>
    <t>ผู้ทดสอบ &lt;HR_ADMIN_ACCOUNT&gt; และ &lt;MANAGER_ACCOUNT&gt; ผู้ประเมิน และ &lt;HRBP_ACCOUNT&gt; ผู้อนุมัติ
เงื่อนไขก่อนเริ่ม
- Entry Route : Probation Review - Supervisor View
- Menu : Team &gt; Probation Reviews
- พนักงานผ่านทดลองงานแล้ว
- บัญชี PY ใช้งานได้
- ต่อจากเคส E2E-96 ชุดข้อมูล TD-09 ใช้พนักงานคนเดิมที่สร้างไว้แล้ว ไม่สร้างพนักงานใหม่
เงื่อนไขของเคสนี้
- ปรับเงินเดือนหลังผ่านทดลองงาน
- ตรวจว่าระบบส่งไป PY เมื่อใดและมีผลกับงวดใด
ค่าที่ต้องคีย์ ชุดข้อมูลจากถังทดสอบ ตรวจสอบเมื่อ 28 ส.ค. 2026
ชุดข้อมูล TD-09
- Business Group = CRC
- Business Unit = CFR (10000003) Policy Profile = CFR
- Company = C004
- Position = 40004936 Job Code = STA10.41
- Department = 30002085 Branch = T173_1753 SSO Location = T173
- Division = 20001351 Cost Center = C00429530 Work Location = 50000034
- Work Schedule = D06H0800 Holiday Calendar = 3
- Personnel Grade (PG) = 11 Employee Group = A - Permanent Employee Sub Group = 11
- ตารางกำหนด Time Status = 1 O.T. Flag = yes สิทธิ์ลาพักผ่อนปีแรก = 6
หมายเหตุ
- รายละเอียดเต็มของชุดข้อมูลดูชีท Hiring Test Data</t>
  </si>
  <si>
    <t>1. ดำเนินการทดลองงานจนถึงผลผ่าน
2. บันทึกการปรับเงินเดือนหลังผ่านทดลองงาน
ระบุอัตราใหม่และวันที่มีผล
ดำเนินการอนุมัติจนจบ
3. ตรวจข้อมูลเงินเดือนใน EC หลังการปรับมีผล
4. ตรวจว่าอัตราเดิมยังถูกใช้กับงวดก่อนวันที่มีผล</t>
  </si>
  <si>
    <t>2.1 ระบบบันทึกอัตราเงินเดือนใหม่พร้อมวันที่มีผลหลังอนุมัติ
2.2 ระบบเก็บอัตราเดิมไว้ในประวัติ ไม่ทับด้วยอัตราใหม่
4.1 สถานะรายการในตาราง probation_transactions = ยังไม่มีคำตอบ ให้บันทึกค่าที่ระบบแสดงจริง ทะเบียนระบุ PASS และ PASSED คนละค่า
4.2 งวดที่อัตราใหม่เริ่มมีผล = ยังไม่มีคำตอบ ให้บันทึกค่าที่ระบบแสดงจริง</t>
  </si>
  <si>
    <t>ตัดจากเคส E2E-180 ไฟล์ HR_SIT_E2E_V.0.1 (28).xlsx ชีท E2E All module
โมดูลที่เคสเต็มเกี่ยวข้อง EC / PY
ขั้นตอนที่ยกไปรอบเชื่อมโมดูล
- บันทึกเงินเดือนปัจจุบันของพนักงานใน EC และใน PY
- เข้า PY ด้วย Employee ID เดียวกัน (ตรวจอัตราใหม่และวันที่มีผล / ตรวจงวดที่อัตราใหม่ถูกนำไปใช้)
ผลที่คาดหวังที่ยกไปรอบเชื่อมโมดูล
- 3.3 ระบบส่งอัตราใหม่ไปยัง PY หลังอนุมัติสำเร็จ
- PY 5.1 PY แสดงอัตราใหม่ด้วย Employee ID เดียวกับที่ปรับใน EC
- PY 5.2 PY ใช้อัตราเดิมกับงวดก่อนวันที่มีผล
- ผลข้ามโมดูล ตรวจหลังอนุมัติครบทุกขั้นแล้ว
- ผลข้ามโมดูล 5.3 ต้องพบพนักงานเดียวกันใน EC / PY ด้วย Employee ID เดิมจากเคส Hiring ต้นทาง
- ระบบส่งข้อมูลไป PY ทันทีหลังอนุมัติหรือรอรอบประจำวัน = ? OQ-PB-34
- รอคำตอบ OQ-PB-04, OQ-PB-05, OQ-PB-34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OQ-PB-05, OQ-PB-04, OQ-PB-34</t>
  </si>
  <si>
    <t>E2E-181</t>
  </si>
  <si>
    <t>Probation | IPOP Outbound File of Pass Probation Date | Verify Source Table and Schedule</t>
  </si>
  <si>
    <t>PRB-EC-029</t>
  </si>
  <si>
    <t>ไฟล์ส่งออกวันผ่านทดลองงาน ต้องดึงค่าจากตารางต้นทางที่ถูกต้อง และออกตามรอบเวลาที่กำหนด</t>
  </si>
  <si>
    <t>ผู้ทดสอบ &lt;HR_ADMIN_ACCOUNT&gt;
เงื่อนไขก่อนเริ่ม
- Entry Route : Probation Review - Supervisor View
- Menu : Team &gt; Probation Reviews
- พนักงานผ่านทดลองงานแล้วในวันที่ทดสอบ
- ทีม Integration เข้าถึงไฟล์ส่งออกได้
- ต่อจากเคส E2E-01 ชุดข้อมูล TD-01 ใช้พนักงานคนเดิมที่สร้างไว้แล้ว ไม่สร้างพนักงานใหม่
เงื่อนไขของเคสนี้
- ตรวจไฟล์ส่งออกวันผ่านทดลองงานไปยัง IPOP
- ตรวจตารางต้นทาง คอลัมน์ และรอบเวลาที่ส่ง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สเปกไฟล์ระบุ 5 คอลัมน์ ส่งวันละ 2 รอบ เวลา 12:00 และ 20:00
หมายเหตุ
- รายละเอียดเต็มของชุดข้อมูลดูชีท Hiring Test Data</t>
  </si>
  <si>
    <t>1. ดำเนินการทดลองงานจนถึงผลผ่าน แล้วบันทึกวันที่บรรจุที่ระบบบันทึก
2. รอรอบส่งไฟล์รอบแรกของวัน
ขอไฟล์ส่งออกจากทีม Integration
3. เทียบค่าวันผ่านทดลองงานในไฟล์กับค่าที่บันทึกใน EC
4. รอรอบส่งไฟล์รอบที่สองของวัน
ตรวจว่าแถวเดิมถูกส่งซ้ำหรือไม่</t>
  </si>
  <si>
    <t>2.1 มีแถวของ Employee ID ที่ใช้ทดสอบ
3.1 ระบบบันทึกวันที่บรรจุหลังอนุมัติผลทดลองงานสำเร็จ
3.2 ไฟล์ส่งออกมี 5 คอลัมน์ตามสเปก
3.3 ไฟล์มีแถวของพนักงานที่ผ่านทดลองงานในวันนั้น
3.4 ค่าวันผ่านทดลองงานในไฟล์ตรงกับค่าที่บันทึกใน EC
3.5 ไฟล์ไม่มีแถวของพนักงานที่ยังไม่ผ่านทดลองงาน
3.6 ระบบส่งไฟล์วันละ 2 รอบ เวลา 12:00 และ 20:00
4.1 ตารางต้นทางที่ระบบใช้ = ยังไม่มีคำตอบ ให้บันทึกค่าที่ระบบแสดงจริง employment_jobs หรือ employment_information
4.2 แถวเดิมถูกส่งซ้ำในรอบที่สองหรือไม่ = ยังไม่มีคำตอบ ให้บันทึกค่าที่ระบบแสดงจริง</t>
  </si>
  <si>
    <t>ตัดจากเคส E2E-181 ไฟล์ HR_SIT_E2E_V.0.1 (28).xlsx ชีท E2E All module
โมดูลที่เคสเต็มเกี่ยวข้อง EC / IPOP / Integration
ขั้นตอนที่ยกไปรอบเชื่อมโมดูล
- ตรวจโครงสร้างไฟล์ (ตรวจจำนวนคอลัมน์และชื่อคอลัมน์)
- ตรวจว่าพนักงานที่ยังไม่ผ่านทดลองงานไม่ถูกส่งเข้าไฟล์
ผลที่คาดหวังที่ยกไปรอบเชื่อมโมดูล
- ผลข้ามโมดูล ตรวจหลังอนุมัติครบทุกขั้นแล้ว
- ผลข้ามโมดูล 4.7 ต้องพบพนักงานเดียวกันใน EC / IPOP ด้วย Employee ID เดิมจากเคส Hiring ต้นทาง
- รอคำตอบ OQ-PB-35, OQ-PB-45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OQ-PB-35, OQ-PB-45</t>
  </si>
  <si>
    <t>E2E-182</t>
  </si>
  <si>
    <t>Probation | Notification Send Failure | Verify System Behaviour When Template or Recipient Is Missing</t>
  </si>
  <si>
    <t>PRB-EC-030</t>
  </si>
  <si>
    <t>แม่แบบข้อความหรือผู้รับหายไปตอนส่งการแจ้งเตือน ระบบต้องจัดการอย่างไร และต้องไม่ทำให้กระบวนการทดลองงานหยุด</t>
  </si>
  <si>
    <t>ผู้ทดสอบ &lt;HR_ADMIN_ACCOUNT&gt; และ &lt;MANAGER_ACCOUNT&gt;
เงื่อนไขก่อนเริ่ม
- Entry Route : Probation Review - Supervisor View
- Menu : Team &gt; Probation Reviews
- พนักงานมีสถานะอยู่ระหว่างทดลองงาน
- ทีมพัฒนาจำลองการส่งข้อความไม่สำเร็จได้
- ต่อจากเคส E2E-45 ชุดข้อมูล TD-19 ใช้พนักงานคนเดิมที่สร้างไว้แล้ว ไม่สร้างพนักงานใหม่
เงื่อนไขของเคสนี้
- จำลองการส่งข้อความแจ้งเตือนไม่สำเร็จ
- ตรวจว่าระบบหยุดรายการ ส่งซ้ำ หรือบันทึกแล้วไปต่อ
ค่าที่ต้องคีย์ ชุดข้อมูลจากถังทดสอบ ตรวจสอบเมื่อ 28 ส.ค. 2026
ชุดข้อมูล TD-19
- Business Group = CU
- Business Unit = CU (10000013) Policy Profile = SU-CMC &amp; SDO
- Company = C013
- Position = 40035281 Job Code = MKB10.41
- Department = 30011330 Branch = T081_1648 SSO Location = T081
- Division = 20000021 Cost Center = C01301910 Work Location = 50000140
- Work Schedule = D05H0830 Holiday Calendar = 1
- Personnel Grade (PG) = 11 Employee Group = A - Permanent Employee Sub Group = 11
- ตารางกำหนด Time Status = 1 O.T. Flag = yes สิทธิ์ลาพักผ่อนปีแรก = 6
เงื่อนไขเฉพาะของเคสนี้
- ให้ทีมพัฒนาจำลองกรณีไม่พบแม่แบบข้อความ แม่แบบถูกปิดใช้งาน และไม่มีผู้รับ
หมายเหตุ
- รายละเอียดเต็มของชุดข้อมูลดูชีท Hiring Test Data</t>
  </si>
  <si>
    <t>1. ให้ทีมพัฒนาจำลองกรณีที่ 1 ไม่พบแม่แบบข้อความของการแจ้งเตือนทดลองงาน
2. ให้ระบบส่งการแจ้งเตือนตามรอบ
ตรวจผลที่ระบบบันทึกไว้
ตรวจว่ารายการทดลองงานยังดำเนินการต่อได้หรือไม่
3. ให้ทีมพัฒนาจำลองกรณีที่ 2 แม่แบบข้อความถูกปิดใช้งาน แล้วทำซ้ำข้อ 2
4. ให้ทีมพัฒนาจำลองกรณีที่ 3 ไม่มีผู้รับข้อความ แล้วทำซ้ำข้อ 2
5. ตรวจว่าระบบส่งข้อความซ้ำเองหรือไม่ในรอบถัดไป
6. ดำเนินการทดลองงานต่อจนถึงผลสุดท้าย แล้วตรวจว่าผลถูกบันทึกครบ</t>
  </si>
  <si>
    <t>6.1 รายการทดลองงานยังดำเนินการต่อได้แม้ส่งข้อความแจ้งเตือนไม่สำเร็จ
6.2 ระบบบันทึกผลทดลองงานได้ตามปกติเมื่ออนุมัติครบทุกขั้น
6.3 ระบบบันทึกผลการส่งข้อความไม่สำเร็จไว้ โดยแยกกรณีไม่พบแม่แบบ แม่แบบถูกปิดใช้งาน และไม่มีผู้รับ
6.4 ระบบหยุดรายการ ส่งซ้ำ หรือบันทึกแล้วไปต่อ = ยังไม่มีคำตอบ ให้บันทึกค่าที่ระบบแสดงจริง
6.5 ผู้ใช้เห็นข้อความแจ้งความล้มเหลวหรือไม่ = ยังไม่มีคำตอบ ให้บันทึกค่าที่ระบบแสดงจริง</t>
  </si>
  <si>
    <t>ตัดจากเคส E2E-182 ไฟล์ HR_SIT_E2E_V.0.1 (28).xlsx ชีท E2E All module
โมดูลที่เคสเต็มเกี่ยวข้อง EC / Notification
ผลที่คาดหวังที่ยกไปรอบเชื่อมโมดูล
- Notification 2.1 ระบบไม่ส่งข้อความซ้ำโดยไม่มีเงื่อนไข
- รหัสข้อความและช่องทางของแต่ละรายการแจ้งเตือน = ? ทะเบียนแจ้งเตือนระบุ 7 กับ 8 รายการไม่ตรงกัน OQ-PB-03
- รอคำตอบ OQ-PB-03, OQ-PB-36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OQ-PB-36, OQ-PB-03</t>
  </si>
  <si>
    <t>E2E-183</t>
  </si>
  <si>
    <t>Probation | Concurrent Approval and Stale Window | Verify 409 Response and Single Final Result</t>
  </si>
  <si>
    <t>PRB-EC-031</t>
  </si>
  <si>
    <t>สองคนกดอนุมัติพร้อมกัน หรือกดจากหน้าจอที่ค้างไว้ ระบบต้องตอบรหัส 409 และเหลือผลสุดท้ายเพียงค่าเดียว</t>
  </si>
  <si>
    <t>ผู้ทดสอบ &lt;HRBP_ACCOUNT&gt; สองบัญชีที่อยู่ในสายอนุมัติเดียวกัน เปิดหน้าจออนุมัติพร้อมกันคนละเบราว์เซอร์
เงื่อนไขก่อนเริ่ม
- Entry Route : Probation Review - Supervisor View
- Menu : Team &gt; Probation Reviews
- มีรายการทดลองงานรออนุมัติ 1 ใบ
- มีผู้อนุมัติ 2 บัญชีที่เห็นรายการเดียวกัน
- ต่อจากเคส E2E-04 ชุดข้อมูล TD-42 ใช้พนักงานคนเดิมที่สร้างไว้แล้ว ไม่สร้างพนักงานใหม่
เงื่อนไขของเคสนี้
- ผู้อนุมัติสองคนกดอนุมัติรายการเดียวกันพร้อมกัน
- เปิดหน้าจอค้างไว้แล้วกดอนุมัติหลังรายการถูกปิดไปแล้ว
- กดปุ่มอนุมัติซ้ำสองครั้งติดกัน
ค่าที่ต้องคีย์ ชุดข้อมูลจากถังทดสอบ ตรวจสอบเมื่อ 28 ส.ค. 2026
ชุดข้อมูล TD-42
- Business Group = CRC
- Business Unit = CFR (10000003) Policy Profile = CFR
- Company = C004
- Position = 40007752 Job Code = STB10.12
- Department = 30002647 Branch = T224_1804 SSO Location = T224
- Division = 20001352 Cost Center = C00426100 Work Location = 50000183
- Work Schedule = D06H0800 Holiday Calendar = 3
- Personnel Grade (PG) = 10 Employee Group = A - Permanent Employee Sub Group = 10
- ตารางกำหนด Time Status = 1 O.T. Flag = yes สิทธิ์ลาพักผ่อนปีแรก = 6
เงื่อนไขเฉพาะของเคสนี้
- ต้องมีผู้อนุมัติ 2 บัญชีที่เห็นรายการเดียวกัน
หมายเหตุ
- รายละเอียดเต็มของชุดข้อมูลดูชีท Hiring Test Data</t>
  </si>
  <si>
    <t>1. กด Open case รายการเดียวกันด้วยผู้อนุมัติ 2 บัญชีพร้อมกัน
2. ให้ทั้งสองบัญชีกดอนุมัติพร้อมกัน
บันทึกผลที่แต่ละบัญชีได้รับ
บันทึกรหัสตอบกลับและข้อความที่ระบบแสดง
3. ตรวจผลใน EC
4. ใช้พนักงานอีกคนแล้วเปิดหน้าจออนุมัติค้างไว้
ให้บัญชีอื่นอนุมัติจนรายการปิดไปแล้ว
กลับมากดอนุมัติจากหน้าจอที่ค้างไว้
บันทึกผลที่ระบบตอบ
5. ใช้พนักงานอีกคนแล้วกดปุ่มอนุมัติซ้ำสองครั้งติดกันจากบัญชีเดียวกัน
6. ตรวจว่าทุกกรณีมีผลทดลองงานสุดท้ายเพียงค่าเดียว</t>
  </si>
  <si>
    <t>3.1 มีผลทดลองงานถูกบันทึกกี่ครั้ง
3.2 ประวัติการอนุมัติบันทึกผู้อนุมัติกี่คน
4.1 ข้อความที่แสดงบนหน้าจอเมื่อรายการถูกปิดไปแล้ว = ยังไม่มีคำตอบ ให้บันทึกค่าที่ระบบแสดงจริง
5.1 ระบบบันทึกผลทดลองงานเพียงครั้งเดียวต่อรายการ
5.2 ประวัติการอนุมัติบันทึกผู้อนุมัติที่กดสำเร็จเพียงคนเดียว
5.3 บัญชีที่กดทีหลังได้รับรหัสตอบกลับ 409
5.4 ระบบไม่สร้างผลทดลองงานซ้ำจากการกดปุ่มซ้ำ
6.1 ชื่อรหัสข้อผิดพลาดที่ระบบตอบ = ยังไม่มีคำตอบ ให้บันทึกค่าที่ระบบแสดงจริง ERR_WORKFLOW_TASK_ALREADY_COMPLETED หรือ REQUEST_ALREADY_PROCESSED</t>
  </si>
  <si>
    <t>ตัดจากเคส E2E-183 ไฟล์ HR_SIT_E2E_V.0.1 (28).xlsx ชีท E2E All module
โมดูลที่เคสเต็มเกี่ยวข้อง EC / Workflow
ผลที่คาดหวังที่ยกไปรอบเชื่อมโมดูล
- รอคำตอบ OQ-PB-37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OQ-PB-37</t>
  </si>
  <si>
    <t>E2E-184</t>
  </si>
  <si>
    <t>Probation | Delegation and Impersonation | Verify Recorded Actor on Behalf Of</t>
  </si>
  <si>
    <t>PRB-EC-032</t>
  </si>
  <si>
    <t>อนุมัติแทนหรือเข้าใช้งานแทนผู้อื่น ระบบต้องบันทึกทั้งผู้กระทำจริงและผู้ที่ถูกกระทำแทน</t>
  </si>
  <si>
    <t>ผู้ทดสอบ &lt;HR_ADMIN_ACCOUNT&gt; สำหรับตั้งผู้อนุมัติแทน และ &lt;HRBP_ACCOUNT&gt; ผู้ได้รับมอบหมาย
เงื่อนไขก่อนเริ่ม
- Entry Route : Probation Review - Supervisor View
- Menu : Team &gt; Probation Reviews
- มีรายการทดลองงานค้างอยู่ที่หัวหน้างาน
- มีบัญชีผู้รับมอบหมายและบัญชีผู้ดูแลระบบ
- ต่อจากเคส E2E-01 ชุดข้อมูล TD-01 ใช้พนักงานคนเดิมที่สร้างไว้แล้ว ไม่สร้างพนักงานใหม่
เงื่อนไขของเคสนี้
- มอบหมายให้ผู้อื่นดำเนินการแทนหัวหน้างาน
- ผู้ดูแลระบบสวมสิทธิ์เข้าใช้งานแทนผู้ใช้
- ตรวจว่าระบบบันทึกผู้กระทำจริงและผู้ถูกแทน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หมายเหตุ
- รายละเอียดเต็มของชุดข้อมูลดูชีท Hiring Test Data</t>
  </si>
  <si>
    <t>1. บันทึกเจ้าของรายการค้างก่อนมอบหมาย
2. มอบหมายให้บัญชีอื่นดำเนินการแทนหัวหน้างาน
3. Login ด้วยบัญชีผู้รับมอบหมาย
เปิดเมนู Team &gt; Probation Reviews
ตรวจว่าเห็นรายการของพนักงานหรือไม่
เลือก ผลการประเมิน = Pass probation (normal) แล้วกด Submit
4. ตรวจประวัติการอนุมัติใน EC
5. ใช้พนักงานอีกคน แล้วให้ผู้ดูแลระบบสวมสิทธิ์เข้าใช้งานแทนหัวหน้างาน
ดำเนินการทดลองงานผ่านบัญชีที่ถูกสวมสิทธิ์
6. ตรวจประวัติว่าระบบบันทึกทั้งบัญชีผู้ดูแลระบบและบัญชีที่ถูกสวมสิทธิ์</t>
  </si>
  <si>
    <t>4.1 ระบบบันทึกผู้กระทำเป็นบัญชีใด และบันทึกว่าทำแทนใคร
6.1 ระบบเปิดให้บัญชีผู้รับมอบหมายเห็นและดำเนินการกับรายการที่ได้รับมอบหมาย
6.2 ระบบไม่เปิดให้บัญชีที่ไม่ได้รับมอบหมายเห็นรายการนี้
6.3 ประวัติการอนุมัติบันทึกบัญชีที่กดจริง
6.4 ระบบบันทึกว่าเป็นการทำแทนใครไว้ที่ช่องใด = ยังไม่มีคำตอบ ให้บันทึกค่าที่ระบบแสดงจริง
6.5 กรณีสวมสิทธิ์ ระบบบันทึกทั้งผู้ดูแลระบบและผู้ถูกสวมสิทธิ์หรือไม่ = ยังไม่มีคำตอบ ให้บันทึกค่าที่ระบบแสดงจริง
6.6 ผู้รับมอบหมายมีสิทธิ์เท่าใดเทียบกับเจ้าของรายการ = ยังไม่มีคำตอบ ให้บันทึกค่าที่ระบบแสดงจริง</t>
  </si>
  <si>
    <t>ตัดจากเคส E2E-184 ไฟล์ HR_SIT_E2E_V.0.1 (28).xlsx ชีท E2E All module
โมดูลที่เคสเต็มเกี่ยวข้อง EC / Workflow
ผลที่คาดหวังที่ยกไปรอบเชื่อมโมดูล
- รอคำตอบ OQ-PB-38, OQ-PB-43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OQ-PB-38, OQ-PB-43</t>
  </si>
  <si>
    <t>E2E-185</t>
  </si>
  <si>
    <t>Probation | Overdue Without Evaluation | Verify Escalation Target and Queue Grouping</t>
  </si>
  <si>
    <t>PRB-EC-033</t>
  </si>
  <si>
    <t>เลยวันครบกำหนดโดยยังไม่มีการประเมิน ระบบต้องส่งเรื่องต่อถึงใคร และงานต้องถูกจัดกลุ่มในคิวอย่างไร</t>
  </si>
  <si>
    <t>ผู้ทดสอบ &lt;MANAGER_ACCOUNT&gt; ผู้ประเมิน และ &lt;HRBP_ACCOUNT&gt; ผู้อนุมัติ
เงื่อนไขก่อนเริ่ม
- Entry Route : Probation Review - Supervisor View
- Menu : Team &gt; Probation Reviews
- พนักงานเลยวันครบกำหนดทดลองงานแล้วและยังไม่มีผล
- ต่อจากเคส E2E-03 ชุดข้อมูล TD-01 ใช้พนักงานคนเดิมที่สร้างไว้แล้ว ไม่สร้างพนักงานใหม่
เงื่อนไขของเคสนี้
- เลยวันครบกำหนดแล้วยังไม่มีการประเมิน
- ตรวจการยกระดับรายการและการจัดกลุ่มคิว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ให้ทีมพัฒนาเตรียมพนักงานที่วันครบกำหนดผ่านมาแล้วโดยยังไม่มีผลทดลองงาน
หมายเหตุ
- รายละเอียดเต็มของชุดข้อมูลดูชีท Hiring Test Data</t>
  </si>
  <si>
    <t>1. Login ด้วย &lt;MANAGER_ACCOUNT&gt;
เปิดเมนู Team &gt; Probation Reviews
ตรวจกลุ่มคิวที่ระบบจัดให้รายการที่เลยกำหนด (ALL / URGENT / DUE SOON / ON TRACK)
ตรวจป้ายกำกับที่แสดงบนรายการ
2. ตรวจจำนวนวันที่เหลือหรือจำนวนวันที่เลยกำหนดที่ระบบแสดง
3. ตรวจรายการค้างและการแจ้งเตือนของรายการที่เลยกำหนด
4. ให้ทีมพัฒนารันงานประจำวันอีกรอบ
ตรวจว่าระบบยกระดับรายการไปที่บัญชีใด
5. ตรวจว่าระบบผ่านอัตโนมัติให้พนักงานที่เลยกำหนดหรือไม่
6. ดำเนินการทดลองงานต่อจนถึงผลสุดท้าย</t>
  </si>
  <si>
    <t>4.1 ระบบยกระดับรายการไปที่ผู้ใด = ยังไม่มีคำตอบ ให้บันทึกค่าที่ระบบแสดงจริง
5.1 ระบบผ่านอัตโนมัติเมื่อเลยกำหนดหรือไม่ = ยังไม่มีคำตอบ ให้บันทึกค่าที่ระบบแสดงจริง
6.1 ระบบยังแสดงรายการของพนักงานที่เลยกำหนดในคิว ไม่ทำให้รายการหายไป
6.2 ระบบยังเปิดให้ประเมินผลทดลองงานหลังเลยกำหนดได้
6.3 กลุ่มคิวและป้ายกำกับของรายการที่เลยกำหนด = ยังไม่มีคำตอบ ให้บันทึกค่าที่ระบบแสดงจริง เกณฑ์ไม่เกิน 14 วัน 15 ถึง 29 วัน 30 วันขึ้นไป</t>
  </si>
  <si>
    <t>ตัดจากเคส E2E-185 ไฟล์ HR_SIT_E2E_V.0.1 (28).xlsx ชีท E2E All module
โมดูลที่เคสเต็มเกี่ยวข้อง EC / Scheduler / Notification
ผลที่คาดหวังที่ยกไปรอบเชื่อมโมดูล
- Notification 3.1 ระบบส่งไปที่หัวหน้างาน HRBP หรือผู้บังคับบัญชาระดับถัดไป
- ระบบส่งการแจ้งเตือนรายการที่เลยกำหนดถึงผู้ใด = ? OQ-PB-39 OQ-PB-03
- รอคำตอบ OQ-PB-01, OQ-PB-03, OQ-PB-39, OQ-PB-48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OQ-PB-48, OQ-PB-39, OQ-PB-01, OQ-PB-03</t>
  </si>
  <si>
    <t>E2E-186</t>
  </si>
  <si>
    <t>Probation | Field Level Change History | Verify Old and New Value per Field</t>
  </si>
  <si>
    <t>PRB-EC-034</t>
  </si>
  <si>
    <t>ประวัติการเปลี่ยนแปลงต้องเก็บค่าเดิมและค่าใหม่แยกรายช่อง ไม่ใช่บันทึกรวมเป็นรายการเดียว</t>
  </si>
  <si>
    <t>ผู้ทดสอบ &lt;MANAGER_ACCOUNT&gt; ผู้ประเมิน และ &lt;HRBP_ACCOUNT&gt; ผู้อนุมัติ
เงื่อนไขก่อนเริ่ม
- Entry Route : Probation Review - Supervisor View
- Menu : Team &gt; Probation Reviews
- มีรายการทดลองงานที่ถูกส่งกลับให้แก้ไข
- ต่อจากเคส E2E-01 ชุดข้อมูล TD-01 ใช้พนักงานคนเดิมที่สร้างไว้แล้ว ไม่สร้างพนักงานใหม่
เงื่อนไขของเคสนี้
- แก้ค่าในรายการทดลองงานหลายช่องแล้วส่งใหม่
- ตรวจว่าระบบเก็บค่าเดิมและค่าใหม่รายช่อง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หมายเหตุ
- รายละเอียดเต็มของชุดข้อมูลดูชีท Hiring Test Data</t>
  </si>
  <si>
    <t>1. Login ด้วย &lt;MANAGER_ACCOUNT&gt;
กด Open case รายการที่ถูกส่งกลับให้แก้ไข
บันทึกค่าปัจจุบันของทุกช่องที่แก้ไขได้
2. แก้ค่าหลายช่องพร้อมกัน
เปลี่ยนผลทดลองงาน
แก้ความเห็นของผู้ประเมิน
แก้วันที่ที่เกี่ยวข้อง หากช่องนั้นเปิดให้แก้
3. กด Submit
4. เปิดประวัติของรายการ
5. แก้ค่าอีกรอบแล้วส่งใหม่
6. ตรวจว่าช่องที่ไม่ได้แก้ไม่ปรากฏในประวัติ</t>
  </si>
  <si>
    <t>3.1 ระบบบันทึกค่าเดิมและค่าใหม่ของแต่ละช่องที่ถูกแก้
3.2 ระบบบันทึกผู้แก้ไขและวันเวลาที่แก้ของทุกรอบ
3.3 ประวัติของรอบก่อนหน้าไม่ถูกทับด้วยรอบหลัง
3.4 ช่องที่ไม่ได้แก้ไม่ปรากฏในประวัติ
4.1 แสดงค่าเดิมและค่าใหม่ของแต่ละช่อง
4.2 แสดงผู้แก้ไขและวันเวลาที่แก้
5.1 ประวัติรอบก่อนหน้ายังอยู่ครบ
6.1 ประวัติรายช่องเก็บที่ตารางใดและแสดงที่หน้าจอใด = ยังไม่มีคำตอบ ให้บันทึกค่าที่ระบบแสดงจริง
6.2 ผู้ใช้บทบาทใดเห็นประวัตินี้ได้ = ยังไม่มีคำตอบ ให้บันทึกค่าที่ระบบแสดงจริง</t>
  </si>
  <si>
    <t>ตัดจากเคส E2E-186 ไฟล์ HR_SIT_E2E_V.0.1 (28).xlsx ชีท E2E All module
โมดูลที่เคสเต็มเกี่ยวข้อง EC / Workflow
ผลที่คาดหวังที่ยกไปรอบเชื่อมโมดูล
- รอคำตอบ OQ-PB-41, OQ-PB-43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OQ-PB-41, OQ-PB-43</t>
  </si>
  <si>
    <t>E2E-187</t>
  </si>
  <si>
    <t>Probation | Combined Approval Requests Inbox | Verify Probation Rows Among Other Request Types</t>
  </si>
  <si>
    <t>PRB-EC-035</t>
  </si>
  <si>
    <t>คิวอนุมัติที่รวมคำขอหลายประเภท แถวของงานทดลองงานต้องแสดงถูกต้องและกรองแยกจากประเภทอื่นได้</t>
  </si>
  <si>
    <t>ผู้ทดสอบ &lt;HRBP_ACCOUNT&gt;
เงื่อนไขก่อนเริ่ม
- Entry Route : Probation Review - Supervisor View
- Menu : Team &gt; Probation Reviews
- บัญชีผู้อนุมัติมีรายการค้างหลายประเภท รวมถึงรายการทดลองงาน
- ต่อจากเคส E2E-01 ชุดข้อมูล TD-01 ใช้พนักงานคนเดิมที่สร้างไว้แล้ว ไม่สร้างพนักงานใหม่
เงื่อนไขของเคสนี้
- ตรวจกล่องงานอนุมัติรวมที่มีรายการหลายประเภทปนกัน
- ตรวจว่ารายการทดลองงานแสดงและกรองได้
ค่าที่ต้องคีย์ ชุดข้อมูลจากถังทดสอบ ตรวจสอบเมื่อ 28 ส.ค. 2026
ชุดข้อมูล TD-01
- Business Group = CRC
- Business Unit = CDG (10000075) Policy Profile = CDS
- Company = C001
- Position = 40106337 Job Code = MKB12.12
- Department = 30042174 Branch = T153_1733 SSO Location = T153
- Division = 20000079 Cost Center = C00132653 Work Location = 50000127
- Work Schedule = D05H0830 Holiday Calendar = 1
- Personnel Grade (PG) = 10 Employee Group = A - Permanent Employee Sub Group = 10
- ตารางกำหนด Time Status = 1 O.T. Flag = yes สิทธิ์ลาพักผ่อนปีแรก = 6
เงื่อนไขเฉพาะของเคสนี้
- เตรียมให้บัญชีผู้อนุมัติมีรายการค้างมากกว่า 1 ประเภทพร้อมกัน
หมายเหตุ
- รายละเอียดเต็มของชุดข้อมูลดูชีท Hiring Test Data</t>
  </si>
  <si>
    <t>1. Login ด้วย &lt;HRBP_ACCOUNT&gt;
เปิดกล่องงานอนุมัติรวม
บันทึกจำนวนรายการทั้งหมดและจำนวนรายการทดลองงาน
2. ตรวจข้อมูลที่แสดงในแต่ละแถวของรายการทดลองงาน
ตรวจชื่อพนักงาน ประเภทรายการ วันที่ยื่น และสถานะ
3. ใช้ตัวกรองประเภทรายการเลือกเฉพาะทดลองงาน
4. เรียงลำดับรายการด้วยเกณฑ์ที่หน้าจอมีให้
บันทึกเกณฑ์ที่เลือกได้
5. เปิดรายการจากเมนู Team Management &gt; Manage workflow requestแล้วกด Approve
6. กลับมาที่กล่องงานอนุมัติรวม</t>
  </si>
  <si>
    <t>2.1 แต่ละแถวแสดงชื่อพนักงาน ประเภทรายการ วันที่ยื่น และสถานะ
4.1 เกณฑ์เรียงลำดับที่หน้าจอมีให้ = ยังไม่มีคำตอบ ให้บันทึกค่าที่ระบบแสดงจริง
6.1 กล่องงานอนุมัติรวมแสดงรายการทดลองงานปนกับรายการประเภทอื่น
6.2 ตัวกรองประเภทรายการกรองเหลือเฉพาะรายการทดลองงานได้
6.3 เมื่ออนุมัติแล้วรายการหายจากรายการค้างและจำนวนลดลง 1 รายการ
6.4 รายการที่อนุมัติแล้วหายจากรายการค้าง
6.5 จำนวนรายการค้างลดลง 1 รายการ
6.6 จำนวนแถวต่อหน้าและค่าตั้งต้น = ยังไม่มีคำตอบ ให้บันทึกค่าที่ระบบแสดงจริง</t>
  </si>
  <si>
    <t>ตัดจากเคส E2E-187 ไฟล์ HR_SIT_E2E_V.0.1 (28).xlsx ชีท E2E All module
โมดูลที่เคสเต็มเกี่ยวข้อง EC / Workflow
ผลที่คาดหวังที่ยกไปรอบเชื่อมโมดูล
- รอคำตอบ OQ-PB-44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OQ-PB-44</t>
  </si>
  <si>
    <t>E2E-189</t>
  </si>
  <si>
    <t>Probation | BG CRC | PG 07-10 | Pass probation ภายในปีที่เข้างาน | Manager Submit &amp; HRBP Approve | Verify Annual Leave prorate และเริ่มใช้สิทธิ์ 1 Jan ปีถัดไป</t>
  </si>
  <si>
    <t>PRB-EC-036</t>
  </si>
  <si>
    <t>BG CRC ระดับ PG 07 ถึง 10 ผ่านทดลองงานภายในปีที่เข้างาน สิทธิ์วันลาประจำปี ต้องถูกคิดตามสัดส่วนและเริ่มใช้ได้ที่วันผ่าน</t>
  </si>
  <si>
    <t>ผู้ทดสอบ &lt;MANAGER_ACCOUNT&gt; ผู้ประเมิน และ &lt;HRBP_ACCOUNT&gt; ผู้อนุมัติ
เงื่อนไขก่อนเริ่ม
- Entry Route : Probation Review
- Probation Record ถูกสร้างโดย daily batch แล้ว สถานะ PENDING
- พนักงาน Employee ID : EMXXXX (จาก E2E-01)
- Probationary Period End Date* = Hire Date + 119 Day
- probation result ที่ใช้ = Pass probation
- ชุดข้อมูลที่ใช้ : TD-01
เงื่อนไขของเคสนี้
- Business Group = CRC , Personnel Grade = 07 ถึง 10
- Pass Probation Date - Confirm Date อยู่ในปีปฏิทินเดียวกับ Hire Date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</si>
  <si>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EC &gt; Probation Review</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</si>
  <si>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เลือก probation result = Pass probation
กดปุ่ม Submit
3. Login ด้วย &lt;HR_ADMIN_ACCOUNT&gt; (HRBP)
ไปที่เมนู Probation Review
เปิด Task ของพนักงานที่ประเมิน
กดปุ่ม Approve
4. ตรวจสอบการ update หลัง pass probation
เปิดหน้า Employment Information ของพนักงาน
ตรวจสอบ probation result และ Pass Probation Date - Confirm Date
ตรวจสอบ table employee_center.probation_transactions column probation_status , probation_result , pass_probation_date , initiated</t>
  </si>
  <si>
    <t>1.1 Employee ID ตรงกับพนักงานที่ใช้ทดสอบ
2.1 ระบบตอบ 200 SUCCESS และ Task หายจากรายการของ Manager
4.1 table employment_jobs column probation_result ถูกเขียนค่าผ่าน และ employment_information.pass_probation_date_confirm_date = วันที่บรรจุ
4.2 probation result = Pass probation , Pass Probation Date - Confirm Date = วันที่มีผล
4.3 Task ของ Manager และ HRBP ถูกปิดสถานะ Done
4.4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</si>
  <si>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E2E-189 ไฟล์ HR_SIT_E2E_V.0.1 (28).xlsx ชีท E2E All module
โมดูลที่เคสเต็มเกี่ยวข้อง EC / TM / BE / PY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ตรวจสอบ downstream หลัง final approval (BE : สิทธิ์สวัสดิการถูกเปิดตามวันที่มีผล / PY : ข้อมูลเข้ารอบ payroll ถัดไป / Notification : กล่องแจ้งเตือนของพนักงานและของ Manager)
ผลที่คาดหวังที่ยกไปรอบเชื่อมโมดูล
- TM 5.1 Annual Leave (2701) คำนวณแบบ Prorate จาก Hire Date ถึง 31 Dec ปีเดียวกัน สูตร จำนวนวันทำงานปีนี้ / 365 x สิทธิ์ลาอายุงานปีที่ 1 ปัดที่ 3.49 ลงเป็น 3 และ 3.50 ขึ้นเป็น 4
- TM 5.2 วันที่เริ่มใช้สิทธิ์ได้ = 1 Jan ปีถัดไป ก่อนถึงวันนั้นระบบ reject ใบลาพักผ่อน
- TM 5.3 ระบบส่ง Pass Probation Date - Confirm Date ไปยัง TM หลังอนุมัติผลทดลองงานสำเร็จ
- BE 6.2 สิทธิ์สวัสดิการถูกเปิดตามวันที่มีผล
- PY 6.3 ข้อมูลเข้ารอบ payroll ถัดไป
- Notification 6.4 Notification Probation_07 Pass probation ส่งถึงพนักงานและ Manager
- รอคำตอบ OQ-PB-65
ไม่ตรวจซ้ำ กรณีผ่านข้ามปีปฏิทิน ตรวจใน E2E-190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</si>
  <si>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E2E-190</t>
  </si>
  <si>
    <t>Probation | BG CRC | PG 07-10 | Pass probation ข้ามปีปฏิทิน | Manager Submit &amp; HRBP Approve | Verify Annual Leave ปีที่ 1 prorate และปีที่ 2 เป็นชุดใหม่</t>
  </si>
  <si>
    <t>PRB-EC-037</t>
  </si>
  <si>
    <t>BG CRC ระดับ PG 07 ถึง 10 ผ่านทดลองงานข้ามปีปฏิทิน ปีแรกต้องคิดตามสัดส่วน และปีที่สองต้องได้ชุดใหม่เต็มปี</t>
  </si>
  <si>
    <t>ผู้ทดสอบ &lt;MANAGER_ACCOUNT&gt; ผู้ประเมิน และ &lt;HRBP_ACCOUNT&gt; ผู้อนุมัติ
เงื่อนไขก่อนเริ่ม
- Entry Route : Probation Review
- Probation Record ถูกสร้างโดย daily batch แล้ว สถานะ PENDING
- พนักงาน Employee ID : EMXXXX (จาก E2E-04)
- Probationary Period End Date* = Hire Date + 119 Day
- Hire Date ต้องอยู่ช่วง Sep ถึง Dec เพื่อให้วันครบกำหนดข้ามปี
- ชุดข้อมูลที่ใช้ : TD-42
เงื่อนไขของเคสนี้
- Business Group = CRC , Personnel Grade = 07 ถึง 10
- Hire Date ปลายปี ทำให้ Probationary Period End Date ตกปีถัดไป
ค่าหลักของชุดข้อมูล TD-42 ตรวจสอบเมื่อ 29 ส.ค. 2026
- Business Group = CRC
- Business Unit = 10000003 CFR Central Food Retail
- Company = C004
- Position Code = 40007752 Job Code = STB10.12
- Department = 30002647
- Personnel Grade (PG) = 10
- Employee Group = A - Permanent
- Employee Sub Group = 10
- Employment Type = F
- Work Schedule = D06H0800 Holiday Calendar = 3
- Time Status = O.T. Flag =
- สิทธิ์ลาพักผ่อนปีแรก = 6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</si>
  <si>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1.1 Employee ID ตรงกับพนักงานที่ใช้ทดสอบ
2.1 ระบบตอบ 200 SUCCESS และ Task หายจากรายการของ Manager
4.1 Pass Probation Date - Confirm Date อยู่ในปีถัดจากปีที่เข้างาน
4.2 Task ของ Manager และ HRBP ถูกปิดสถานะ Done
4.3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</si>
  <si>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E2E-190 ไฟล์ HR_SIT_E2E_V.0.1 (28).xlsx ชีท E2E All module
โมดูลที่เคสเต็มเกี่ยวข้อง EC / TM / BE / PY / Notification
ขั้นตอนที่ยกไปรอบเชื่อมโมดูล
- ตรวจสอบ Annual Leave 2 ปี ที่โมดูล TM (ตรวจสอบสิทธิ์ลาพักผ่อนของปีที่เข้างาน / ตรวจสอบสิทธิ์ลาพักผ่อนของปีที่ pass probation)
- ตรวจสอบ downstream หลัง final approval (BE : สิทธิ์สวัสดิการถูกเปิดตามวันที่มีผล / PY : ข้อมูลเข้ารอบ payroll ถัดไป / Notification : กล่องแจ้งเตือนของพนักงานและของ Manager)
ผลที่คาดหวังที่ยกไปรอบเชื่อมโมดูล
- TM 5.1 สิทธิ์ของปีที่เข้างานคำนวณแบบ Prorate และเริ่มใช้ได้ 1 Jan ปีถัดไป
- TM 5.2 สิทธิ์ของปีถัดไปเป็นชุดใหม่เต็มปีตามอายุงานปีที่ 2 ไม่ถูกทับด้วยชุด Prorate
- TM 5.3 2 ชุดนี้แยกกัน ไม่ทับกัน
- Notification 6.1 Notification Probation_07 Pass probation ส่งถึงพนักงานและ Manager
- รอคำตอบ OQ-PB-65
ไม่ตรวจซ้ำ กรณีผ่านภายในปีที่เข้างาน ตรวจใน E2E-189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</si>
  <si>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E2E-191</t>
  </si>
  <si>
    <t>Probation | BG CRC | PG 11 ขึ้นไป | Pass probation ภายในปีที่เข้างาน | Manager Submit &amp; HRBP Approve | Verify Annual Leave current year ใช้สิทธิ์ได้ทันที</t>
  </si>
  <si>
    <t>PRB-EC-038</t>
  </si>
  <si>
    <t>BG CRC ระดับ PG 11 ขึ้นไป ผ่านทดลองงานภายในปีที่เข้างาน สิทธิ์วันลาประจำปีของปีปัจจุบัน ต้องเป็นชุดของระดับ 11 ขึ้นไป ไม่ใช่ชุดของระดับ 07 ถึง 10</t>
  </si>
  <si>
    <t>ผู้ทดสอบ &lt;MANAGER_ACCOUNT&gt; ผู้ประเมิน และ &lt;HRBP_ACCOUNT&gt; ผู้อนุมัติ
เงื่อนไขก่อนเริ่ม
- Entry Route : Probation Review
- Probation Record ถูกสร้างโดย daily batch แล้ว สถานะ PENDING
- พนักงาน Employee ID : EMXXXX (จาก E2E-23)
- Probationary Period End Date* = Hire Date + 119 Day
- ชุดข้อมูลที่ใช้ : TD-02
เงื่อนไขของเคสนี้
- Business Group = CRC , Personnel Grade = 11 ขึ้นไป
- Pass Probation Date - Confirm Date อยู่ในปีเดียวกับ Hire Date
ค่าหลักของชุดข้อมูล TD-02 ตรวจสอบเมื่อ 29 ส.ค. 2026
- Business Group = CRC
- Business Unit = 10000075 CDG Central Department Store Group
- Company = C001
- Position Code = 40001349 Job Code = IAB11.21
- Department = 30000655
- Personnel Grade (PG) = 11
- Employee Group = A - Permanent
- Employee Sub Group = 11
- Employment Type = F
- Work Schedule = D05H0830 Holiday Calendar = 1
- Time Status = O.T. Flag =
- สิทธิ์ลาพักผ่อนปีแรก = 6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</si>
  <si>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1.1 Employee ID ตรงกับพนักงานที่ใช้ทดสอบ
2.1 ระบบตอบ 200 SUCCESS และ Task หายจากรายการของ Manager
4.1 probation result = Pass probation
4.2 Task ของ Manager และ HRBP ถูกปิดสถานะ Done
4.3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</si>
  <si>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E2E-191 ไฟล์ HR_SIT_E2E_V.0.1 (28).xlsx ชีท E2E All module
โมดูลที่เคสเต็มเกี่ยวข้อง EC / TM / BE / PY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ตรวจสอบ downstream หลัง final approval (BE : สิทธิ์สวัสดิการถูกเปิดตามวันที่มีผล / PY : ข้อมูลเข้ารอบ payroll ถัดไป / Notification : กล่องแจ้งเตือนของพนักงานและของ Manager)
ผลที่คาดหวังที่ยกไปรอบเชื่อมโมดูล
- TM 5.1 Annual Leave (2701) ใช้เงื่อนไข Current Year พนักงานยื่นใบลาพักผ่อนได้ทันทีนับจากวันที่มีผล ไม่ต้องรอต้นปีถัดไป
- Notification 6.2 Notification Probation_07 Pass probation ส่งถึงพนักงานและ Manager
- รอคำตอบ OQ-PB-65
ไม่ตรวจซ้ำ ระดับ PG 07 ถึง 10 ตรวจใน E2E-189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</si>
  <si>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E2E-192</t>
  </si>
  <si>
    <t>Probation | BG CRC | PG 11 ขึ้นไป | Pass probation ข้ามปีปฏิทิน | Verify Annual Leave ปีที่ 2 เป็นชุดใหม่เต็มปี</t>
  </si>
  <si>
    <t>PRB-EC-039</t>
  </si>
  <si>
    <t>BG CRC ระดับ PG 11 ขึ้นไป ผ่านทดลองงานข้ามปีปฏิทิน ปีที่สองต้องได้ชุดใหม่เต็มปี</t>
  </si>
  <si>
    <t>ผู้ทดสอบ &lt;MANAGER_ACCOUNT&gt; ผู้ประเมิน และ &lt;HRBP_ACCOUNT&gt; ผู้อนุมัติ
เงื่อนไขก่อนเริ่ม
- Entry Route : Probation Review
- Probation Record สถานะ PENDING
- พนักงาน Employee ID : EMXXXX (จาก E2E-23)
- Probationary Period End Date* = Hire Date + 119 Day
- Hire Date ต้องอยู่ช่วง Sep ถึง Dec
- ชุดข้อมูลที่ใช้ : TD-09
เงื่อนไขของเคสนี้
- Business Group = CRC , Personnel Grade = 11 ขึ้นไป
- Pass probation ตกปีถัดไป
ค่าหลักของชุดข้อมูล TD-09 ตรวจสอบเมื่อ 29 ส.ค. 2026
- Business Group = CRC
- Business Unit = 10000003 CFR Central Food Retail
- Company = C004
- Position Code = 40004936 Job Code = STA10.41
- Department = 30002085
- Personnel Grade (PG) = 11
- Employee Group = A - Permanent
- Employee Sub Group = 11
- Employment Type = F
- Work Schedule = D06H0800 Holiday Calendar = 3
- Time Status = O.T. Flag =
- สิทธิ์ลาพักผ่อนปีแรก = 6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</si>
  <si>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1.1 Employee ID ตรงกับพนักงานที่ใช้ทดสอบ
2.1 ระบบตอบ 200 SUCCESS และ Task หายจากรายการของ Manager
4.1 Pass Probation Date - Confirm Date อยู่ในปีถัดไป
4.2 Task ของ Manager และ HRBP ถูกปิดสถานะ Done
4.3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</si>
  <si>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E2E-192 ไฟล์ HR_SIT_E2E_V.0.1 (28).xlsx ชีท E2E All module
โมดูลที่เคสเต็มเกี่ยวข้อง EC / TM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เปิดกล่องแจ้งเตือนในระบบและอีเมลของผู้ที่ต้องได้รับ
ผลที่คาดหวังที่ยกไปรอบเชื่อมโมดูล
- TM 5.1 สิทธิ์ปีที่เข้างานคำนวณตามเงื่อนไขของปีนั้น และสิทธิ์ของปีที่ pass probation เป็นชุดใหม่แยกจากกัน
- Notification 6.1 Notification Probation_07 Pass probation ส่งถึงพนักงานและ Manager
- รอคำตอบ OQ-PB-65
ไม่ตรวจซ้ำ ระดับ PG 07 ถึง 10 ที่ผ่านข้ามปี ตรวจใน E2E-190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</si>
  <si>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E2E-193</t>
  </si>
  <si>
    <t>Probation | BG CU | PG 07-10 | Pass probation | Manager Submit &amp; HRBP Approve | Verify Annual Leave prorate</t>
  </si>
  <si>
    <t>PRB-EC-040</t>
  </si>
  <si>
    <t>BG CU ระดับ PG 07 ถึง 10 ผ่านทดลองงาน สิทธิ์วันลาประจำปีต้องคิดตามสัดส่วนตามกฎของ CU</t>
  </si>
  <si>
    <t>ผู้ทดสอบ &lt;MANAGER_ACCOUNT&gt; ผู้ประเมิน และ &lt;HRBP_ACCOUNT&gt; ผู้อนุมัติ
เงื่อนไขก่อนเริ่ม
- Entry Route : Probation Review
- Probation Record สถานะ PENDING
- พนักงาน Employee ID : EMXXXX (จาก E2E-105)
- Probationary Period End Date* = Hire Date + 119 Day
- ชุดข้อมูลที่ใช้ : TD-18
เงื่อนไขของเคสนี้
- Business Group = CU , Personnel Grade = 07 ถึง 10
ค่าหลักของชุดข้อมูล TD-18 ตรวจสอบเมื่อ 29 ส.ค. 2026
- Business Group = CU
- Business Unit = 10000013 CU Corporate Units
- Company = C013
- Position Code = 40188480 Job Code = GAE21.12
- Department = 30005393
- Personnel Grade (PG) = 9
- Employee Group = A - Permanent
- Employee Sub Group = 9
- Employment Type = F
- Work Schedule = D06H0800 Holiday Calendar = 1
- Time Status = O.T. Flag =
- สิทธิ์ลาพักผ่อนปีแรก = 6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</si>
  <si>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ตัดจากเคส E2E-193 ไฟล์ HR_SIT_E2E_V.0.1 (28).xlsx ชีท E2E All module
โมดูลที่เคสเต็มเกี่ยวข้อง EC / TM / BE / PY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ตรวจสอบ downstream หลัง final approval (BE : สิทธิ์สวัสดิการถูกเปิดตามวันที่มีผล / PY : ข้อมูลเข้ารอบ payroll ถัดไป / Notification : กล่องแจ้งเตือนของพนักงานและของ Manager)
ผลที่คาดหวังที่ยกไปรอบเชื่อมโมดูล
- TM 5.1 Annual Leave (2701) คำนวณแบบ Prorate และเริ่มใช้ได้ 1 Jan ปีถัดไป เหมือนเงื่อนไขของ CRC ระดับเดียวกัน
- Notification 6.2 Notification Probation_07 Pass probation ส่งถึงพนักงานและ Manager
- รอคำตอบ OQ-PB-65
ไม่ตรวจซ้ำ BG CRC ระดับเดียวกัน ตรวจใน E2E-189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</si>
  <si>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E2E-194</t>
  </si>
  <si>
    <t>Probation | BG CU | PG 11 ขึ้นไป | Pass probation ข้ามปีปฏิทิน | Verify Annual Leave current year และชุดใหม่ปีที่ 2</t>
  </si>
  <si>
    <t>PRB-EC-041</t>
  </si>
  <si>
    <t>BG CU ระดับ PG 11 ขึ้นไป ผ่านทดลองงานข้ามปีปฏิทิน ต้องได้สิทธิ์ของปีปัจจุบัน และชุดใหม่ของปีที่สอง</t>
  </si>
  <si>
    <t>ผู้ทดสอบ &lt;MANAGER_ACCOUNT&gt; ผู้ประเมิน และ &lt;HRBP_ACCOUNT&gt; ผู้อนุมัติ
เงื่อนไขก่อนเริ่ม
- Entry Route : Probation Review
- Probation Record สถานะ PENDING
- พนักงาน Employee ID : EMXXXX (จาก E2E-45)
- Probationary Period End Date* = Hire Date + 119 Day
- Hire Date ต้องอยู่ช่วง Sep ถึง Dec
- ชุดข้อมูลที่ใช้ : TD-19
เงื่อนไขของเคสนี้
- Business Group = CU , Personnel Grade = 11 ขึ้นไป
- Pass probation ตกปีถัดไป
ค่าหลักของชุดข้อมูล TD-19 ตรวจสอบเมื่อ 29 ส.ค. 2026
- Business Group = CU
- Business Unit = 10000013 CU Corporate Units
- Company = C013
- Position Code = 40035281 Job Code = MKB10.41
- Department = 30011330
- Personnel Grade (PG) = 11
- Employee Group = A - Permanent
- Employee Sub Group = 11
- Employment Type = F
- Work Schedule = D05H0830 Holiday Calendar = 1
- Time Status = O.T. Flag =
- สิทธิ์ลาพักผ่อนปีแรก = 6
- ข้อสังเกตของชุดข้อมูลนี้ ใช้แทน Personnel Grade 10 ที่เคสระบุ เพราะ CU ไม่มี Position ว่าง Personnel Grade 10 ดู CF-SIT-07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</si>
  <si>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ตัดจากเคส E2E-194 ไฟล์ HR_SIT_E2E_V.0.1 (28).xlsx ชีท E2E All module
โมดูลที่เคสเต็มเกี่ยวข้อง EC / TM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เปิดกล่องแจ้งเตือนในระบบและอีเมลของผู้ที่ต้องได้รับ
ผลที่คาดหวังที่ยกไปรอบเชื่อมโมดูล
- TM 5.1 เงื่อนไข Current Year ทำให้ใช้สิทธิ์ได้ทันทีนับจากวันที่มีผล และสิทธิ์ของปีถัดไปเป็นชุดใหม่เต็มปี
- Notification 6.1 Notification Probation_07 Pass probation ส่งถึงพนักงานและ Manager
- รอคำตอบ OQ-PB-65
ไม่ตรวจซ้ำ BG CU ระดับ PG 07 ถึง 10 ตรวจใน E2E-193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</si>
  <si>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E2E-195</t>
  </si>
  <si>
    <t>Probation | BG CPN | Pass probation ภายในปีที่เข้างาน | Manager Submit &amp; HRBP Approve | Verify Annual Leave current year ทุก PG</t>
  </si>
  <si>
    <t>PRB-EC-042</t>
  </si>
  <si>
    <t>BG CPN ผ่านทดลองงานภายในปีที่เข้างาน สิทธิ์วันลาประจำปีของปีปัจจุบันต้องเท่ากันทุกระดับ PG เพราะ CPN ไม่แยกตามระดับ</t>
  </si>
  <si>
    <t>ผู้ทดสอบ &lt;MANAGER_ACCOUNT&gt; ผู้ประเมิน และ &lt;HRBP_ACCOUNT&gt; ผู้อนุมัติ
เงื่อนไขก่อนเริ่ม
- Entry Route : Probation Review
- Probation Record สถานะ PENDING
- พนักงาน Employee ID : EMXXXX (จาก E2E-44)
- Probationary Period End Date* = Hire Date + 119 Day
- ชุดข้อมูลที่ใช้ : TD-35
เงื่อนไขของเคสนี้
- Business Group = CPN , Personnel Grade 07 ขึ้นไป
ค่าหลักของชุดข้อมูล TD-35 ตรวจสอบเมื่อ 29 ส.ค. 2026
- Business Group = CPN
- Business Unit = 10000009 CPN Central Pattana
- Company = C066
- Position Code = 40051012 Job Code = MKG10.21
- Department = 30015233
- Personnel Grade (PG) = 11
- Employee Group = A - Permanent
- Employee Sub Group = 11
- Employment Type = F
- Work Schedule = D05H0830 Holiday Calendar = 1
- Time Status = O.T. Flag =
- สิทธิ์ลาพักผ่อนปีแรก = 7
- ข้อสังเกตของชุดข้อมูลนี้ ใช้แทน Personnel Grade 10 ที่เคสระบุ เพราะ CPN ไม่มี Position ว่าง Personnel Grade 10 ดู CF-SIT-07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
ชุดข้อมูลสำรองของเคสนี้ TD-39 หน่วยธุรกิจ CPN สิทธิ์ลาพักผ่อนปีแรก = 20
- ใช้เทียบกับ TD-01 หน่วยธุรกิจ CRC ที่ได้ 6 วัน เพื่อยืนยันว่าสิทธิ์ลาต่างกันตาม Personnel Grade และ Business Group</t>
  </si>
  <si>
    <t>ตัดจากเคส E2E-195 ไฟล์ HR_SIT_E2E_V.0.1 (28).xlsx ชีท E2E All module
โมดูลที่เคสเต็มเกี่ยวข้อง EC / TM / BE / PY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ตรวจสอบ downstream หลัง final approval (BE : สิทธิ์สวัสดิการถูกเปิดตามวันที่มีผล / PY : ข้อมูลเข้ารอบ payroll ถัดไป / Notification : กล่องแจ้งเตือนของพนักงานและของ Manager)
ผลที่คาดหวังที่ยกไปรอบเชื่อมโมดูล
- TM 5.1 ตาราง Leave Eligibility Rules row CPN ระบุ Current Year ทุกระดับ พนักงานยื่นใบลาพักผ่อนได้ทันทีนับจากวันที่มีผล
- TM 5.2 จำนวนวันที่ระบบให้ต่างกันตามชุดข้อมูล TD-39 ได้ 20 วัน และ TD-01 ได้ 6 วัน ก่อนคิด Prorate
- Notification 6.2 Notification Probation_07 Pass probation ส่งถึงพนักงานและ Manager
- รอคำตอบ OQ-PB-65
ไม่ตรวจซ้ำ กรณีผ่านข้ามปีปฏิทิน ตรวจใน E2E-196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</si>
  <si>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E2E-196</t>
  </si>
  <si>
    <t>Probation | BG CPN | Pass probation ข้ามปีปฏิทิน | Verify Annual Leave ชุดใหม่ปีที่ 2</t>
  </si>
  <si>
    <t>PRB-EC-043</t>
  </si>
  <si>
    <t>BG CPN ผ่านทดลองงานข้ามปีปฏิทิน ปีที่สองต้องได้ชุดใหม่เต็มปี</t>
  </si>
  <si>
    <t>ผู้ทดสอบ &lt;MANAGER_ACCOUNT&gt; ผู้ประเมิน และ &lt;HRBP_ACCOUNT&gt; ผู้อนุมัติ
เงื่อนไขก่อนเริ่ม
- Entry Route : Probation Review
- Probation Record สถานะ PENDING
- พนักงาน Employee ID : EMXXXX (จาก E2E-118)
- Probationary Period End Date* = Hire Date + 119 Day
- Hire Date ต้องอยู่ช่วง Sep ถึง Dec
- ชุดข้อมูลที่ใช้ : TD-62
เงื่อนไขของเคสนี้
- Business Group = CPN
- Pass probation ตกปีถัดไป
ค่าหลักของชุดข้อมูล TD-62 ตรวจสอบเมื่อ 29 ส.ค. 2026
- Business Group = CPN
- Business Unit = 10000009 CPN Central Pattana
- Company = C138
- Position Code = 40129085 Job Code = GAD10.41
- Department = 30047484
- Personnel Grade (PG) = 11
- Employee Group = A - Permanent
- Employee Sub Group = 11
- Employment Type = P
- Work Schedule = D05H0830 Holiday Calendar = 1
- Time Status = O.T. Flag =
- สิทธิ์ลาพักผ่อนปีแรก = 7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</si>
  <si>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ตัดจากเคส E2E-196 ไฟล์ HR_SIT_E2E_V.0.1 (28).xlsx ชีท E2E All module
โมดูลที่เคสเต็มเกี่ยวข้อง EC / TM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เปิดกล่องแจ้งเตือนในระบบและอีเมลของผู้ที่ต้องได้รับ
ผลที่คาดหวังที่ยกไปรอบเชื่อมโมดูล
- TM 5.1 สิทธิ์ของปีที่ pass probation เป็นชุดใหม่เต็มปีตามอายุงานปีที่ 2
- Notification 6.1 Notification Probation_07 Pass probation ส่งถึงพนักงานและ Manager
- รอคำตอบ OQ-PB-65
ไม่ตรวจซ้ำ กรณีผ่านภายในปีที่เข้างาน ตรวจใน E2E-195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</si>
  <si>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E2E-197</t>
  </si>
  <si>
    <t>Probation | BG CHR และ CRG | ไม่มี row ใน Leave Eligibility Rules | Pass probation | Verify Annual Leave ที่ระบบให้จริง</t>
  </si>
  <si>
    <t>PRB-EC-044</t>
  </si>
  <si>
    <t>BG CHR และ CRG ไม่มีแถวเงื่อนไขในทะเบียนสิทธิ์วันลา ระบบให้สิทธิ์วันลาประจำปี หลังผ่านทดลองงานเป็นค่าใด</t>
  </si>
  <si>
    <t>ผู้ทดสอบ &lt;MANAGER_ACCOUNT&gt; ผู้ประเมิน และ &lt;HRBP_ACCOUNT&gt; ผู้อนุมัติ
เงื่อนไขก่อนเริ่ม
- Entry Route : Probation Review
- Probation Record ของทั้ง 2 คน สถานะ PENDING
- พนักงาน Employee ID : EMXXXX (จาก E2E-115)
- Probationary Period End Date* = Hire Date + 119 Day
- ใช้พนักงาน 2 คน คนละ Business Group
- ชุดข้อมูลที่ใช้ : TD-60 และ TD-78
เงื่อนไขของเคสนี้
- Business Group = CHR และ Business Group = CRG
- ตาราง Leave Eligibility Rules ไม่มี row ของ 2 Business Group นี้
- เล่นซ้ำ 2 รอบ รอบละ 1 Business Group
ค่าหลักของชุดข้อมูล TD-60 ตรวจสอบเมื่อ 29 ส.ค. 2026
- Business Group = CHR
- Business Unit = 10000012 CHR Centara Hotels and Resorts
- Company = C055
- Position Code = 40015603 Job Code = HRD11.21
- Department = 30009285
- Personnel Grade (PG) = 11
- Employee Group = A - Permanent
- Employee Sub Group = 11
- Employment Type = P
- Work Schedule = D05H0830 Holiday Calendar = 1
- Time Status = O.T. Flag =
- สิทธิ์ลาพักผ่อนปีแรก = ? ตาราง annual_leave_quota_mapping ไม่มีแถวของ Business Group CHR ดู OQ-HIR-121
ชุดข้อมูลอื่นที่ใช้ในเคสนี้
- TD-78 : BG = CRG , BU = 10000011 , PG = 23 , EG = A - Permanent , ESG = 23 , Work Schedule = D05H0830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</si>
  <si>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1.1 Employee ID ตรงกับพนักงานที่ใช้ทดสอบ
2.1 ระบบตอบ 200 SUCCESS และ Task หายจากรายการของ Manager
4.1 probation result = Pass probation ทั้ง 2 Business Group
4.2 Task ของ Manager และ HRBP ถูกปิดสถานะ Done
4.3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
4.4 ตาราง Leave Eligibility Rules ไม่มี row ของ Business Group นี้ จำนวนวันและวันที่เริ่มใช้สิทธิ์ = ยังไม่มีคำตอบ ให้บันทึกค่าที่ระบบแสดงจริง</t>
  </si>
  <si>
    <t>ตัดจากเคส E2E-197 ไฟล์ HR_SIT_E2E_V.0.1 (28).xlsx ชีท E2E All module
โมดูลที่เคสเต็มเกี่ยวข้อง EC / TM / Notification
ขั้นตอนที่ยกไปรอบเชื่อมโมดูล
- ตรวจสอบ Annual Leave ของทั้ง 2 Business Group (เปิดหน้าสิทธิ์ลาของพนักงาน CHR บันทึกจำนวนวันและวันที่เริ่มใช้สิทธิ์ / ทำซ้ำกับพนักงาน CRG / เทียบผล 2 รอบว่าระบบใช้ row เดียวกันหรือไม่)
- เปิดข้อมูลพนักงานคนเดียวกันในระบบ TM ด้วย Employee ID เดิม
- เปิดกล่องแจ้งเตือนในระบบและอีเมลของผู้ที่ต้องได้รับ
ผลที่คาดหวังที่ยกไปรอบเชื่อมโมดูล
- TM 6.1 ถ้าระบบไม่สร้างสิทธิ์ให้เลย ถือเป็น defect ที่ต้องแจ้ง ไม่ใช่ผลที่ยอมรับได้
- Notification 7.1 Notification Probation_07 Pass probation ส่งถึงพนักงานและ Manager
- ระบบสร้าง Annual Leave ให้หรือไม่ = ? OQ-PB-50
- รอคำตอบ OQ-PB-50, OQ-PB-65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 OQ-PB-50</t>
  </si>
  <si>
    <t>E2E-198</t>
  </si>
  <si>
    <t>Probation | BU CMG | PG 11 ขึ้นไป | Pass probation | Verify Annual Leave current year vs next year ที่ทะเบียนสองฉบับระบุไม่ตรงกัน</t>
  </si>
  <si>
    <t>PRB-EC-045</t>
  </si>
  <si>
    <t>BU CMG ระดับ PG 11 ขึ้นไป สิทธิ์วันลาของปีปัจจุบันและปีถัดไปต้องเป็นค่าใด เมื่อเอกสารสองแหล่งระบุไม่ตรงกัน</t>
  </si>
  <si>
    <t>ผู้ทดสอบ &lt;MANAGER_ACCOUNT&gt; ผู้ประเมิน และ &lt;HRBP_ACCOUNT&gt; ผู้อนุมัติ
เงื่อนไขก่อนเริ่ม
- Entry Route : Probation Review
- Probation Record สถานะ PENDING
- พนักงาน Employee ID : EMXXXX (จาก E2E-125)
- Probationary Period End Date* = Hire Date + 119 Day
- ชุดข้อมูลที่ใช้ : TD-72
เงื่อนไขของเคสนี้
- Business Unit = CMG , Personnel Grade = 11 ขึ้นไป
- ทะเบียนสิทธิ์ลาพักผ่อนระบุ Next Year แต่ตารางสรุปเงื่อนไขทดลองงานระบุว่า CMG ใช้เงื่อนไขเดียวกับ CRC และ CU ดู OQ-PB-51
ค่าหลักของชุดข้อมูล TD-72 ตรวจสอบเมื่อ 29 ส.ค. 2026
- Business Group = CRC
- Business Unit = 10000010 CMG Central Marketing Group
- Company = C115
- Position Code = 40156529 Job Code = MKE11.21
- Department = 30053107
- Personnel Grade (PG) = 12
- Employee Group = A - Permanent
- Employee Sub Group = 12
- Employment Type = P
- Work Schedule = D05H0830 Holiday Calendar = 1
- Time Status = O.T. Flag =
- สิทธิ์ลาพักผ่อนปีแรก = ? ตารางให้ค่าไม่ตรงกัน 6, 7 ดู OQ-HIR-122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</si>
  <si>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เลือก probation result = Pass probation
กดปุ่ม Submit
3. Login ด้วย &lt;HR_ADMIN_ACCOUNT&gt; (HRBP)
ไปที่เมนู Probation Review
เปิด Task ของพนักงานที่ประเมิน
กดปุ่ม Approve
4. ตรวจสอบการ update หลัง pass probation
เปิดหน้า Employment Information ของพนักงาน
ตรวจสอบ probation result และ Pass Probation Date - Confirm Date
ตรวจสอบ table employee_center.probation_transactions column probation_status , probation_result , pass_probation_date , initiated
5. ตรวจสอบว่าระบบใช้ row เงื่อนไขใด
ถ้ายื่นได้ = Current Year , ถ้าระบบ reject = Next Year</t>
  </si>
  <si>
    <t>1.1 Employee ID ตรงกับพนักงานที่ใช้ทดสอบ
2.1 ระบบตอบ 200 SUCCESS และ Task หายจากรายการของ Manager
4.1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
5.1 probation result = Pass probation</t>
  </si>
  <si>
    <t>ตัดจากเคส E2E-198 ไฟล์ HR_SIT_E2E_V.0.1 (28).xlsx ชีท E2E All module
โมดูลที่เคสเต็มเกี่ยวข้อง EC / TM
ขั้นตอนที่ยกไปรอบเชื่อมโมดูล
- ตรวจสอบว่าระบบใช้ row เงื่อนไขใด : เปิดหน้าสิทธิ์ลา บันทึกจำนวนวันและวันที่เริ่มใช้สิทธิ์ / ยื่นใบลาพักผ่อนภายในปีที่ pass probation
- เปิดข้อมูลพนักงานคนเดียวกันในระบบ TM ด้วย Employee ID เดิม
ผลที่คาดหวังที่ยกไปรอบเชื่อมโมดูล
- TM ระบบใช้เงื่อนไข Current Year หรือ Next Year = ? OQ-PB-51
- TM เคสนี้ตัดสินผลไม่ได้จนกว่าจะได้คำตอบว่าทะเบียนใดถูก ให้บันทึกผลจริงที่พบไว้เป็นหลักฐานประกอบคำถาม
- TM รอคำตอบ OQ-PB-51, OQ-PB-65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 OQ-PB-51</t>
  </si>
  <si>
    <t>E2E-199</t>
  </si>
  <si>
    <t>Probation | BU CMG | PG ต่ำกว่า 11 | Pass probation | Verify การ fallback ไปใช้ row ของ Business Group</t>
  </si>
  <si>
    <t>PRB-EC-046</t>
  </si>
  <si>
    <t>BU CMG ระดับต่ำกว่า 11 ซึ่งไม่มีแถวเฉพาะในทะเบียน ระบบต้องถอยไปใช้แถวของ Business Group หรือไม่ให้สิทธิ์เลย</t>
  </si>
  <si>
    <t>ผู้ทดสอบ &lt;MANAGER_ACCOUNT&gt; ผู้ประเมิน และ &lt;HRBP_ACCOUNT&gt; ผู้อนุมัติ
เงื่อนไขก่อนเริ่ม
- Entry Route : Probation Review
- Probation Record สถานะ PENDING
- พนักงาน Employee ID : EMXXXX (จาก E2E-46)
- Probationary Period End Date* = Hire Date + 119 Day
- ชุดข้อมูลที่ใช้ : TD-40
เงื่อนไขของเคสนี้
- Business Unit = CMG , Personnel Grade ต่ำกว่า 11
ค่าหลักของชุดข้อมูล TD-40 ตรวจสอบเมื่อ 29 ส.ค. 2026
- Business Group = CRC
- Business Unit = 10000010 CMG Central Marketing Group
- Company = C059
- Position Code = 40107598 Job Code = STC11.40
- Department = 30015116
- Personnel Grade (PG) = 10
- Employee Group = A - Permanent
- Employee Sub Group = 10
- Employment Type = F
- Work Schedule = D06H0800 Holiday Calendar = 3
- Time Status = O.T. Flag =
- สิทธิ์ลาพักผ่อนปีแรก = 6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</si>
  <si>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1.1 Employee ID ตรงกับพนักงานที่ใช้ทดสอบ
2.1 ระบบตอบ 200 SUCCESS และ Task หายจากรายการของ Manager
4.1 probation result = Pass probation
4.2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</si>
  <si>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E2E-199 ไฟล์ HR_SIT_E2E_V.0.1 (28).xlsx ชีท E2E All module
โมดูลที่เคสเต็มเกี่ยวข้อง EC / TM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ผลที่คาดหวังที่ยกไปรอบเชื่อมโมดูล
- TM ตาราง Leave Eligibility Rules ระบุ CMG เฉพาะช่วง PG 11 ขึ้นไป ระดับต่ำกว่านั้นระบบ fallback ไปใช้ row ของ Business Group หรือถือว่าไม่มีสิทธิ์ = ? OQ-PB-52
- TM รอคำตอบ OQ-PB-52, OQ-PB-65
ไม่ตรวจซ้ำ BU CMG ระดับ PG 11 ขึ้นไป ตรวจใน E2E-198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 OQ-PB-52</t>
  </si>
  <si>
    <t>E2E-200</t>
  </si>
  <si>
    <t>Probation | BG CRC vs BU B2S | เข้าได้ 2 row เงื่อนไข | Pass probation | Verify ลำดับความสำคัญของ row</t>
  </si>
  <si>
    <t>PRB-EC-047</t>
  </si>
  <si>
    <t>พนักงานที่เข้าเงื่อนไขได้สองแถวพร้อมกัน คือแถวของ BG CRC และแถวของ BU B2S ระบบต้องใช้แถวใดตัดสินสิทธิ์วันลา</t>
  </si>
  <si>
    <t>ผู้ทดสอบ &lt;MANAGER_ACCOUNT&gt; ผู้ประเมิน และ &lt;HRBP_ACCOUNT&gt; ผู้อนุมัติ
เงื่อนไขก่อนเริ่ม
- Entry Route : Probation Review
- Probation Record สถานะ PENDING
- พนักงาน Employee ID : EMXXXX (จาก E2E-119)
- Probationary Period End Date* = Hire Date + 119 Day
- Business Group = CRC , Business Unit = B2S
- ชุดข้อมูลที่ใช้ : TD-65
เงื่อนไขของเคสนี้
- พนักงานเข้าได้ทั้ง row ระดับ Business Group และ row ระดับ Business Unit
ค่าหลักของชุดข้อมูล TD-65 ตรวจสอบเมื่อ 29 ส.ค. 2026
- Business Group = CRC
- Business Unit = 10000007 B2S B2S
- Company = C006
- Position Code = 40103381 Job Code = STC10.12
- Department = 30040387
- Personnel Grade (PG) = 9
- Employee Group = A - Permanent
- Employee Sub Group = 9
- Employment Type = P
- Work Schedule = D06H0800 Holiday Calendar = 3
- Time Status = O.T. Flag =
- สิทธิ์ลาพักผ่อนปีแรก = 6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</si>
  <si>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เลือก probation result = Pass probation
กดปุ่ม Submit
3. Login ด้วย &lt;HR_ADMIN_ACCOUNT&gt; (HRBP)
ไปที่เมนู Probation Review
เปิด Task ของพนักงานที่ประเมิน
กดปุ่ม Approve
4. ตรวจสอบการ update หลัง pass probation
เปิดหน้า Employment Information ของพนักงาน
ตรวจสอบ probation result และ Pass Probation Date - Confirm Date
ตรวจสอบ table employee_center.probation_transactions column probation_status , probation_result , pass_probation_date , initiated
5. ตรวจสอบว่าระบบใช้ row ใดตัดสิน
เทียบกับจำนวนวันตาม row Business Group CRC และตาม row Business Unit B2S
ระบุว่าตรงกับ row ใด</t>
  </si>
  <si>
    <t>ตัดจากเคส E2E-200 ไฟล์ HR_SIT_E2E_V.0.1 (28).xlsx ชีท E2E All module
โมดูลที่เคสเต็มเกี่ยวข้อง EC / TM
ขั้นตอนที่ยกไปรอบเชื่อมโมดูล
- ตรวจสอบว่าระบบใช้ row ใดตัดสิน : บันทึกจำนวนวันสิทธิ์ลาที่ระบบให้
- เปิดข้อมูลพนักงานคนเดียวกันในระบบ TM ด้วย Employee ID เดิม
ผลที่คาดหวังที่ยกไปรอบเชื่อมโมดูล
- TM ระบบใช้ row ของ Business Unit ก่อน Business Group หรือกลับกัน = ? OQ-PB-52
- TM รอคำตอบ OQ-PB-52, OQ-PB-65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 OQ-PB-52</t>
  </si>
  <si>
    <t>E2E-201</t>
  </si>
  <si>
    <t>Probation | zProbationAutoStamp = 2 Result by System | ไม่มีการ update probation result ภายใน 119 วัน | Verify Auto pass by system และ Task ถูกปิด</t>
  </si>
  <si>
    <t>PRB-EC-048</t>
  </si>
  <si>
    <t>ตั้งค่า zProbationAutoStamp เป็น 2 แล้วไม่มีการบันทึกผลจนครบ 119 วัน ระบบต้องบันทึกผลผ่านให้อัตโนมัติ</t>
  </si>
  <si>
    <t>ผู้ทดสอบ &lt;HR_ADMIN_ACCOUNT&gt; และ &lt;HRBP_ACCOUNT&gt;
เงื่อนไขก่อนเริ่ม
- Entry Route : Employee Center - Employment Information และ Probation Review
- ทีมพัฒนาตั้ง zProbationAutoStamp ของ Business Unit และ PG นี้เป็น 2 Result by System
- พนักงาน Employee ID : EMXXXX (จาก E2E-01)
- Probationary Period End Date* = Hire Date + 119 Day
- ห้าม Manager กด Submit ในเคสนี้ ปล่อยให้ระบบทำงานเอง
- ชุดข้อมูลที่ใช้ : TD-01
เงื่อนไขของเคสนี้
- zProbationAutoStamp = 2 Result by System
- ไม่มีการ update probation result จนถึงวันที่ 119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
ชุดข้อมูลชุดที่ 2 ของเคสนี้ TD-78 หน่วยธุรกิจ CRG ใช้เทียบกับ TD-60 หน่วยธุรกิจ CHR
- ต้องได้ค่าตั้ง auto pass ของทั้ง 2 หน่วยธุรกิจจากทีมพัฒนาก่อนเล่น</t>
  </si>
  <si>
    <t>1. ขอค่าตั้ง auto pass probation จากทีมพัฒนา
บันทึกว่ามีค่าตั้งกี่ชั้น ระดับ Company ระดับ Business Unit หรือระดับ Employee Group
บันทึกค่าของหน่วยธุรกิจ CHR และ CRG ก่อนเริ่มทดสอบ
2. ตรวจสอบค่าตั้งต้นก่อนเริ่ม
ขอให้ทีมพัฒนายืนยันว่า zProbationAutoStamp ของ Employee ID นี้ = 2 Result by System
ตรวจสอบ table probation_transactions ว่า probation_status = PENDING และยังไม่มีค่า probation_result
3. รอถึงวันที่ 119 แล้วให้ทีมพัฒนา run daily batch
batch : daily-employment-probation-anouncement
บันทึกเวลาที่ batch run จริง
4. Login ด้วย &lt;HR_ADMIN_ACCOUNT&gt;
เปิดหน้า Employment Information ของ Employee ID ที่กำหนด
ตรวจสอบ probation result , Pass Probation Date - Confirm Date และผู้บันทึกผล
5. ตรวจสอบ database และ Task
ตรวจสอบ probation_transactions column probation_status , probation_result , initiated
6. เล่นซ้ำทั้งชุดกับพนักงานหน่วยธุรกิจ CRG ชุดข้อมูล TD-78
เทียบผลกับหน่วยธุรกิจ CHR ว่าเหมือนหรือต่างกัน</t>
  </si>
  <si>
    <t>1.1 ตั้งค่า auto pass แยกรายหน่วยธุรกิจได้หรือไม่ = ยังไม่มีคำตอบ ให้บันทึกค่าที่ระบบแสดงจริง
5.1 ระบบทำ Auto pass ให้ โดยผู้บันทึกผลเป็นระบบ ไม่ใช่ user account
5.2 initiated record ล่าสุด initiatedType = SYSTEM
5.3 Task ของ Manager และ HRBP ถูกปิด
5.4 initiated record ล่าสุดมี initiatedType = SYSTEM ไม่ใช่ user account
6.1 ระบบใช้ค่าตั้งเดียวกันกับพนักงานที่อยู่หน่วยธุรกิจเดียวกัน
6.2 ระบบไม่ผ่านอัตโนมัติให้พนักงานในหน่วยธุรกิจที่ปิดค่าตั้งไว้
6.3 วันที่ Auto pass มีผล = ยังไม่มีคำตอบ ให้บันทึกค่าที่ระบบแสดงจริง วันที่ 119 หรือ Day 120 เวลา 00.00
6.4 ลำดับความสำคัญเมื่อมีค่าตั้งหลายชั้น = ยังไม่มีคำตอบ ให้บันทึกค่าที่ระบบแสดงจริง</t>
  </si>
  <si>
    <t>ตัดจากเคส E2E-201 ไฟล์ HR_SIT_E2E_V.0.1 (28).xlsx ชีท E2E All module
โมดูลที่เคสเต็มเกี่ยวข้อง EC / TM / BE / PY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ตรวจสอบ downstream หลัง final approval (BE : สิทธิ์สวัสดิการถูกเปิดตามวันที่มีผล / PY : ข้อมูลเข้ารอบ payroll ถัดไป / Notification : กล่องแจ้งเตือนของพนักงานและของ Manager)
ผลที่คาดหวังที่ยกไปรอบเชื่อมโมดูล
- TM 6.1 Annual Leave (2701) ถูกสร้างตามเงื่อนไขของ Business Group และ PG เดียวกับเคสที่ Manager กด Submit เอง
- Notification ทะเบียน Notification ไม่มีรายการเฉพาะของ Auto pass ระบบส่ง Probation_07 หรือไม่ส่งเลย = ? OQ-PB-03
- Notification รอคำตอบ OQ-PB-01, OQ-PB-03, OQ-PB-40
ไม่ตรวจซ้ำ การบันทึกผลโดยหัวหน้างานภายในกำหนด ตรวจใน E2E-152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OQ-PB-01, OQ-PB-40</t>
  </si>
  <si>
    <t>E2E-202</t>
  </si>
  <si>
    <t>Probation | zProbationAutoStamp = 1 Result by Manager | ไม่มีการ update probation result เลยวันที่ 119 | Verify ระบบต้องไม่ Auto pass และ Task ยังค้าง</t>
  </si>
  <si>
    <t>PRB-EC-049</t>
  </si>
  <si>
    <t>ตั้งค่า zProbationAutoStamp เป็น 1 แล้วเลยวันที่ 119 ระบบต้องไม่บันทึกผลให้อัตโนมัติ และงานต้องยังค้างรอหัวหน้างาน</t>
  </si>
  <si>
    <t>ผู้ทดสอบ &lt;HR_ADMIN_ACCOUNT&gt; และ &lt;HRBP_ACCOUNT&gt;
เงื่อนไขก่อนเริ่ม
- Entry Route : Employee Center - Employment Information และ Probation Review
- ทีมพัฒนาตั้ง zProbationAutoStamp ของ Business Unit และ PG นี้เป็น 1 Result by Manager
- พนักงาน Employee ID : EMXXXX (จาก E2E-44)
- Probationary Period End Date* = Hire Date + 119 Day
- ห้าม Manager กด Submit ในเคสนี้
- ชุดข้อมูลที่ใช้ : TD-35
เงื่อนไขของเคสนี้
- zProbationAutoStamp = 1 Result by Manager
- ไม่มีการ update probation result เลยวันที่ 119
ค่าหลักของชุดข้อมูล TD-35 ตรวจสอบเมื่อ 29 ส.ค. 2026
- Business Group = CPN
- Business Unit = 10000009 CPN Central Pattana
- Company = C066
- Position Code = 40051012 Job Code = MKG10.21
- Department = 30015233
- Personnel Grade (PG) = 11
- Employee Group = A - Permanent
- Employee Sub Group = 11
- Employment Type = F
- Work Schedule = D05H0830 Holiday Calendar = 1
- Time Status = O.T. Flag =
- สิทธิ์ลาพักผ่อนปีแรก = 7
- ข้อสังเกตของชุดข้อมูลนี้ ใช้แทน Personnel Grade 10 ที่เคสระบุ เพราะ CPN ไม่มี Position ว่าง Personnel Grade 10 ดู CF-SIT-07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</si>
  <si>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ตรวจสอบค่าตั้งต้นก่อนเริ่ม
ขอให้ทีมพัฒนายืนยันว่า zProbationAutoStamp = 1 Result by Manager
2. ปล่อยให้เลยวันที่ 119 โดยไม่ update probation result
ให้ทีมพัฒนา run daily batch ตามรอบ
3. Login ด้วย &lt;HR_ADMIN_ACCOUNT&gt;
เปิดหน้า Employment Information ตรวจสอบว่า probation result ยังว่าง
ตรวจสอบ probation_transactions ว่า probation_status ยังเป็น PENDING
4. Login ด้วย &lt;MANAGER_ACCOUNT&gt; ของพนักงานที่ประเมิน
ไปที่เมนู Probation Review
ตรวจสอบว่า Task ยังค้างอยู่และยังกด Submit ย้อนหลังได้หรือไม่</t>
  </si>
  <si>
    <t>2.1 ระบบไม่ Auto pass , probation result ยังว่าง
3.1 probation_transactions ยังเป็น PENDING และไม่มีค่า pass_probation_date
4.1 Task ยังค้างในเมนู Probation Review ของ Manager
4.2 ค่า zProbationAutoStamp เก็บที่ table และ column ใด = ยังไม่มีคำตอบ ให้บันทึกค่าที่ระบบแสดงจริง</t>
  </si>
  <si>
    <t>ตัดจากเคส E2E-202 ไฟล์ HR_SIT_E2E_V.0.1 (28).xlsx ชีท E2E All module
โมดูลที่เคสเต็มเกี่ยวข้อง EC / Notification
ขั้นตอนที่ยกไปรอบเชื่อมโมดูล
- เปิดกล่องแจ้งเตือนในระบบและอีเมลของผู้ที่ต้องได้รับ
ผลที่คาดหวังที่ยกไปรอบเชื่อมโมดูล
- Notification ระบบส่ง reminder ถึง Manager ซ้ำหรือไม่ = ? OQ-PB-03
- Notification รอคำตอบ OQ-PB-03, OQ-PB-58
ไม่ตรวจซ้ำ ค่าที่ตั้งเป็น 2 ซึ่งระบบต้องบันทึกผลให้ ตรวจใน E2E-201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OQ-PB-58</t>
  </si>
  <si>
    <t>E2E-204</t>
  </si>
  <si>
    <t>Probation | Fail probation | กรอก Reason for fail probation | Manager Submit &amp; HRBP Approve | Verify ไม่มี Annual Leave และไม่เปิดสิทธิ์สวัสดิการ</t>
  </si>
  <si>
    <t>PRB-EC-050</t>
  </si>
  <si>
    <t>ผลไม่ผ่านพร้อมกรอกเหตุผล ระบบต้องไม่เปิดสิทธิ์วันลาประจำปี และไม่เปิดสวัสดิการที่ผูกกับการผ่านทดลองงาน</t>
  </si>
  <si>
    <t>ผู้ทดสอบ &lt;MANAGER_ACCOUNT&gt; ผู้ประเมิน และ &lt;HRBP_ACCOUNT&gt; ผู้อนุมัติ
เงื่อนไขก่อนเริ่ม
- Entry Route : Probation Review
- Probation Record สถานะ PENDING
- พนักงาน Employee ID : EMXXXX (จาก E2E-04)
- Probationary Period End Date* = Hire Date + 90 Day (หรือมากกว่า แต่ไม่เกิน 119 Day)
- Reason for fail probation = &lt;TEST_VALUE&gt; ระบุข้อความจริงตอนเล่นเคส
- ชุดข้อมูลที่ใช้ : TD-42
เงื่อนไขของเคสนี้
- Manager บันทึก probation result = Fail probation
ค่าหลักของชุดข้อมูล TD-42 ตรวจสอบเมื่อ 29 ส.ค. 2026
- Business Group = CRC
- Business Unit = 10000003 CFR Central Food Retail
- Company = C004
- Position Code = 40007752 Job Code = STB10.12
- Department = 30002647
- Personnel Grade (PG) = 10
- Employee Group = A - Permanent
- Employee Sub Group = 10
- Employment Type = F
- Work Schedule = D06H0800 Holiday Calendar = 3
- Time Status = O.T. Flag =
- สิทธิ์ลาพักผ่อนปีแรก = 6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</si>
  <si>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เลือก probation result = Fail probation และกรอก Reason for fail probation *
กดปุ่ม Submit
3. Login ด้วย &lt;HR_ADMIN_ACCOUNT&gt; (HRBP)
ไปที่เมนู Probation Review
เปิด Task ของพนักงานที่ประเมิน
กดปุ่ม Approve
4. ตรวจสอบการ update หลัง fail probation
เปิดหน้า Employment Information ตรวจสอบ probation result และ Failed Probation Date
ตรวจสอบ probation_transactions column probation_status , probation_result , reason_for_failed_probation</t>
  </si>
  <si>
    <t>1.1 Employee ID ตรงกับพนักงานที่ใช้ทดสอบ
2.1 ระบบไม่ให้ Submit ถ้าไม่กรอก Reason
4.1 probation result = Fail probation และ employment_jobs.failed_probation_date ถูกเขียน
4.2 probation_transactions probation_status = FAILED และ reason_for_failed_probation เก็บข้อความที่กรอก
4.3 field Reason for failed probation มีใน contract submit แต่ไม่มีใน contract update และ approval = ยังไม่มีคำตอบ ให้บันทึกค่าที่ระบบแสดงจริง</t>
  </si>
  <si>
    <t>ตัดจากเคส E2E-204 ไฟล์ HR_SIT_E2E_V.0.1 (28).xlsx ชีท E2E All module
โมดูลที่เคสเต็มเกี่ยวข้อง EC / TM / BE / PY / Notification
ขั้นตอนที่ยกไปรอบเชื่อมโมดูล
- ตรวจสอบ downstream (TM : ตรวจสอบว่าไม่มี Annual Leave (2701) เพิ่มขึ้น / BE : ตรวจสอบว่าไม่มีการเปิดสิทธิ์สวัสดิการ / Notification : ตรวจสอบกล่องแจ้งเตือนของพนักงานและ Manager)
- เปิดข้อมูลพนักงานคนเดียวกันในระบบ PY ด้วย Employee ID เดิม
ผลที่คาดหวังที่ยกไปรอบเชื่อมโมดูล
- TM 5.3 ไม่มี Annual Leave (2701) ถูกสร้างจาก event นี้
- BE 5.4 ไม่มีการเปิดสิทธิ์สวัสดิการจาก event นี้
- PY 6.1 ไม่มีรายการปรับเงินเดือนจาก event pass probation
- Notification 5.5 ระบบส่ง Notification Fail probation ถึงพนักงานและ Manager ตามทะเบียน Notification ของโครงการ
- รอคำตอบ OQ-PB-69
ไม่ตรวจซ้ำ การส่งต่อเข้ากระบวนการพ้นสภาพหลังผลไม่ผ่าน ตรวจใน E2E-157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OQ-PB-69</t>
  </si>
  <si>
    <t>E2E-205</t>
  </si>
  <si>
    <t>Probation | EG A Permanent | ESG UC Unclassified (99) | Pass probation | Verify Probation Record และการจับคู่ row สิทธิ์ลา</t>
  </si>
  <si>
    <t>PRB-EC-051</t>
  </si>
  <si>
    <t>กลุ่มพนักงาน A ประจำ กลุ่มย่อย UC ไม่จัดประเภท รหัส 99 ระบบต้องสร้างรายการทดลองงาน และจับคู่แถวสิทธิ์วันลาได้</t>
  </si>
  <si>
    <t>ผู้ทดสอบ &lt;HR_ADMIN_ACCOUNT&gt; และ &lt;HRBP_ACCOUNT&gt;
เงื่อนไขก่อนเริ่ม
- Entry Route : Probation Review
- พนักงานถูกสร้างจากเคส Hiring ของชุดข้อมูลนี้แล้ว
- พนักงาน Employee ID : EMXXXX (จาก E2E-25)
- Probationary Period End Date* = Hire Date + 119 Day
- Employee Group = A Permanent , Employee Sub Group = UC
- ชุดข้อมูลที่ใช้ : TD-04
เงื่อนไขของเคสนี้
- Employee Sub Group = UC Unclassified , Employee SubGroup Numeric = 99
ค่าหลักของชุดข้อมูล TD-04 ตรวจสอบเมื่อ 29 ส.ค. 2026
- Business Group = CRC
- Business Unit = 10000075 CDG Central Department Store Group
- Company = C001
- Position Code = 40002451 Job Code = EMA10.63
- Department = 30042278
- Personnel Grade (PG) = UC
- Employee Group = A - Permanent
- Employee Sub Group = UC
- Employment Type = F
- Work Schedule = D05H0830 Holiday Calendar = 1
- Time Status = O.T. Flag =
- สิทธิ์ลาพักผ่อนปีแรก = 20
- ข้อสังเกตของชุดข้อมูลนี้ Personnel Grade UC เท่ากับ PG 99 ที่ฝั่ง BE บอกว่าครอบคลุมแล้ว แต่ฝั่ง TM ไม่มี rule ให้กลุ่ม A คู่กับ UC ดู CF-SIT-16 และ OQ-HIR-102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</si>
  <si>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2. Login ด้วย &lt;MANAGER_ACCOUNT&gt; ของพนักงานที่ประเมิน
ไปที่เมนู Probation Review
เปิด Probation Record ของ Employee ID ที่กำหนด
ตรวจสอบ Probationary Period End Date ที่ระบบตั้งไว้
3. เลือก probation result = Pass probation
กดปุ่ม Submit
4. Login ด้วย &lt;HR_ADMIN_ACCOUNT&gt; (HRBP)
ไปที่เมนู Probation Review
เปิด Task ของพนักงานที่ประเมิน
กดปุ่ม Approve
5. ตรวจสอบการ update หลัง pass probation
เปิดหน้า Employment Information ของพนักงาน
ตรวจสอบ probation result และ Pass Probation Date - Confirm Date
ตรวจสอบ table employee_center.probation_transactions column probation_status , probation_result , pass_probation_date , initiated</t>
  </si>
  <si>
    <t>1.1 field Probationary Period End Date แสดงและมีค่า
2.1 ระบบสร้าง Probation Record ให้ ESG UC เหมือน Sub Group อื่นในกลุ่ม A
2.2 Employee ID ตรงกับพนักงานที่ใช้ทดสอบ
3.1 ระบบตอบ 200 SUCCESS และ Task หายจากรายการของ Manager
5.1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</si>
  <si>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E2E-205 ไฟล์ HR_SIT_E2E_V.0.1 (28).xlsx ชีท E2E All module
โมดูลที่เคสเต็มเกี่ยวข้อง EC / TM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ผลที่คาดหวังที่ยกไปรอบเชื่อมโมดูล
- TM ตาราง Leave Eligibility Rules อ้างช่วง PG เป็นตัวเลข แต่ UC เป็นรหัส 99 ที่ไม่ใช่ระดับจริง ระบบใช้ row ใด = ? OQ-PB-61
- TM รอคำตอบ OQ-PB-61, OQ-PB-65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 OQ-PB-61</t>
  </si>
  <si>
    <t>E2E-206</t>
  </si>
  <si>
    <t>Probation | EG B Expat Outbound | Pass probation | Verify Probationary Period End Date และ Contract End Date ถูก disable</t>
  </si>
  <si>
    <t>PRB-EC-052</t>
  </si>
  <si>
    <t>กลุ่มพนักงาน B ชาวต่างชาติที่ส่งออกไปทำงานต่างประเทศ ช่องวันครบกำหนดทดลองงาน และวันสิ้นสุดสัญญาต้องถูกปิดไม่ให้แก้ไข</t>
  </si>
  <si>
    <t>ผู้ทดสอบ &lt;HR_ADMIN_ACCOUNT&gt; และ &lt;HRBP_ACCOUNT&gt;
เงื่อนไขก่อนเริ่ม
- Entry Route : Probation Review
- พนักงาน EG B ถูกสร้างจากเคส Hiring แล้ว
- พนักงาน Employee ID : EMXXXX (จาก E2E-17)
- Probationary Period End Date* = Hire Date + 119 Day
- ชุดข้อมูลที่ใช้ : TD-47
เงื่อนไขของเคสนี้
- Employee Group = B Expat Outbound , Contract Type = R1 Regular
ค่าหลักของชุดข้อมูล TD-47 ตรวจสอบเมื่อ 29 ส.ค. 2026
- Business Group = CRC
- Business Unit = 10000075 CDG Central Department Store Group
- Company = C001
- Position Code = 40001378 Job Code = MKC10.21
- Department = 30000654
- Personnel Grade (PG) = 12
- Employee Group = B - Expat Outbound
- Employee Sub Group = 12
- Employment Type = F
- Work Schedule = D05H0830 Holiday Calendar = 1
- Time Status = O.T. Flag =
- สิทธิ์ลาพักผ่อนปีแรก = 6
- ข้อสังเกตของชุดข้อมูลนี้ Position จริงในฐานข้อมูล ชื่อ ผู้จัดการ Department ส่งเสริมการขาย Business Unit CDG ไม่มีแถว rule เวลาของกลุ่ม B ถึง H จึงตกมาใช้แถวค่ากลาง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</si>
  <si>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1.1 field Contract End Date ถูก disable
1.2 Probationary Period End Date = Hire Date + 119 Day
2.1 ระบบสร้าง Probation Record ให้ EG B ตามปกติ
2.2 Employee ID ตรงกับพนักงานที่ใช้ทดสอบ
3.1 ระบบตอบ 200 SUCCESS และ Task หายจากรายการของ Manager
5.1 Task ของ Manager และ HRBP ถูกปิดสถานะ Done
5.2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</si>
  <si>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E2E-206 ไฟล์ HR_SIT_E2E_V.0.1 (28).xlsx ชีท E2E All module
โมดูลที่เคสเต็มเกี่ยวข้อง EC / TM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เปิดกล่องแจ้งเตือนในระบบและอีเมลของผู้ที่ต้องได้รับ
ผลที่คาดหวังที่ยกไปรอบเชื่อมโมดูล
- TM 6.1 Annual Leave คำนวณตามเงื่อนไขของ Business Group และ PG ของพนักงาน
- Notification 7.1 Notification Probation_07 Pass probation ส่งถึงพนักงานและ Manager
- รอคำตอบ OQ-PB-65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</si>
  <si>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E2E-207</t>
  </si>
  <si>
    <t>Probation | EG C Expat Inbound | Work Permit | Pass probation | Verify รอบทดลองงานไม่ผูกกับวันหมดอายุ Work Permit</t>
  </si>
  <si>
    <t>PRB-EC-053</t>
  </si>
  <si>
    <t>กลุ่มพนักงาน C ชาวต่างชาติที่เข้ามาทำงานในประเทศ รอบทดลองงานต้องเดินตามปกติ และต้องไม่ผูกวันครบกำหนดกับวันหมดอายุใบอนุญาตทำงาน</t>
  </si>
  <si>
    <t>ผู้ทดสอบ &lt;HR_ADMIN_ACCOUNT&gt; และ &lt;HRBP_ACCOUNT&gt;
เงื่อนไขก่อนเริ่ม
- Entry Route : Probation Review
- พนักงาน EG C มีข้อมูล Work Permit ครบ
- พนักงาน Employee ID : EMXXXX (จาก E2E-16)
- Probationary Period End Date* = Hire Date + 119 Day
- Work Permit Expiry Date ต้องอยู่ก่อน Probationary Period End Date
- ชุดข้อมูลที่ใช้ : TD-48
เงื่อนไขของเคสนี้
- Employee Group = C Expat Inbound , มีข้อมูล Work Permit
ค่าหลักของชุดข้อมูล TD-48 ตรวจสอบเมื่อ 29 ส.ค. 2026
- Business Group = CRC
- Business Unit = 10000075 CDG Central Department Store Group
- Company = C001
- Position Code = 40001381 Job Code = GAB10.21
- Department = 30046501
- Personnel Grade (PG) = 12
- Employee Group = C - Expat Inbound
- Employee Sub Group = 12
- Employment Type = F
- Work Schedule = D05H0830 Holiday Calendar = 1
- Time Status = O.T. Flag =
- สิทธิ์ลาพักผ่อนปีแรก = 6
- ข้อสังเกตของชุดข้อมูลนี้ Position จริงในฐานข้อมูล ชื่อ เลขานุการ ใช้กับเคสสัญชาติที่ไม่ใช่ไทยซึ่งต้องกรอกใบอนุญาตทำงาน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</si>
  <si>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ตรวจสอบ Probationary Period End Date
เปิดการ์ด Work Permit ตรวจสอบวันหมดอายุ
2. Login ด้วย &lt;MANAGER_ACCOUNT&gt; ของพนักงานที่ประเมิน
ไปที่เมนู Probation Review
เปิด Probation Record ของ Employee ID ที่กำหนด
ตรวจสอบ Probationary Period End Date ที่ระบบตั้งไว้
3. เลือก probation result = Pass probation
กดปุ่ม Submit
4. Login ด้วย &lt;HR_ADMIN_ACCOUNT&gt; (HRBP)
ไปที่เมนู Probation Review
เปิด Task ของพนักงานที่ประเมิน
กดปุ่ม Approve
5. ตรวจสอบการ update หลัง pass probation
เปิดหน้า Employment Information ของพนักงาน
ตรวจสอบ probation result และ Pass Probation Date - Confirm Date
ตรวจสอบ table employee_center.probation_transactions column probation_status , probation_result , pass_probation_date , initiated
6. ตรวจสอบความสัมพันธ์กับ Work Permit</t>
  </si>
  <si>
    <t>1.1 Probationary Period End Date คำนวณจาก Hire Date เท่านั้น ไม่ผูกกับวันหมดอายุ Work Permit
2.1 Employee ID ตรงกับพนักงานที่ใช้ทดสอบ
3.1 ระบบตอบ 200 SUCCESS และ Task หายจากรายการของ Manager
5.1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
6.1 วันหมดอายุ Work Permit ไม่ถูกนำมาตัดรอบทดลองงาน
6.2 Pass Probation Date - Confirm Date ไม่ถูกเลื่อนตาม Work Permit
6.3 Task ของ Manager และ HRBP ถูกปิดสถานะ Done</t>
  </si>
  <si>
    <t>ตัดจากเคส E2E-207 ไฟล์ HR_SIT_E2E_V.0.1 (28).xlsx ชีท E2E All module
โมดูลที่เคสเต็มเกี่ยวข้อง EC / TM / Notification
ขั้นตอนที่ยกไปรอบเชื่อมโมดูล
- เปิดกล่องแจ้งเตือนในระบบและอีเมลของผู้ที่ต้องได้รับ
ผลที่คาดหวังที่ยกไปรอบเชื่อมโมดูล
- Notification 7.1 Notification Probation_07 Pass probation ส่งถึงพนักงานและ Manager
- รอคำตอบ OQ-PB-65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</si>
  <si>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E2E-208</t>
  </si>
  <si>
    <t>Probation | EG D Retirement | BG CRC และ CHR | Verify Probationary Period End Date ถูกซ่อน และไม่มี Probation Record</t>
  </si>
  <si>
    <t>PRB-EC-054</t>
  </si>
  <si>
    <t>กลุ่มพนักงาน D ผู้เกษียณที่จ้างต่อ ใน BG CRC และ CHR ช่องวันครบกำหนดทดลองงานต้องถูกซ่อน และต้องไม่มีรายการทดลองงานเกิดขึ้น</t>
  </si>
  <si>
    <t>ผู้ทดสอบ &lt;HR_ADMIN_ACCOUNT&gt; และ &lt;HRBP_ACCOUNT&gt;
เงื่อนไขก่อนเริ่ม
- Entry Route : Employee Center - Employment Information และ Probation Review
- พนักงาน EG D ถูกสร้างจากเคส Hiring แล้ว
- พนักงาน Employee ID : EMXXXX (จาก E2E-18)
- ใช้พนักงาน 2 คน คนหนึ่ง BG CRC อีกคน BG CHR
- Contract End Date* = ต้องกรอก
- ชุดข้อมูลที่ใช้ : TD-49 และ TD-61
เงื่อนไขของเคสนี้
- Employee Group = D Retirement
- สเปกระบุ Probationary Period End Date = Not Required (Hidden)
- เล่นซ้ำ 2 Business Group เพื่อยืนยันว่าเงื่อนไขซ่อน field ไม่ขึ้นกับ Business Group
ค่าหลักของชุดข้อมูล TD-49 ตรวจสอบเมื่อ 29 ส.ค. 2026
- Business Group = CRC
- Business Unit = 10000003 CFR Central Food Retail
- Company = C004
- Position Code = 40004879 Job Code = FAA10.41
- Department = 30002069
- Personnel Grade (PG) = 12
- Employee Group = D - Retirement
- Employee Sub Group = 12
- Employment Type = F
- Work Schedule = D06H0800 Holiday Calendar = 3
- Time Status = O.T. Flag =
- สิทธิ์ลาพักผ่อนปีแรก = 6
- ข้อสังเกตของชุดข้อมูลนี้ Position จริงในฐานข้อมูล ชื่อ Finance Department Manager ใช้กับเคสอายุตั้งแต่ 60 ปีขึ้นไป
ชุดข้อมูลอื่นที่ใช้ในเคสนี้
- TD-61 : BG = CHR , BU = 10000012 , PG = 14 , EG = D - Retirement , ESG = 14 , Work Schedule = D05H0830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</si>
  <si>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2. ทำซ้ำกับพนักงาน BG CHR
3. ให้ทีมพัฒนา run daily batch ตามรอบ
บันทึกเวลาที่ batch run จริง
ตรวจสอบ table employee_center.probation_transactions ว่ามี record ของ Employee ID นี้หรือไม่
4. Login ด้วย &lt;MANAGER_ACCOUNT&gt; ของพนักงานที่ประเมิน
ไปที่เมนู Probation Review</t>
  </si>
  <si>
    <t>1.1 field Probationary Period End Date ไม่แสดงบนหน้าจอของ EG D Retirement
1.2 field Contract End Date แสดงและบังคับกรอก
2.1 field ถูกซ่อนเหมือนกัน
3.1 ไม่มี record ใน employee_center.probation_transactions หลัง daily batch run ครบรอบ
4.1 Manager ไม่ได้รับ Task ประเมินทดลองงานในเมนู Probation Review
4.2 ไม่มี Task ของ Employee ID นี้ในรายการ</t>
  </si>
  <si>
    <t>ตัดจากเคส E2E-208 ไฟล์ HR_SIT_E2E_V.0.1 (28).xlsx ชีท E2E All module
โมดูลที่เคสเต็มเกี่ยวข้อง EC
ขั้นตอนที่ยกไปรอบเชื่อมโมดูล
- เปิดข้อมูลพนักงานคนเดียวกันในระบบ TM ด้วย Employee ID เดิม
- เปิดข้อมูลพนักงานคนเดียวกันในระบบ BE ด้วย Employee ID เดิม
ผลที่คาดหวังที่ยกไปรอบเชื่อมโมดูล
- TM 5.1 ไม่มีการสร้าง Annual Leave (2701) จาก event pass probation
- BE 6.1 ไม่มีการเปิดสิทธิ์สวัสดิการจาก event pass probation
- ตาราง Leave Eligibility Rules ผูกสิทธิ์ลาพักผ่อนไว้กับเงื่อนไข Is Pass Probation = Yes กลุ่มที่ไม่มีรอบทดลองงานจึงได้สิทธิ์ลาพักผ่อนหรือไม่ และเริ่มใช้ได้วันใด = ? OQ-PB-60
- รอคำตอบ OQ-PB-60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OQ-PB-60</t>
  </si>
  <si>
    <t>E2E-209</t>
  </si>
  <si>
    <t>Probation | EG E Temporary | ESG P1 P2 P3 P4 P5 | Verify ไม่มี Probation Record ทุก Sub Group และ pay basis ตรงตาม Sub Group</t>
  </si>
  <si>
    <t>PRB-EC-055</t>
  </si>
  <si>
    <t>กลุ่มพนักงาน E ชั่วคราว ทุกกลุ่มย่อย P1 ถึง P5 ต้องไม่มีรายการทดลองงาน และฐานการจ่ายต้องตรงกับกลุ่มย่อยที่เลือก</t>
  </si>
  <si>
    <t>ผู้ทดสอบ &lt;HR_ADMIN_ACCOUNT&gt; และ &lt;HRBP_ACCOUNT&gt;
เงื่อนไขก่อนเริ่ม
- Entry Route : Employee Center - Employment Information และ Probation Review
- พนักงานทั้ง 5 คนถูกสร้างจากเคส Hiring แล้ว
- พนักงาน Employee ID : EMXXXX (จาก E2E-14)
- ใช้พนักงาน 5 คน คนละ Employee Sub Group ตามชุดข้อมูลที่ระบุ
- TD-134 เป็นชุดข้อมูลใหม่ ต้องขอค่า Foundation จากทีมก่อนเล่น
- ชุดข้อมูลที่ใช้ : TD-50 และ TD-106 , TD-51 , TD-134 , TD-52
เงื่อนไขของเคสนี้
- Employee Group = E Temporary
- ครอบคลุม ESG P1 Daily , P2 Monthly , P3 Hourly , P4 Piecework , P5 Event
- ทั้ง 5 Sub Group ให้ผลเดียวกันคือไม่มีรอบทดลองงาน ต่างกันเฉพาะ pay basis
ค่าหลักของชุดข้อมูล TD-50 ตรวจสอบเมื่อ 29 ส.ค. 2026
- Business Group = CRC
- Business Unit = 10000003 CFR Central Food Retail
- Company = C004
- Position Code = 40172617 Job Code = STA10.03
- Department = 30002732
- Personnel Grade (PG) = NA
- Employee Group = E - Temporary
- Employee Sub Group = P1-Daily
- Employment Type = P
- Work Schedule = D06H0800 Holiday Calendar = 3
- Time Status = O.T. Flag =
- สิทธิ์ลาพักผ่อนปีแรก = ? แถว Quota ของกลุ่มนี้ระบุ Personnel Grade 01 ถึง 20 ซึ่งไม่ครอบ NA ดู OQ-HIR-111
- ข้อสังเกตของชุดข้อมูลนี้ Position จริงในฐานข้อมูล ชื่อ Part Time Staff_Meat Personnel Grade เป็น NA จึงคีย์ Employee Subgroup เป็นรหัส P1 ไม่ใช่ตัวเลข
ชุดข้อมูลอื่นที่ใช้ในเคสนี้
- TD-106 : BG = CPN , BU = 10000009 , PG = 16 , EG = E - Temporary , ESG = P2 , Work Schedule = D05H0830
- TD-51 : BG = CRC , BU = 10000003 , PG = NA , EG = E - Temporary , ESG = P3-Hourly , Work Schedule = D06H0800
- TD-134 : EG = E Temporary , ESG = P4 Piecework (ชุดข้อมูลใหม่ ค่า Foundation ที่เหลือขอจากทีมก่อนเล่น ดูชีท 4 ของไฟล์นี้)
- TD-52 : BG = CRC , BU = 10000003 , PG = NA , EG = E - Temporary , ESG = P5-Event , Work Schedule = D06H0800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</si>
  <si>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ของพนักงาน ESG P1 Daily
2. ทำซ้ำขั้นตอนที่ 1 กับ ESG P2 Monthly , P3 Hourly , P4 Piecework และ P5 Event
บันทึกผลแยกรายคนว่า field แสดงหรือถูกซ่อน
3. ให้ทีมพัฒนา run daily batch ตามรอบ
บันทึกเวลาที่ batch run จริง
ตรวจสอบ table employee_center.probation_transactions ว่ามี record ของ Employee ID นี้หรือไม่
4. Login ด้วย &lt;MANAGER_ACCOUNT&gt; ของพนักงานที่ประเมิน
ไปที่เมนู Probation Review
5. ตรวจสอบ pay basis ที่ต่างกันของแต่ละ Sub Group
ตรวจสอบ Wage Type และ Pay Group ของแต่ละคนว่าตรงตามชุดข้อมูล
ตรวจสอบ Time Status และ O.T. Flag ตามตาราง time_status_mapping</t>
  </si>
  <si>
    <t>1.1 field Probationary Period End Date ไม่บังคับกรอก
1.2 field Contract End Date บังคับกรอก
4.1 ไม่มี Task ของ Employee ID นี้ในรายการ
5.1 ไม่มี record ใน probation_transactions ของ EG E ทุก Sub Group
5.2 field Probationary Period End Date สเปกระบุ Not Required แต่ไม่ระบุว่า Hidden field ต้องถูกซ่อนหรือแสดงแต่ไม่บังคับ = ยังไม่มีคำตอบ ให้บันทึกค่าที่ระบบแสดงจริง</t>
  </si>
  <si>
    <t>ตัดจากเคส E2E-209 ไฟล์ HR_SIT_E2E_V.0.1 (28).xlsx ชีท E2E All module
โมดูลที่เคสเต็มเกี่ยวข้อง EC / TM / PY
ขั้นตอนที่ยกไปรอบเชื่อมโมดูล
- เปิดข้อมูลพนักงานคนเดียวกันในระบบ TM ด้วย Employee ID เดิม
- เปิดข้อมูลพนักงานคนเดียวกันในระบบ PY ด้วย Employee ID เดิม
ผลที่คาดหวังที่ยกไปรอบเชื่อมโมดูล
- TM 6.1 ไม่มีการสร้าง Annual Leave (2701) จาก event pass probation
- TM 6.2 Time Status และ O.T. Flag ตรงตาม time_status_mapping ของแต่ละ Sub Group
- PY Wage Type ตรงตามชุดข้อมูล TH_1002 Daily , TH_1004 Hourly และของ P4 Piecework = ? OQ-PB-73
- PY รอคำตอบ OQ-PB-49, OQ-PB-73
ไม่ตรวจซ้ำ กลุ่มอื่นที่ไม่มีรายการทดลองงานเช่นกัน ตรวจใน E2E-208 E2E-210 E2E-211 และ E2E-212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OQ-PB-49, OQ-PB-73</t>
  </si>
  <si>
    <t>E2E-210</t>
  </si>
  <si>
    <t>Probation | EG F DVT | ESG D1 D2 | Verify Probationary Period End Date ถูกซ่อน และไม่มี Probation Record</t>
  </si>
  <si>
    <t>PRB-EC-056</t>
  </si>
  <si>
    <t>กลุ่มพนักงาน F นักศึกษาฝึกงานทวิภาคี กลุ่มย่อย D1 และ D2 ช่องวันครบกำหนดทดลองงานต้องถูกซ่อน และต้องไม่มีรายการทดลองงาน</t>
  </si>
  <si>
    <t>ผู้ทดสอบ &lt;HR_ADMIN_ACCOUNT&gt; และ &lt;HRBP_ACCOUNT&gt;
เงื่อนไขก่อนเริ่ม
- Entry Route : Employee Center - Employment Information และ Probation Review
- พนักงาน EG F ถูกสร้างจากเคส Hiring แล้ว
- พนักงาน Employee ID : EMXXXX (จาก E2E-19)
- ใช้พนักงาน 2 คน คนละ Sub Group
- DVT Fields* = ต้องกรอก
- ชุดข้อมูลที่ใช้ : TD-53 และ TD-54
เงื่อนไขของเคสนี้
- Employee Group = F DVT
- ครอบคลุม D1 Partner university และ D2 Other university
- 2 Sub Group ให้ผลเดียวกัน ต่างกันเฉพาะแหล่งที่มาของนักศึกษา
ค่าหลักของชุดข้อมูล TD-53 ตรวจสอบเมื่อ 29 ส.ค. 2026
- Business Group = CRC
- Business Unit = 10000003 CFR Central Food Retail
- Company = C004
- Position Code = 40201447 Job Code = STA10.03
- Department = 30041915
- Personnel Grade (PG) = NA
- Employee Group = F - DVT
- Employee Sub Group = D1-Partner university
- Employment Type = P
- Work Schedule = D06H0800 Holiday Calendar = 3
- Time Status = O.T. Flag =
- สิทธิ์ลาพักผ่อนปีแรก = ? ไม่มีแถว Quota ที่ตรงกับกลุ่ม F ดู OQ-HIR-111
- ข้อสังเกตของชุดข้อมูลนี้ Position จริงในฐานข้อมูล ชื่อ Student ใช้กับเคสนักศึกษาทวิภาคีที่ตรวจการไม่หักประกันสังคม
ชุดข้อมูลอื่นที่ใช้ในเคสนี้
- TD-54 : BG = CRC , BU = 10000003 , PG = NA , EG = F - DVT , ESG = D2-Other university , Work Schedule = D06H0800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</si>
  <si>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ของพนักงาน ESG D1
2. ทำซ้ำกับพนักงาน ESG D2
3. ให้ทีมพัฒนา run daily batch ตามรอบ
บันทึกเวลาที่ batch run จริง
ตรวจสอบ table employee_center.probation_transactions ว่ามี record ของ Employee ID นี้หรือไม่
4. Login ด้วย &lt;MANAGER_ACCOUNT&gt; ของพนักงานที่ประเมิน
ไปที่เมนู Probation Review</t>
  </si>
  <si>
    <t>1.1 field Probationary Period End Date ไม่แสดงบนหน้าจอของ EG F DVT
1.2 กลุ่ม DVT Fields บังคับกรอก และผลของ D1 กับ D2 เหมือนกัน
2.1 ผลเหมือนกัน
3.1 ไม่มี record ใน employee_center.probation_transactions หลัง daily batch run ครบรอบ
4.1 Manager ไม่ได้รับ Task ประเมินทดลองงานในเมนู Probation Review
4.2 ไม่มี Task ของ Employee ID นี้ในรายการ</t>
  </si>
  <si>
    <t>ตัดจากเคส E2E-210 ไฟล์ HR_SIT_E2E_V.0.1 (28).xlsx ชีท E2E All module
โมดูลที่เคสเต็มเกี่ยวข้อง EC
ขั้นตอนที่ยกไปรอบเชื่อมโมดูล
- เปิดข้อมูลพนักงานคนเดียวกันในระบบ TM ด้วย Employee ID เดิม
- เปิดข้อมูลพนักงานคนเดียวกันในระบบ BE ด้วย Employee ID เดิม
ผลที่คาดหวังที่ยกไปรอบเชื่อมโมดูล
- TM 5.1 ไม่มีการสร้าง Annual Leave (2701) จาก event pass probation
- BE 6.1 ไม่มีการเปิดสิทธิ์สวัสดิการจาก event pass probation
- ตาราง Leave Eligibility Rules ผูกสิทธิ์ลาพักผ่อนไว้กับเงื่อนไข Is Pass Probation = Yes กลุ่มที่ไม่มีรอบทดลองงานจึงได้สิทธิ์ลาพักผ่อนหรือไม่ และเริ่มใช้ได้วันใด = ? OQ-PB-60
- รอคำตอบ OQ-PB-60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OQ-PB-60</t>
  </si>
  <si>
    <t>E2E-211</t>
  </si>
  <si>
    <t>Probation | EG G Internship | ESG T1 T2 T3 | Verify ไม่มี Probation Record ทุก Sub Group</t>
  </si>
  <si>
    <t>PRB-EC-057</t>
  </si>
  <si>
    <t>กลุ่มพนักงาน G ฝึกงาน ทุกกลุ่มย่อย T1 ถึง T3 ต้องไม่มีรายการทดลองงาน</t>
  </si>
  <si>
    <t>ผู้ทดสอบ &lt;HR_ADMIN_ACCOUNT&gt; และ &lt;HRBP_ACCOUNT&gt;
เงื่อนไขก่อนเริ่ม
- Entry Route : Employee Center - Employment Information และ Probation Review
- พนักงาน EG G ถูกสร้างจากเคส Hiring แล้ว
- พนักงาน Employee ID : EMXXXX (คีย์ใหม่ตามขั้นตอน Hiring ก่อนเริ่มเคสนี้)
- ใช้พนักงาน 3 คน คนละ Sub Group
- TD-135 เป็นชุดข้อมูลใหม่ ต้องขอค่า Foundation จากทีมก่อนเล่น
- ชุดข้อมูลที่ใช้ : TD-55 และ TD-56 , TD-135
เงื่อนไขของเคสนี้
- Employee Group = G Internship
- ครอบคลุม T1 CG Internship , T2 Student trainee , T3 Student trainee [H]
- ทั้ง 3 Sub Group ให้ผลเดียวกัน
ค่าหลักของชุดข้อมูล TD-55 ตรวจสอบเมื่อ 29 ส.ค. 2026
- Business Group = CRC
- Business Unit = 10000003 CFR Central Food Retail
- Company = C004
- Position Code = 40205893 Job Code = STA10.03
- Department = 30002314
- Personnel Grade (PG) = NA
- Employee Group = G - Internship
- Employee Sub Group = T1-CG Internship
- Employment Type = P
- Work Schedule = D06H0800 Holiday Calendar = 3
- Time Status = O.T. Flag =
- สิทธิ์ลาพักผ่อนปีแรก = ? ไม่มีแถว Quota ที่ตรงกับกลุ่ม G ดู OQ-HIR-111
- ข้อสังเกตของชุดข้อมูลนี้ Position จริงในฐานข้อมูล ชื่อ Internship_Delica
ชุดข้อมูลอื่นที่ใช้ในเคสนี้
- TD-56 : BG = CU , BU = 10000013 , PG = NA , EG = G - Internship , ESG = T2-Student trainee , Work Schedule = D05H0830
- TD-135 : EG = G Internship , ESG = T3 Student trainee [H] (ชุดข้อมูลใหม่ ค่า Foundation ที่เหลือขอจากทีมก่อนเล่น ดูชีท 4 ของไฟล์นี้)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</si>
  <si>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ของพนักงาน ESG T1
2. ทำซ้ำกับ ESG T2 และ T3
บันทึกผลแยกรายคน
3. ให้ทีมพัฒนา run daily batch ตามรอบ
บันทึกเวลาที่ batch run จริง
ตรวจสอบ table employee_center.probation_transactions ว่ามี record ของ Employee ID นี้หรือไม่
4. Login ด้วย &lt;MANAGER_ACCOUNT&gt; ของพนักงานที่ประเมิน
ไปที่เมนู Probation Review</t>
  </si>
  <si>
    <t>1.1 field Contract End Date บังคับกรอกทุก Sub Group
1.2 หน้า Employment Information ไม่แสดง field Probationary Period End Date และไม่แสดง field probation result
1.3 field Probationary Period End Date ไม่บังคับกรอก
3.1 ไม่มี record ใน employee_center.probation_transactions หลัง daily batch run ครบรอบ
4.1 ผลของ T1 T2 และ T3 เหมือนกันคือไม่มีรอบทดลองงาน
4.2 Manager ไม่ได้รับ Task ประเมินทดลองงานในเมนู Probation Review
4.3 ไม่มี Task ของ Employee ID นี้ในรายการ
4.4 สเปกระบุ EG G ว่า Not Required แต่ไม่มีคำว่า Hidden field ต้องถูกซ่อนหรือแสดงแต่ไม่บังคับ = ยังไม่มีคำตอบ ให้บันทึกค่าที่ระบบแสดงจริง</t>
  </si>
  <si>
    <t>ตัดจากเคส E2E-211 ไฟล์ HR_SIT_E2E_V.0.1 (28).xlsx ชีท E2E All module
โมดูลที่เคสเต็มเกี่ยวข้อง EC
ขั้นตอนที่ยกไปรอบเชื่อมโมดูล
- เปิดข้อมูลพนักงานคนเดียวกันในระบบ TM ด้วย Employee ID เดิม
- เปิดข้อมูลพนักงานคนเดียวกันในระบบ BE ด้วย Employee ID เดิม
ผลที่คาดหวังที่ยกไปรอบเชื่อมโมดูล
- TM 5.1 ไม่มีการสร้าง Annual Leave (2701) จาก event pass probation
- BE 6.1 ไม่มีการเปิดสิทธิ์สวัสดิการจาก event pass probation
- ตาราง Leave Eligibility Rules ผูกสิทธิ์ลาพักผ่อนไว้กับเงื่อนไข Is Pass Probation = Yes กลุ่มที่ไม่มีรอบทดลองงานจึงได้สิทธิ์ลาพักผ่อนหรือไม่ และเริ่มใช้ได้วันใด = ? OQ-PB-60
- รอคำตอบ OQ-PB-49, OQ-PB-60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OQ-PB-49, OQ-PB-60</t>
  </si>
  <si>
    <t>E2E-212</t>
  </si>
  <si>
    <t>Probation | EG H Contingent Worker | ESG C1 ถึง C6 | Verify ไม่มี Probation Record ทุก Sub Group</t>
  </si>
  <si>
    <t>PRB-EC-058</t>
  </si>
  <si>
    <t>กลุ่มพนักงาน H ผู้ปฏิบัติงานที่ไม่ใช่พนักงาน ทุกกลุ่มย่อย C1 ถึง C6 ต้องไม่มีรายการทดลองงาน</t>
  </si>
  <si>
    <t>ผู้ทดสอบ &lt;HR_ADMIN_ACCOUNT&gt; และ &lt;HRBP_ACCOUNT&gt;
เงื่อนไขก่อนเริ่ม
- Entry Route : Employee Center - Employment Information และ Probation Review
- พนักงาน EG H ถูกสร้างจากเคส Hiring แล้ว
- พนักงาน Employee ID : EMXXXX (จาก E2E-35)
- ใช้พนักงาน 6 คน คนละ Sub Group
- TD-136 ถึง TD-139 เป็นชุดข้อมูลใหม่ ต้องขอค่า Foundation จากทีมก่อนเล่น
- ชุดข้อมูลที่ใช้ : TD-57 และ TD-58 , TD-136 , TD-137 , TD-138 , TD-139
เงื่อนไขของเคสนี้
- Employee Group = H Contingent Worker
- ครอบคลุม C1 Consultant , C2 Outsource , C3 Doctor , C4 Nurse , C5 Hospital , C6 Police
- ทั้ง 6 Sub Group ให้ผลเดียวกันคือไม่มีรอบทดลองงาน
ค่าหลักของชุดข้อมูล TD-57 ตรวจสอบเมื่อ 29 ส.ค. 2026
- Business Group = CU
- Business Unit = 10000013 CU Corporate Units
- Company = C013
- Position Code = 40016139 Job Code = BDA10.01
- Department = 30005382
- Personnel Grade (PG) = NA
- Employee Group = H - Contingent Worker
- Employee Sub Group = C1-Consultant
- Employment Type = P
- Work Schedule = D05H0830 Holiday Calendar = 1
- Time Status = O.T. Flag =
- สิทธิ์ลาพักผ่อนปีแรก = ? ไม่มีแถว Quota ที่ตรงกับกลุ่ม H ดู OQ-HIR-111
- ข้อสังเกตของชุดข้อมูลนี้ Position จริงในฐานข้อมูล ชื่อ Consultant ใช้กับเคสสัญญาจ้างเกินหนึ่งปี
ชุดข้อมูลอื่นที่ใช้ในเคสนี้
- TD-58 : BG = CPN , BU = 10000009 , PG = NA , EG = H - Contingent Worker , ESG = C2-Outsource , Work Schedule = D05H0830
- TD-136 : EG = H Contingent Worker , ESG = C3 Doctor (ชุดข้อมูลใหม่ ค่า Foundation ที่เหลือขอจากทีมก่อนเล่น ดูชีท 4 ของไฟล์นี้)
- TD-137 : EG = H Contingent Worker , ESG = C4 Nurse (ชุดข้อมูลใหม่ ค่า Foundation ที่เหลือขอจากทีมก่อนเล่น ดูชีท 4 ของไฟล์นี้)
- TD-138 : EG = H Contingent Worker , ESG = C5 Hospital (ชุดข้อมูลใหม่ ค่า Foundation ที่เหลือขอจากทีมก่อนเล่น ดูชีท 4 ของไฟล์นี้)
- TD-139 : EG = H Contingent Worker , ESG = C6 Police (ชุดข้อมูลใหม่ ค่า Foundation ที่เหลือขอจากทีมก่อนเล่น ดูชีท 4 ของไฟล์นี้)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</si>
  <si>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ของพนักงาน ESG C1 Consultant
2. ทำซ้ำขั้นตอนที่ 1 กับ ESG C2 ถึง C6
บันทึกผลแยกรายคนว่า field แสดงหรือถูกซ่อน
3. ให้ทีมพัฒนา run daily batch ตามรอบ
บันทึกเวลาที่ batch run จริง
ตรวจสอบ table employee_center.probation_transactions ว่ามี record ของ Employee ID นี้หรือไม่
4. Login ด้วย &lt;MANAGER_ACCOUNT&gt; ของพนักงานที่ประเมิน
ไปที่เมนู Probation Review</t>
  </si>
  <si>
    <t>1.1 หน้า Employment Information ไม่แสดง field Probationary Period End Date และไม่แสดง field probation result
1.2 field Probationary Period End Date ไม่บังคับกรอก
1.3 field Contract End Date บังคับกรอก
3.1 ไม่มี record ใน employee_center.probation_transactions หลัง daily batch run ครบรอบ
4.1 Manager ไม่ได้รับ Task ประเมินทดลองงานในเมนู Probation Review
4.2 ไม่มี Task ของ Employee ID นี้ในรายการ
4.3 field Probationary Period End Date ต้องถูกซ่อน หรือแสดงแต่ไม่บังคับ = ยังไม่มีคำตอบ ให้บันทึกค่าที่ระบบแสดงจริง</t>
  </si>
  <si>
    <t>ตัดจากเคส E2E-212 ไฟล์ HR_SIT_E2E_V.0.1 (28).xlsx ชีท E2E All module
โมดูลที่เคสเต็มเกี่ยวข้อง EC
ขั้นตอนที่ยกไปรอบเชื่อมโมดูล
- เปิดข้อมูลพนักงานคนเดียวกันในระบบ TM ด้วย Employee ID เดิม
- เปิดข้อมูลพนักงานคนเดียวกันในระบบ BE ด้วย Employee ID เดิม
ผลที่คาดหวังที่ยกไปรอบเชื่อมโมดูล
- TM 5.1 ไม่มีการสร้าง Annual Leave (2701) จาก event pass probation
- BE 6.1 ไม่มีการเปิดสิทธิ์สวัสดิการจาก event pass probation
- ตาราง Leave Eligibility Rules ผูกสิทธิ์ลาพักผ่อนไว้กับเงื่อนไข Is Pass Probation = Yes กลุ่มที่ไม่มีรอบทดลองงานจึงได้สิทธิ์ลาพักผ่อนหรือไม่ และเริ่มใช้ได้วันใด = ? OQ-PB-60
- รอคำตอบ OQ-PB-49, OQ-PB-60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OQ-PB-49, OQ-PB-60</t>
  </si>
  <si>
    <t>E2E-213</t>
  </si>
  <si>
    <t>Probation | EG A Permanent | ESG Piecework X7-XB และ Daily Y7-YB | Pass probation | Verify Probation Record และ pay basis</t>
  </si>
  <si>
    <t>PRB-EC-059</t>
  </si>
  <si>
    <t>กลุ่มพนักงาน A ประจำ กลุ่มย่อยรายชิ้น X7 ถึง XB และรายวัน Y7 ถึง YB ต้องมีรายการทดลองงาน และฐานการจ่ายต้องตรงกับกลุ่มย่อย</t>
  </si>
  <si>
    <t>ผู้ทดสอบ &lt;HR_ADMIN_ACCOUNT&gt; และ &lt;HRBP_ACCOUNT&gt;
เงื่อนไขก่อนเริ่ม
- Entry Route : Employee Center - Employment Information และ Probation Review
- พนักงาน 2 คนถูกสร้างจากเคส Hiring แล้ว
- พนักงาน Employee ID : EMXXXX (คีย์ใหม่ตามขั้นตอน Hiring ก่อนเริ่มเคสนี้)
- Probationary Period End Date* = Hire Date + 119 Day
- ใช้พนักงาน 2 คน คนหนึ่ง ESG X7 Piecework 07 อีกคน ESG Y7 Daily 07
- TD-140 และ TD-141 เป็นชุดข้อมูลใหม่ ต้องขอค่า Foundation จากทีมก่อนเล่น
- ชุดข้อมูลที่ใช้ : TD-140 และ TD-141
เงื่อนไขของเคสนี้
- Employee Group = A Permanent แต่ Employee Sub Group เป็นชุด Piecework X7 ถึง XB และชุด Daily Y7 ถึง YB
- ต่างจากกลุ่ม A ปกติที่จ่ายรายเดือน จึงต้องดู downstream TM และ PY
ค่าหลักของชุดข้อมูล TD-140
- EG = A Permanent , ESG = X7 Piecework 07
- ชุดข้อมูลนี้ยังไม่มีในชีท Hiring Test Data ค่า Foundation ที่เหลือ คือ Business Group , Business Unit , Company , Position Code , Job Code , Department , Personnel Grade , Work Schedule , Holiday Calendar , Time Status และ O.T. Flag ต้องขอจากทีมก่อนเล่นเคส ดูชีท 4 ของไฟล์นี้
ชุดข้อมูลอื่นที่ใช้ในเคสนี้
- TD-141 : EG = A Permanent , ESG = Y7 Daily 07 (ชุดข้อมูลใหม่ ค่า Foundation ที่เหลือขอจากทีมก่อนเล่น ดูชีท 4 ของไฟล์นี้)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</si>
  <si>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ของพนักงาน ESG X7
2. Login ด้วย &lt;MANAGER_ACCOUNT&gt; ของพนักงานที่ประเมิน
ไปที่เมนู Probation Review
เปิด Probation Record ของ Employee ID ที่กำหนด
ตรวจสอบ Probationary Period End Date ที่ระบบตั้งไว้
3. เลือก probation result = Pass probation
กดปุ่ม Submit
4. Login ด้วย &lt;HR_ADMIN_ACCOUNT&gt; (HRBP)
ไปที่เมนู Probation Review
เปิด Task ของพนักงานที่ประเมิน
กดปุ่ม Approve
5. ตรวจสอบการ update หลัง pass probation
ตรวจสอบ probation_transactions และ employment_jobs
ตรวจสอบ Wage Type ที่ระบบใช้ของ Sub Group Piecework และ Daily
ตรวจสอบ Time Status และ O.T. Flag
6. ทำซ้ำทั้งชุดกับพนักงาน ESG Y7 Daily
เทียบว่าเส้นทางทดลองงานเหมือนกลุ่ม A ปกติหรือไม่</t>
  </si>
  <si>
    <t>1.1 field Probationary Period End Date แสดงและมีค่า
2.1 ระบบสร้าง Probation Record ให้เหมือนกลุ่ม A ปกติ เพราะ Employee Group ยังเป็น A
2.2 Employee ID ตรงกับพนักงานที่ใช้ทดสอบ
3.1 ระบบตอบ 200 SUCCESS และ Task หายจากรายการของ Manager
6.1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</si>
  <si>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E2E-213 ไฟล์ HR_SIT_E2E_V.0.1 (28).xlsx ชีท E2E All module
โมดูลที่เคสเต็มเกี่ยวข้อง EC / TM / PY
ขั้นตอนที่ยกไปรอบเชื่อมโมดูล
- downstream
- เปิดข้อมูลพนักงานคนเดียวกันในระบบ TM ด้วย Employee ID เดิม
- เปิดข้อมูลพนักงานคนเดียวกันในระบบ PY ด้วย Employee ID เดิม
ผลที่คาดหวังที่ยกไปรอบเชื่อมโมดูล
- TM 7.1 Time Status และ O.T. Flag ตรงตาม time_status_mapping ของ Sub Group นั้น
- PY Wage Type ที่ใช้กับ Sub Group Piecework และ Daily = ? OQ-PB-73
- PY รอคำตอบ OQ-PB-65, OQ-PB-73
ไม่ตรวจซ้ำ กลุ่มย่อย UC รหัส 99 ของกลุ่ม A ตรวจใน E2E-205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 OQ-PB-73</t>
  </si>
  <si>
    <t>E2E-214</t>
  </si>
  <si>
    <t>Probation | Contract Type R1 Regular | Verify Contract End Date ถูก disable และรอบทดลองงานทำงานตามปกติ</t>
  </si>
  <si>
    <t>PRB-EC-060</t>
  </si>
  <si>
    <t>ประเภทสัญญา R1 ประจำ ช่องวันสิ้นสุดสัญญาต้องถูกปิด และรอบทดลองงานต้องทำงานตามปกติ</t>
  </si>
  <si>
    <t>ผู้ทดสอบ &lt;HR_ADMIN_ACCOUNT&gt; และ &lt;HRBP_ACCOUNT&gt;
เงื่อนไขก่อนเริ่ม
- Entry Route : Employee Center - Employment Information และ Probation Review
- พนักงาน Contract Type R1 Regular ถูกสร้างจากเคส Hiring แล้ว
- พนักงาน Employee ID : EMXXXX (จาก E2E-01)
- Probationary Period End Date* = Hire Date + 119 Day
- Contract End Date = None (ไม่มีวันสิ้นสุดสัญญา)
- ชุดข้อมูลที่ใช้ : TD-01
เงื่อนไขของเคสนี้
- Contract Type = R1 Regular , Employee Group = A Permanent
- Contract End Date = ช่องถูก disable ไม่ต้องกรอก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</si>
  <si>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2. ทดลองแก้ค่าใน field Contract End Date
ถ้า field แสดงอยู่ ให้กรอกค่าแล้วกดปุ่มบันทึก
บันทึกข้อความที่ระบบตอบกลับ
3. ตรวจสอบ database
ตรวจสอบ employment_jobs column contract_type และ contract_end_date</t>
  </si>
  <si>
    <t>1.1 Probationary Period End Date ยังถูกคำนวณและใช้งานตามปกติ
1.2 field Probationary Period End Date แสดงและมีค่า
2.1 field Contract End Date ถูกซ่อนหรือ disable สำหรับ Contract Type R1 Regular
3.1 employment_jobs.contract_end_date ว่าง</t>
  </si>
  <si>
    <t>ตัดจากเคส E2E-214 ไฟล์ HR_SIT_E2E_V.0.1 (28).xlsx ชีท E2E All module
โมดูลที่เคสเต็มเกี่ยวข้อง EC</t>
  </si>
  <si>
    <t>E2E-215</t>
  </si>
  <si>
    <t>Probation | Contract Type C3 Long term | Verify Contract End Date = 31/12/9999 และไม่มี Probation Record</t>
  </si>
  <si>
    <t>PRB-EC-061</t>
  </si>
  <si>
    <t>ประเภทสัญญา C3 ระยะยาว วันสิ้นสุดสัญญาต้องเป็น 31/12/9999 และต้องไม่มีรายการทดลองงาน</t>
  </si>
  <si>
    <t>ผู้ทดสอบ &lt;HR_ADMIN_ACCOUNT&gt; และ &lt;HRBP_ACCOUNT&gt;
เงื่อนไขก่อนเริ่ม
- Entry Route : Employee Center - Employment Information และ Probation Review
- พนักงาน Contract Type C3 ถูกสร้างจากเคส Hiring แล้ว
- พนักงาน Employee ID : EMXXXX (จาก E2E-35)
- Contract End Date = 31/12/9999
- ชุดข้อมูลที่ใช้ : TD-57
เงื่อนไขของเคสนี้
- Contract Type = C3 Contract- Long term , Employee Group = H Contingent Worker
ค่าหลักของชุดข้อมูล TD-57 ตรวจสอบเมื่อ 29 ส.ค. 2026
- Business Group = CU
- Business Unit = 10000013 CU Corporate Units
- Company = C013
- Position Code = 40016139 Job Code = BDA10.01
- Department = 30005382
- Personnel Grade (PG) = NA
- Employee Group = H - Contingent Worker
- Employee Sub Group = C1-Consultant
- Employment Type = P
- Work Schedule = D05H0830 Holiday Calendar = 1
- Time Status = O.T. Flag =
- สิทธิ์ลาพักผ่อนปีแรก = ? ไม่มีแถว Quota ที่ตรงกับกลุ่ม H ดู OQ-HIR-111
- ข้อสังเกตของชุดข้อมูลนี้ Position จริงในฐานข้อมูล ชื่อ Consultant ใช้กับเคสสัญญาจ้างเกินหนึ่งปี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</si>
  <si>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ตรวจสอบค่า Contract End Date ว่าเป็น 31/12/9999
2. ให้ทีมพัฒนา run daily batch ตามรอบ
บันทึกเวลาที่ batch run จริง
ตรวจสอบ table employee_center.probation_transactions ว่ามี record ของ Employee ID นี้หรือไม่</t>
  </si>
  <si>
    <t>1.1 field Probationary Period End Date ไม่บังคับกรอก
2.1 employment_jobs.contract_end_date = 31/12/9999
2.2 ไม่มี record ใน probation_transactions ของ Employee ID นี้</t>
  </si>
  <si>
    <t>ตัดจากเคส E2E-215 ไฟล์ HR_SIT_E2E_V.0.1 (28).xlsx ชีท E2E All module
โมดูลที่เคสเต็มเกี่ยวข้อง EC</t>
  </si>
  <si>
    <t>E2E-216</t>
  </si>
  <si>
    <t>Probation | Contract Type C4 Co-Payment และ C5 Co-Payment (R-Termination) | Verify ว่ามีรอบทดลองงานหรือไม่</t>
  </si>
  <si>
    <t>PRB-EC-062</t>
  </si>
  <si>
    <t>ประเภทสัญญา C4 และ C5 ร่วมจ่าย ต้องมีรอบทดลองงานหรือไม่</t>
  </si>
  <si>
    <t>ผู้ทดสอบ &lt;HR_ADMIN_ACCOUNT&gt; และ &lt;HRBP_ACCOUNT&gt;
เงื่อนไขก่อนเริ่ม
- Entry Route : Employee Center - Employment Information และ Probation Review
- ยังไม่มีพนักงาน 2 Contract Type นี้ ต้องคีย์ใหม่ในเคสนี้
- พนักงาน Employee ID : EMXXXX (คีย์ใหม่ตามขั้นตอน Hiring ก่อนเริ่มเคสนี้)
- ใช้พนักงาน 2 คน คนหนึ่ง Contract Type C4 อีกคน C5
- TD-142 เป็นชุดข้อมูลใหม่ ต้องขอค่า Foundation จากทีมก่อนเล่น
- ชุดข้อมูลที่ใช้ : TD-142
เงื่อนไขของเคสนี้
- Contract Type = C4 Co- Payment และ C5 Co- Payment (R-Termination)
- ทะเบียน Employee Group ไม่มี 2 Contract Type นี้
ค่าหลักของชุดข้อมูล TD-142
- Contract Type = C4 Co- Payment และ C5 Co- Payment (R-Termination)
- ชุดข้อมูลนี้ยังไม่มีในชีท Hiring Test Data ค่า Foundation ที่เหลือ คือ Business Group , Business Unit , Company , Position Code , Job Code , Department , Personnel Grade , Work Schedule , Holiday Calendar , Time Status และ O.T. Flag ต้องขอจากทีมก่อนเล่นเคส ดูชีท 4 ของไฟล์นี้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</si>
  <si>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Hiring
เลือก Contract Type = C4 Co- Payment
2. บันทึกพนักงานแล้วรอ daily batch
ตรวจสอบว่า probation_transactions มี record ของ Employee ID นี้หรือไม่
3. ทำซ้ำทั้งชุดกับ Contract Type C5 Co- Payment (R-Termination)
เทียบผล 2 รอบ
4. Login ด้วย &lt;MANAGER_ACCOUNT&gt; ของพนักงานที่ประเมิน
ไปที่เมนู Probation Review</t>
  </si>
  <si>
    <t>1.1 field Probationary Period End Date และ Contract End Date แสดงหรือถูกซ่อนสำหรับ Contract Type นี้
4.1 ไม่มี Task ของ Employee ID นี้ในรายการ
4.2 Contract Type C4 และ C5 มีรอบทดลองงานหรือไม่ = ยังไม่มีคำตอบ ให้บันทึกค่าที่ระบบแสดงจริง
4.3 ทะเบียน Employee Group ไม่ครอบคลุม 2 Contract Type นี้ จึงตัดสินผลไม่ได้จนกว่าจะได้คำตอบ</t>
  </si>
  <si>
    <t>ตัดจากเคส E2E-216 ไฟล์ HR_SIT_E2E_V.0.1 (28).xlsx ชีท E2E All module
โมดูลที่เคสเต็มเกี่ยวข้อง EC / TM / PY
ผลที่คาดหวังที่ยกไปรอบเชื่อมโมดูล
- รอคำตอบ OQ-PB-72
ไม่ตรวจซ้ำ ประเภทสัญญา R1 และ C3 ตรวจใน E2E-214 และ E2E-215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OQ-PB-72</t>
  </si>
  <si>
    <t>E2E-217</t>
  </si>
  <si>
    <t>Probation | เปลี่ยน EG จาก A Permanent เป็น E Temporary ระหว่างรอบทดลองงาน | Verify Probation Record ที่ค้างถูกจัดการอย่างไร</t>
  </si>
  <si>
    <t>PRB-EC-063</t>
  </si>
  <si>
    <t>เปลี่ยนกลุ่มพนักงานจาก A ประจำ เป็น E ชั่วคราว ระหว่างรอบทดลองงาน รายการทดลองงานที่ค้างต้องถูกยกเลิกหรือคงไว้</t>
  </si>
  <si>
    <t>ผู้ทดสอบ &lt;HR_ADMIN_ACCOUNT&gt; และ &lt;HRBP_ACCOUNT&gt;
เงื่อนไขก่อนเริ่ม
- Entry Route : Employee Center - Employment Information และ Probation Review
- Probation Record สถานะ PENDING อยู่
- พนักงาน Employee ID : EMXXXX (จาก E2E-01)
- Probationary Period End Date* = Hire Date + 119 Day
- Employee Group เดิม = A Permanent , ใหม่ = E Temporary
- effective date ของการเปลี่ยนกลุ่ม = ก่อน Probationary Period End Date
- ชุดข้อมูลที่ใช้ : TD-01
เงื่อนไขของเคสนี้
- พนักงานอยู่ระหว่างทดลองงานแล้วถูกเปลี่ยน Employee Group เป็นกลุ่มที่ไม่มีรอบทดลองงาน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</si>
  <si>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ตรวจสอบ probation_transactions ว่ามี record สถานะ PENDING
บันทึกเลข id ของ record ไว้
2. เปลี่ยน Employee Group
เปิดหน้าแก้ไขข้อมูลการจ้างของพนักงาน
เปลี่ยน Employee Group จาก A Permanent เป็น E Temporary
ระบุ effective date แล้วกดปุ่มบันทึกและส่งอนุมัติจนครบสายอนุมัติ
3. ตรวจสอบ Probation Record หลังเปลี่ยนกลุ่ม
ตรวจสอบ record เดิมใน probation_transactions ว่า is_active ยังเป็น true หรือถูกปิด
ตรวจสอบว่า probation_status เปลี่ยนค่าหรือไม่
4. Login ด้วย &lt;MANAGER_ACCOUNT&gt; ของพนักงานที่ประเมิน
ไปที่เมนู Probation Review</t>
  </si>
  <si>
    <t>4.1 Task ของ Employee ID นี้ยังค้างอยู่หรือหายไป
4.2 Probation Record ที่ค้างถูกปิดหรือค้างต่อ = ยังไม่มีคำตอบ ให้บันทึกค่าที่ระบบแสดงจริง ไม่มีสเปกระบุ
4.3 ชุดค่า probation_status ไม่มีค่าที่แปลว่ายกเลิก ระบบจึงปิด record ด้วยวิธีใด = ยังไม่มีคำตอบ ให้บันทึกค่าที่ระบบแสดงจริง</t>
  </si>
  <si>
    <t>ตัดจากเคส E2E-217 ไฟล์ HR_SIT_E2E_V.0.1 (28).xlsx ชีท E2E All module
โมดูลที่เคสเต็มเกี่ยวข้อง EC / TM / Notification
ขั้นตอนที่ยกไปรอบเชื่อมโมดูล
- เปิดข้อมูลพนักงานคนเดียวกันในระบบ TM ด้วย Employee ID เดิม
ผลที่คาดหวังที่ยกไปรอบเชื่อมโมดูล
- TM สิทธิ์ลาที่ผูกกับ probation result ถูกจัดการอย่างไรเมื่อกลุ่มเปลี่ยน = ? OQ-PB-24
- TM รอคำตอบ OQ-PB-24, OQ-PB-53
ไม่ตรวจซ้ำ การเปลี่ยนทิศทางตรงข้ามจาก E เป็น A ตรวจใน E2E-218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OQ-PB-24, OQ-PB-53</t>
  </si>
  <si>
    <t>E2E-218</t>
  </si>
  <si>
    <t>Probation | เปลี่ยน EG จาก E Temporary เป็น A Permanent | Verify การสร้าง Probation Record และจุดตั้งต้นการนับ 119 วัน</t>
  </si>
  <si>
    <t>PRB-EC-064</t>
  </si>
  <si>
    <t>เปลี่ยนกลุ่มพนักงานจาก E ชั่วคราว เป็น A ประจำ ระบบต้องสร้างรายการทดลองงาน และเริ่มนับ 119 วันจากวันใด ระหว่างวันเริ่มงานเดิมกับวันที่เปลี่ยนกลุ่ม</t>
  </si>
  <si>
    <t>ผู้ทดสอบ &lt;HR_ADMIN_ACCOUNT&gt; และ &lt;HRBP_ACCOUNT&gt;
เงื่อนไขก่อนเริ่ม
- Entry Route : Employee Center - Employment Information และ Probation Review
- พนักงาน EG E ไม่มี record ใน probation_transactions
- พนักงาน Employee ID : EMXXXX (จาก E2E-14)
- Employee Group เดิม = E Temporary , ใหม่ = A Permanent
- บันทึก Hire Date เดิมและ effective date ของการเปลี่ยนกลุ่มไว้เทียบ
- ชุดข้อมูลที่ใช้ : TD-50
เงื่อนไขของเคสนี้
- พนักงานกลุ่มที่ไม่มีรอบทดลองงานถูกเปลี่ยนเป็นกลุ่มที่มีรอบทดลองงาน
ค่าหลักของชุดข้อมูล TD-50 ตรวจสอบเมื่อ 29 ส.ค. 2026
- Business Group = CRC
- Business Unit = 10000003 CFR Central Food Retail
- Company = C004
- Position Code = 40172617 Job Code = STA10.03
- Department = 30002732
- Personnel Grade (PG) = NA
- Employee Group = E - Temporary
- Employee Sub Group = P1-Daily
- Employment Type = P
- Work Schedule = D06H0800 Holiday Calendar = 3
- Time Status = O.T. Flag =
- สิทธิ์ลาพักผ่อนปีแรก = ? แถว Quota ของกลุ่มนี้ระบุ Personnel Grade 01 ถึง 20 ซึ่งไม่ครอบ NA ดู OQ-HIR-111
- ข้อสังเกตของชุดข้อมูลนี้ Position จริงในฐานข้อมูล ชื่อ Part Time Staff_Meat Personnel Grade เป็น NA จึงคีย์ Employee Subgroup เป็นรหัส P1 ไม่ใช่ตัวเลข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
ชุดข้อมูลชุดที่ 2 ของเคสนี้ TD-53 เปลี่ยนจาก F - DVT เป็น A - Permanent
- ตั้งต้น Business Group = CRC Business Unit = 10000003 CFR Central Food Retail Employee Group = F - DVT Employee Sub Group = D1-Partner university Employment Type = P
- เปลี่ยนระหว่างรอบทดลองงานเป็น Employee Group = A - Permanent Employee Sub Group = 11 ซึ่งเป็นคู่ที่ใช้จริงในชุดข้อมูล TD-19
- สิทธิ์ลาพักผ่อนปีแรกของ TD-53 = ? ตาราง Quota ไม่มีแถวของกลุ่ม F ดู OQ-HIR-111</t>
  </si>
  <si>
    <t>1. Login ด้วย &lt;HR_ADMIN_ACCOUNT&gt;
2. เปลี่ยน Employee Group
เปิดหน้าแก้ไขข้อมูลการจ้าง
เปลี่ยน Employee Group จาก E Temporary เป็น A Permanent
ระบุ effective date แล้วกดปุ่มบันทึกและส่งอนุมัติจนครบสายอนุมัติ
3. ตรวจสอบว่าระบบสร้าง Probation Record ให้หรือไม่
ตรวจสอบว่า field Probationary Period End Date แสดงและมีค่าหรือไม่
ให้ทีมพัฒนา run daily batch แล้วตรวจสอบ probation_transactions ว่ามี record ใหม่หรือไม่
4. ตรวจสอบจุดตั้งต้นของการนับ 119 วัน
ถ้ามี record ใหม่ ให้ตรวจสอบว่านับจาก Hire Date เดิมหรือจาก effective date ที่เปลี่ยนกลุ่ม
5. เล่นซ้ำทั้งชุดกับพนักงานที่ตั้งต้นเป็น Employee Group = F - DVT ชุดข้อมูล TD-53
เปลี่ยนเป็น A - Permanent ระหว่างรอบทดลองงาน</t>
  </si>
  <si>
    <t>1.1 probation_transactions ไม่มี record ของ Employee ID นี้
3.1 Probation Record และสถานะการอนุมัติไม่หายไปจากการเปลี่ยนข้อมูล
3.2 Probationary Period End Date เปลี่ยนตาม Employee Group ใหม่หรือไม่ = ยังไม่มีคำตอบ ให้บันทึกค่าที่ระบบแสดงจริง
4.1 ถ้าสร้างให้ จุดตั้งต้นของการนับ 119 วันคือวันใด = ยังไม่มีคำตอบ ให้บันทึกค่าที่ระบบแสดงจริง
5.1 ระบบเก็บรหัส Employee Sub Group เป็นข้อความ ไม่ตัดศูนย์นำหน้า
5.2 Probation Record และสถานะการอนุมัติเดิมยังอยู่
5.3 ระบบสร้างรอบทดลองงานให้หรือไม่ = ยังไม่มีคำตอบ ให้บันทึกค่าที่ระบบแสดงจริง
5.4 พนักงาน Employee Group = F - DVT ต้องมี Probation Record หรือไม่ = ยังไม่มีคำตอบ ให้บันทึกค่าที่ระบบแสดงจริง</t>
  </si>
  <si>
    <t>ตัดจากเคส E2E-218 ไฟล์ HR_SIT_E2E_V.0.1 (28).xlsx ชีท E2E All module
โมดูลที่เคสเต็มเกี่ยวข้อง EC / TM / Notification
ขั้นตอนที่ยกไปรอบเชื่อมโมดูล
- เปิดข้อมูลพนักงานคนเดียวกันในระบบ TM ด้วย Employee ID เดิม
- เปิดข้อมูลพนักงานคนเดียวกันในระบบ BE ด้วย Employee ID เดิม
ผลที่คาดหวังที่ยกไปรอบเชื่อมโมดูล
- TM สิทธิ์ลาที่ผูกกับ Employee Group เดิมถูกคำนวณใหม่หรือไม่ = ? OQ-PB-32
- BE สวัสดิการที่ผูกกับ Employee Group เดิมถูกคำนวณใหม่หรือไม่ = ? OQ-PB-33
- BE รอคำตอบ OQ-PB-13, OQ-PB-19, OQ-PB-24, OQ-PB-32, OQ-PB-33
ไม่ตรวจซ้ำ การเปลี่ยนทิศทางตรงข้ามจาก A เป็น E ตรวจใน E2E-217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OQ-PB-24, OQ-PB-19, OQ-PB-13, OQ-PB-32, OQ-PB-33</t>
  </si>
  <si>
    <t>E2E-219</t>
  </si>
  <si>
    <t>Probation | เปลี่ยน Contract Type ระหว่างรอบทดลองงาน | Verify Probationary Period End Date ถูกคำนวณใหม่หรือไม่</t>
  </si>
  <si>
    <t>PRB-EC-065</t>
  </si>
  <si>
    <t>เปลี่ยนประเภทสัญญาระหว่างรอบทดลองงาน วันครบกำหนดทดลองงานต้องถูกคำนวณใหม่ หรือคงค่าเดิมไว้</t>
  </si>
  <si>
    <t>ผู้ทดสอบ &lt;HR_ADMIN_ACCOUNT&gt; และ &lt;HRBP_ACCOUNT&gt;
เงื่อนไขก่อนเริ่ม
- Entry Route : Employee Center - Employment Information และ Probation Review
- Probation Record สถานะ PENDING
- พนักงาน Employee ID : EMXXXX (จาก E2E-128)
- Probationary Period End Date* = Hire Date + 119 Day
- บันทึกค่า Probationary Period End Date ก่อนเปลี่ยนไว้เทียบ
- ชุดข้อมูลที่ใช้ : TD-100
เงื่อนไขของเคสนี้
- เปลี่ยน Contract Type ขณะที่ยังมี Probation Record ค้างอยู่
ค่าหลักของชุดข้อมูล TD-100 ตรวจสอบเมื่อ 29 ส.ค. 2026
- Business Group = CRC
- Business Unit = 10000075 CDG Central Department Store Group
- Company = C001
- Position Code = 40001351 Job Code = STB12.51
- Department = 30046500
- Personnel Grade (PG) = 18
- Employee Group = E - Temporary
- Employee Sub Group = P1
- Employment Type = P
- Work Schedule = D06H0800 Holiday Calendar = 3
- Time Status = O.T. Flag =
- สิทธิ์ลาพักผ่อนปีแรก = 10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</si>
  <si>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บันทึกค่า Probationary Period End Date เดิมไว้
2. เปลี่ยน Contract Type
เปิดหน้าแก้ไขข้อมูลการจ้าง เปลี่ยน Contract Type
ระบุ effective date แล้วกดปุ่มบันทึกและส่งอนุมัติจนครบสายอนุมัติ
3. ตรวจสอบค่าหลังเปลี่ยน
ตรวจสอบ employment_jobs column contract_type และ probation_period_end_date</t>
  </si>
  <si>
    <t>1.1 Probationary Period End Date คงเดิมหรือถูกคำนวณใหม่ = ยังไม่มีคำตอบ ให้บันทึกค่าที่ระบบแสดงจริง
2.1 field Contract End Date แสดงหรือถูกซ่อนตามกฎของ Contract Type ใหม่
3.1 Probationary Period End Date เปลี่ยนค่าหรือคงเดิม
3.2 Contract End Date บังคับกรอกหรือถูกซ่อนตาม Contract Type ใหม่</t>
  </si>
  <si>
    <t>ตัดจากเคส E2E-219 ไฟล์ HR_SIT_E2E_V.0.1 (28).xlsx ชีท E2E All module
โมดูลที่เคสเต็มเกี่ยวข้อง EC
ผลที่คาดหวังที่ยกไปรอบเชื่อมโมดูล
- รอคำตอบ OQ-PB-24
ไม่ตรวจซ้ำ การเปลี่ยนกลุ่มพนักงาน ตรวจใน E2E-217 และ E2E-218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OQ-PB-24</t>
  </si>
  <si>
    <t>E2E-220</t>
  </si>
  <si>
    <t>Probation | Probation Exemption ตั้งแต่วันจ้าง | Verify Pass Probation Date = Hire Date และไม่มี Task ถึง Manager</t>
  </si>
  <si>
    <t>PRB-EC-066</t>
  </si>
  <si>
    <t>ตั้งยกเว้นทดลองงานตั้งแต่วันจ้าง วันผ่านทดลองงานต้องเท่ากับวันเริ่มงาน และต้องไม่มีงานส่งถึงหัวหน้างาน</t>
  </si>
  <si>
    <t>ผู้ทดสอบ &lt;HR_ADMIN_ACCOUNT&gt; และ &lt;HRBP_ACCOUNT&gt;
เงื่อนไขก่อนเริ่ม
- Entry Route : Employee Center - Employment Information และ Probation Review
- ยังไม่มีพนักงานที่ตั้ง Probation Exemption ต้องคีย์ใหม่ในเคสนี้
- พนักงาน Employee ID : EMXXXX (จาก E2E-23)
- Probation Exemption = Yes ตั้งแต่ขั้นตอน Hiring
- Probationary Period End Date = Hire Date
- ชุดข้อมูลที่ใช้ : TD-02
เงื่อนไขของเคสนี้
- ตั้ง Probation Exemption ให้พนักงานตั้งแต่วันจ้าง
ค่าหลักของชุดข้อมูล TD-02 ตรวจสอบเมื่อ 29 ส.ค. 2026
- Business Group = CRC
- Business Unit = 10000075 CDG Central Department Store Group
- Company = C001
- Position Code = 40001349 Job Code = IAB11.21
- Department = 30000655
- Personnel Grade (PG) = 11
- Employee Group = A - Permanent
- Employee Sub Group = 11
- Employment Type = F
- Work Schedule = D05H0830 Holiday Calendar = 1
- Time Status = O.T. Flag =
- สิทธิ์ลาพักผ่อนปีแรก = 6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</si>
  <si>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Hiring
ตั้งค่า Probation Exemption = Yes
กดปุ่มบันทึกข้อมูลการจ้าง
2. ตรวจสอบค่าที่ระบบตั้งให้
เปิดหน้า Employment Information
3. ตรวจสอบ database
ตรวจสอบ employment_information column is_special_probation ว่าเป็น true
ตรวจสอบ employment_information column pass_probation_date_confirm_date
ตรวจสอบว่า probation_transactions มี record หรือไม่
4. Login ด้วย &lt;MANAGER_ACCOUNT&gt; ของพนักงานที่ประเมิน
ไปที่เมนู Probation Review</t>
  </si>
  <si>
    <t>4.1 คิว Probation Review ของ HRBP ไม่มีรายการของพนักงานคนนี้
4.2 ไม่มี Task ของ Employee ID นี้ในรายการ
4.3 Probationary Period End Date = Hire Date
4.4 Pass Probation Date - Confirm Date = Hire Date
4.5 probation result = Pass probation ตั้งแต่วันแรก
4.6 employment_information.is_special_probation = true
4.7 ไม่มี Task ประเมินทดลองงานส่งถึง Manager
4.8 งานประจำวันไม่สร้างรายการทดลองงานหรือแจ้งเตือนย้อนหลังให้พนักงานคนนี้
4.9 probation result ที่ระบบบันทึกให้พนักงานที่ได้รับยกเว้น = ยังไม่มีคำตอบ ให้บันทึกค่าที่ระบบแสดงจริง ทะเบียนตารางมีค่า EXEMPTION แต่ build ที่ deploy ไม่มีรหัสนี้
4.10 employment status ของพนักงานที่ได้รับยกเว้นตั้งแต่วันจ้างงาน = ยังไม่มีคำตอบ ให้บันทึกค่าที่ระบบแสดงจริง</t>
  </si>
  <si>
    <t>ตัดจากเคส E2E-220 ไฟล์ HR_SIT_E2E_V.0.1 (28).xlsx ชีท E2E All module
โมดูลที่เคสเต็มเกี่ยวข้อง EC / TM / BE / Notification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 เปิดข้อมูลพนักงานคนเดียวกันในระบบ BE ด้วย Employee ID เดิม
- เปิดกล่องแจ้งเตือนในระบบและอีเมลของผู้ที่ต้องได้รับ
ผลที่คาดหวังที่ยกไปรอบเชื่อมโมดูล
- TM 5.7 Annual Leave คำนวณโดยใช้ Hire Date เป็นจุดตั้งต้น เพราะวัน pass probation เท่ากับวันเข้างาน
- BE 6.1 สิทธิ์สวัสดิการถูกเปิดตั้งแต่ Hire Date
- Notification 7.1 ระบบไม่ส่ง Notification วันที่ 30 75 และ 90
- ระบบส่ง Notification Pass probation หรือไม่ในกรณี exemption = ? OQ-PB-03
- รอคำตอบ OQ-PB-03, OQ-PB-04, OQ-PB-13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OQ-PB-04, OQ-PB-13, OQ-PB-03</t>
  </si>
  <si>
    <t>E2E-221</t>
  </si>
  <si>
    <t>Probation | Probation Exemption กับ EG ที่ไม่มีรอบทดลองงาน | Verify field visibility</t>
  </si>
  <si>
    <t>PRB-EC-067</t>
  </si>
  <si>
    <t>ตั้งยกเว้นทดลองงานกับกลุ่มพนักงานที่ไม่มีรอบทดลองงานอยู่แล้ว ช่องที่เกี่ยวข้องต้องแสดงหรือซ่อนอย่างไร</t>
  </si>
  <si>
    <t>ผู้ทดสอบ &lt;HR_ADMIN_ACCOUNT&gt; และ &lt;HRBP_ACCOUNT&gt;
เงื่อนไขก่อนเริ่ม
- Entry Route : Employee Center - Employment Information และ Probation Review
- พนักงาน EG E
- พนักงาน Employee ID : EMXXXX (จาก E2E-14)
- Employee Group = E Temporary
- Probation Exemption = Yes ถ้า field แสดง
- ชุดข้อมูลที่ใช้ : TD-50
เงื่อนไขของเคสนี้
- พนักงาน Employee Group = E Temporary ซึ่งไม่มีรอบทดลองงานอยู่แล้ว
ค่าหลักของชุดข้อมูล TD-50 ตรวจสอบเมื่อ 29 ส.ค. 2026
- Business Group = CRC
- Business Unit = 10000003 CFR Central Food Retail
- Company = C004
- Position Code = 40172617 Job Code = STA10.03
- Department = 30002732
- Personnel Grade (PG) = NA
- Employee Group = E - Temporary
- Employee Sub Group = P1-Daily
- Employment Type = P
- Work Schedule = D06H0800 Holiday Calendar = 3
- Time Status = O.T. Flag =
- สิทธิ์ลาพักผ่อนปีแรก = ? แถว Quota ของกลุ่มนี้ระบุ Personnel Grade 01 ถึง 20 ซึ่งไม่ครอบ NA ดู OQ-HIR-111
- ข้อสังเกตของชุดข้อมูลนี้ Position จริงในฐานข้อมูล ชื่อ Part Time Staff_Meat Personnel Grade เป็น NA จึงคีย์ Employee Subgroup เป็นรหัส P1 ไม่ใช่ตัวเลข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</si>
  <si>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Hiring เลือก Employee Group = E Temporary
2. ถ้า field แสดง ให้ตั้งค่า
ตั้ง Probation Exemption = Yes แล้วกดปุ่มบันทึก
บันทึกข้อความที่ระบบตอบกลับ
3. ตรวจสอบ database
ตรวจสอบ employment_information column is_special_probation ว่าถูกเขียนค่าหรือไม่</t>
  </si>
  <si>
    <t>1.1 field Probation Exemption แสดงหรือถูกซ่อน
2.1 field Probation Exemption แสดงหรือถูกซ่อนสำหรับกลุ่มที่ไม่มีรอบทดลองงาน = ยังไม่มีคำตอบ ให้บันทึกค่าที่ระบบแสดงจริง
3.1 ถ้าตั้งค่าได้ ระบบเขียน is_special_probation = true ให้กลุ่มที่ไม่มีรอบทดลองงาน ซึ่งขัดกับเจตนาของ field ให้บันทึกเป็น defect</t>
  </si>
  <si>
    <t>ตัดจากเคส E2E-221 ไฟล์ HR_SIT_E2E_V.0.1 (28).xlsx ชีท E2E All module
โมดูลที่เคสเต็มเกี่ยวข้อง EC
ผลที่คาดหวังที่ยกไปรอบเชื่อมโมดูล
- รอคำตอบ OQ-PB-63
ไม่ตรวจซ้ำ การตั้งยกเว้นกับกลุ่มที่มีรอบทดลองงานตามปกติ ตรวจใน E2E-220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OQ-PB-63</t>
  </si>
  <si>
    <t>E2E-222</t>
  </si>
  <si>
    <t>Probation | ยิง Probationary Period End Date ให้ EG ที่สเปกสั่งซ่อน field | Verify backend validation ตอบ 400 INVALID_REQUEST</t>
  </si>
  <si>
    <t>PRB-EC-068</t>
  </si>
  <si>
    <t>ส่งค่าวันครบกำหนดทดลองงานเข้าปลายทางของกลุ่มพนักงานที่สเปกสั่งให้ซ่อนช่องนี้ ระบบต้องปฏิเสธด้วยรหัส 400 ไม่บันทึกค่าให้</t>
  </si>
  <si>
    <t>ผู้ทดสอบ &lt;HR_ADMIN_ACCOUNT&gt; และ &lt;HRBP_ACCOUNT&gt;
เงื่อนไขก่อนเริ่ม
- Entry Route : Employee Center - Employment Information และ Probation Review
- พนักงาน EG D
- พนักงาน Employee ID : EMXXXX (จาก E2E-18)
- Employee Group = D Retirement
- ค่าที่ยิง probationPeriodEndDate = Hire Date + 119 Day
- ชุดข้อมูลที่ใช้ : TD-49
เงื่อนไขของเคสนี้
- พนักงาน Employee Group = D Retirement ซึ่งสเปกระบุว่า field นี้ต้องถูกซ่อน
ค่าหลักของชุดข้อมูล TD-49 ตรวจสอบเมื่อ 29 ส.ค. 2026
- Business Group = CRC
- Business Unit = 10000003 CFR Central Food Retail
- Company = C004
- Position Code = 40004879 Job Code = FAA10.41
- Department = 30002069
- Personnel Grade (PG) = 12
- Employee Group = D - Retirement
- Employee Sub Group = 12
- Employment Type = F
- Work Schedule = D06H0800 Holiday Calendar = 3
- Time Status = O.T. Flag =
- สิทธิ์ลาพักผ่อนปีแรก = 6
- ข้อสังเกตของชุดข้อมูลนี้ Position จริงในฐานข้อมูล ชื่อ Finance Department Manager ใช้กับเคสอายุตั้งแต่ 60 ปีขึ้นไป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</si>
  <si>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ของพนักงาน EG D
2. ยิงค่าตรงผ่าน API
เรียก POST /employee-center/maintain/{employeeId}/personalChange พร้อมค่า probationPeriodEndDate
บันทึก httpStatus และ errorCode ที่ระบบตอบ
3. ตรวจสอบผลใน database
ตรวจสอบ employment_jobs column probation_period_end_date ว่าถูกเขียนค่าหรือไม่
ตรวจสอบว่า probation_transactions มี record ใหม่หรือไม่</t>
  </si>
  <si>
    <t>1.1 field Probationary Period End Date ไม่แสดงบนหน้าจอ
2.1 ระบบต้อง reject ด้วย httpStatus 400 errorCode INVALID_REQUEST เพราะกลุ่มนี้ไม่มีรอบทดลองงาน
3.1 ถ้าระบบรับค่าและเขียนลง employment_jobs ให้บันทึกเป็น defect ด้าน backend validation
3.2 ต้องไม่มี record ใหม่ใน probation_transactions</t>
  </si>
  <si>
    <t>ตัดจากเคส E2E-222 ไฟล์ HR_SIT_E2E_V.0.1 (28).xlsx ชีท E2E All module
โมดูลที่เคสเต็มเกี่ยวข้อง EC</t>
  </si>
  <si>
    <t>E2E-223</t>
  </si>
  <si>
    <t>Probation | Personnel Grade code มีศูนย์นำหน้า (07) กับไม่มี (7) | Pass probation | Verify การจับคู่ row ใน Leave Eligibility Rules</t>
  </si>
  <si>
    <t>PRB-EC-069</t>
  </si>
  <si>
    <t>รหัสระดับพนักงานที่มีศูนย์นำหน้าและไม่มีศูนย์นำหน้า ต้องจับคู่แถวสิทธิ์วันลาได้ผลเดียวกัน ไม่ทำให้สิทธิ์ต่างกัน</t>
  </si>
  <si>
    <t>ผู้ทดสอบ &lt;HR_ADMIN_ACCOUNT&gt; และ &lt;HRBP_ACCOUNT&gt;
เงื่อนไขก่อนเริ่ม
- Entry Route : Employee Center - Employment Information และ Probation Review
- พนักงานที่ PG เป็นรหัสที่มีศูนย์นำหน้า
- พนักงาน Employee ID : EMXXXX (จาก E2E-34)
- Probationary Period End Date* = Hire Date + 119 Day
- Personnel Grade ที่ใช้ = รหัสที่มีศูนย์นำหน้า
- ชุดข้อมูลที่ใช้ : TD-59
เงื่อนไขของเคสนี้
- ทะเบียน EmploymentType มีทั้งรหัส 07 08 09 สถานะ Active และ 7 8 9 สถานะ Inactive
ค่าหลักของชุดข้อมูล TD-59 ตรวจสอบเมื่อ 29 ส.ค. 2026
- Business Group = CRC
- Business Unit = 10000003 CFR Central Food Retail
- Company = C004
- Position Code = 40103309 Job Code = FBD10.12
- Department = 30040602
- Personnel Grade (PG) = 8
- Employee Group = A - Permanent
- Employee Sub Group = 8
- Employment Type = F
- Work Schedule = D06H0800 Holiday Calendar = 3
- Time Status = O.T. Flag =
- สิทธิ์ลาพักผ่อนปีแรก = 6
- ข้อสังเกตของชุดข้อมูลนี้ Position จริงในฐานข้อมูล ชื่อ Service Staff_At Taste Personnel Grade ต่ำสุดที่มีจริงในสาม Business Group คือ 08 ระดับ 07 มีเฉพาะ Business Unit นอกขอบเขต ดู OQ-HIR-112 ใช้ตรวจการเก็บเลขศูนย์นำหน้าของ Employee Subgroup 08 เทียบกับ 8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</si>
  <si>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ไปที่เมนู Employee Center
เปิดหน้า Employment Information ของ Employee ID ที่กำหนด
บันทึกค่า Personnel Grade ที่ระบบแสดงว่าเป็น 08 หรือ 8
2. ตรวจสอบค่าที่เก็บจริง
ตรวจสอบ employment_jobs ว่าเก็บรหัสแบบใด
เทียบกับทะเบียน Employee Sub Group ว่ารหัสที่ Active คือแบบมีศูนย์นำหน้า
3. Login ด้วย &lt;MANAGER_ACCOUNT&gt; ของพนักงานที่ประเมิน
ไปที่เมนู Probation Review
เปิด Probation Record ของ Employee ID ที่กำหนด
ตรวจสอบ Probationary Period End Date ที่ระบบตั้งไว้
4. เลือก probation result = Pass probation
กดปุ่ม Submit
5. Login ด้วย &lt;HR_ADMIN_ACCOUNT&gt; (HRBP)
ไปที่เมนู Probation Review
เปิด Task ของพนักงานที่ประเมิน
กดปุ่ม Approve</t>
  </si>
  <si>
    <t>3.1 ระบบสร้าง Probation Record ได้ตามปกติ
3.2 Employee ID ตรงกับพนักงานที่ใช้ทดสอบ
4.1 ระบบตอบ 200 SUCCESS และ Task หายจากรายการของ Manager
5.1 table probation_transactions : probation_status = ยังไม่มีคำตอบ ให้บันทึกค่าที่ระบบแสดงจริง (contract submit ระบุ PASS , DEV database พบ PASSED) และ probation_result = ยังไม่มีคำตอบ ให้บันทึกค่าที่ระบบแสดงจริง (contract submit ระบุ PASS_NORMAL , DEV database พบ PASSED)</t>
  </si>
  <si>
    <t>ตัดจากเคส E2E-223 ไฟล์ HR_SIT_E2E_V.0.1 (28).xlsx ชีท E2E All module
โมดูลที่เคสเต็มเกี่ยวข้อง EC / TM
ขั้นตอนที่ยกไปรอบเชื่อมโมดูล
- ตรวจสอบ Annual Leave (leave code 2701) ที่โมดูล TM (เปิดหน้าสิทธิ์ลาของพนักงาน / ตรวจสอบจำนวนวันและวันที่เริ่มใช้สิทธิ์ได้ / ยื่นใบลาพักผ่อน 1 วัน ก่อนวันที่เริ่มใช้สิทธิ์ เพื่อดูว่าระบบ reject หรือไม่)
ผลที่คาดหวังที่ยกไปรอบเชื่อมโมดูล
- TM 6.1 ระบบจับคู่ row ใน Leave Eligibility Rules ได้ถูกต้องแม้รหัสจะมีศูนย์นำหน้า
- TM 6.2 ถ้าจับคู่ไม่ได้และไม่ได้สิทธิ์ลา ให้บันทึกเป็น defect
- TM 6.3 รหัสระดับที่ระบบใช้จริงเป็นรูปแบบมีศูนย์นำหน้า เช่น 07 ทั้งค่าที่บันทึกและค่าที่ส่งต่อโมดูลอื่น
- รอคำตอบ OQ-PB-65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t>
  </si>
  <si>
    <t>E2E-224</t>
  </si>
  <si>
    <t>Probation | Withdraw หลัง Manager Submit | Verify ไม่มีเส้นทาง withdraw ใน Probation Record</t>
  </si>
  <si>
    <t>PRB-EC-070</t>
  </si>
  <si>
    <t>หลังหัวหน้างานส่งผลไปแล้ว ต้องมีเส้นทางถอนคำขอคืนหรือไม่</t>
  </si>
  <si>
    <t>ผู้ทดสอบ &lt;MANAGER_ACCOUNT&gt; ผู้ประเมิน และ &lt;HRBP_ACCOUNT&gt; ผู้อนุมัติ
เงื่อนไขก่อนเริ่ม
- Entry Route : Probation Review
- Probation Record อยู่ระหว่างรอ HRBP อนุมัติ
- พนักงาน Employee ID : EMXXXX (จาก E2E-01)
- Probationary Period End Date* = Hire Date + 119 Day
- probation result ที่ Submit = Pass probation
- ชุดข้อมูลที่ใช้ : TD-01
เงื่อนไขของเคสนี้
- Manager กด Submit แล้ว Task รอ HRBP อนุมัติ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</si>
  <si>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เลือก probation result = Pass probation
กดปุ่ม Submit
3. Login ด้วย &lt;MANAGER_ACCOUNT&gt; อีกครั้ง
ไปที่เมนู Probation Review
เปิด Probation Record รายการเดิม
ตรวจสอบว่ามีปุ่ม Withdraw บนหน้าจอหรือไม่
4. ยิงตรงผ่าน API
เรียก POST /employee-center/probation/submit/{probationId} ด้วย initiatedAction ที่แปลว่า withdraw
บันทึก httpStatus และ errorCode ที่ระบบตอบ
5. ตรวจสอบ database
ตรวจสอบ probation_transactions ว่า probation_status เปลี่ยนหรือไม่</t>
  </si>
  <si>
    <t>1.1 Employee ID ตรงกับพนักงานที่ใช้ทดสอบ
2.1 ระบบตอบ 200 SUCCESS และ Task หายจากรายการของ Manager
3.1 ไม่มีปุ่ม Withdraw ใน Probation Record
4.1 contract submit ระบุ initiatedAction เพียง Submit , Approve และ Sendback ไม่มีค่าที่แปลว่า withdraw ระบบจึงต้องตอบ 400 INVALID_REQUEST
4.2 ชุดค่า probation_status ไม่มีค่าที่แปลว่า cancel หรือ withdraw = ยังไม่มีคำตอบ ให้บันทึกค่าที่ระบบแสดงจริง</t>
  </si>
  <si>
    <t>ตัดจากเคส E2E-224 ไฟล์ HR_SIT_E2E_V.0.1 (28).xlsx ชีท E2E All module
โมดูลที่เคสเต็มเกี่ยวข้อง EC
ผลที่คาดหวังที่ยกไปรอบเชื่อมโมดูล
- รอคำตอบ OQ-PB-53
ไม่ตรวจซ้ำ การกดยกเลิกฉบับร่างก่อนส่ง ตรวจใน E2E-228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OQ-PB-53</t>
  </si>
  <si>
    <t>E2E-225</t>
  </si>
  <si>
    <t>Probation | Cancel รายการที่อยู่ในสถานะสุดท้ายแล้ว | ทั้งกรณี HRBP Approve และกรณีระบบ Auto pass | Verify ระบบตอบ 409 REQUEST_ALREADY_PROCESSED</t>
  </si>
  <si>
    <t>PRB-EC-071</t>
  </si>
  <si>
    <t>สั่งยกเลิกรายการที่อยู่ในสถานะสุดท้ายแล้ว ทั้งที่ HRBP อนุมัติเอง และที่ระบบบันทึกผลอัตโนมัติ ระบบต้องตอบรหัส 409 ทั้งสองกรณี</t>
  </si>
  <si>
    <t>ผู้ทดสอบ &lt;MANAGER_ACCOUNT&gt; ผู้ประเมิน &lt;HRBP_ACCOUNT&gt; ผู้อนุมัติ และ &lt;HR_ADMIN_ACCOUNT&gt;
เงื่อนไขก่อนเริ่ม
- Entry Route : Probation Review และ Employee Center - Employment Information
- เตรียม 2 Probation Record record A ถูกอนุมัติครบสายแล้ว record B ถูกระบบ Auto pass แล้ว
- พนักงาน Employee ID : EMXXXX (จาก E2E-01)
- record A : Probationary Period End Date* = Hire Date + 119 Day , probation result = Pass probation , อนุมัติครบสายแล้ว
- record B : zProbationAutoStamp = 2 Result by System , ระบบ Auto pass ด้วย daily batch แล้ว
- ชุดข้อมูลที่ใช้ : TD-01
เงื่อนไขของเคสนี้
- Probation Record อยู่ในสถานะสุดท้ายแล้ว จาก 2 ที่มา คือ HRBP กด Approve และระบบ Auto pass ด้วย daily batch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</si>
  <si>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เลือก probation result = Pass probation
กดปุ่ม Submit
3. Login ด้วย &lt;HR_ADMIN_ACCOUNT&gt; (HRBP)
ไปที่เมนู Probation Review
เปิด Task ของพนักงานที่ประเมิน
กดปุ่ม Approve
4. record A ตรวจสอบหน้าจอหลังอนุมัติครบสาย
Login ด้วย &lt;HR_ADMIN_ACCOUNT&gt;
ไปที่เมนู Probation Review แล้วเปิด Probation Record รายการเดิม
ตรวจสอบว่ามีปุ่ม Cancel หรือปุ่มแก้ไขผลบนหน้าจอหรือไม่
5. record A ยิงตรงผ่าน API
เรียก POST /employee-center/probation/submit/{probationId} ด้วย initiatedAction = Approve ซ้ำ
บันทึก httpStatus และ errorCode
6. record B ตรวจสอบหน้าจอของรายการที่ระบบ Auto pass
Login ด้วย &lt;HR_ADMIN_ACCOUNT&gt;
เปิด Probation Record ที่ระบบ Auto pass
ตรวจสอบว่ามีปุ่ม Cancel หรือปุ่มแก้ไขผลหรือไม่
7. record B ยิงตรงผ่าน API
เรียก POST /employee-center/probation/submit/{probationId} ด้วย initiatedAction = Sendback
บันทึก httpStatus และ errorCode
8. ตรวจสอบค่าใน database ของทั้ง 2 record
ตรวจสอบ table employee_center.probation_transactions column probation_status ว่าเปลี่ยนค่าจากเดิมหรือไม่</t>
  </si>
  <si>
    <t>1.1 Employee ID ตรงกับพนักงานที่ใช้ทดสอบ
2.1 ระบบตอบ 200 SUCCESS และ Task หายจากรายการของ Manager
5.1 ระบบตอบ httpStatus 409 errorCode REQUEST_ALREADY_PROCESSED message Probation is already in a final status (PASS / FAILED). ตาม contract หน้า 1374912531 ทั้ง 2 record
6.1 ไม่มีปุ่ม Cancel และไม่มีปุ่มแก้ไขผล ทั้ง record ที่อนุมัติครบสาย และ record ที่ระบบ Auto pass
6.2 probation_status ไม่เปลี่ยนค่าจากเดิมทั้ง 2 record
6.3 ถ้าระบบยอมให้ Send back ผลที่ Auto pass ไปแล้ว ให้บันทึกเป็น defect
6.4 initiated record ล่าสุดมี initiatedType = SYSTEM</t>
  </si>
  <si>
    <t>ตัดจากเคส E2E-225 ไฟล์ HR_SIT_E2E_V.0.1 (28).xlsx ชีท E2E All module
โมดูลที่เคสเต็มเกี่ยวข้อง EC</t>
  </si>
  <si>
    <t>E2E-226</t>
  </si>
  <si>
    <t>Probation | Approval list | bulk Cancel และ bulk Send back | Verify ขอบเขตของปุ่มไม่ครอบคลุม Probation Task</t>
  </si>
  <si>
    <t>PRB-EC-072</t>
  </si>
  <si>
    <t>ปุ่มยกเลิกและส่งกลับแบบเลือกหลายรายการในคิวอนุมัติ ต้องไม่ครอบคลุมงานทดลองงาน</t>
  </si>
  <si>
    <t>ผู้ทดสอบ &lt;MANAGER_ACCOUNT&gt; ผู้ประเมิน และ &lt;HRBP_ACCOUNT&gt; ผู้อนุมัติ
เงื่อนไขก่อนเริ่ม
- Entry Route : Probation Review
- มีคำขอหลายประเภทค้างอยู่ในหน้า Approval list รวม Probation Task
- พนักงาน Employee ID : EMXXXX (จาก E2E-01)
- Probationary Period End Date* = Hire Date + 119 Day
- ต้องมีคำขอหลายประเภทค้างอยู่พร้อมกัน รวม Probation Task
- ชุดข้อมูลที่ใช้ : TD-01
เงื่อนไขของเคสนี้
- หน้า Approval list มีปุ่มทำงานแบบหลายรายการ
- ตรวจทั้งปุ่ม Cancel และปุ่ม Send back ในเคสเดียว เพราะผลที่คาดหวังเหมือนกัน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</si>
  <si>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(HRBP)
ไปที่เมนู Approval list
ตรวจสอบว่ามีช่องติ๊กเลือกหลายรายการหรือไม่
2. ทดสอบปุ่ม Cancel แบบหลายรายการ
ติ๊กเลือกรายการที่รวม Probation Task
ตรวจสอบว่าปุ่ม Cancel ใช้ได้กับ Probation Task หรือไม่
ถ้ากดได้ ให้บันทึกผลและตรวจสอบ probation_transactions
3. ทดสอบปุ่ม Send back แบบหลายรายการ
ติ๊กเลือกรายการที่รวม Probation Task
ตรวจสอบว่าปุ่ม Send back ใช้ได้กับ Probation Task หรือไม่
ถ้ากดได้ ให้ตรวจสอบว่าระบบขอ Reason หรือไม่</t>
  </si>
  <si>
    <t>2.1 ขอบเขตของปุ่มแบบหลายรายการครอบคลุม Probation Task หรือไม่ = ยังไม่มีคำตอบ ให้บันทึกค่าที่ระบบแสดงจริง และ
3.1 ถ้ากดได้แล้วระบบเปลี่ยนสถานะโดยไม่ผ่าน contract submit ให้บันทึกเป็น defect พร้อม screenshot</t>
  </si>
  <si>
    <t>ตัดจากเคส E2E-226 ไฟล์ HR_SIT_E2E_V.0.1 (28).xlsx ชีท E2E All module
โมดูลที่เคสเต็มเกี่ยวข้อง EC
ผลที่คาดหวังที่ยกไปรอบเชื่อมโมดูล
- รอคำตอบ OQ-PB-54, OQ-PB-57
ไม่ตรวจซ้ำ การยกเลิกรายการเดี่ยว ตรวจใน E2E-225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OQ-PB-54, OQ-PB-57</t>
  </si>
  <si>
    <t>E2E-227</t>
  </si>
  <si>
    <t>Probation | ESS My Request | Verify Probation Task ไม่แสดง และพนักงานยิง API แล้วได้ 403</t>
  </si>
  <si>
    <t>PRB-EC-073</t>
  </si>
  <si>
    <t>หน้าคำขอของพนักงานต้องไม่แสดงงานทดลองงาน และถ้าพนักงานเรียกปลายทางเอง ระบบต้องตอบรหัส 403</t>
  </si>
  <si>
    <t>ผู้ทดสอบ &lt;EMPLOYEE_ACCOUNT&gt; และ &lt;MANAGER_ACCOUNT&gt;
เงื่อนไขก่อนเริ่ม
- Entry Route : Probation Review
- พนักงานมี Probation Record ค้างอยู่
- พนักงาน Employee ID : EMXXXX (จาก E2E-01)
- Probationary Period End Date* = Hire Date + 119 Day
- ใช้ &lt;EMPLOYEE_ACCOUNT&gt; ของพนักงานที่ถูกประเมินเอง
- ชุดข้อมูลที่ใช้ : TD-01
เงื่อนไขของเคสนี้
- พนักงานเป็นผู้ถูกประเมิน ไม่ใช่ผู้ยื่นคำขอ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</si>
  <si>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&lt;EMPLOYEE_ACCOUNT&gt; ของพนักงานที่ถูกประเมิน
ไปที่เมนู My Request ใน ESS
ตรวจสอบรายการคำขอทั้งหมดที่แสดง
2. ตรวจสอบว่าเห็น probation result ของตัวเองหรือไม่
เปิดโปรไฟล์ของตัวเอง
ตรวจสอบว่าแสดง probation result และ Probationary Period End Date หรือไม่
3. ยิงตรงผ่าน API ด้วยสิทธิ์พนักงาน
เรียก POST /employee-center/probation/submit/{probationId}
บันทึก httpStatus และ errorCode</t>
  </si>
  <si>
    <t>3.1 Probation Task ไม่แสดงใน My Request เพราะพนักงานไม่ใช่ผู้ยื่น
3.2 ระบบตอบ httpStatus 403 errorCode INSUFFICIENT_PERMISSION message Approver is not in the Camunda task assignee / candidate groups.
3.3 พนักงานไม่สามารถแก้ไขข้อมูลทดลองงานของตนเองได้
3.4 พนักงานไม่เห็นข้อมูลทดลองงานของพนักงานคนอื่น
3.5 พนักงานเห็นค่าใดบ้างในโปรไฟล์ตัวเอง = ยังไม่มีคำตอบ ให้บันทึกค่าที่ระบบแสดงจริง
3.6 ข้อมูลที่พนักงานเห็นก่อนและหลังผลถูกอนุมัติ = ยังไม่มีคำตอบ ให้บันทึกค่าที่ระบบแสดงจริง
3.7 พนักงานเห็นความเห็นของหัวหน้างานหรือไม่ = ยังไม่มีคำตอบ ให้บันทึกค่าที่ระบบแสดงจริง</t>
  </si>
  <si>
    <t>ตัดจากเคส E2E-227 ไฟล์ HR_SIT_E2E_V.0.1 (28).xlsx ชีท E2E All module
โมดูลที่เคสเต็มเกี่ยวข้อง EC
ผลที่คาดหวังที่ยกไปรอบเชื่อมโมดูล
- รอคำตอบ OQ-PB-42
ไม่ตรวจซ้ำ การกันสิทธิ์ของผู้ที่ไม่อยู่ในสายอนุมัติ ตรวจใน E2E-232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OQ-PB-42</t>
  </si>
  <si>
    <t>E2E-228</t>
  </si>
  <si>
    <t>Probation | ปุ่ม Cancel บนหน้า Probation Record | Verify เป็นการ discard draft ไม่ใช่ withdraw</t>
  </si>
  <si>
    <t>PRB-EC-074</t>
  </si>
  <si>
    <t>ปุ่มยกเลิกบนหน้ารายการทดลองงาน ต้องเป็นการทิ้งฉบับร่างที่ยังไม่ส่ง ไม่ใช่การถอนคำขอที่ยื่นไปแล้ว</t>
  </si>
  <si>
    <t>ผู้ทดสอบ &lt;MANAGER_ACCOUNT&gt; ผู้ประเมิน และ &lt;HRBP_ACCOUNT&gt; ผู้อนุมัติ
เงื่อนไขก่อนเริ่ม
- Entry Route : Probation Review
- Probation Record สถานะ PENDING
- พนักงาน Employee ID : EMXXXX (จาก E2E-01)
- Probationary Period End Date* = Hire Date + 119 Day
- กรอก probation result และ comment ก่อนกด Cancel
- ชุดข้อมูลที่ใช้ : TD-01
เงื่อนไขของเคสนี้
- Manager เปิดหน้าบันทึกผลแล้วกด Cancel ก่อน Submit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</si>
  <si>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กรอกผลแล้วกดปุ่ม Cancel
เลือก probation result = Pass probation
กรอกความเห็นใน field comment
กดปุ่ม Cancel
3. ตรวจสอบผลหลังกด Cancel
เปิด Probation Record เดิมอีกครั้ง ตรวจสอบว่าค่าที่กรอกหายไป
ตรวจสอบ probation_transactions ว่าไม่มีการเปลี่ยนแปลง</t>
  </si>
  <si>
    <t>1.1 Task ยังค้างในเมนู Probation Review ของ Manager
1.2 Employee ID ตรงกับพนักงานที่ใช้ทดสอบ
2.1 ปุ่ม Cancel ทิ้ง draft บนหน้าจอเท่านั้น ไม่ส่งคำสั่งไป backend
3.1 probation_status ยังเป็น PENDING และ initiated ไม่มี record เพิ่ม
3.2 ระบบกลับไปหน้ารายการโดยไม่บันทึกค่า</t>
  </si>
  <si>
    <t>ตัดจากเคส E2E-228 ไฟล์ HR_SIT_E2E_V.0.1 (28).xlsx ชีท E2E All module
โมดูลที่เคสเต็มเกี่ยวข้อง EC
ไม่ตรวจซ้ำ การถอนคำขอหลังยื่น ตรวจใน E2E-224</t>
  </si>
  <si>
    <t>E2E-229</t>
  </si>
  <si>
    <t>Probation | HRBP Send back โดยไม่กรอก Reason | Verify การบังคับกรอก Reason to send back</t>
  </si>
  <si>
    <t>PRB-EC-075</t>
  </si>
  <si>
    <t>HRBP กดส่งกลับโดยไม่กรอกเหตุผล ระบบต้องบังคับให้กรอกก่อนจึงส่งกลับได้</t>
  </si>
  <si>
    <t>ผู้ทดสอบ &lt;MANAGER_ACCOUNT&gt; ผู้ประเมิน และ &lt;HRBP_ACCOUNT&gt; ผู้อนุมัติ
เงื่อนไขก่อนเริ่ม
- Entry Route : Probation Review
- Probation Record รอ HRBP อนุมัติ
- พนักงาน Employee ID : EMXXXX (จาก E2E-01)
- Probationary Period End Date* = Hire Date + 119 Day
- Reason to send back = เว้นว่าง
- ชุดข้อมูลที่ใช้ : TD-01
เงื่อนไขของเคสนี้
- HRBP กด Send back โดยเว้น field Reason ว่าง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</si>
  <si>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เลือก probation result = Pass probation
กดปุ่ม Submit
3. Login ด้วย &lt;HR_ADMIN_ACCOUNT&gt; (HRBP)
ไปที่เมนู Probation Review
เปิด Task ของพนักงานที่ประเมิน
กดปุ่ม Send back โดยไม่กรอก field Reason
บันทึกข้อความที่ระบบแสดงและป้ายกำกับ field บนหน้าจอ
4. ยิงตรงผ่าน API
เรียก POST /employee-center/probation/submit/{probationId} ด้วย initiatedAction = Sendback และ comment ว่าง
บันทึก httpStatus และ errorCode
5. ตรวจสอบ database
ตรวจสอบ probation_transactions column probation_status และ initiated</t>
  </si>
  <si>
    <t>1.1 Employee ID ตรงกับพนักงานที่ใช้ทดสอบ
2.1 ระบบตอบ 200 SUCCESS และ Task หายจากรายการของ Manager
3.1 field Reason บังคับกรอกหรือไม่ = ยังไม่มีคำตอบ ให้บันทึกค่าที่ระบบแสดงจริง สเปกระบุบังคับ แต่หน้าจอที่ deploy เขียนป้ายกำกับว่า Reason to send back (Optional)
4.1 ถ้าบังคับ ระบบตอบ httpStatus 400 errorCode INVALID_REQUEST
5.1 ถ้าไม่บังคับ ระบบรับคำสั่งแล้วเปลี่ยนสถานะเป็น RETURNED โดยไม่มี Reason บันทึกไว้ ให้บันทึกเป็น defect เพราะ Manager ไม่รู้ว่าต้องแก้อะไร</t>
  </si>
  <si>
    <t>ตัดจากเคส E2E-229 ไฟล์ HR_SIT_E2E_V.0.1 (28).xlsx ชีท E2E All module
โมดูลที่เคสเต็มเกี่ยวข้อง EC
ผลที่คาดหวังที่ยกไปรอบเชื่อมโมดูล
- รอคำตอบ OQ-PB-56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OQ-PB-56</t>
  </si>
  <si>
    <t>E2E-230</t>
  </si>
  <si>
    <t>Probation | Pass probation | HRBP Send back 2 รอบ | Notify (Todo) back to Manager | Edit probation result within due date | Re-submit &amp; Approve | Verify history ครบทุก Action และเป็น Probation Record เดิม</t>
  </si>
  <si>
    <t>PRB-EC-076</t>
  </si>
  <si>
    <t>HRBP ส่งกลับสองรอบ หัวหน้างานแก้และส่งใหม่ทุกรอบ ระบบต้องเก็บประวัติครบทุกรอบ และเหลือผลสุดท้ายเพียงค่าเดียว</t>
  </si>
  <si>
    <t>ผู้ทดสอบ &lt;MANAGER_ACCOUNT&gt; ผู้ประเมิน และ &lt;HRBP_ACCOUNT&gt; ผู้อนุมัติ
เงื่อนไขก่อนเริ่ม
- Entry Route : Probation Review
- Probation Record สถานะ PENDING
- พนักงาน Employee ID : EMXXXX (จาก E2E-01)
- Probationary Period End Date* = Hire Date + 90 Day (หรือมากกว่า แต่ไม่เกิน 119 Day)
- probation result รอบแรก = Fail probation
- probation result หลังแก้ = Pass probation
- Reason to send back รอบที่ 1 และรอบที่ 2 ระบุข้อความต่างกันเพื่อแยกรอบได้
- ชุดข้อมูลที่ใช้ : TD-01
เงื่อนไขของเคสนี้
- HRBP กด Send back 2 รอบ และ Manager กด Re-submit 2 รอบ
- การแก้ไขทั้งหมดอยู่ภายใน Probationary Period End Date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</si>
  <si>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เลือก probation result = Fail probation และกรอก Reason for fail probation *
กดปุ่ม Submit
2. Login ด้วย &lt;HR_ADMIN_ACCOUNT&gt; (HRBP)
ไปที่เมนู Probation Review
เปิด Task ของพนักงานที่ประเมิน
กดปุ่ม Send back พร้อมระบุ Reason รอบที่ 1
3. Login ด้วย &lt;MANAGER_ACCOUNT&gt; ของพนักงานที่ประเมิน
ตรวจสอบ Notify (To do) ว่ากลับมาที่ Manager
ไปที่เมนู Probation Review
เปิด Probation Record ของ Employee ID ที่กำหนด
แก้ไข probation result = Pass probation แล้วกดปุ่ม Submit
4. Login ด้วย &lt;HR_ADMIN_ACCOUNT&gt; (HRBP)
ไปที่เมนู Probation Review
เปิด Task ของพนักงานที่ประเมิน
กดปุ่ม Send back พร้อมระบุ Reason รอบที่ 2
5. Login ด้วย &lt;MANAGER_ACCOUNT&gt; ของพนักงานที่ประเมิน
ตรวจสอบ Notify (To do) รอบที่ 2
เปิด Probation Record รายการเดิม
แก้ไขข้อมูลแล้วกดปุ่ม Submit รอบที่ 2
6. Login ด้วย &lt;HR_ADMIN_ACCOUNT&gt; (HRBP)
ไปที่เมนู Probation Review
เปิด Task ของพนักงานที่ประเมิน
กดปุ่ม Approve
7. ตรวจสอบการ update หลัง pass probation
ตรวจสอบ probation result สุดท้ายและ Pass Probation Date - Confirm Date
ตรวจสอบ probation_transactions column initiated ว่ามี record ครบทุก Action ตามลำดับเวลา</t>
  </si>
  <si>
    <t>2.1 ระบบไม่จำกัดจำนวนรอบ Send back และ Re-submit
3.1 แสดง Reason รอบที่ 1 และค่าเดิมที่เคยกรอก
5.1 history แสดงครบทั้งรอบที่ 1 และรอบที่ 2
7.1 column initiated เก็บครบทุก Action ตามลำดับเวลา โดย initiatedAction ที่พบใน DEV database คือ SUBMIT , APPROVE และ SENDBACK
7.2 ทุกรอบใช้ record เดิมใน probation_transactions ไม่สร้าง record ใหม่
7.3 ประวัติแสดงเหตุผลของการส่งกลับทั้งรอบที่ 1 และรอบที่ 2 แยกรายการกัน
7.4 Notify (To do) กลับถึง Manager ทุกครั้งที่ HRBP กด Send back
7.5 สถานะระหว่าง send back = RETURNED และหลัง approve = สถานะสุดท้าย ซึ่งชุดค่าไม่ตรงกัน 3 แหล่ง
7.6 contract approval หน้า 1273430075 มี flowStatus เพียง PASSED FAILED EXTENDED ไม่มีค่าสำหรับ Send back จึงต้องยืนยันว่าหน้าจอยิง endpoint ใด
7.7 รหัสตอบกลับตอน Approve = ยังไม่มีคำตอบ ให้บันทึกค่าที่ระบบแสดงจริง หน้า 1273430075 ระบุ 204 ในแผนภาพ แต่ระบุ Http Code 200 ในส่วน Output
7.8 จำนวนรอบสูงสุดที่ส่งกลับแก้ไขได้ = ยังไม่มีคำตอบ ให้บันทึกค่าที่ระบบแสดงจริง
7.9 ประวัติการเปลี่ยนค่าแต่ละ field เก็บที่ table ใด = ยังไม่มีคำตอบ ให้บันทึกค่าที่ระบบแสดงจริง</t>
  </si>
  <si>
    <t>ตัดจากเคส E2E-230 ไฟล์ HR_SIT_E2E_V.0.1 (28).xlsx ชีท E2E All module
โมดูลที่เคสเต็มเกี่ยวข้อง EC / TM / PY / Notification
ขั้นตอนที่ยกไปรอบเชื่อมโมดูล
- ตรวจสอบการ update หลัง pass probation : ตรวจสอบ downstream TM BE PY หลัง final approval
- เปิดกล่องแจ้งเตือนในระบบและอีเมลของผู้ที่ต้องได้รับ
ผลที่คาดหวังที่ยกไปรอบเชื่อมโมดูล
- TM 7.4 Annual Leave ถูกสร้างครั้งเดียวหลัง final approval ไม่ซ้ำตามจำนวนรอบ
- TM 7.5 เป็น Probation Record เดิม id เดิม ไม่ใช่ record ใหม่
- PY 7.6 ข้อมูลเข้ารอบ payroll ครั้งเดียว
- ตอน Manager กด Submit ระบบส่ง todo.send templateCode WF_PROBATION_COMPLETE ถึงใคร = ? สัญญาระบุ recipient.users = MANAGER_ID ซึ่งเป็นผู้ทำรายการเอง OQ-PB-67
- รอคำตอบ OQ-PB-14, OQ-PB-41, OQ-PB-64, OQ-PB-65, OQ-PB-66, OQ-PB-67
ไม่ตรวจซ้ำ การส่งกลับรอบเดียว ตรวจใน E2E-154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 OQ-PB-64, OQ-PB-66, OQ-PB-14, OQ-PB-41, OQ-PB-67</t>
  </si>
  <si>
    <t>E2E-231</t>
  </si>
  <si>
    <t>Probation | แก้ probation result ที่ผิดหลัง Approve และส่ง downstream แล้ว | Verify เส้นทางการแก้และการกลับรายการปลายทาง</t>
  </si>
  <si>
    <t>PRB-EC-077</t>
  </si>
  <si>
    <t>แก้ผลทดลองงานที่ผิดหลังอนุมัติและส่งปลายทางไปแล้ว ระบบมีเส้นทางแก้ไขหรือไม่ และปลายทางต้องถูกกลับรายการอย่างไร</t>
  </si>
  <si>
    <t>ผู้ทดสอบ &lt;MANAGER_ACCOUNT&gt; ผู้ประเมิน และ &lt;HRBP_ACCOUNT&gt; ผู้อนุมัติ
เงื่อนไขก่อนเริ่ม
- Entry Route : Probation Review
- Probation Record ถูกอนุมัติแล้วและ Annual Leave กับสิทธิ์สวัสดิการถูกสร้างแล้ว
- พนักงาน Employee ID : EMXXXX (จาก E2E-01)
- Probationary Period End Date* = Hire Date + 119 Day
- probation result ที่บันทึกผิด = Pass probation ทั้งที่ควรเป็น Fail probation
- ชุดข้อมูลที่ใช้ : TD-01
เงื่อนไขของเคสนี้
- Probation Record อนุมัติครบสายและส่งข้อมูล downstream แล้ว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</si>
  <si>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เลือก probation result = Pass probation
กดปุ่ม Submit
3. Login ด้วย &lt;HR_ADMIN_ACCOUNT&gt; (HRBP)
ไปที่เมนู Probation Review
เปิด Task ของพนักงานที่ประเมิน
กดปุ่ม Approve
4. Login ด้วย &lt;HR_ADMIN_ACCOUNT&gt;
ไปที่เมนู Probation Review
เปิด Probation Record รายการเดิม
ตรวจสอบว่ามีปุ่มแก้ไขผลหรือปุ่มยกเลิกผลหรือไม่
5. ทดลองแก้ผ่านหน้าแก้ไขข้อมูลการจ้าง
เปิดหน้าแก้ไขข้อมูลการจ้าง ตรวจสอบว่า field probation result แก้ไขได้หรือไม่</t>
  </si>
  <si>
    <t>1.1 Employee ID ตรงกับพนักงานที่ใช้ทดสอบ
2.1 ระบบตอบ 200 SUCCESS และ Task หายจากรายการของ Manager
5.1 มีเส้นทางแก้ผลหลัง approve หรือไม่ = ยังไม่มีคำตอบ ให้บันทึกค่าที่ระบบแสดงจริง ไม่มีสเปกระบุ</t>
  </si>
  <si>
    <t>ตัดจากเคส E2E-231 ไฟล์ HR_SIT_E2E_V.0.1 (28).xlsx ชีท E2E All module
โมดูลที่เคสเต็มเกี่ยวข้อง EC / TM / BE / PY
ขั้นตอนที่ยกไปรอบเชื่อมโมดูล
- ยืนยันว่า downstream รับข้อมูลแล้ว (TM : ตรวจสอบว่า Annual Leave ถูกสร้าง / BE : ตรวจสอบว่าสิทธิ์สวัสดิการถูกเปิด)
- ทดลองแก้ผ่านหน้าแก้ไขข้อมูลการจ้าง : ถ้าแก้ได้ ให้ตรวจสอบว่า downstream ถูกกลับรายการหรือไม่
- เปิดข้อมูลพนักงานคนเดียวกันในระบบ PY ด้วย Employee ID เดิม
ผลที่คาดหวังที่ยกไปรอบเชื่อมโมดูล
- 6.1 ถ้าแก้ได้โดยไม่กลับรายการ downstream จะเกิดข้อมูลไม่ตรงกันระหว่าง EC TM BE PY ให้บันทึกเป็น defect ความรุนแรงสูง
- TM Annual Leave ที่สร้างไปแล้วถูกกลับรายการหรือไม่ = ? OQ-PB-55
- BE สิทธิ์สวัสดิการที่เปิดไปแล้วถูกปิดหรือไม่ = ? OQ-PB-55
- PY รายการที่เข้ารอบ payroll แล้วถูกกลับรายการหรือไม่ = ? OQ-PB-55
- PY รอคำตอบ OQ-PB-55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OQ-PB-55</t>
  </si>
  <si>
    <t>E2E-232</t>
  </si>
  <si>
    <t>Probation | User ที่ไม่อยู่ในสายอนุมัติ และ Manager approve คำขอตัวเอง | Verify ระบบตอบ 403 INSUFFICIENT_PERMISSION และ 403 FORBIDDEN</t>
  </si>
  <si>
    <t>PRB-EC-078</t>
  </si>
  <si>
    <t>ผู้ที่ไม่อยู่ในสายอนุมัติกดอนุมัติ และหัวหน้างานอนุมัติคำขอที่ตัวเองยื่น ระบบต้องตอบรหัส 403 ทั้งสองกรณี</t>
  </si>
  <si>
    <t>ผู้ทดสอบ &lt;MANAGER_ACCOUNT&gt; ผู้ประเมิน และ &lt;HRBP_ACCOUNT&gt; ผู้อนุมัติ
เงื่อนไขก่อนเริ่ม
- Entry Route : Probation Review
- Probation Record อยู่ระหว่างรออนุมัติ
- พนักงาน Employee ID : EMXXXX (จาก E2E-01)
- Probationary Period End Date* = Hire Date + 119 Day
- ใช้ &lt;EMPLOYEE_ACCOUNT&gt; ที่ไม่ใช่หัวหน้าของพนักงานคนนี้
- ชุดข้อมูลที่ใช้ : TD-01
เงื่อนไขของเคสนี้
- ผู้ใช้ที่ไม่อยู่ในสายอนุมัติของพนักงานคนนี้
- และกรณี Manager กด Approve คำขอที่ตัวเอง Submit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</si>
  <si>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&lt;EMPLOYEE_ACCOUNT&gt; ที่ไม่ใช่สายอนุมัติ
ตรวจสอบว่าเมนู Probation Review แสดงหรือไม่
2. ทดลองเปิดหน้า Probation Record โดยตรง
วาง URL ของ Probation Record ของพนักงานคนอื่นลงในช่องที่อยู่เว็บ
บันทึกสิ่งที่ระบบแสดง
3. ยิงตรงผ่าน API
เรียก POST /employee-center/probation/submit/{probationId} ด้วยสิทธิ์ account นี้
บันทึก httpStatus และ errorCode
4. ทดลอง approve คำขอของตัวเอง
Login ด้วย &lt;MANAGER_ACCOUNT&gt; ที่เป็นผู้ Submit รายการนี้
กดปุ่ม Approve รายการที่ตัวเอง Submit
บันทึก httpStatus และ errorCode</t>
  </si>
  <si>
    <t>1.1 ถ้าเปิดหน้าได้และเห็นข้อมูลพนักงานคนอื่น ให้บันทึกเป็น defect ด้านสิทธิ์
2.1 เมนู Probation Review ไม่แสดงสำหรับ account ที่ไม่อยู่ในสายอนุมัติ
3.1 ระบบตอบ httpStatus 403 errorCode INSUFFICIENT_PERMISSION message Approver is not in the Camunda task assignee / candidate groups.
4.1 กรณี approve คำขอตัวเอง ระบบตอบ httpStatus 403 errorCode FORBIDDEN message Cannot approve own request.</t>
  </si>
  <si>
    <t>ตัดจากเคส E2E-232 ไฟล์ HR_SIT_E2E_V.0.1 (28).xlsx ชีท E2E All module
โมดูลที่เคสเต็มเกี่ยวข้อง EC
ไม่ตรวจซ้ำ การกันสิทธิ์ฝั่งพนักงาน ตรวจใน E2E-227</t>
  </si>
  <si>
    <t>E2E-233</t>
  </si>
  <si>
    <t>Probation | Role HRBP และ SPD | Verify ปุ่มที่แต่ละ role เห็น approvalSteps และ initiatedType</t>
  </si>
  <si>
    <t>PRB-EC-079</t>
  </si>
  <si>
    <t>บทบาท HRBP และ SPD ต้องเห็นปุ่มและข้อมูลขั้นตอนอนุมัติต่างกันตามที่สเปกกำหนด</t>
  </si>
  <si>
    <t>ผู้ทดสอบ &lt;MANAGER_ACCOUNT&gt; ผู้ประเมิน และ &lt;HRBP_ACCOUNT&gt; ผู้อนุมัติ
เงื่อนไขก่อนเริ่ม
- Entry Route : Probation Review
- Probation Record อยู่ระหว่างรออนุมัติ
- พนักงาน Employee ID : EMXXXX (จาก E2E-01)
- Probationary Period End Date* = Hire Date + 119 Day
- ใช้ account HRBP และ account SPD ของพนักงานคนเดียวกัน
- ชุดข้อมูลที่ใช้ : TD-01
เงื่อนไขของเคสนี้
- contract หน้า 1348993349 ระบุมุมมองราย role Manager HRBP และ SPD
- SPD update probation ได้โดยตรงแทน Manager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</si>
  <si>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(HRBP)
ไปที่เมนู Probation Review
เปิด Task ของพนักงานที่ประเมิน
2. ตรวจสอบข้อมูลที่หน้าจอแสดงตาม contract
3. Login ด้วย account SPD
ไปที่เมนู Probation Review
เปิด Probation Record ของพนักงานคนเดียวกัน
ตรวจสอบว่ากด Submit แทน Manager ได้หรือไม่
4. ตรวจสอบ database
ตรวจสอบ probation_transactions column initiated ว่าบันทึก role ผู้กระทำถูกต้อง
5. เล่นซ้ำด้วย &lt;HR_ADMIN_ACCOUNT&gt; และด้วยบัญชีพนักงานทั่วไป
ตรวจว่าเมนู Probation Review ปรากฏหรือไม่
6. เปิดหน้ารายการทดลองงานด้วยลิงก์ตรงจากบัญชีที่ไม่มีสิทธิ์
บันทึก HTTP status และข้อความที่ระบบตอบ</t>
  </si>
  <si>
    <t>1.1 HRBP มีปุ่ม Approve และ Send back ไม่มีปุ่ม Submit
1.2 บัญชีพนักงานทั่วไปไม่เห็นเมนู Probation Review และไม่เห็นรายการของผู้อื่น
1.3 มีปุ่ม Approve และ Send back และไม่มีปุ่ม Submit
1.4 บทบาทที่เห็นเมนู Probation Review = ยังไม่มีคำตอบ ให้บันทึกค่าที่ระบบแสดงจริง
2.1 approverName แสดงชื่อคนจาก table person_informations ตาม contract หน้า 1348993349
2.2 DEV database พบ initiatedType เพียง SYSTEM , MANAGER และ HRBP ยังไม่พบ SPD จึงต้องยืนยันว่าเส้นทาง SPD ถูก build แล้วหรือยัง
2.3 approvalSteps.status แสดง IN_PROGRESS , PENDING , COMPLETED
2.4 approverName แสดงชื่อคน ไม่ใช่รหัสพนักงาน
2.5 initiated.initiateType แสดงเป็น Manager , HRBP หรือ SPD
3.1 SPD กด Submit แทน Manager ได้ และ initiated บันทึก initiatedType = SPD
5.1 รายการที่เห็นเป็นของใครบ้าง
6.1 บัญชีหัวหน้างานเห็นเฉพาะรายการของพนักงานในทีมของตน
6.2 ระบบปฏิเสธการเปิดหน้ารายการด้วยลิงก์ตรงจากบัญชีที่ไม่มีสิทธิ์
6.3 ข้อความและ error code ที่ระบบตอบเมื่อไม่มีสิทธิ์ = ยังไม่มีคำตอบ ให้บันทึกค่าที่ระบบแสดงจริง</t>
  </si>
  <si>
    <t>ตัดจากเคส E2E-233 ไฟล์ HR_SIT_E2E_V.0.1 (28).xlsx ชีท E2E All module
โมดูลที่เคสเต็มเกี่ยวข้อง EC
ผลที่คาดหวังที่ยกไปรอบเชื่อมโมดูล
- รอคำตอบ OQ-PB-43
ไม่ตรวจซ้ำ การปฏิเสธเมื่ออยู่นอกสายอนุมัติ ตรวจใน E2E-232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OQ-PB-43</t>
  </si>
  <si>
    <t>E2E-234</t>
  </si>
  <si>
    <t>Probation | probation status และ probation result value set | Verify ไม่มีค่านอกทะเบียนหลังเล่นครบทุกเส้นทาง</t>
  </si>
  <si>
    <t>PRB-EC-080</t>
  </si>
  <si>
    <t>หลังเล่นครบทุกเส้นทาง ค่าสถานะและผลทดลองงานที่ระบบบันทึก ต้องอยู่ในทะเบียนค่าที่กำหนดไว้เท่านั้น ไม่มีค่านอกทะเบียน</t>
  </si>
  <si>
    <t>ผู้ทดสอบ &lt;HR_ADMIN_ACCOUNT&gt; และ &lt;HRBP_ACCOUNT&gt;
เงื่อนไขก่อนเริ่ม
- Entry Route : Employee Center - Employment Information และ Probation Review
- เล่นเคส Probation เส้นทางอื่นในรอบนี้ครบแล้ว
- พนักงาน Employee ID : EMXXXX (จาก E2E-01)
- ไม่ต้องสร้างพนักงานใหม่ ใช้ผลจากทุกเคสในรอบนี้
- ชุดข้อมูลที่ใช้ : TD-01
เงื่อนไขของเคสนี้
- เล่นเคสนี้เป็นเคสสุดท้ายหลังเล่นเส้นทางอื่นครบแล้ว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</si>
  <si>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รวบรวมค่าที่ระบบเขียนจริง
ดึงค่าที่ปรากฏจริงใน column probation_status ของ table probation_transactions
ดึงค่าที่ปรากฏจริงใน column probation_result
ดึงค่า initiatedAction และ initiatedType ที่ปรากฏใน column initiated
2. เทียบกับทะเบียน 3 แหล่ง
contract submit หน้า 1374912531 ระบุ probationStatus INPROCESS , PASS , FAILED , RETURNED , PENDING_EXTEND
contract submit ระบุ probationResult PASS_NORMAL , PASS_SPECIAL , EXEMPTION , EXTEND , FAILED
contract approval หน้า 1273430075 ระบุ flowStatus PASSED , FAILED , EXTENDED
3. บันทึกค่าที่ไม่อยู่ในทะเบียนใดเลย
ทำตารางเทียบค่าที่พบกับค่าที่ทะเบียนแต่ละแหล่งระบุ
ส่งตารางนี้ให้ SA พร้อมคำถาม</t>
  </si>
  <si>
    <t>2.1 ค่าที่พบใน DEV database คือ PENDING , PASSED , RETURNED สำหรับ status และ PASSED , FAILED สำหรับ result ซึ่งไม่ตรงกับทะเบียนทั้ง 2 ฉบับ
3.1 ทุกค่าที่ระบบเขียนต้องอยู่ในทะเบียนอย่างน้อย 1 แหล่ง
3.2 ชุดค่าไม่ตรงกัน 3 แหล่ง จึงยังตัดสินไม่ได้ว่าค่าใดถูก = ยังไม่มีคำตอบ ให้บันทึกค่าที่ระบบแสดงจริง
3.3 สัญญา approval ระบุขั้นตอนเขียน table TRANSACTION_WORKFLOW แต่ตรวจ DEV database ทุก schema แล้วไม่พบตารางชื่อนี้ จึงตรวจสอบเส้นทางบันทึกสายอนุมัติไม่ได้ = ยังไม่มีคำตอบ ให้บันทึกค่าที่ระบบแสดงจริง</t>
  </si>
  <si>
    <t>ตัดจากเคส E2E-234 ไฟล์ HR_SIT_E2E_V.0.1 (28).xlsx ชีท E2E All module
โมดูลที่เคสเต็มเกี่ยวข้อง EC
ผลที่คาดหวังที่ยกไปรอบเชื่อมโมดูล
- รอคำตอบ OQ-PB-65, OQ-PB-68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OQ-PB-65, OQ-PB-68</t>
  </si>
  <si>
    <t>E2E-235</t>
  </si>
  <si>
    <t>Probation | effective date ย้อนหลังเข้างวด payroll ที่ปิดแล้ว | Verify การคิดย้อนหลังและการเข้ารอบถัดไป</t>
  </si>
  <si>
    <t>PRB-EC-081</t>
  </si>
  <si>
    <t>วันมีผลย้อนหลังเข้างวดจ่ายที่ปิดไปแล้ว ระบบต้องคิดย้อนหลัง และนำส่วนต่างเข้ารอบจ่ายถัดไป</t>
  </si>
  <si>
    <t>ผู้ทดสอบ &lt;MANAGER_ACCOUNT&gt; ผู้ประเมิน และ &lt;HRBP_ACCOUNT&gt; ผู้อนุมัติ
เงื่อนไขก่อนเริ่ม
- Entry Route : Probation Review
- Probation Record ยังไม่บันทึกผล
- งวด payroll ที่ครอบคลุมวันครบกำหนดถูกปิดรอบไปแล้ว
- พนักงาน Employee ID : EMXXXX (จาก E2E-01)
- Probationary Period End Date* = Hire Date + 119 Day
- Pass Probation Date - Confirm Date = วันในงวด payroll ที่ปิดแล้ว
- ต้องขอวันตัดรอบ payroll จากทีม Payroll ก่อนเล่น
- ชุดข้อมูลที่ใช้ : TD-01
เงื่อนไขของเคสนี้
- Pass Probation Date - Confirm Date อยู่ในงวด payroll ที่ปิดรอบไปแล้ว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</si>
  <si>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ยืนยันสถานะงวด payroll ก่อนเริ่ม
บันทึกวันตัดรอบไว้
2. Login ด้วย &lt;MANAGER_ACCOUNT&gt; ของพนักงานที่ประเมิน
ไปที่เมนู Probation Review
เปิด Probation Record ของ Employee ID ที่กำหนด
ตรวจสอบ Probationary Period End Date ที่ระบบตั้งไว้
3. บันทึกผลย้อนหลัง
เลือก probation result = Pass probation
ระบุ Pass Probation Date - Confirm Date เป็นวันในงวดที่ปิดแล้ว
กดปุ่ม Submit
4. Login ด้วย &lt;HR_ADMIN_ACCOUNT&gt; (HRBP)
ไปที่เมนู Probation Review
เปิด Task ของพนักงานที่ประเมิน
กดปุ่ม Approve</t>
  </si>
  <si>
    <t>2.1 Employee ID ตรงกับพนักงานที่ใช้ทดสอบ
4.1 ระบบรับ effective date ย้อนหลังหรือ reject = ยังไม่มีคำตอบ ให้บันทึกค่าที่ระบบแสดงจริง ไม่มีสเปกระบุ
4.2 ระบบสร้างรายการคิดย้อนหลังเข้ารอบถัดไปหรือไม่ = ยังไม่มีคำตอบ ให้บันทึกค่าที่ระบบแสดงจริง</t>
  </si>
  <si>
    <t>ตัดจากเคส E2E-235 ไฟล์ HR_SIT_E2E_V.0.1 (28).xlsx ชีท E2E All module
โมดูลที่เคสเต็มเกี่ยวข้อง EC / TM / PY
ขั้นตอนที่ยกไปรอบเชื่อมโมดูล
- ยืนยันสถานะงวด payroll ก่อนเริ่ม : ขอให้ทีม Payroll ยืนยันว่างวดที่ครอบคลุมวันครบกำหนดถูกปิดแล้ว
- ตรวจสอบผลฝั่ง EC และ TM (ตรวจสอบ probation_transactions ว่าบันทึกวันย้อนหลังตามที่กรอก)
- ตรวจสอบผลฝั่ง PY (ตรวจสอบว่ามีรายการคิดย้อนหลังเข้ารอบ payroll ถัดไปหรือไม่ / ตรวจสอบว่างวดที่ปิดแล้วถูกเปิดใหม่หรือไม่)
ผลที่คาดหวังที่ยกไปรอบเชื่อมโมดูล
- TM 5.1 Annual Leave คำนวณจากวันย้อนหลังหรือจากวันที่กด Approve
- PY 6.1 งวดที่ปิดแล้วต้องไม่ถูกเปิดใหม่โดยอัตโนมัติ
- Annual Leave คำนวณจากวันใด = ? OQ-PB-70
- รอคำตอบ OQ-PB-70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OQ-PB-70</t>
  </si>
  <si>
    <t>E2E-236</t>
  </si>
  <si>
    <t>Probation | Pass probation กับ transaction อื่น effective date วันเดียวกัน | Verify ลำดับการประมวลผลและค่าสุดท้าย</t>
  </si>
  <si>
    <t>PRB-EC-082</t>
  </si>
  <si>
    <t>ผลผ่านทดลองงานและรายการอื่นมีวันมีผลวันเดียวกัน ระบบต้องประมวลผลตามลำดับใด และค่าสุดท้ายต้องเป็นค่าใด</t>
  </si>
  <si>
    <t>ผู้ทดสอบ &lt;MANAGER_ACCOUNT&gt; ผู้ประเมิน และ &lt;HRBP_ACCOUNT&gt; ผู้อนุมัติ
เงื่อนไขก่อนเริ่ม
- Entry Route : Probation Review
- Probation Record ยังไม่บันทึกผล
- พนักงาน Employee ID : EMXXXX (จาก E2E-01)
- Probationary Period End Date* = Hire Date + 119 Day
- effective date ของทั้ง 2 transaction = Probationary Period End Date
- transaction ที่ 2 = Job Change หรือ Salary Adjustment
- ชุดข้อมูลที่ใช้ : TD-01
เงื่อนไขของเคสนี้
- มี 2 transaction ที่ effective date เป็นวันเดียวกัน คือ Pass probation และ Job Change หรือ Salary Adjustment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</si>
  <si>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&lt;HR_ADMIN_ACCOUNT&gt;
สร้าง transaction Job Change หรือ Salary Adjustment
ระบุ effective date = Probationary Period End Date
ส่งอนุมัติจนครบสายอนุมัติ
2. Login ด้วย &lt;MANAGER_ACCOUNT&gt; ของพนักงานที่ประเมิน
ไปที่เมนู Probation Review
เปิด Probation Record ของ Employee ID ที่กำหนด
ตรวจสอบ Probationary Period End Date ที่ระบบตั้งไว้
3. บันทึก pass probation ให้ effective date วันเดียวกัน
เลือก probation result = Pass probation
ระบุ Pass Probation Date - Confirm Date เป็นวันเดียวกับ transaction ข้างต้น
กดปุ่ม Submit
4. Login ด้วย &lt;HR_ADMIN_ACCOUNT&gt; (HRBP)
ไปที่เมนู Probation Review
เปิด Task ของพนักงานที่ประเมิน
กดปุ่ม Approve
5. ตรวจสอบค่าสุดท้ายใน database
ตรวจสอบ employment_jobs ว่ามีกี่ record ที่ effective date เป็นวันเดียวกัน</t>
  </si>
  <si>
    <t>2.1 Employee ID ตรงกับพนักงานที่ใช้ทดสอบ
3.1 ค่าที่หายไปจากการทับกันถือเป็น defect ความรุนแรงสูง
5.1 record ใดเป็น record ที่ระบบใช้จริง
5.2 ค่าจาก 2 transaction อยู่ครบใน record เดียวกันหรือทับกัน
5.3 ระบบเก็บทั้ง 2 transaction โดยไม่ทับกัน หรือทับกัน = ยังไม่มีคำตอบ ให้บันทึกค่าที่ระบบแสดงจริง ไม่มีสเปกระบุลำดับ</t>
  </si>
  <si>
    <t>ตัดจากเคส E2E-236 ไฟล์ HR_SIT_E2E_V.0.1 (28).xlsx ชีท E2E All module
โมดูลที่เคสเต็มเกี่ยวข้อง EC / TM / PY
ขั้นตอนที่ยกไปรอบเชื่อมโมดูล
- ตรวจสอบ downstream (TM : สิทธิ์ลาอ้างค่าจาก record ที่ถูกต้อง / BE : สิทธิ์สวัสดิการอ้างค่าจาก record ที่ถูกต้อง / PY : รอบ payroll ได้ค่าเงินเดือนที่ปรับแล้ว)
ผลที่คาดหวังที่ยกไปรอบเชื่อมโมดูล
- TM 6.1 สิทธิ์ลาอ้างค่าจาก record ที่มีข้อมูลครบ
- PY 6.2 รอบ payroll ได้ค่าเงินเดือนที่ปรับแล้ว ไม่ใช่ค่าเดิม
- รอคำตอบ OQ-PB-71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OQ-PB-71</t>
  </si>
  <si>
    <t>E2E-237</t>
  </si>
  <si>
    <t>Probation | Extend probation แล้วรอบขยายเวลาจบด้วย Fail probation | Verify Failed Probation Date และปลายทางไม่เปิดสิทธิ์ทั้ง 2 รอบ</t>
  </si>
  <si>
    <t>PRB-EC-083</t>
  </si>
  <si>
    <t>ขยายเวลาทดลองงานแล้วรอบขยายจบด้วยผลไม่ผ่าน ระบบต้องบันทึกวันไม่ผ่าน และต้องไม่เปิดสิทธิ์ที่ผูกกับการผ่านทั้งสองรอบ</t>
  </si>
  <si>
    <t>ผู้ทดสอบ &lt;MANAGER_ACCOUNT&gt; ผู้ประเมิน และ &lt;HRBP_ACCOUNT&gt; ผู้อนุมัติ
เงื่อนไขก่อนเริ่ม
- Entry Route : Probation Review
- Probation Record สถานะ PENDING ยังไม่เคยขยายเวลา
- พนักงาน Employee ID : EMXXXX (จาก E2E-01)
- Probationary Period End Date* = Hire Date + 90 Day
- รอบที่ 1 probation result = Extend probation
- Extended Probation Date = Probationary Period End Date + 30 Day (ไม่เกิน Hire Date + 119 Day)
- รอบที่ 2 probation result = Fail probation
- Reason for fail probation = &lt;TEST_VALUE&gt; ระบุข้อความจริงตอนเล่นเคส
- ชุดข้อมูลที่ใช้ : TD-01
เงื่อนไขของเคสนี้
- รอบแรกจบด้วย Extend probation และรอบขยายเวลาจบด้วย Fail probation
ค่าหลักของชุดข้อมูล TD-01 ตรวจสอบเมื่อ 29 ส.ค. 2026
- Business Group = CRC
- Business Unit = 10000075 CDG Central Department Store Group
- Company = C001
- Position Code = 40106337 Job Code = MKB12.12
- Department = 30042174
- Personnel Grade (PG) = 10
- Employee Group = A - Permanent
- Employee Sub Group = 10
- Employment Type = F
- Work Schedule = D05H0830 Holiday Calendar = 1
- Time Status = O.T. Flag =
- สิทธิ์ลาพักผ่อนปีแรก = 6
- ข้อสังเกตของชุดข้อมูลนี้ ชุดหลักของ Business Group CRC ใช้แทน Business Unit CDS ที่ทีมระบุ เพราะ Business Unit CDS ไม่มี Position ใดเลยในฐานข้อมูล SIT ดู CF-SIT-19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</si>
  <si>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&lt;MANAGER_ACCOUNT&gt; ของพนักงานที่ประเมิน
ไปที่เมนู Probation Review
เปิด Probation Record ของ Employee ID ที่กำหนด
ตรวจสอบ Probationary Period End Date ที่ระบบตั้งไว้
2. รอบที่ 1 เลือก probation result = Extend probation
ระบุ Extended Probation Date ตาม Test Data
กดปุ่ม Submit
3. Login ด้วย &lt;HR_ADMIN_ACCOUNT&gt; (HRBP)
ไปที่เมนู Probation Review
เปิด Task ของพนักงานที่ประเมิน
กดปุ่ม Approve
4. ตรวจสอบสถานะหลังอนุมัติการขยายเวลา
เปิดหน้า Employment Information ตรวจสอบ Probationary Period End Date ว่าถูกแทนที่ด้วย Extended Probation Date
ตรวจสอบ table employee_center.probation_transactions column probation_status
5. รอบที่ 2 Login ด้วย &lt;MANAGER_ACCOUNT&gt; ของพนักงานที่ประเมิน
ไปที่เมนู Probation Review แล้วเปิด Task ของรอบขยายเวลา
เลือก probation result = Fail probation และกรอก Reason for fail probation *
กดปุ่ม Submit
6. Login ด้วย &lt;HR_ADMIN_ACCOUNT&gt; (HRBP)
ไปที่เมนู Probation Review
เปิด Task ของพนักงานที่ประเมิน
กดปุ่ม Approve
7. ตรวจสอบการ update หลัง fail probation ในรอบขยายเวลา
เปิดหน้า Employment Information ตรวจสอบ probation result และ Failed Probation Date
ตรวจสอบ probation_transactions column probation_status , probation_result , reason_for_failed_probation
ตรวจสอบประวัติว่าแสดงทั้งรอบแรกและรอบขยายเวลา แยกรายการ ไม่ทับกัน</t>
  </si>
  <si>
    <t>1.1 Employee ID ตรงกับพนักงานที่ใช้ทดสอบ
2.1 ระบบเปิดช่อง Extended Probation Date เมื่อเลือก Extend probation และไม่ให้ Submit ถ้าไม่กรอก
2.2 ระบบเปิดช่อง Extended Probation Date และบังคับกรอก
4.1 หลังอนุมัติการขยายเวลา Probationary Period End Date ถูกแทนที่ด้วย Extended Probation Date และยังไม่มี Pass Probation Date
4.2 reason_for_failed_probation เก็บข้อความที่กรอกในรอบขยายเวลา
4.3 ไม่มี Pass Probation Date - Confirm Date ถูกเขียน
4.4 ระบบสร้าง Task ของรอบขยายเวลาให้ Manager
4.5 ค่าที่ระบบเขียนใน employment_jobs.failed_probation_date = ยังไม่มีคำตอบ ให้บันทึกค่าที่ระบบแสดงจริง Extended Probation Date หรือวันที่ HRBP อนุมัติ
7.1 เมื่อรอบขยายเวลาจบด้วย Fail ระบบบันทึก probation_result = Fail probation และ probation_status = FAILED
7.2 ประวัติแสดงทั้งรอบแรกและรอบขยายเวลา แยกรายการ ไม่ทับกัน
7.3 ระบบสร้างรายการสิ้นสุดการจ้างงานต่อเนื่องเองหรือให้ HR ทำแยก = ยังไม่มีคำตอบ ให้บันทึกค่าที่ระบบแสดงจริง</t>
  </si>
  <si>
    <t>ตัดจากเคส E2E-237 ไฟล์ HR_SIT_E2E_V.0.1 (28).xlsx ชีท E2E All module
โมดูลที่เคสเต็มเกี่ยวข้อง EC / TM / BE / PY / Notification
ขั้นตอนที่ยกไปรอบเชื่อมโมดูล
- ตรวจสอบ downstream ด้วย Employee ID เดียวกัน (TM : ตรวจสอบว่าไม่มี Annual Leave (2701) เพิ่มขึ้นทั้ง 2 รอบ / BE : ตรวจสอบว่าไม่มีการเปิดสิทธิ์สวัสดิการ / PY : ตรวจสอบว่าไม่มีรายการปรับเงินเดือน / Notification : ตรวจสอบกล่องแจ้งเตือนของพนักงานและ Manager)
ผลที่คาดหวังที่ยกไปรอบเชื่อมโมดูล
- TM 8.1 ไม่มี Annual Leave (2701) ถูกสร้างจาก event นี้ ทั้งรอบแรกและรอบขยายเวลา
- BE 8.2 ไม่มีการเปิดสิทธิ์สวัสดิการจากรอบขยายเวลา
- PY 8.3 ไม่มีรายการปรับเงินเดือนจาก event นี้
- Notification 8.4 ระบบส่ง Notification Fail probation ถึงพนักงานและ Manager ตามทะเบียน Notification ของโครงการ
- รอคำตอบ OQ-PB-74
ไม่ตรวจซ้ำ รอบขยายที่จบด้วยผลผ่าน ตรวจใน E2E-156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OQ-PB-74</t>
  </si>
  <si>
    <t>E2E-238</t>
  </si>
  <si>
    <t>Probation | พนักงานมีการจ้างงานลำดับที่สอง (Secondary Employment) | Verify Probation Record แยกตาม Employee ID และปลายทางรับเฉพาะการจ้างงานหลัก</t>
  </si>
  <si>
    <t>PRB-EC-084</t>
  </si>
  <si>
    <t>พนักงานที่มีการจ้างงานลำดับที่สอง รายการทดลองงานต้องแยกตามรหัสพนักงาน และปลายทางต้องรับเฉพาะการจ้างงานหลัก</t>
  </si>
  <si>
    <t>ผู้ทดสอบ &lt;HR_ADMIN_ACCOUNT&gt; กับ &lt;MANAGER_ACCOUNT&gt; ผู้ประเมิน และ &lt;HRBP_ACCOUNT&gt; ผู้อนุมัติ
เงื่อนไขก่อนเริ่ม
- Entry Route : Employee Center - Employment Information และ Probation Review
- พนักงานมี person_informations 1 record และ employment_information 2 record ที่ยังไม่ผ่านทดลองงาน
- พนักงาน Employee ID : EMXXXX (คีย์ใหม่ตามขั้นตอน Hiring ก่อนเริ่มเคสนี้)
- Employee ID หลัก = Employee ID ที่ person_id = employee_id
- Employee ID รอง = Employee ID ที่ person_id ไม่เท่ากับ employee_id
- probation result ของ Employee ID หลัก = Pass probation
- ชุดข้อมูลที่ใช้ : TD-143
เงื่อนไขของเคสนี้
- พนักงาน 1 คนมี 2 Employee ID โดยการจ้างงานหลักมี person_id = employee_id
ค่าหลักของชุดข้อมูล TD-143
- พนักงาน 1 คนที่มี employment_information 2 record โดย record หลักมี person_id = employee_id
- ชุดข้อมูลนี้ยังไม่มีในชีท Hiring Test Data ค่า Foundation ที่เหลือ คือ Business Group , Business Unit , Company , Position Code , Job Code , Department , Personnel Grade , Work Schedule , Holiday Calendar , Time Status และ O.T. Flag ต้องขอจากทีมก่อนเล่นเคส ดูชีท 4 ของไฟล์นี้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</si>
  <si>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เตรียมข้อมูลและยืนยันความสัมพันธ์ของทั้ง 2 การจ้างงาน
ตรวจสอบ table employee_center.person_informations ว่ามี person_id เดียว
ตรวจสอบ table employee_center.employment_information ว่ามี 2 record และบันทึก employee_id ทั้งสอง
2. Login ด้วย &lt;HR_ADMIN_ACCOUNT&gt;
ไปที่เมนู Employee Center แล้วเปิด Employment Information ของ Employee ID หลัก
ตรวจสอบ Probationary Period End Date ที่ระบบตั้งไว้
3. เปิด Employment Information ของ Employee ID รอง
ตรวจสอบว่ามี Probationary Period End Date หรือไม่
ตรวจสอบ table employee_center.probation_transactions ว่ามีกี่ record และผูกกับ employee_id ใด
4. Login ด้วย &lt;MANAGER_ACCOUNT&gt; ของพนักงานที่ประเมิน
ไปที่เมนู Probation Review
ตรวจสอบว่ามี Task กี่รายการ และแต่ละรายการผูกกับ Employee ID ใด
5. บันทึกผลให้ Employee ID หลักเท่านั้น
เลือก probation result = Pass probation
กดปุ่ม Submit
6. Login ด้วย &lt;HR_ADMIN_ACCOUNT&gt; (HRBP)
ไปที่เมนู Probation Review
เปิด Task ของพนักงานที่ประเมิน
กดปุ่ม Approve
7. ตรวจสอบผลกระทบข้ามการจ้างงาน
เปิด Employment Information ของ Employee ID รอง</t>
  </si>
  <si>
    <t>1.1 การจ้างงานหลักคือ record ที่ person_id = employee_id
4.1 ระบบแยก Probation Record ตาม Employee ID ไม่รวมการจ้างงาน 2 รายการเป็นรายการเดียว
5.1 การบันทึกผลของการจ้างงานหลัก ไม่เปลี่ยน probation result และสถานะของการจ้างงานรอง
7.1 probation result และสถานะของ Employee ID รอง ไม่ถูกเปลี่ยนตาม
7.2 การจ้างงานลำดับที่สองมี Probation Record ของตัวเองหรือไม่ = ยังไม่มีคำตอบ ให้บันทึกค่าที่ระบบแสดงจริง</t>
  </si>
  <si>
    <t>ตัดจากเคส E2E-238 ไฟล์ HR_SIT_E2E_V.0.1 (28).xlsx ชีท E2E All module
โมดูลที่เคสเต็มเกี่ยวข้อง EC / TM / BE / PY
ขั้นตอนที่ยกไปรอบเชื่อมโมดูล
- ตรวจสอบ downstream (TM : ตรวจสอบว่าสิทธิ์ลาถูกสร้างให้ employee_id ใด / BE : ตรวจสอบว่าสิทธิ์สวัสดิการถูกเปิดให้ employee_id ใด / PY : ตรวจสอบว่ารายการเงินเดือนอ้าง employee_id ใด)
ผลที่คาดหวังที่ยกไปรอบเชื่อมโมดูล
- TM 8.1 สิทธิ์ลาถูกสร้างให้ Employee ID ของการจ้างงานหลักเท่านั้น
- BE 8.2 สิทธิ์สวัสดิการถูกเปิดให้ Employee ID ของการจ้างงานหลักเท่านั้น
- PY 8.3 รายการเงินเดือนอ้าง Employee ID ของการจ้างงานหลักเท่านั้น ตามที่ SA ยืนยันว่า EC ไม่ส่งข้อมูลการจ้างงานลำดับที่สองไปปลายทาง
- PY 8.4 ถ้าพบว่าปลายทางได้รับ Employee ID ของการจ้างงานรอง ให้บันทึกเป็น defect
- รอคำตอบ OQ-PB-75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OQ-PB-75</t>
  </si>
  <si>
    <t>PRB-EC-085</t>
  </si>
  <si>
    <t>PRB-EC-086</t>
  </si>
  <si>
    <t>PRB-EC-087</t>
  </si>
  <si>
    <t>E2E-239</t>
  </si>
  <si>
    <t>Probation | พนักงานใช้สิทธิ์ลาไปแล้วระหว่างทดลองงาน แล้วผลออกเป็น Fail probation | Verify ยอดสิทธิ์ลาที่ใช้ไปแล้วและการคิดเงินงวดสุดท้าย</t>
  </si>
  <si>
    <t>PRB-EC-088</t>
  </si>
  <si>
    <t>พนักงานใช้สิทธิ์ลาไปแล้วระหว่างทดลองงาน แล้วผลออกเป็นไม่ผ่าน ยอดวันลาที่ใช้ไปต้องถูกคิดอย่างไรในงวดจ่ายสุดท้าย</t>
  </si>
  <si>
    <t>ผู้ทดสอบ &lt;EMPLOYEE_ACCOUNT&gt; ผู้ยื่นใบลา &lt;MANAGER_ACCOUNT&gt; ผู้อนุมัติใบลาและผู้ประเมิน และ &lt;HRBP_ACCOUNT&gt; ผู้อนุมัติผลทดลองงาน
เงื่อนไขก่อนเริ่ม
- Entry Route : เมนูยื่นใบลาของพนักงาน และ Probation Review
- พนักงานอยู่ระหว่างทดลองงาน Probation Record สถานะ PENDING
- พนักงาน Employee ID : EMXXXX (จาก E2E-45)
- Sick leave = 2 วัน ยื่นก่อนวันครบกำหนดทดลองงาน
- Personal leave = 1 วัน ยื่นก่อนวันครบกำหนดทดลองงาน
- probation result = Fail probation
- Reason for fail probation = &lt;TEST_VALUE&gt; ระบุข้อความจริงตอนเล่นเคส
- ชุดข้อมูลที่ใช้ : TD-19
เงื่อนไขของเคสนี้
- พนักงานยื่นและได้รับอนุมัติ Sick leave และ Personal leave ระหว่างทดลองงานก่อนผลออก แล้วผลออกเป็น Fail probation
ค่าหลักของชุดข้อมูล TD-19 ตรวจสอบเมื่อ 29 ส.ค. 2026
- Business Group = CU
- Business Unit = 10000013 CU Corporate Units
- Company = C013
- Position Code = 40035281 Job Code = MKB10.41
- Department = 30011330
- Personnel Grade (PG) = 11
- Employee Group = A - Permanent
- Employee Sub Group = 11
- Employment Type = F
- Work Schedule = D05H0830 Holiday Calendar = 1
- Time Status = O.T. Flag =
- สิทธิ์ลาพักผ่อนปีแรก = 6
- ข้อสังเกตของชุดข้อมูลนี้ ใช้แทน Personnel Grade 10 ที่เคสระบุ เพราะ CU ไม่มี Position ว่าง Personnel Grade 10 ดู CF-SIT-07
หมายเหตุ
- รายละเอียดเต็มของชุดข้อมูลดูชีท Hiring Test Data
- เคสนี้เปลี่ยนสถานะทดลองงานของพนักงานอย่างถาวร คืนค่าเดิมไม่ได้ รอบทดสอบถัดไปให้ใช้พนักงานคนใหม่จากชุดข้อมูลเดียวกัน</t>
  </si>
  <si>
    <t>1. Login ด้วย &lt;EMPLOYEE_ACCOUNT&gt; ของพนักงานที่ยังทดลองงาน
ยื่น Sick leave 2 วัน และ Personal leave 1 วัน
2. Login ด้วย &lt;MANAGER_ACCOUNT&gt; ของพนักงานที่ประเมิน
3. Login ด้วย &lt;MANAGER_ACCOUNT&gt; ของพนักงานที่ประเมิน
ไปที่เมนู Probation Review
เปิด Probation Record ของ Employee ID ที่กำหนด
ตรวจสอบ Probationary Period End Date ที่ระบบตั้งไว้
4. เลือก probation result = Fail probation และกรอก Reason for fail probation *
กดปุ่ม Submit
5. Login ด้วย &lt;HR_ADMIN_ACCOUNT&gt; (HRBP)
ไปที่เมนู Probation Review
เปิด Task ของพนักงานที่ประเมิน
กดปุ่ม Approve</t>
  </si>
  <si>
    <t>3.1 Employee ID ตรงกับพนักงานที่ใช้ทดสอบ
5.1 probation_result = Fail probation และ probation_status = FAILED</t>
  </si>
  <si>
    <t>ตัดจากเคส E2E-239 ไฟล์ HR_SIT_E2E_V.0.1 (28).xlsx ชีท E2E All module
โมดูลที่เคสเต็มเกี่ยวข้อง EC / TM / PY
ขั้นตอนที่ยกไปรอบเชื่อมโมดูล
- Login ด้วย &lt;EMPLOYEE_ACCOUNT&gt; ของพนักงานที่ยังทดลองงาน : ไปที่เมนูยื่นใบลา / กดปุ่มส่งใบลา
- Login ด้วย &lt;MANAGER_ACCOUNT&gt; ของพนักงานที่ประเมิน : อนุมัติใบลาทั้ง 2 ใบ / บันทึกยอดสิทธิ์ลาคงเหลือของแต่ละประเภทหลังตัดยอด
- ตรวจสอบที่โมดูล TM หลังผลออกเป็น Fail (เปิดหน้าสิทธิ์ลาของพนักงาน / ตรวจสอบสถานะของใบลาทั้ง 2 ใบว่ายังเป็นอนุมัติหรือถูกเปลี่ยน / ตรวจสอบยอดสิทธิ์ลาที่ใช้ไปแล้วว่าถูกคืนหรือคงไว้)
- ตรวจสอบที่โมดูล PY (เปิดรายการงวดเงินเดือนสุดท้ายของพนักงาน / ตรวจสอบว่าวันลาที่ใช้ไปแล้วถูกนำมาคิดหักหรือไม่)
ผลที่คาดหวังที่ยกไปรอบเชื่อมโมดูล
- TM 6.1 ใบลาที่ Manager อนุมัติแล้วก่อนผลออก ยังคงสถานะอนุมัติ ไม่ถูกยกเลิกย้อนหลังโดยอัตโนมัติ
- ยอดสิทธิ์ลาที่ใช้ไปแล้วถูกคืนหรือคงไว้เมื่อผลออกเป็นไม่ผ่าน = ? OQ-PB-76
- PY การนำวันลาที่ใช้ไปแล้วมาคิดในงวดเงินเดือนสุดท้าย = ? OQ-PB-76
- PY รอคำตอบ OQ-PB-76
ไม่ตรวจซ้ำ ผลไม่ผ่านโดยไม่มีการใช้สิทธิ์ลา ตรวจใน E2E-204
บรรทัดที่เขียนว่า ยังไม่มีคำตอบ ไม่ต้องรอคำตอบก่อนรัน ให้รันแล้วบันทึกค่าที่ระบบแสดงจริง แล้วส่งให้ BA หรือ SA ยืนยัน
คำถามที่ต้องเก็บคำตอบระหว่างรัน OQ-PB-76</t>
  </si>
  <si>
    <t>Consent</t>
  </si>
  <si>
    <t>E2E-249</t>
  </si>
  <si>
    <t>Consent | Core | First Login | Accept Required Consent Documents | Verify Consent Recorded &amp; No Repeat Prompt</t>
  </si>
  <si>
    <t>CNS-EC-001</t>
  </si>
  <si>
    <t>พนักงานเข้าระบบครั้งแรกแล้วกดยอมรับหนังสือให้ความยินยอมครบทุกฉบับ ระบบต้องบันทึกการยินยอม และต้องไม่แสดงหน้ากั้นซ้ำในการเข้าระบบรอบถัดไป</t>
  </si>
  <si>
    <t>ผู้ทดสอบ &lt;EMPLOYEE_ACCOUNT&gt; และ &lt;HR_ADMIN_ACCOUNT&gt; บนอีกเครื่องหนึ่ง
เงื่อนไขก่อนเริ่ม
- มีพนักงานที่เพิ่งถูกสร้างจาก Hiring Flow และยังไม่เคยกดยินยอม
- มีเอกสารให้ความยินยอมที่เปิดใช้งาน 2 ฉบับตามข้อมูลตั้งต้นของสเปก ข้อบังคับเกี่ยวกับการทำงาน ลำดับการแสดงที่ 1 และ นโยบายความเป็นส่วนตัว ลำดับการแสดงที่ 2 ทั้งสองฉบับมีเวอร์ชันที่ประกาศใช้อยู่และไม่ตั้งกลุ่มเป้าหมาย
- Employee Account = &lt;EMPLOYEE_ACCOUNT&gt; ที่ยังไม่เคย Accept Consent
- Applicable Consent Document = 2 ฉบับที่ Active และมี Current Published Version
- ข้อบังคับเกี่ยวกับการทำงาน
- นโยบายความเป็นส่วนตัว
- Consent Version = Current Published Version ของ Consent Document ทั้ง 2 ฉบับ
- Consent Attachment = PDF ที่ผูกกับ Current Published Version ของแต่ละ Consent Document
- Privacy Policy Document = เอกสารนโยบายความเป็นส่วนตัวที่ Applicable กับพนักงานตาม Configuration
- Second Browser = Browser ที่ยังไม่มี Existing Session ของ &lt;EMPLOYEE_ACCOUNT&gt;</t>
  </si>
  <si>
    <t>EC &gt; Consent &gt; ทะเบียนเอกสารฝั่งผู้ดูแล และหน้ายินยอมตอนเข้าระบบ</t>
  </si>
  <si>
    <t>1. Login ด้วย &lt;HR_ADMIN_ACCOUNT&gt; และเปิดรายการ Consent Document
ตรวจสอบ WORK_RULES และ HR_PRIVACY_POLICY
จด Document Code / Display Order / Current Version / Version ID ของทั้ง 2 ฉบับก่อนเริ่มทดสอบ
2. Login ครั้งแรกด้วย &lt;EMPLOYEE_ACCOUNT&gt;
ตรวจสอบหน้าจอที่แสดงก่อนเข้าสู่ Application
ตรวจสอบ Consent Document ที่ระบบแสดงเป็นฉบับแรก
ตรวจสอบ Document Name / Document Sequence / Version / Consent Statement / Policy Document / Checkbox / Decline / Accept
3. กดเปิด Policy Document ของ Consent Document ฉบับที่ 1
กลับมายังหน้า Consent โดยยังไม่กด Accept
4. เลื่อนอ่านเอกสารในกรอบให้ถึงบรรทัดท้ายสุดจนปุ่ม Accept ใช้งานได้ แล้วกด Accept ของ Consent Document ฉบับที่ 1
ตรวจสอบ Response ของการ Accept
ตรวจสอบ Consent Document ที่ระบบแสดงถัดไป
5. กดเปิด Policy Document ของ Consent Document ฉบับที่ 2
เลื่อนอ่านเอกสารในกรอบให้ถึงบรรทัดท้ายสุดจนปุ่ม Accept ใช้งานได้
กด Accept
ตรวจสอบ Response ของการ Accept
6. หลัง Accept Consent ครบทั้ง 2 ฉบับ ตรวจสอบ Pending Consent และหน้าที่ระบบนำผู้ใช้ไปแสดง
7. ตรวจสอบ Consent History / Acceptance Record ของพนักงานตาม Interface ที่ระบบรองรับ
ตรวจสอบ Document / Version ที่ Accept
ตรวจสอบ Action
ตรวจสอบ Acted Date/Time
ตรวจสอบ Acceptance Record ของทั้ง 2 ฉบับแยกจากกัน
8. Logout แล้ว Login ใหม่ด้วย &lt;EMPLOYEE_ACCOUNT&gt; เดิม
ตรวจสอบ Pending Consent
ตรวจสอบหน้าที่ระบบนำผู้ใช้ไปแสดง
9. Logout และ Login ด้วย &lt;EMPLOYEE_ACCOUNT&gt; เดิมจาก Second Browser
ตรวจสอบ Pending Consent
ตรวจสอบหน้าที่ระบบนำผู้ใช้ไปแสดง</t>
  </si>
  <si>
    <t>1.1 หลัง Login ระบบต้องตรวจ Pending Consent ก่อนอนุญาตให้เข้า Application และต้องแสดง Active Consent Document ที่ Applicable กับพนักงานและยังไม่ถูก satisfy โดยเรียงตาม display_order
1.2 จาก Initial Data ใน Spec WORK_RULES มี Display Order = 1 และ HR_PRIVACY_POLICY มี Display Order = 2 ดังนั้น WORK_RULES ต้องแสดงก่อน
3.1 PDF เปิดอ่านได้
4.1 ระบบต้องแสดง Consent ทีละ 1 Document และแต่ละ Document ต้องมีการ Accept แยกกัน
4.2 Consent UI ตาม Spec ประกอบด้วย Document Name, Document x of y, Version, Consent Statement, ปุ่มเปิด Policy Document, Checkbox I have read and understood, Decline และ Accept
4.3 เมื่อ Accept Consent ฉบับที่ 1 สำเร็จ ระบบต้องบันทึก ACCEPT โดยอ้างอิง versionId ของฉบับที่ยอมรับ และ Response = HTTP 200 จากนั้นต้องดำเนินต่อไปยัง Pending Consent ฉบับถัดไป
4.4 หลัง Accept ฉบับที่ 1 ระบบต้องยังไม่อนุญาตให้เข้า Application เนื่องจากยังมี Consent ฉบับที่ 2 Pending อยู่
4.5 หลัง Accept ครบทุก Pending Consent ระบบต้องไม่มี Pending Document เหลือและ Gate ต้องคืน 200 { status: OK } ก่อนอนุญาตให้พนักงานเข้า Application
4.6 Acceptance ต้องผูกกับ Version ที่พนักงานกด Accept และแต่ละ Consent Document มี Current Version ได้เพียง 1 Version
7.1 การกดเปิด Policy Document ต้องเปิด Attachment ของ Version นั้นได้ และการเปิดเอกสารเพียงอย่างเดียวต้องยังไม่บันทึก Acceptance
7.2 Acceptance ต้องถูกบันทึกเป็น Append-only Ledger โดยมี acted_at, ip_address และ user_agent และต้องไม่ Update ทับ Acceptance Record เดิม
8.1 เมื่อ Login รอบถัดไปด้วย Account เดิม Consent Version ที่ satisfy แล้วต้องไม่อยู่ใน Pending Consent และระบบต้องอนุญาตให้เข้าสู่ Application หากไม่มี Pending Consent อื่น
9.1 target_condition = NULL หมายถึง Consent Document ใช้กับ Active Employee ทุกคน
9.2 เมื่อ Login จาก Second Browser ผลต้องเหมือนกัน เนื่องจาก Acceptance ถูกบันทึกฝั่งระบบโดยอ้างอิง Employee Identity ไม่ใช่เฉพาะ Browser Session; Spec ระบุ Consent Identity จาก authenticated employeeId / x-user-id</t>
  </si>
  <si>
    <t>ตัดจากเคส E2E-249 ไฟล์ HR_SIT_E2E_V.0.1 (28).xlsx ชีท E2E All module
โมดูลที่เคสเต็มเกี่ยวข้อง EC
ข้อความที่ยกออกจากผลที่คาดหวัง เพราะเป็นคำชี้แจงของคำถามค้าง ไม่ใช่เกณฑ์ตัดสิน
- Conflict — Question 37: Functional Spec ระบุ Document x of y, Version และ Checkbox I have read and understood แต่ SIT ปัจจุบันตามข้อมูลต้นฉบับไม่มีบาง Element ดังกล่าว หากยังพบความแตกต่างให้บันทึก Actual Result เป็น Conflict กับ Functional Spec ไม่แก้ Expected ให้ตาม SIT
- OPEN — Question 26: Spec รองรับ Employee Consent History และ Admin Document/Version Management แต่ยังไม่พบ Requirement/API สำหรับ Admin ดูรายชื่อผู้ลงนาม ผู้ยังไม่ลงนาม และ Summary 3 กลุ่ม จึงไม่ใช้ส่วนนี้เป็น Pass/Fail
ผลตรวจหน้าจอจริงบนระบบทดสอบ SIT วันที่ 31 ส.ค. 2026
- ปุ่ม Accept ถูกปลดล็อกด้วยการเลื่อนอ่านเอกสารให้ถึงท้ายเอกสาร ไม่มีช่อง Checkbox I have read and understood บนหน้าจอ ระบบขึ้นข้อความ Scroll to the end of the document to enable Accept ภาษาไทยว่า เลื่อนอ่านให้ถึงท้ายเอกสารก่อน จึงจะกดยอมรับได้
- หัวหน้าจอเป็นจำนวนฉบับที่เหลือ 2 document(s) left to review ไม่ใช่ Document x of y และไม่แสดงเลขเวอร์ชัน ทั้งที่ปลายทาง GET /humi/api/consent-api/status ส่งค่า version 1.0 มาแล้ว
- ตัวกั้นการเลื่อนอ่านเริ่มนับใหม่ทุกฉบับ หลังยอมรับฉบับที่ 1 ปุ่มยอมรับของฉบับที่ 2 กลับมาเป็นสีเทาพร้อมข้อความเดิม
- ลำดับที่ค้างจริงคือ WORK_RULES แล้วตามด้วย HR_PRIVACY_POLICY ยอมรับฉบับที่ 1 แล้วระบบยังไม่ปล่อยเข้าใช้งาน ตรงกับผลข้อ 4.4 และเมื่อยอมรับครบทั้งสองฉบับ GET status ตอบ 200 พร้อม pending ว่าง ตรงกับผลข้อ 4.5 ทั้งสองครั้งที่กดยอมรับ POST /humi/api/consent-api/accept ตอบ 200
- สเปกว่า มี Document x of y เลขเวอร์ชัน และ Checkbox I have read and understood หน้าจอจริงว่า มีจำนวนฉบับที่เหลือ ไม่มีเลขเวอร์ชัน และใช้การเลื่อนอ่านแทนช่องติ๊ก ข้อนี้เป็นคำตอบของคำถามข้อ 37 ต้องให้ BA หรือ SA ตัดสินว่าจะแก้สเปกหรือแก้ระบบ
- ค่าที่ปลายทางส่งกลับต่อหนึ่งฉบับคือ documentId code name ภาษาอังกฤษกับภาษาไทย versionId version statement ภาษาอังกฤษกับภาษาไทย และ attachmentUrl ไม่มีช่องเนื้อความเอกสารในผลลัพธ์ ตัวเอกสารถูกแสดงเป็นไฟล์ในกรอบ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
- ข้อความเดิมของเคสเต็มที่ปรับให้ตรงกับหน้าจอจริง กด Checkbox I have read and understood และกด Accept ของ Consent Document ฉบับที่ 1 / กด Checkbox I have read and understood
บรรทัดที่ยังไม่มีเกณฑ์ตัดสิน ไม่ต้องรอคำตอบก่อนรัน ให้รันแล้วบันทึกค่าที่ระบบแสดงจริง แล้วส่งให้ BA หรือ SA ยืนยัน
คำถามที่ต้องเก็บคำตอบระหว่างรัน ข้อ 37, 26 ในชีท Quesitons ของไฟล์ทีม</t>
  </si>
  <si>
    <t>E2E-250</t>
  </si>
  <si>
    <t>Consent | Negative | พนักงานกดไม่ยอมรับแล้วระบบพาออกจากระบบ และเมื่อเข้าระบบใหม่ยังถูกบังคับให้ยินยอมอีกครั้ง</t>
  </si>
  <si>
    <t>CNS-EC-002</t>
  </si>
  <si>
    <t>พนักงานกดไม่ยอมรับ ระบบต้องพาออกจากระบบทันที และเมื่อเข้าระบบใหม่ต้องบังคับให้ยินยอมอีกครั้ง ไม่ปล่อยผ่าน</t>
  </si>
  <si>
    <t>ผู้ทดสอบ &lt;EMPLOYEE_ACCOUNT&gt;
เงื่อนไขก่อนเริ่ม
- มีพนักงานอีกคนที่ยังไม่เคยกดยินยอม คนละคนกับ E2E-249
พนักงานที่ยังไม่เคยกดยินยอม 1 คน คนละคนกับ E2E-249</t>
  </si>
  <si>
    <t>EC &gt; Consent &gt; หน้าหนังสือให้ความยินยอมตอนเข้าระบบ</t>
  </si>
  <si>
    <t>1. พนักงานเข้าสู่ระบบจนถึงหน้าหนังสือให้ความยินยอมฉบับแรก
2. กดปุ่มปฏิเสธ
3. อ่านกล่องยืนยัน แล้วกดยืนยันการปฏิเสธ
4. พนักงานเข้าสู่ระบบด้วยบัญชีเดิมอีกครั้ง</t>
  </si>
  <si>
    <t>2.1 ขั้นตอนที่ 2 ระบบแสดงกล่องยืนยันพร้อมข้อความว่าถ้าปฏิเสธจะใช้งานระบบไม่ได้ และมีปุ่มย้อนกลับกับปุ่มยืนยันการปฏิเสธ
3.1 ขั้นตอนที่ 3 ระบบตอบรหัส 200 บันทึกแถวการปฏิเสธผูกกับรหัสเวอร์ชันของฉบับที่แสดงอยู่ แล้วออกจากระบบให้ผู้ใช้ พากลับหน้าเข้าสู่ระบบ
4.1 ขั้นตอนที่ 4 ระบบพาไปหน้าหนังสือให้ความยินยอมอีกครั้ง เริ่มที่ฉบับเดิม เพราะการปฏิเสธไม่นับเป็นการทำครบ รายการที่ยังค้างจึงยังมีฉบับนั้นอยู่ และสถานะรวมยังเป็น CONSENT_REQUIRED</t>
  </si>
  <si>
    <t>ระบบ re-direct กลับไปผิด link 
login ครั้งแรกที่ link SIT -&gt; กด Decline -&gt; กลับมา link Dev
#71851</t>
  </si>
  <si>
    <t>ตัดจากเคส E2E-250 ไฟล์ HR_SIT_E2E_V.0.1 (28).xlsx ชีท E2E All module
โมดูลที่เคสเต็มเกี่ยวข้อง EC
ไม่ตรวจซ้ำ กรณีกดยอมรับ ตรวจใน E2E-249</t>
  </si>
  <si>
    <t>E2E-251</t>
  </si>
  <si>
    <t>Consent | Core | ผู้ดูแลประกาศหนังสือเวอร์ชันใหม่แบบบังคับยินยอมใหม่ แล้วพนักงานที่เคยยินยอมถูกถามซ้ำ และประวัติเวอร์ชันแสดงครบ</t>
  </si>
  <si>
    <t>CNS-EC-003</t>
  </si>
  <si>
    <t>ประกาศเวอร์ชันใหม่โดยตั้งเป็นแบบบังคับยินยอมใหม่ พนักงานที่เคยยินยอมเวอร์ชันเดิมต้องถูกถามซ้ำ และประวัติต้องเก็บครบทั้งสองเวอร์ชัน</t>
  </si>
  <si>
    <t>ผู้ทดสอบ &lt;HR_ADMIN_ACCOUNT&gt;
เงื่อนไขก่อนเริ่ม
- มีพนักงานที่ยินยอมเวอร์ชันปัจจุบันแล้วจากเคส E2E-249
เอกสารที่จะประกาศเวอร์ชันใหม่ นโยบายความเป็นส่วนตัว
เลขเวอร์ชันใหม่ที่ผู้ดูแลกรอกเอง 2.0
ข้อความและไฟล์แนบครบทั้งภาษาไทยและภาษาอังกฤษ
เปิดตัวเลือก บังคับยินยอมใหม่</t>
  </si>
  <si>
    <t>1. ผู้ดูแลเปิดรายละเอียดเอกสาร แล้วจดรหัสและเลขเวอร์ชันปัจจุบันก่อนประกาศ
2. กดสร้างเวอร์ชันใหม่ กรอกเลขเวอร์ชัน ข้อความ และไฟล์แนบ ครบทั้งสองภาษา
3. เปิดตัวเลือก บังคับยินยอมใหม่ แล้วกดประกาศใช้
4. อ่านรายการเวอร์ชันทั้งหมดของเอกสารฉบับนั้น แล้วเปิดอ่านข้อความของเวอร์ชันเก่า
5. ให้พนักงานที่เคยยินยอมแล้วเข้าสู่ระบบ</t>
  </si>
  <si>
    <t>3.1 ขั้นตอนที่ 3 ระบบตอบรหัส 201 พร้อมรหัสเวอร์ชันใหม่ เลขเวอร์ชัน 2.0 และเครื่องหมายว่าเป็นฉบับปัจจุบัน
3.2 ขั้นตอนที่ 3 การประกาศทำในรายการเดียว เวอร์ชันเดิมเปลี่ยนสถานะเป็น เก็บเข้าคลัง และเลิกเป็นฉบับปัจจุบัน ส่วนเวอร์ชันใหม่มีสถานะ ประกาศใช้ เป็นฉบับปัจจุบัน และมีวันที่ประกาศเป็นเวลาที่กด
4.1 ขั้นตอนที่ 4 รายการเวอร์ชันแสดงทุกเวอร์ชันที่เคยมี พร้อมเลขเวอร์ชัน สถานะ วันที่เริ่มมีผล และวันที่ประกาศ โดยระบุชัดว่าฉบับใดเป็นฉบับปัจจุบัน และเวอร์ชันที่เก็บเข้าคลังแล้วยังเปิดอ่านข้อความได้ด้วยรหัสเวอร์ชัน ตอบรหัส 200
5.1 ขั้นตอนที่ 5 พนักงานที่เคยยอมรับเวอร์ชันก่อนหน้าถูกพาไปหน้าหนังสือให้ความยินยอมของเวอร์ชัน 2.0 ทันทีหลังเข้าสู่ระบบ เพราะมีเวอร์ชันที่ประกาศหลังเวอร์ชันที่เคยยอมรับ และตั้ง บังคับยินยอมใหม่ ไว้
5.2 ขั้นตอนที่ 5 หน้าจอแสดงเฉพาะเอกสารฉบับที่ยังค้าง ไม่แสดงเอกสารฉบับอื่นที่ยังทำครบอยู่</t>
  </si>
  <si>
    <t xml:space="preserve"> ยกเลิก: เส้นทาง "ประกาศเวอร์ชันแบบบังคับยินยอมใหม่" ถูกครอบทั้งหมดโดย CNS-EC-014 ซึ่งไล่สายเวอร์ชัน 1.0 → 1.1 → 1.2 → 1.3 ครบทั้งบังคับและไม่บังคับในเคสเดียว</t>
  </si>
  <si>
    <t>E2E-252</t>
  </si>
  <si>
    <t>Consent | Core | ผู้ดูแลประกาศเวอร์ชันใหม่แบบไม่บังคับยินยอมใหม่ แล้วพนักงานที่เคยยินยอมไม่ถูกถามซ้ำ</t>
  </si>
  <si>
    <t>CNS-EC-004</t>
  </si>
  <si>
    <t>ประกาศเวอร์ชันใหม่โดยตั้งเป็นแบบไม่บังคับยินยอมใหม่ พนักงานที่เคยยินยอมต้องไม่ถูกถามซ้ำ ส่วนพนักงานที่ยังไม่เคยยินยอมต้องเห็นเวอร์ชันใหม่</t>
  </si>
  <si>
    <t>ผู้ทดสอบ &lt;HR_ADMIN_ACCOUNT&gt;
เงื่อนไขก่อนเริ่ม
- มีพนักงานที่ยินยอมเวอร์ชันปัจจุบันแล้ว และมีพนักงานอีกคนที่ยังไม่เคยยินยอม
เอกสารเดียวกับ E2E-251
เลขเวอร์ชันใหม่ที่ผู้ดูแลกรอกเอง 2.1
ปิดตัวเลือก บังคับยินยอมใหม่</t>
  </si>
  <si>
    <t>1. ผู้ดูแลสร้างเวอร์ชันใหม่ กรอกเลขเวอร์ชัน 2.1 ครบทั้งสองภาษา ปิดตัวเลือก บังคับยินยอมใหม่ แล้วกดประกาศใช้
2. ให้พนักงานที่เคยยินยอมเวอร์ชัน 2.0 แล้วเข้าสู่ระบบ
3. ให้พนักงานที่ยังไม่เคยยินยอมเข้าสู่ระบบ</t>
  </si>
  <si>
    <t>1.1 ขั้นตอนที่ 1 ระบบตอบรหัส 201 เวอร์ชัน 2.1 เป็นฉบับปัจจุบัน และเวอร์ชัน 2.0 เปลี่ยนเป็นเก็บเข้าคลัง
2.1 ขั้นตอนที่ 2 พนักงานที่เคยยอมรับเวอร์ชัน 2.0 เข้าไปหน้าแรกตามบทบาททันที ไม่ถูกพาไปหน้าหนังสือให้ความยินยอม เพราะเวอร์ชันที่ประกาศหลังจากนั้นไม่ได้ตั้ง บังคับยินยอมใหม่
3.1 ขั้นตอนที่ 3 พนักงานที่ยังไม่เคยยอมรับถูกพาไปหน้าหนังสือให้ความยินยอมของเวอร์ชัน 2.1 ซึ่งเป็นฉบับปัจจุบัน</t>
  </si>
  <si>
    <t xml:space="preserve"> ยกเลิก: เส้นทาง "ไม่บังคับยินยอมใหม่" ถูกครอบโดย CNS-EC-014 ขั้นตอนที่ 2–5</t>
  </si>
  <si>
    <t>E2E-253</t>
  </si>
  <si>
    <t>Consent | Core | ผู้ดูแลประกาศหนังสือให้ความยินยอมเฉพาะกลุ่มพนักงานที่เลือก</t>
  </si>
  <si>
    <t>CNS-EC-005</t>
  </si>
  <si>
    <t>ประกาศหนังสือโดยตั้งกลุ่มเป้าหมายเฉพาะบางกลุ่ม พนักงานในกลุ่มต้องเห็นหน้ากั้น ส่วนพนักงานนอกกลุ่มต้องเข้าระบบได้โดยไม่เห็น</t>
  </si>
  <si>
    <t>ผู้ทดสอบ &lt;HR_ADMIN_ACCOUNT&gt;
เงื่อนไขก่อนเริ่ม
- มีพนักงานอย่างน้อยสองกลุ่มที่แยกกันได้ในระบบ
เงื่อนไขกลุ่มเป้าหมายที่ใช้ทดสอบ หมวด company ค่า C001 บริษัท เซ็นทรัล ดีพาร์ทเมนท์ สโตร์ จำกัด
บริษัทที่ใช้เป็นกลุ่มควบคุม C005 บริษัท เซ็นทรัล รีเทล คอร์ปอเรชั่น กรุ๊ป
พนักงานในบริษัทที่เลือก 1 คน และพนักงานนอกบริษัทที่เลือก 1 คน ทั้งคู่ยังไม่เคยกดยินยอม</t>
  </si>
  <si>
    <t>1. ผู้ดูแลสร้างเอกสารใหม่ กรอกรหัสเอกสาร ชื่อทั้งสองภาษา ลำดับการแสดง และเงื่อนไขกลุ่มเป้าหมายเป็นประเภท บริษัท พร้อมรหัสบริษัทที่เลือก
2. สร้างและประกาศเวอร์ชันแรกของเอกสารฉบับนั้น
3. ให้พนักงานในบริษัทที่เลือกเข้าสู่ระบบ
4. ให้พนักงานนอกบริษัทที่เลือกเข้าสู่ระบบ</t>
  </si>
  <si>
    <t>1.1 ขั้นตอนที่ 1 ระบบตอบรหัส 201 และบันทึกเงื่อนไขกลุ่มเป้าหมายตามที่กรอก
3.1 ขั้นตอนที่ 3 พนักงานในบริษัทที่เลือกถูกพาไปหน้าหนังสือให้ความยินยอม และเห็นเอกสารฉบับใหม่นี้อยู่ในรายการที่ยังค้าง
4.1 ขั้นตอนที่ 4 พนักงานนอกบริษัทที่เลือกไม่เห็นเอกสารฉบับใหม่นี้ในรายการที่ยังค้าง และถ้าไม่มีเอกสารฉบับอื่นค้างอยู่ ระบบพาเข้าหน้าแรกตามบทบาททันที
4.2 เงื่อนไขกลุ่มเป้าหมายที่ปล่อยว่าง หมายถึงบังคับกับพนักงานทุกคน</t>
  </si>
  <si>
    <t>ตัดจากเคส E2E-253 ไฟล์ HR_SIT_E2E_V.0.1 (28).xlsx ชีท E2E All module
โมดูลที่เคสเต็มเกี่ยวข้อง EC
บันทึกของเคสเต็ม
- ? ค่าในช่อง values ต้องเป็นรหัสบริษัท C001 หรือชื่อย่อ CDS ยังไม่มีเอกสารระบุ ให้ทดสอบด้วยรหัสก่อน แล้วบันทึกผลของอีกแบบไว้ ดูคำถามข้อ 38 ในชีท Quesitons
ไม่ตรวจซ้ำ กรณีไม่ตรงกลุ่มเป้าหมายของเอกสารฉบับใดเลย ตรวจใน E2E-266
ผลตรวจหน้าจอจริงบนระบบทดสอบ SIT วันที่ 31 ส.ค. 2026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
บรรทัดที่ยังไม่มีเกณฑ์ตัดสิน ไม่ต้องรอคำตอบก่อนรัน ให้รันแล้วบันทึกค่าที่ระบบแสดงจริง แล้วส่งให้ BA หรือ SA ยืนยัน
คำถามที่ต้องเก็บคำตอบระหว่างรัน ข้อ 38 ในชีท Quesitons ของไฟล์ทีม</t>
  </si>
  <si>
    <t>E2E-256</t>
  </si>
  <si>
    <t>Consent | Core | พนักงานที่พ้นสภาพแล้วยังคงมีประวัติการให้ความยินยอมในทะเบียน</t>
  </si>
  <si>
    <t>CNS-EC-006</t>
  </si>
  <si>
    <t>พนักงานที่พ้นสภาพแล้ว ประวัติการให้ความยินยอมต้องยังอยู่ในทะเบียนและเปิดดูได้ ไม่ถูกลบตามสถานะ</t>
  </si>
  <si>
    <t>ผู้ทดสอบ &lt;HR_ADMIN_ACCOUNT&gt;
เงื่อนไขก่อนเริ่ม
- พนักงานที่ยินยอมแล้ว และถูกบันทึกพ้นสภาพจนมีผลแล้ว
พนักงานที่พ้นสภาพ 1 คน</t>
  </si>
  <si>
    <t>EC &gt; Consent &gt; ทะเบียนหนังสือให้ความยินยอมฝั่งผู้ดูแล</t>
  </si>
  <si>
    <t>1. บันทึกพ้นสภาพพนักงานที่ยินยอมแล้วจนมีผล
2. ผู้ดูแลอ่านแถวการยินยอมของพนักงานคนนั้น
3. ผู้ดูแลอ่านรายการเอกสารและเวอร์ชันที่พนักงานคนนั้นเคยยอมรับ</t>
  </si>
  <si>
    <t>2.1 ขั้นตอนที่ 2 แถวการยินยอมเดิมของพนักงานยังอยู่ครบ ไม่ถูกลบและไม่ถูกแก้ไข เพราะตารางเป็นแบบเพิ่มอย่างเดียว และรหัสพนักงานในตารางไม่ผูกกับตารางพนักงานด้วยกุญแจนอก การพ้นสภาพจึงไม่กระทบแถวเดิม
3.1 ขั้นตอนที่ 3 เวอร์ชันที่เคยยอมรับยังเปิดอ่านได้ด้วยรหัสเวอร์ชัน แม้จะถูกเก็บเข้าคลังไปแล้ว</t>
  </si>
  <si>
    <t>ย้ายไป E2E: ต้องทำให้พนักงานพ้นสภาพจริงผ่าน flow Terminate ก่อน แล้วจึงตรวจว่าทะเบียนยินยอมยังอยู่ — เป็นเคสข้าม flow ไม่ใช่ตรรกะภายในโมดูล Consent</t>
  </si>
  <si>
    <t>E2E-257</t>
  </si>
  <si>
    <t>Consent | Core | พนักงานแต่ละประเภทการจ้างเข้าระบบครั้งแรก แล้วระบบแสดงนโยบายความเป็นส่วนตัวฉบับที่ตรงกับประเภทการจ้างของตน</t>
  </si>
  <si>
    <t>CNS-EC-007</t>
  </si>
  <si>
    <t>พนักงานต่างประเภทการจ้างเข้าระบบครั้งแรก ระบบต้องแสดงนโยบายฉบับที่ตรงกับประเภทการจ้างของคนนั้น ครบทั้งสี่ประเภท</t>
  </si>
  <si>
    <t>ผู้ทดสอบ &lt;EMPLOYEE_ACCOUNT&gt;
เงื่อนไขก่อนเริ่ม
- มีผู้ใช้ที่ยังไม่เคยกดยินยอม 4 คน ประเภทการจ้างต่างกัน พนักงานประจำ ผู้บริหาร พนักงานชั่วคราว และผู้ปฏิบัติงานที่ไม่ใช่พนักงาน
ค่ากลุ่มพนักงานหรือกลุ่มย่อยพนักงานจริงของผู้ใช้ทั้ง 4 คน
กลุ่มพนักงานที่มีอยู่จริงในข้อมูลหลัก A ถึง H และกลุ่มย่อยของแต่ละกลุ่ม เช่น A มีรหัส 07 ถึง 27 UC X7 X8 X9 XA XB Y7 Y8 Y9 YA YB
ยังไม่มีเอกสารระบุว่ารหัสใดตรงกับคำว่า พนักงานชั่วคราว และรหัสใดตรงกับ Non-Employed Worker ดูคำถามข้อ 30 ในชีท Quesitons</t>
  </si>
  <si>
    <t>1. ให้พนักงานประจำเข้าสู่ระบบครั้งแรก บันทึกชื่อนโยบายที่ย่อหน้ายืนยันอ้างถึง
2. ให้ผู้บริหารเข้าสู่ระบบครั้งแรก บันทึกชื่อนโยบายที่แสดง
3. ให้พนักงานชั่วคราวเข้าสู่ระบบครั้งแรก บันทึกชื่อนโยบายที่แสดง
4. ให้ผู้ปฏิบัติงานที่ไม่ใช่พนักงานเข้าสู่ระบบครั้งแรก บันทึกชื่อนโยบายที่แสดง</t>
  </si>
  <si>
    <t>1.1 ขั้นตอนที่ 1 ถึง 4 พนักงานแต่ละคนเห็นเฉพาะเอกสารที่เงื่อนไขกลุ่มเป้าหมายตรงกับข้อมูลการจ้างงานปัจจุบันของตน และไม่เห็นเอกสารที่ตั้งกลุ่มเป้าหมายเป็นกลุ่มอื่น</t>
  </si>
  <si>
    <t xml:space="preserve"> ยกเลิก: เป็นการจับคู่กลุ่มเป้าหมายรูปเดียวกับ CNS-EC-005 ต่างกันแค่ค่าที่ใช้ (ประเภทการจ้าง แทนกลุ่มอื่น) ไม่มีกิ่งตรรกะใหม่ทำงาน</t>
  </si>
  <si>
    <t>E2E-258</t>
  </si>
  <si>
    <t>Consent | Core | พนักงานเห็นหนังสือให้ความยินยอมทีละฉบับตามลำดับการแสดง และกดยอมรับแยกฉบับ</t>
  </si>
  <si>
    <t>CNS-EC-008</t>
  </si>
  <si>
    <t>มีเอกสารค้างมากกว่าหนึ่งฉบับ ระบบต้องแสดงทีละฉบับตามลำดับการแสดงที่ตั้งไว้ และต้องกดยอมรับแยกรายฉบับ</t>
  </si>
  <si>
    <t>ผู้ทดสอบ &lt;EMPLOYEE_ACCOUNT&gt;
เงื่อนไขก่อนเริ่ม
- มีเอกสารที่เปิดใช้งาน 2 ฉบับ ข้อบังคับเกี่ยวกับการทำงาน ลำดับการแสดงที่ 1 และ นโยบายความเป็นส่วนตัว ลำดับการแสดงที่ 2 ทั้งสองฉบับมีเวอร์ชันที่ประกาศใช้และไม่ตั้งกลุ่มเป้าหมาย
- มีพนักงานที่ยังไม่เคยกดยินยอม 1 คน
พนักงานที่ยังไม่เคยกดยินยอม 1 คน
เอกสารฉบับที่ 1 รหัส WORK_RULES ลำดับการแสดง 1
เอกสารฉบับที่ 2 รหัส HR_PRIVACY_POLICY ลำดับการแสดง 2</t>
  </si>
  <si>
    <t>1. พนักงานเข้าสู่ระบบ
2. อ่านหัวหน้าจอ จดชื่อเอกสาร ลำดับที่กำลังอ่าน จำนวนทั้งหมด และเลขเวอร์ชัน
3. เลื่อนอ่านเอกสารในกรอบให้ถึงบรรทัดท้ายสุด แล้วกดปุ่มยอมรับ
4. อ่านหัวหน้าจอของหน้าที่แสดงต่อมา แล้วจดค่าชุดเดียวกัน
5. เลื่อนอ่านเอกสารในกรอบให้ถึงบรรทัดท้ายสุด แล้วกดปุ่มยอมรับ
6. เรียกดูสถานะการยินยอมของพนักงานคนนั้น</t>
  </si>
  <si>
    <t>2.1 ขั้นตอนที่ 2 หน้าจอแสดงเอกสารฉบับเดียว คือ ข้อบังคับเกี่ยวกับการทำงาน ซึ่งมีลำดับการแสดงน้อยที่สุด หัวหน้าจอระบุลำดับที่ 1 จากทั้งหมด 2 ฉบับ พร้อมเลขเวอร์ชันของฉบับนั้น
2.2 ขั้นตอนที่ 2 หน้าจอมีปุ่มยอมรับเพียงปุ่มเดียวและผูกกับเอกสารฉบับที่แสดงอยู่เท่านั้น ไม่มีปุ่มยอมรับรวมทุกฉบับ
3.1 ขั้นตอนที่ 3 ระบบตอบรหัส 200 บันทึกการยอมรับผูกกับรหัสเวอร์ชันของฉบับที่ 1 แล้วแสดงฉบับที่ 2 ต่อ ไม่ปล่อยเข้าหน้าแรก
4.1 ขั้นตอนที่ 4 หัวหน้าจอระบุลำดับที่ 2 จากทั้งหมด 2 ฉบับ และชื่อเอกสารเป็น นโยบายความเป็นส่วนตัว
5.1 ขั้นตอนที่ 5 ระบบตอบรหัส 200 แล้วพาเข้าหน้าแรกตามบทบาท
6.1 ขั้นตอนที่ 6 ระบบตอบรหัส 200 รายการที่ยังค้างเป็นรายการว่าง และสถานะรวมเป็น OK</t>
  </si>
  <si>
    <t>ตัดจากเคส E2E-258 ไฟล์ HR_SIT_E2E_V.0.1 (28).xlsx ชีท E2E All module
โมดูลที่เคสเต็มเกี่ยวข้อง EC
ไม่ตรวจซ้ำ ผลของการสลับลำดับการแสดง ตรวจใน E2E-260
ผลตรวจหน้าจอจริงบนระบบทดสอบ SIT วันที่ 31 ส.ค. 2026
- สเปกว่า หัวหน้าจอระบุลำดับที่ 1 จากทั้งหมด 2 ฉบับ พร้อมเลขเวอร์ชัน หน้าจอจริงว่า หัวหน้าจอเป็นจำนวนฉบับที่เหลือ 2 document(s) left to review ภาษาไทยว่า เหลืออีก 2 เอกสารที่ต้องอ่าน และไม่มีเลขเวอร์ชันบนหน้าจอ
- ลำดับการแสดงจริงตรงกับที่เคสคาด ฉบับแรกคือข้อบังคับเกี่ยวกับการทำงาน ฉบับที่สองคือนโยบายความเป็นส่วนตัว
- ข้อความเดิมของเคสเต็มที่ปรับให้ตรงกับหน้าจอจริง ติ๊กช่องรับทราบ แล้วกดปุ่มยอมรับ / ติ๊กช่องรับทราบ แล้วกดปุ่มยอมรับ</t>
  </si>
  <si>
    <t>E2E-259</t>
  </si>
  <si>
    <t>Consent | Core | พนักงานยอมรับเอกสารฉบับแรกแล้วออกจากระบบ เข้าใหม่แล้วเหลือเฉพาะฉบับที่ยังไม่ยอมรับ</t>
  </si>
  <si>
    <t>CNS-EC-009</t>
  </si>
  <si>
    <t>พนักงานยอมรับฉบับแรกแล้วออกจากระบบก่อนจบ เมื่อเข้าระบบใหม่ต้องเหลือเฉพาะฉบับที่ยังไม่ยอมรับ ไม่ถามฉบับที่ยอมรับไปแล้วซ้ำ</t>
  </si>
  <si>
    <t>ผู้ทดสอบ &lt;EMPLOYEE_ACCOUNT&gt;
เงื่อนไขก่อนเริ่ม
- เงื่อนไขเดียวกับ E2E-258 และใช้พนักงานคนใหม่ที่ยังไม่เคยกดยินยอม
พนักงานที่ยังไม่เคยกดยินยอม 1 คน คนละคนกับ E2E-258</t>
  </si>
  <si>
    <t>1. พนักงานเข้าสู่ระบบจนถึงหน้าหนังสือให้ความยินยอมฉบับที่ 1
2. เลื่อนอ่านเอกสารในกรอบให้ถึงบรรทัดท้ายสุด แล้วกดปุ่มยอมรับฉบับที่ 1
3. ปิดเบราว์เซอร์ทันทีโดยไม่ทำอะไรกับฉบับที่ 2
4. เปิดเบราว์เซอร์ใหม่ แล้วเข้าสู่ระบบด้วยบัญชีเดิม
5. เรียกดูสถานะการยินยอมของพนักงานคนนั้น</t>
  </si>
  <si>
    <t>4.1 ขั้นตอนที่ 4 ระบบพาไปหน้าหนังสือให้ความยินยอมของฉบับที่ 2 เท่านั้น ไม่แสดงฉบับที่ 1 ซ้ำ และหัวหน้าจอระบุว่าเหลืออีก 1 ฉบับ
5.1 ขั้นตอนที่ 5 รายการที่ยังค้างมีเอกสารเพียงฉบับเดียว คือฉบับที่ 2 และสถานะรวมเป็น CONSENT_REQUIRED
5.2 การยอมรับฉบับที่ 1 ยังคงอยู่แม้เปลี่ยนเบราว์เซอร์ แสดงว่าถูกเก็บฝั่งระบบ ไม่ได้เก็บในเครื่องผู้ใช้</t>
  </si>
  <si>
    <t>ตัดจากเคส E2E-259 ไฟล์ HR_SIT_E2E_V.0.1 (28).xlsx ชีท E2E All module
โมดูลที่เคสเต็มเกี่ยวข้อง EC
ไม่ตรวจซ้ำ การแสดงครบทุกฉบับในรอบเดียว ตรวจใน E2E-258
ผลตรวจหน้าจอจริงบนระบบทดสอบ SIT วันที่ 31 ส.ค. 2026
- ผลข้อ 4.1 ตรงกับหน้าจอจริง หลังยอมรับฉบับแรก หัวหน้าจอเปลี่ยนเป็น 1 document(s) left to review และปุ่มยอมรับของฉบับถัดไปกลับมาเป็นสีเทาจนกว่าจะเลื่อนอ่านถึงท้ายเอกสาร
- ข้อความเดิมของเคสเต็มที่ปรับให้ตรงกับหน้าจอจริง ติ๊กช่องรับทราบ แล้วกดปุ่มยอมรับฉบับที่ 1</t>
  </si>
  <si>
    <t>E2E-260</t>
  </si>
  <si>
    <t>Consent | Core | ผู้ดูแลสลับลำดับการแสดงของเอกสาร แล้วลำดับหน้าจอที่พนักงานเห็นเปลี่ยนตาม</t>
  </si>
  <si>
    <t>CNS-EC-010</t>
  </si>
  <si>
    <t>ผู้ดูแลสลับลำดับการแสดงของเอกสาร ลำดับที่พนักงานเห็นบนหน้ากั้นต้องเปลี่ยนตามทันที</t>
  </si>
  <si>
    <t>ผู้ทดสอบ &lt;HR_ADMIN_ACCOUNT&gt;
เงื่อนไขก่อนเริ่ม
- มีเอกสารที่เปิดใช้งานพร้อมเวอร์ชันที่ประกาศใช้ 2 ฉบับ ลำดับการแสดง 1 และ 2
- มีพนักงานที่ยังไม่เคยกดยินยอม 1 คน
เอกสารฉบับที่ 1 เดิมลำดับการแสดง 1 เปลี่ยนเป็น 2
เอกสารฉบับที่ 2 เดิมลำดับการแสดง 2 เปลี่ยนเป็น 1
พนักงานที่ยังไม่เคยกดยินยอม 1 คน</t>
  </si>
  <si>
    <t>1. ผู้ดูแลจดลำดับการแสดงเดิมของทั้งสองฉบับ
2. แก้ลำดับการแสดงของฉบับที่ 1 เป็น 2
3. แก้ลำดับการแสดงของฉบับที่ 2 เป็น 1
4. ให้พนักงานที่ยังไม่เคยกดยินยอมเข้าสู่ระบบ
5. จดชื่อเอกสารที่แสดงเป็นหน้าแรก
6. คืนค่าเดิมโดยแก้ลำดับการแสดงของทั้งสองฉบับกลับเป็นค่าที่จดไว้ในขั้นตอนที่ 1</t>
  </si>
  <si>
    <t>2.1 ขั้นตอนที่ 2 และ 3 ระบบตอบรหัส 200 ทั้งสองครั้ง
5.1 ขั้นตอนที่ 5 หน้าแรกที่พนักงานเห็นคือเอกสารฉบับที่ 2 ซึ่งมีลำดับการแสดงเป็น 1 หลังการแก้ไข ไม่ใช่ฉบับที่ 1
6.1 รายการที่ยังค้างเรียงตามลำดับการแสดงใหม่ ไม่เรียงตามวันที่สร้างเอกสาร</t>
  </si>
  <si>
    <t xml:space="preserve"> ยกเลิก: ผลลัพธ์ "แสดงตามลำดับที่ตั้งไว้" พิสูจน์แล้วใน CNS-EC-008 ส่วนที่เหลือคือการสลับลำดับ ซึ่งต้องใช้หน้าจอผู้ดูแลที่ยังไม่มี</t>
  </si>
  <si>
    <t>E2E-261</t>
  </si>
  <si>
    <t>Consent | Core | พนักงานถูกโยกย้ายเปลี่ยนบริษัทในโมดูลพนักงาน แล้วกลุ่มเป้าหมายของหนังสือเปลี่ยนตามในการเข้าระบบรอบถัดไป</t>
  </si>
  <si>
    <t>CNS-EC-011</t>
  </si>
  <si>
    <t>พนักงานถูกโยกย้ายจนบริษัทเปลี่ยน ทำให้เข้าเงื่อนไขกลุ่มเป้าหมายของเอกสารที่เดิมไม่ตรง ระบบต้องแสดงเอกสารฉบับนั้นในการเข้าระบบรอบถัดไป</t>
  </si>
  <si>
    <t>ผู้ทดสอบ &lt;HR_ADMIN_ACCOUNT&gt;
เงื่อนไขก่อนเริ่ม
- มีเอกสารที่ตั้งกลุ่มเป้าหมายเป็นบริษัท ก และมีเวอร์ชันที่ประกาศใช้
- มีพนักงานที่ปัจจุบันอยู่บริษัท ข และยังไม่เคยกดยินยอมเอกสารฉบับนั้น
เอกสารที่ตั้งกลุ่มเป้าหมายหมวด company ค่า C001 บริษัท เซ็นทรัล ดีพาร์ทเมนท์ สโตร์ จำกัด
พนักงานที่ปัจจุบันอยู่บริษัท C005 จำนวน 1 คน
รายการโยกย้ายที่เปลี่ยนบริษัทของพนักงานจาก C005 เป็น C001</t>
  </si>
  <si>
    <t>1. ให้พนักงานเข้าสู่ระบบก่อนการโยกย้าย แล้วจดว่าเห็นเอกสารฉบับนั้นหรือไม่
2. บันทึกรายการโยกย้ายในโมดูลพนักงาน เปลี่ยนบริษัทของพนักงานจาก C005 เป็น C001 แล้วอนุมัติจนมีผล
3. ตรวจว่าข้อมูลการจ้างงานปัจจุบันของพนักงานเปลี่ยนเป็นบริษัท C001 แล้ว
4. ให้พนักงานออกจากระบบ แล้วเข้าสู่ระบบใหม่
5. คืนค่าเดิมโดยบันทึกรายการโยกย้ายกลับไปบริษัท C005</t>
  </si>
  <si>
    <t>1.1 ขั้นตอนที่ 1 พนักงานไม่เห็นเอกสารฉบับนั้น เพราะยังอยู่บริษัท C005
3.1 ขั้นตอนที่ 3 ข้อมูลการจ้างงานปัจจุบันแสดงบริษัท C001
4.1 ขั้นตอนที่ 4 พนักงานถูกพาไปหน้าหนังสือให้ความยินยอมของเอกสารฉบับนั้น โดยผู้ดูแลไม่ต้องแก้เอกสารใด เพราะเงื่อนไขถูกประเมินสด ณ เวลาที่ตรวจสถานะ</t>
  </si>
  <si>
    <t>ย้ายไป E2E: ต้องเดินธุรกรรมโยกย้ายจนบริษัทเปลี่ยนตามวันที่มีผล แล้วจึงดูผลฝั่ง Consent — ส่วนที่เป็นตรรกะ Consent (จับคู่กลุ่มเป้าหมายตอนเข้าระบบ) ครอบแล้วโดย CNS-EC-005 และ 016</t>
  </si>
  <si>
    <t>E2E-262</t>
  </si>
  <si>
    <t>Consent | Negative | รหัสข้อมูลหลักที่ใช้ในเงื่อนไขกลุ่มเป้าหมายถูกเปลี่ยนหรือปิดใช้งานในโมดูลข้อมูลหลัก</t>
  </si>
  <si>
    <t>CNS-EC-012</t>
  </si>
  <si>
    <t>รหัสข้อมูลหลักที่ใช้เป็นเงื่อนไขกลุ่มเป้าหมายถูกแก้หรือปิดใช้งาน ระบบต้องยังตัดสินกลุ่มเป้าหมายได้ ไม่ทำให้หน้ากั้นค้างหรือประเมินผิดคน</t>
  </si>
  <si>
    <t>ผู้ทดสอบ &lt;HR_ADMIN_ACCOUNT&gt;
เงื่อนไขก่อนเริ่ม
- มีเอกสารที่ตั้งกลุ่มเป้าหมายด้วยรหัสแผนกหนึ่ง และมีพนักงานในแผนกนั้นที่ยังไม่เคยกดยินยอม
- มีสิทธิ์บันทึกรายการเปลี่ยนแปลงข้อมูลการจ้างงานของพนักงานในโมดูล EC
เอกสารที่ตั้งกลุ่มเป้าหมายหมวด department ค่าเป็นรหัสแผนกจริง 1 ค่า อ่านรหัสจากทะเบียนโครงสร้างองค์กรของโมดูลข้อมูลหลัก ไม่ใช่จากชื่อแผนกบนหน้าจอ
พนักงานในแผนกนั้น 1 คน</t>
  </si>
  <si>
    <t>1. ให้พนักงานในแผนกนั้นเข้าสู่ระบบ แล้วจดว่าเห็นเอกสารฉบับนั้นหรือไม่
2. ย้ายพนักงานออกจากแผนกนั้น ด้วยรายการเปลี่ยนแปลงข้อมูลการจ้างงานในโมดูล EC
3. ให้พนักงานออกจากระบบ แล้วเข้าสู่ระบบใหม่
4. ผู้ดูแลเปิดรายละเอียดเอกสาร แล้วอ่านเงื่อนไขกลุ่มเป้าหมายที่บันทึกไว้
5. คืนค่าเดิมโดยย้ายพนักงานกลับเข้าแผนกเดิม</t>
  </si>
  <si>
    <t>1.1 ขั้นตอนที่ 1 พนักงานเห็นเอกสารฉบับนั้นในรายการที่ยังค้าง
3.1 ขั้นตอนที่ 3 พนักงานไม่เห็นเอกสารฉบับนั้นอีก เพราะเงื่อนไขไม่ตรงกับข้อมูลการจ้างงานปัจจุบันแล้ว
4.1 ขั้นตอนที่ 4 เงื่อนไขกลุ่มเป้าหมายยังเก็บรหัสแผนกเดิมไว้เหมือนเดิม ระบบไม่แก้ค่าให้ ไม่แจ้งเตือน และไม่มีสัญญาณใดบอกผู้ดูแลว่าเงื่อนไขนี้ไม่ตรงกับพนักงานคนใดแล้ว</t>
  </si>
  <si>
    <t xml:space="preserve"> ย้ายไป E2E: ต้องแก้/ปิดใช้งานรหัสข้อมูลหลักฝั่ง Foundation แล้วดูผลข้ามมาที่ Consent เป็นรอยต่อสองโมดูล</t>
  </si>
  <si>
    <t>E2E-263</t>
  </si>
  <si>
    <t>Consent | Core | ผู้ดูแลบันทึกเวอร์ชันเป็นฉบับร่าง แล้วพนักงานยังไม่เห็นฉบับร่างนั้น</t>
  </si>
  <si>
    <t>CNS-EC-013</t>
  </si>
  <si>
    <t>เวอร์ชันที่บันทึกเป็นฉบับร่างต้องไม่ถูกนำมาแสดงให้พนักงาน จนกว่าจะกดประกาศใช้</t>
  </si>
  <si>
    <t>ผู้ทดสอบ &lt;HR_ADMIN_ACCOUNT&gt;
เงื่อนไขก่อนเริ่ม
- มีเอกสารที่เปิดใช้งานและมีเวอร์ชันที่ประกาศใช้อยู่แล้ว 1 ฉบับ
- มีพนักงานที่ยังไม่เคยกดยินยอม 1 คน
เอกสารที่ใช้ทดสอบ 1 ฉบับ
เลขเวอร์ชันฉบับร่าง 9.9
ข้อความและไฟล์แนบครบทั้งสองภาษา</t>
  </si>
  <si>
    <t>1. ผู้ดูแลจดเลขเวอร์ชันปัจจุบันของเอกสารฉบับนั้น
2. สร้างเวอร์ชันใหม่เลข 9.9 กรอกข้อความครบ แล้วกดบันทึกเป็นฉบับร่าง ไม่กดประกาศใช้
3. อ่านรายการเวอร์ชันของเอกสารฉบับนั้น
4. ให้พนักงานที่ยังไม่เคยกดยินยอมเข้าสู่ระบบ แล้วจดเลขเวอร์ชันที่หน้าจอแสดง
5. เปิดอ่านเวอร์ชัน 9.9 ด้วยรหัสเวอร์ชันจากฝั่งผู้ดูแล</t>
  </si>
  <si>
    <t>2.1 ขั้นตอนที่ 2 ระบบตอบรหัส 201 และเวอร์ชัน 9.9 มีสถานะเป็น ฉบับร่าง และไม่ใช่ฉบับปัจจุบัน
3.1 ขั้นตอนที่ 3 เวอร์ชันที่เป็นฉบับปัจจุบันยังเป็นเลขเดิมจากขั้นตอนที่ 1 ไม่เปลี่ยนเป็น 9.9 และเวอร์ชันเดิมยังมีสถานะ ประกาศใช้ ไม่ถูกเก็บเข้าคลัง
4.1 ขั้นตอนที่ 4 หน้าจอพนักงานแสดงเลขเวอร์ชันเดิม ไม่ใช่ 9.9
5.1 ขั้นตอนที่ 5 ระบบตอบรหัส 200 และแสดงเนื้อหาของฉบับร่างให้ผู้ดูแลอ่านได้</t>
  </si>
  <si>
    <t>ตัดจากเคส E2E-263 ไฟล์ HR_SIT_E2E_V.0.1 (28).xlsx ชีท E2E All module
โมดูลที่เคสเต็มเกี่ยวข้อง EC
บันทึกของเคสเต็ม
- ? ยังตัดสินผลของขั้นตอนที่ 2 ไม่ได้ สัญญา API มีเพียงปลายทางสร้างเวอร์ชันซึ่งบันทึกเป็นสถานะประกาศใช้และตั้งเป็นฉบับปัจจุบันทันที ไม่มีปลายทางใดที่บันทึกเป็นฉบับร่าง ถ้าระบบไม่มีปุ่มบันทึกเป็นฉบับร่าง ให้ยกเคสนี้ออกจากรอบและบันทึกผลไว้ ดูคำถามข้อ 36 ในชีท Quesitons
ไม่ตรวจซ้ำ พฤติกรรมหลังประกาศใช้ ตรวจใน E2E-251
ผลตรวจหน้าจอจริงบนระบบทดสอบ SIT วันที่ 31 ส.ค. 2026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
บรรทัดที่ยังไม่มีเกณฑ์ตัดสิน ไม่ต้องรอคำตอบก่อนรัน ให้รันแล้วบันทึกค่าที่ระบบแสดงจริง แล้วส่งให้ BA หรือ SA ยืนยัน
คำถามที่ต้องเก็บคำตอบระหว่างรัน ข้อ 36 ในชีท Quesitons ของไฟล์ทีม</t>
  </si>
  <si>
    <t>E2E-264</t>
  </si>
  <si>
    <t>Consent | Core | สายเวอร์ชันสามฉบับ พนักงานยอมรับฉบับแรกแล้วถูกถามซ้ำเฉพาะฉบับที่บังคับยินยอมใหม่</t>
  </si>
  <si>
    <t>CNS-EC-014</t>
  </si>
  <si>
    <t>เอกสารที่มีสายเวอร์ชันสามฉบับ พนักงานที่ยอมรับฉบับแรกไว้ ต้องถูกถามซ้ำเฉพาะเวอร์ชันที่ตั้งเป็น บังคับยินยอมใหม่ ไม่ถูกถามจากเวอร์ชันที่ไม่บังคับ</t>
  </si>
  <si>
    <t>ผู้ทดสอบ &lt;HR_ADMIN_ACCOUNT&gt;
เงื่อนไขก่อนเริ่ม
- มีเอกสาร 1 ฉบับที่มีเวอร์ชัน 1.0 ประกาศใช้อยู่
- มีพนักงานที่ยอมรับเวอร์ชัน 1.0 แล้ว 1 คน
เวอร์ชัน 1.1 ปิดตัวเลือกบังคับยินยอมใหม่
เวอร์ชัน 1.2 ปิดตัวเลือกบังคับยินยอมใหม่
เวอร์ชัน 2.0 เปิดตัวเลือกบังคับยินยอมใหม่</t>
  </si>
  <si>
    <t>1. ให้พนักงานยอมรับเวอร์ชัน 1.0 แล้วจดรหัสเวอร์ชันที่บันทึก
2. ผู้ดูแลประกาศเวอร์ชัน 1.1 โดยปิดตัวเลือกบังคับยินยอมใหม่
3. ให้พนักงานเข้าสู่ระบบ
4. ผู้ดูแลประกาศเวอร์ชัน 1.2 โดยปิดตัวเลือกบังคับยินยอมใหม่
5. ให้พนักงานเข้าสู่ระบบ
6. ผู้ดูแลประกาศเวอร์ชัน 2.0 โดยเปิดตัวเลือกบังคับยินยอมใหม่
7. ให้พนักงานเข้าสู่ระบบ แล้วยอมรับ
8. ให้พนักงานเปิดประวัติการให้ความยินยอมของตนเอง</t>
  </si>
  <si>
    <t>3.1 ขั้นตอนที่ 3 และ 5 พนักงานเข้าหน้าแรกตามบทบาททันที ไม่ถูกพาไปหน้าหนังสือให้ความยินยอม เพราะไม่มีเวอร์ชันใดที่ประกาศหลังเวอร์ชัน 1.0 ที่เปิดตัวเลือกบังคับยินยอมใหม่
7.1 ขั้นตอนที่ 7 พนักงานถูกพาไปหน้าหนังสือให้ความยินยอมของเวอร์ชัน 2.0 เพราะมีเวอร์ชันที่ประกาศหลังเวอร์ชันที่เคยยอมรับและเปิดตัวเลือกบังคับยินยอมใหม่
7.2 ขั้นตอนที่ 7 หน้าจอแสดงเลขเวอร์ชัน 2.0 ไม่ใช่ 1.1 หรือ 1.2 เพราะระบบถามด้วยเวอร์ชันปัจจุบันเสมอ ไม่ได้ไล่ถามทีละเวอร์ชันที่ข้ามมา
8.1 ขั้นตอนที่ 8 ประวัติมี 2 แถว แถวแรกผูกกับเวอร์ชัน 1.0 แถวที่สองผูกกับเวอร์ชัน 2.0 ไม่มีแถวของเวอร์ชัน 1.1 และ 1.2</t>
  </si>
  <si>
    <t>ตัดจากเคส E2E-264 ไฟล์ HR_SIT_E2E_V.0.1 (28).xlsx ชีท E2E All module
โมดูลที่เคสเต็มเกี่ยวข้อง EC
ไม่ตรวจซ้ำ การถามซ้ำจากเวอร์ชันเดียว ตรวจใน E2E-251 และ E2E-252
ผลตรวจหน้าจอจริงบนระบบทดสอบ SIT วันที่ 31 ส.ค. 2026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t>
  </si>
  <si>
    <t>E2E-265</t>
  </si>
  <si>
    <t>Consent | Core | พนักงานปฏิเสธแล้วภายหลังยอมรับ ทะเบียนต้องมีทั้งสองแถวและถือแถวล่าสุดเป็นผลปัจจุบัน</t>
  </si>
  <si>
    <t>CNS-EC-015</t>
  </si>
  <si>
    <t>พนักงานกดปฏิเสธแล้วภายหลังกลับมากดยอมรับ ทะเบียนต้องเก็บทั้งสองแถว และถือแถวล่าสุดเป็นผลปัจจุบัน</t>
  </si>
  <si>
    <t>ผู้ทดสอบ &lt;EMPLOYEE_ACCOUNT&gt;
เงื่อนไขก่อนเริ่ม
- มีพนักงานที่ยังไม่เคยกดยินยอม 1 คน
พนักงานที่ยังไม่เคยกดยินยอม 1 คน</t>
  </si>
  <si>
    <t>1. พนักงานเข้าสู่ระบบ กดปฏิเสธ แล้วยืนยันการปฏิเสธ
2. เข้าสู่ระบบใหม่ ติ๊กช่องรับทราบ แล้วกดยอมรับ
3. เปิดประวัติการให้ความยินยอมของตนเอง
4. เรียกดูสถานะการยินยอมของพนักงานคนนั้น
5. เข้าสู่ระบบใหม่อีกครั้ง</t>
  </si>
  <si>
    <t>3.1 ขั้นตอนที่ 3 ประวัติมี 2 แถว แถวการปฏิเสธและแถวการยอมรับ ผูกกับรหัสเวอร์ชันเดียวกัน แถวการปฏิเสธไม่ถูกลบและไม่ถูกแก้เป็นการยอมรับ
3.2 ขั้นตอนที่ 3 แถวที่ใหม่ที่สุดอยู่บนสุด คือแถวการยอมรับ
4.1 ขั้นตอนที่ 4 รายการที่ยังค้างไม่มีเอกสารฉบับนั้นแล้ว และสถานะรวมเป็น OK
5.1 ขั้นตอนที่ 5 พนักงานเข้าหน้าแรกตามบทบาททันที ไม่ถูกถามซ้ำ</t>
  </si>
  <si>
    <t>ตัดจากเคส E2E-265 ไฟล์ HR_SIT_E2E_V.0.1 (28).xlsx ชีท E2E All module
โมดูลที่เคสเต็มเกี่ยวข้อง EC</t>
  </si>
  <si>
    <t>E2E-266</t>
  </si>
  <si>
    <t>Consent | Core | พนักงานที่ไม่ตรงกลุ่มเป้าหมายของเอกสารฉบับใดเลย เข้าระบบได้โดยไม่เห็นหน้ากั้น</t>
  </si>
  <si>
    <t>CNS-EC-016</t>
  </si>
  <si>
    <t>พนักงานที่ไม่ตรงกลุ่มเป้าหมายของเอกสารฉบับใดเลย ต้องเข้าระบบได้ตามปกติโดยไม่เห็นหน้ากั้น</t>
  </si>
  <si>
    <t>ผู้ทดสอบ &lt;EMPLOYEE_ACCOUNT&gt;
เงื่อนไขก่อนเริ่ม
- มีเอกสารที่เปิดใช้งานทุกฉบับตั้งกลุ่มเป้าหมายไว้ และไม่มีฉบับใดที่ปล่อยกลุ่มเป้าหมายว่าง
- มีพนักงานที่ไม่ตรงเงื่อนไขของเอกสารฉบับใดเลย 1 คน
เอกสารที่เปิดใช้งานทุกฉบับตั้งกลุ่มเป้าหมายหมวด company ค่า C001
พนักงานที่อยู่บริษัท C005 จำนวน 1 คน</t>
  </si>
  <si>
    <t>1. ผู้ดูแลตรวจว่าเอกสารที่เปิดใช้งานทุกฉบับตั้งกลุ่มเป้าหมายหมวด company ค่า C001
2. ให้พนักงานที่อยู่บริษัท C005 เข้าสู่ระบบ
3. เรียกดูสถานะการยินยอมของพนักงานคนนั้น
4. เปิดประวัติการให้ความยินยอมของพนักงานคนนั้น
5. คืนค่าเดิมโดยแก้กลุ่มเป้าหมายของเอกสารกลับเป็นค่าเดิม</t>
  </si>
  <si>
    <t>2.1 ขั้นตอนที่ 2 ระบบพาเข้าหน้าแรกตามบทบาททันที ไม่แสดงหน้าหนังสือให้ความยินยอม
3.1 ขั้นตอนที่ 3 ระบบตอบรหัส 200 รายการที่ยังค้างเป็นรายการว่าง และสถานะรวมเป็น OK
4.1 ขั้นตอนที่ 4 ระบบตอบรหัส 200 พร้อมรายการว่าง ไม่ตอบรหัส 404</t>
  </si>
  <si>
    <t>ตัดจากเคส E2E-266 ไฟล์ HR_SIT_E2E_V.0.1 (28).xlsx ชีท E2E All module
โมดูลที่เคสเต็มเกี่ยวข้อง EC
ไม่ตรวจซ้ำ กรณีตรงกลุ่มเป้าหมาย ตรวจใน E2E-253
ผลตรวจหน้าจอจริงบนระบบทดสอบ SIT วันที่ 31 ส.ค. 2026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t>
  </si>
  <si>
    <t>E2E-267</t>
  </si>
  <si>
    <t>Consent | Core | ผู้ดูแลเพิ่มเอกสารฉบับที่สามแล้วหน้ากั้นหยิบขึ้นมาแสดงเอง และรายการเอกสารกรองตามสถานะการใช้งานได้</t>
  </si>
  <si>
    <t>CNS-EC-017</t>
  </si>
  <si>
    <t>ผู้ดูแลเพิ่มเอกสารฉบับใหม่ในภายหลัง หน้ากั้นต้องหยิบฉบับใหม่ขึ้นมาแสดงกับพนักงานที่ยินยอมครบไปแล้ว และรายการเอกสารต้องกรองตามสถานะการใช้งานได้</t>
  </si>
  <si>
    <t>ผู้ทดสอบ &lt;HR_ADMIN_ACCOUNT&gt;
เงื่อนไขก่อนเริ่ม
- มีเอกสารที่เปิดใช้งาน 2 ฉบับ
- มีพนักงานที่ยินยอมครบทั้งสองฉบับแล้ว 1 คน
เอกสารฉบับที่สาม รหัส SIT_THIRD_DOC ลำดับการแสดง 3 ไม่ตั้งกลุ่มเป้าหมาย
ตัวกรองสถานะการใช้งาน เปิด และ ปิด
ขนาดหน้า 1</t>
  </si>
  <si>
    <t>1. ผู้ดูแลสร้างเอกสารฉบับที่สาม แล้วประกาศเวอร์ชันแรก
2. ให้พนักงานที่ยินยอมครบทั้งสองฉบับแล้วเข้าสู่ระบบ
3. ผู้ดูแลอ่านรายการเอกสารโดยกรองสถานะการใช้งานเป็น เปิด
4. อ่านรายการเอกสารโดยกรองสถานะการใช้งานเป็น ปิด
5. อ่านรายการเอกสารโดยกำหนดขนาดหน้าเป็น 1 แล้วไล่ทีละหน้า
6. คืนค่าเดิมโดยปิดใช้งานเอกสารฉบับที่สาม</t>
  </si>
  <si>
    <t>2.1 ขั้นตอนที่ 2 พนักงานถูกพาไปหน้าหนังสือให้ความยินยอมของเอกสารฉบับที่สามทันที โดยไม่ต้องแก้โปรแกรมใด เพราะกติกาหน้ากั้นอ่านรายการเอกสารจากฐานข้อมูลทุกครั้ง
3.1 ขั้นตอนที่ 3 รายการแสดงเฉพาะเอกสารที่เปิดใช้งาน
4.1 ขั้นตอนที่ 4 รายการแสดงเฉพาะเอกสารที่ปิดใช้งาน
5.1 ขั้นตอนที่ 5 แต่ละหน้าคืนเอกสาร 1 ฉบับ ไม่ซ้ำและไม่ข้าม จำนวนรวมตรงกับจำนวนเอกสารทั้งหมด
6.1 ขั้นตอนที่ 6 หลังปิดใช้งาน พนักงานคนเดิมเข้าสู่ระบบแล้วไม่เห็นเอกสารฉบับที่สามอีก</t>
  </si>
  <si>
    <t>ตัดจากเคส E2E-267 ไฟล์ HR_SIT_E2E_V.0.1 (28).xlsx ชีท E2E All module
โมดูลที่เคสเต็มเกี่ยวข้อง EC
บันทึกของเคสเต็ม
- ? การสร้างเอกสารกับการประกาศเวอร์ชันเป็นคนละปลายทาง ระหว่างสองขั้นตอนนี้จะมีเอกสารที่เปิดใช้งานแต่ยังไม่มีเวอร์ชัน ผลที่ถูกต้องของช่วงนั้นยังไม่มีเอกสารระบุ ดูคำถามข้อ 41 ในชีท Quesitons และเคส E2E-283
ผลตรวจหน้าจอจริงบนระบบทดสอบ SIT วันที่ 31 ส.ค. 2026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
บรรทัดที่ยังไม่มีเกณฑ์ตัดสิน ไม่ต้องรอคำตอบก่อนรัน ให้รันแล้วบันทึกค่าที่ระบบแสดงจริง แล้วส่งให้ BA หรือ SA ยืนยัน
คำถามที่ต้องเก็บคำตอบระหว่างรัน ข้อ 41 ในชีท Quesitons ของไฟล์ทีม</t>
  </si>
  <si>
    <t>E2E-270</t>
  </si>
  <si>
    <t>Consent | Negative | พนักงานกดยอมรับเวอร์ชันที่ถูกเก็บเข้าคลังไปแล้วระหว่างค้างหน้าจอ ระบบปฏิเสธด้วยรหัส 409</t>
  </si>
  <si>
    <t>CNS-EC-018</t>
  </si>
  <si>
    <t>เวอร์ชันถูกเก็บเข้าคลังระหว่างที่พนักงานยังค้างอยู่หน้าเดิม เมื่อกดยอมรับ ระบบต้องปฏิเสธ ด้วยรหัส 409 ไม่บันทึกการยินยอมของเวอร์ชันที่เลิกใช้แล้ว</t>
  </si>
  <si>
    <t>ผู้ทดสอบ &lt;EMPLOYEE_ACCOUNT&gt; และ &lt;HR_ADMIN_ACCOUNT&gt; จากอีกเบราว์เซอร์หนึ่งพร้อมกัน
เงื่อนไขก่อนเริ่ม
- ผู้ทดสอบเปิดเครื่องมือดูคำขอและคำตอบของเบราว์เซอร์ได้
- มีเอกสารที่เปิดใช้งาน 1 ฉบับ และมีเวอร์ชันปัจจุบันเลข 1.0
- มีพนักงานที่ยังไม่เคยกดยินยอมเอกสารฉบับนี้ 1 คน
เอกสารที่ใช้ทดสอบ รหัส HR_PRIVACY_POLICY
เวอร์ชันตั้งต้น 1.0 สถานะประกาศใช้ และเป็นฉบับปัจจุบัน
เวอร์ชันใหม่ที่จะประกาศระหว่างเคส เลข 2.0 ตั้งค่าให้ต้องยินยอมใหม่</t>
  </si>
  <si>
    <t>1. ให้พนักงานเข้าสู่ระบบ แล้วหยุดค้างที่หน้าหนังสือให้ความยินยอมของเอกสารฉบับนั้น ยังไม่กดปุ่มใด
2. จดรหัสเวอร์ชันที่หน้าจอถืออยู่ จากคำตอบของปลายทางตรวจสถานะการยินยอม
3. ให้ผู้ดูแลประกาศเวอร์ชัน 2.0 ของเอกสารฉบับเดียวกันจนสำเร็จ
4. กลับไปที่หน้าจอพนักงานที่ค้างอยู่ แล้วกดยอมรับโดยไม่โหลดหน้าใหม่
5. ให้พนักงานโหลดหน้าใหม่ แล้วกดยอมรับอีกครั้ง
6. คืนค่าเดิมโดยประกาศเวอร์ชัน 1.0 กลับเป็นฉบับปัจจุบัน หรือแจ้งผู้ดูแลระบบให้คืนสถานะเวอร์ชันตามเดิม</t>
  </si>
  <si>
    <t>3.1 ขั้นตอนที่ 3 ระบบตอบรหัส 201 เวอร์ชัน 1.0 เปลี่ยนสถานะเป็นเก็บเข้าคลังและไม่ใช่ฉบับปัจจุบัน ส่วนเวอร์ชัน 2.0 เป็นฉบับปัจจุบันเพียงหนึ่งเดียว
4.1 ขั้นตอนที่ 4 ระบบตอบรหัส 409 รหัสข้อผิดพลาด ERR_CONSENT_VERSION_NOT_CURRENT และไม่มีแถวการยินยอมใหม่ถูกบันทึก
5.1 ขั้นตอนที่ 5 หน้าจอแสดงเวอร์ชัน 2.0 และการกดยอมรับตอบรหัส 200 โดยบันทึกผูกกับรหัสเวอร์ชันของ 2.0 ไม่ใช่ของ 1.0</t>
  </si>
  <si>
    <t>API</t>
  </si>
  <si>
    <t>E2E-271</t>
  </si>
  <si>
    <t>Consent | Negative | ส่งรหัสเวอร์ชันที่ไม่มีในระบบเข้าปลายทางยอมรับและปฏิเสธ ระบบตอบรหัส 400</t>
  </si>
  <si>
    <t>CNS-EC-019</t>
  </si>
  <si>
    <t>ส่งรหัสเวอร์ชันที่ไม่มีในระบบเข้าปลายทางยอมรับและปฏิเสธ ระบบต้องตอบรหัส 400 ทั้งสองปลายทาง</t>
  </si>
  <si>
    <t>ผู้ทดสอบ &lt;EMPLOYEE_ACCOUNT&gt;
เงื่อนไขก่อนเริ่ม
- ผู้ทดสอบเรียกปลายทางได้โดยตรงด้วยเครื่องมือทดสอบ API พร้อมส่งข้อมูลระบุตัวผู้ใช้ x-user-id ของพนักงานคนนั้น
- มีพนักงานที่ยังไม่เคยกดยินยอม 1 คน
รหัสเวอร์ชันที่ไม่มีจริง 00000000-0000-0000-0000-000000000000
ปลายทางที่เรียก POST /consent/accept และ POST /consent/decline</t>
  </si>
  <si>
    <t>EC &gt; Consent &gt; ประวัติการให้ความยินยอม</t>
  </si>
  <si>
    <t>1. เรียกปลายทางยอมรับ โดยส่งรหัสเวอร์ชันที่ไม่มีจริงในเนื้อคำขอ
2. เรียกปลายทางปฏิเสธ ด้วยรหัสเวอร์ชันเดียวกัน
3. เรียกดูสถานะการยินยอมของพนักงานคนนั้น
4. เปิดประวัติการให้ความยินยอมของพนักงานคนนั้น</t>
  </si>
  <si>
    <t>1.1 ขั้นตอนที่ 1 ระบบตอบรหัส 400 รหัสข้อผิดพลาด ERR_BAD_REQUEST ไม่ตอบรหัส 404 เพราะรหัสเวอร์ชันอยู่ในเนื้อคำขอ ไม่ได้อยู่ในเส้นทาง
2.1 ขั้นตอนที่ 2 ผลเหมือนขั้นตอนที่ 1
3.1 ขั้นตอนที่ 3 สถานะรวมยังเป็น CONSENT_REQUIRED และรายการที่ยังค้างไม่เปลี่ยนจำนวน
4.1 ขั้นตอนที่ 4 ไม่มีแถวใดถูกเพิ่มในประวัติ</t>
  </si>
  <si>
    <t>ยิง API ล้วน</t>
  </si>
  <si>
    <t>E2E-272</t>
  </si>
  <si>
    <t>Consent | Negative | เรียกปลายทางของหนังสือให้ความยินยอมโดยไม่ส่งข้อมูลระบุตัวผู้ใช้ ระบบตอบรหัส 401</t>
  </si>
  <si>
    <t>CNS-EC-020</t>
  </si>
  <si>
    <t>หมาย</t>
  </si>
  <si>
    <t>ผู้ทดสอบ &lt;EMPLOYEE_ACCOUNT&gt;
เงื่อนไขก่อนเริ่ม
- ผู้ทดสอบเรียกปลายทางได้โดยตรงด้วยเครื่องมือทดสอบ API และตั้งค่าให้ไม่ส่งส่วนหัว x-user-id ได้
- มีเอกสารที่เปิดใช้งานอย่างน้อย 1 ฉบับ พร้อมเวอร์ชันปัจจุบัน
ส่วนหัวที่ตัดออก x-user-id
รหัสเวอร์ชันปัจจุบันของเอกสารที่เปิดใช้งาน 1 ค่า</t>
  </si>
  <si>
    <t>1. เรียก GET /consent/status โดยไม่ส่งส่วนหัว x-user-id
2. เรียก POST /consent/accept ด้วยรหัสเวอร์ชันที่ถูกต้อง แต่ไม่ส่งส่วนหัว x-user-id
3. เรียก GET /consent/history โดยไม่ส่งส่วนหัว x-user-id
4. เรียก GET /consent/status อีกครั้งโดยส่งส่วนหัว x-user-id ให้ครบ</t>
  </si>
  <si>
    <t>1.1 ขั้นตอนที่ 1 ถึง 3 ระบบตอบรหัส 401 รหัสข้อผิดพลาด ERR_UNAUTHORIZED และไม่คืนข้อมูลของผู้ใช้คนใด
2.1 ขั้นตอนที่ 2 ไม่มีแถวการยินยอมถูกบันทึก
4.1 ขั้นตอนที่ 4 ระบบตอบรหัส 200 พร้อมสถานะของผู้ใช้คนนั้น แสดงว่าปลายทางทำงานปกติและรหัส 401 มาจากการไม่มีข้อมูลระบุตัวผู้ใช้จริง</t>
  </si>
  <si>
    <t xml:space="preserve"> ยิง API ล้วน</t>
  </si>
  <si>
    <t>E2E-273</t>
  </si>
  <si>
    <t>Consent | Negative | ผู้ดูแลสร้างเอกสารด้วยรหัสเอกสารที่มีอยู่แล้ว ระบบตอบรหัส 409</t>
  </si>
  <si>
    <t>CNS-EC-021</t>
  </si>
  <si>
    <t>สร้างเอกสารด้วยรหัสเอกสารที่มีอยู่แล้ว ระบบต้องตอบรหัส 409 และต้องไม่เขียนทับเอกสารเดิม</t>
  </si>
  <si>
    <t>ผู้ทดสอบ &lt;HR_ADMIN_ACCOUNT&gt;
เงื่อนไขก่อนเริ่ม
- บัญชีที่ใช้ทดสอบเข้าถึงหน้าจอทะเบียนเอกสารให้ความยินยอมได้
- มีเอกสารตั้งต้นรหัส HR_PRIVACY_POLICY อยู่แล้ว
รหัสเอกสารที่มีอยู่แล้ว HR_PRIVACY_POLICY
รหัสเอกสารใหม่ที่ใช้ทดสอบ SIT_DUP_DOC
ชื่อเอกสารไทย เอกสารทดสอบรหัสซ้ำ ชื่อเอกสารอังกฤษ Duplicate Code Test</t>
  </si>
  <si>
    <t>1. สร้างเอกสารใหม่โดยกรอกรหัสเอกสารเป็น HR_PRIVACY_POLICY
2. สร้างเอกสารใหม่โดยกรอกรหัสเอกสารเป็น SIT_DUP_DOC
3. สร้างเอกสารใหม่ด้วยรหัส SIT_DUP_DOC ซ้ำอีกครั้ง โดยใช้ชื่อเอกสารต่างจากครั้งแรก
4. อ่านรายการเอกสารทั้งหมด แล้วนับจำนวนรายการที่มีรหัส SIT_DUP_DOC
5. คืนค่าเดิมโดยปิดใช้งานเอกสารรหัส SIT_DUP_DOC</t>
  </si>
  <si>
    <t>1.1 ขั้นตอนที่ 1 ระบบตอบรหัส 409 รหัสข้อผิดพลาด ERR_CONSENT_DOCUMENT_DUPLICATED และไม่สร้างเอกสารใหม่
2.1 ขั้นตอนที่ 2 ระบบตอบรหัส 201 พร้อมรหัสเอกสารที่สร้าง
3.1 ขั้นตอนที่ 3 ระบบตอบรหัส 409 รหัสข้อผิดพลาดเดียวกับขั้นตอนที่ 1
4.1 ขั้นตอนที่ 4 มีรายการที่รหัสเอกสารเป็น SIT_DUP_DOC เพียง 1 รายการ</t>
  </si>
  <si>
    <t>ตัดจากเคส E2E-273 ไฟล์ HR_SIT_E2E_V.0.1 (28).xlsx ชีท E2E All module
โมดูลที่เคสเต็มเกี่ยวข้อง EC
ผลตรวจหน้าจอจริงบนระบบทดสอบ SIT วันที่ 31 ส.ค. 2026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t>
  </si>
  <si>
    <t>E2E-274</t>
  </si>
  <si>
    <t>Consent | Negative | ตั้งเงื่อนไขกลุ่มเป้าหมายด้วยหมวดที่ระบบไม่รองรับ ระบบตอบรหัส 400</t>
  </si>
  <si>
    <t>CNS-EC-022</t>
  </si>
  <si>
    <t>ตั้งเงื่อนไขกลุ่มเป้าหมายด้วยหมวดที่ระบบไม่รองรับ ระบบต้องตอบรหัส 400 ไม่บันทึกเงื่อนไขที่ตัดสินกลุ่มเป้าหมายไม่ได้</t>
  </si>
  <si>
    <t>ผู้ทดสอบ &lt;HR_ADMIN_ACCOUNT&gt;
เงื่อนไขก่อนเริ่ม
- ผู้ทดสอบเรียกปลายทางสร้างและแก้เอกสารได้โดยตรง เพื่อส่งหมวดที่หน้าจออาจไม่เปิดให้เลือก
หมวดกลุ่มเป้าหมายที่สเปกรองรับ 9 หมวด company country business_unit division department grade employee_group employee_subgroup location
หมวดที่ใช้ทดสอบซึ่งไม่อยู่ในรายการ employee_type
ค่าที่ใช้ทดสอบหมวดที่รองรับ employee_group ค่า A
รหัสเอกสารที่ใช้ทดสอบ SIT_TARGET_DOC</t>
  </si>
  <si>
    <t>1. สร้างเอกสารใหม่รหัส SIT_TARGET_DOC พร้อมเงื่อนไขกลุ่มเป้าหมายหมวด employee_type
2. อ่านรายการเอกสาร แล้วตรวจว่ามีเอกสารรหัส SIT_TARGET_DOC หรือไม่
3. สร้างเอกสารรหัสเดิมอีกครั้ง โดยเปลี่ยนเป็นหมวด employee_group ค่า A
4. เปิดรายละเอียดเอกสารที่สร้าง แล้วอ่านเงื่อนไขกลุ่มเป้าหมายที่บันทึกไว้
5. คืนค่าเดิมโดยปิดใช้งานเอกสารรหัส SIT_TARGET_DOC</t>
  </si>
  <si>
    <t>1.1 ขั้นตอนที่ 1 ระบบตอบรหัส 400 รหัสข้อผิดพลาด ERR_CONSENT_TARGET_CONDITION_INVALID
2.1 ขั้นตอนที่ 2 ไม่มีเอกสารรหัส SIT_TARGET_DOC ในรายการ แสดงว่าคำขอที่ผิดไม่สร้างเอกสารค้างไว้
3.1 ขั้นตอนที่ 3 ระบบตอบรหัส 201
4.1 ขั้นตอนที่ 4 เงื่อนไขที่บันทึกเป็นหมวด employee_group ค่า A ตามที่ส่ง</t>
  </si>
  <si>
    <t>E2E-275</t>
  </si>
  <si>
    <t>Consent | Negative | เปิดและแก้เอกสารด้วยรหัสเอกสารที่ไม่มีในระบบ ระบบตอบรหัส 404</t>
  </si>
  <si>
    <t>CNS-EC-023</t>
  </si>
  <si>
    <t>เปิดและแก้เอกสารด้วยรหัสเอกสารที่ไม่มีในระบบ ระบบต้องตอบรหัส 404 ทั้งสองปลายทาง</t>
  </si>
  <si>
    <t>ผู้ทดสอบ &lt;HR_ADMIN_ACCOUNT&gt;
เงื่อนไขก่อนเริ่ม
- ผู้ทดสอบเรียกปลายทางได้โดยตรงด้วยเครื่องมือทดสอบ API
รหัสเอกสารที่ไม่มีจริง 11111111-1111-1111-1111-111111111111
ปลายทางที่เรียก GET /consent/document/{documentId} และ PATCH /consent/document/{documentId}</t>
  </si>
  <si>
    <t>1. เรียกอ่านรายละเอียดเอกสารด้วยรหัสเอกสารที่ไม่มีจริง
2. เรียกแก้ไขเอกสารด้วยรหัสเอกสารที่ไม่มีจริง โดยส่งชื่อเอกสารใหม่
3. เรียกอ่านรายละเอียดเอกสารด้วยรหัสของเอกสารที่มีอยู่จริง</t>
  </si>
  <si>
    <t>1.1 ขั้นตอนที่ 1 ระบบตอบรหัส 404 รหัสข้อผิดพลาด ERR_CONSENT_DOCUMENT_NOT_FOUND
2.1 ขั้นตอนที่ 2 ระบบตอบรหัส 404 รหัสข้อผิดพลาดเดียวกัน และไม่สร้างเอกสารใหม่ขึ้นมาแทน
3.1 ขั้นตอนที่ 3 ระบบตอบรหัส 200 พร้อมรายละเอียดเอกสาร แสดงว่าปลายทางทำงานปกติ</t>
  </si>
  <si>
    <t>E2E-276</t>
  </si>
  <si>
    <t>Consent | Negative | โมดูลข้อมูลพนักงานไม่พร้อมให้บริการขณะตรวจสถานะการยินยอม ระบบตอบรหัส 503</t>
  </si>
  <si>
    <t>CNS-EC-024</t>
  </si>
  <si>
    <t>โมดูลข้อมูลพนักงานไม่ตอบขณะที่ระบบกำลังตรวจสถานะการยินยอม ระบบต้องตอบรหัส 503 ไม่ปล่อยให้พนักงานผ่านหน้ากั้นไปโดยยังไม่ยินยอม</t>
  </si>
  <si>
    <t>ผู้ทดสอบ &lt;EMPLOYEE_ACCOUNT&gt;
เงื่อนไขก่อนเริ่ม
- มีพนักงานที่ยังไม่เคยกดยินยอม 1 คน
- ทีมพัฒนาหรือทีมระบบจำลองภาวะที่โมดูลข้อมูลพนักงานไม่ตอบได้ในรอบทดสอบ
ปลายทางที่เรียก GET /consent/status
ภาวะที่จำลอง โมดูลข้อมูลพนักงานไม่ตอบหรือตอบช้าเกินเวลาที่กำหนด</t>
  </si>
  <si>
    <t>1. จำลองให้โมดูลข้อมูลพนักงานไม่พร้อมให้บริการ
2. ให้พนักงานเข้าสู่ระบบ แล้วสังเกตหน้าจอ
3. อ่านคำตอบของปลายทางตรวจสถานะการยินยอม
4. คืนภาวะปกติ แล้วให้พนักงานโหลดหน้าใหม่</t>
  </si>
  <si>
    <t>2.1 ขั้นตอนที่ 2 หน้าจอไม่ปล่อยผู้ใช้เข้าหน้าแรกโดยข้ามหน้าหนังสือให้ความยินยอม และไม่แสดงหน้าจอว่างที่ไม่มีข้อความบอกสาเหตุ
3.1 ขั้นตอนที่ 3 ระบบตอบรหัส 503 รหัสข้อผิดพลาด ERR_EC_UNAVAILABLE
4.1 ขั้นตอนที่ 4 ระบบกลับมาแสดงรายการเอกสารที่ยังค้างได้ตามปกติ</t>
  </si>
  <si>
    <t xml:space="preserve"> ยกเลิก: ต้องจำลองให้โมดูลข้อมูลพนักงานล่ม QA ทำบน SIT ไม่ได้ เป็นการทดสอบความทนทานฝั่งทีมพัฒนา ไม่ใช่ตรรกะโมดูล EC</t>
  </si>
  <si>
    <t>E2E-277</t>
  </si>
  <si>
    <t>Consent | Negative | ที่เก็บไฟล์เอกสารไม่พร้อมให้บริการขณะเปิดไฟล์แนบ ระบบตอบรหัส 503</t>
  </si>
  <si>
    <t>CNS-EC-025</t>
  </si>
  <si>
    <t>ที่เก็บไฟล์ไม่ตอบขณะเปิดไฟล์แนบ ระบบต้องตอบรหัส 503 และต้องไม่บันทึกการยินยอม ในขณะที่พนักงานยังเปิดเอกสารไม่ได้</t>
  </si>
  <si>
    <t>ผู้ทดสอบ &lt;EMPLOYEE_ACCOUNT&gt;
เงื่อนไขก่อนเริ่ม
- มีเอกสารที่เปิดใช้งานพร้อมไฟล์แนบทั้งภาษาไทยและภาษาอังกฤษ
- ทีมพัฒนาหรือทีมระบบจำลองภาวะที่ที่เก็บไฟล์ไม่ตอบได้ในรอบทดสอบ
ปลายทางที่เรียก GET /consent/status และปุ่มเปิดเอกสารแนบบนหน้าจอ
ภาวะที่จำลอง ที่เก็บไฟล์เอกสารไม่ตอบ</t>
  </si>
  <si>
    <t>1. จำลองให้ที่เก็บไฟล์เอกสารไม่พร้อมให้บริการ
2. ให้พนักงานเข้าสู่ระบบ แล้วกดปุ่มเปิดเอกสารแนบ
3. อ่านคำตอบของปลายทางที่เกี่ยวข้อง
4. คืนภาวะปกติ แล้วกดปุ่มเปิดเอกสารแนบอีกครั้ง</t>
  </si>
  <si>
    <t>2.1 ขั้นตอนที่ 2 หน้าจอแจ้งว่าเปิดเอกสารแนบไม่ได้ และปุ่มยอมรับไม่ทำให้เกิดการบันทึกการยินยอมโดยที่ผู้ใช้ยังไม่ได้เห็นเอกสาร
3.1 ขั้นตอนที่ 3 ระบบตอบรหัส 503 รหัสข้อผิดพลาด ERR_COS_UNAVAILABLE
4.1 ขั้นตอนที่ 4 เอกสารแนบเปิดอ่านได้ตามปกติ</t>
  </si>
  <si>
    <t xml:space="preserve"> ยกเลิก: ต้องจำลองให้ที่เก็บไฟล์ล่ม เหตุผลเดียวกับ CNS-EC-024</t>
  </si>
  <si>
    <t>E2E-278</t>
  </si>
  <si>
    <t>Consent | Positive | ตรวจหลักฐานที่ระบบบันทึกตอนกดยอมรับ ได้แก่ เวลา หมายเลขเครือข่าย ข้อมูลเบราว์เซอร์ และช่องทาง</t>
  </si>
  <si>
    <t>CNS-EC-026</t>
  </si>
  <si>
    <t>ตอนกดยอมรับ ระบบต้องบันทึกหลักฐานครบสี่อย่าง คือเวลา หมายเลขเครือข่าย ข้อมูลเบราว์เซอร์ และช่องทาง</t>
  </si>
  <si>
    <t>ผู้ทดสอบ &lt;EMPLOYEE_ACCOUNT&gt;
เงื่อนไขก่อนเริ่ม
- ผู้ทดสอบขอให้ทีมพัฒนาอ่านแถวข้อมูลในตาราง employee_consents ให้ดูได้
- มีพนักงานที่ยังไม่เคยกดยินยอม 1 คน
เวลาเริ่มทดสอบที่ผู้ทดสอบจดไว้เอง
หมายเลขเครือข่ายของเครื่องที่ใช้ทดสอบ
ชื่อและรุ่นเบราว์เซอร์ที่ใช้ทดสอบ
ค่าช่องทางที่สเปกรองรับ WEB และ MOBILE
หมายเหตุ ทะเบียนการยินยอมเป็นการบันทึกต่อท้าย ลบหรือแก้แถวเดิมไม่ได้ จึงไม่มีขั้นตอนคืนค่าเดิม ให้ใช้พนักงานทดสอบที่กันไว้สำหรับเคสนี้โดยเฉพาะ และห้ามใช้พนักงานคนเดิมซ้ำในเคสที่ต้องเริ่มจากสถานะยังไม่เคยยินยอม</t>
  </si>
  <si>
    <t>1. จดเวลาปัจจุบัน หมายเลขเครือข่าย และชื่อรุ่นเบราว์เซอร์ของเครื่องที่ใช้ทดสอบ
2. ให้พนักงานเข้าสู่ระบบ แล้วกดยอมรับเอกสารฉบับที่แสดงอยู่
3. ขอให้ทีมพัฒนาอ่านแถวที่เพิ่งถูกบันทึกในตารางการยินยอมของพนักงาน
4. เปิดประวัติการให้ความยินยอมของพนักงานจากหน้าจอหรือปลายทางประวัติ</t>
  </si>
  <si>
    <t>3.1 ขั้นตอนที่ 3 แถวที่บันทึกมีค่าครบทั้งเวลาที่กด หมายเลขเครือข่าย ข้อมูลเบราว์เซอร์ และช่องทางเป็น WEB โดยเวลาที่กดตรงกับเวลาที่จดไว้ในขั้นตอนที่ 1 ในระดับนาที และหมายเลขเครือข่ายกับข้อมูลเบราว์เซอร์ตรงกับเครื่องที่ใช้ทดสอบ
3.2 ขั้นตอนที่ 3 ค่าการกระทำเป็น ACCEPTED และผูกกับรหัสเวอร์ชันที่เป็นฉบับปัจจุบัน</t>
  </si>
  <si>
    <t>ตัดจากเคส E2E-278 ไฟล์ HR_SIT_E2E_V.0.1 (28).xlsx ชีท E2E All module
โมดูลที่เคสเต็มเกี่ยวข้อง EC
บันทึกของเคสเต็ม
- ? ปลายทางประวัติจะคืนหมายเลขเครือข่าย ข้อมูลเบราว์เซอร์ และช่องทางให้ผู้ใช้เห็นด้วยหรือไม่ ยังไม่มีเอกสารระบุ ดูคำถามข้อ 39 ในชีท Quesitons
ผลตรวจหน้าจอจริงบนระบบทดสอบ SIT วันที่ 31 ส.ค. 2026
- ขั้นตอนที่ให้ดูประวัติจากหน้าจอฝั่งพนักงานยังทำไม่ได้ ระบบทดสอบไม่มีหน้าประวัติการให้ความยินยอมสำหรับพนักงาน และเมื่อยินยอมครบแล้ว เปิดที่อยู่ของหน้ายินยอมซ้ำ ระบบจะพาออกจากหน้านั้นทันที รอบนี้ให้ตรวจค่าที่ระบบบันทึกจากฐานข้อมูลหรือจากปลายทางแทน แล้วแนบผลเป็นหลักฐาน
บรรทัดที่ยังไม่มีเกณฑ์ตัดสิน ไม่ต้องรอคำตอบก่อนรัน ให้รันแล้วบันทึกค่าที่ระบบแสดงจริง แล้วส่งให้ BA หรือ SA ยืนยัน
คำถามที่ต้องเก็บคำตอบระหว่างรัน ข้อ 39 ในชีท Quesitons ของไฟล์ทีม</t>
  </si>
  <si>
    <t>E2E-279</t>
  </si>
  <si>
    <t>Consent | Positive | สลับภาษาไทยและภาษาอังกฤษบนหน้าหนังสือให้ความยินยอม ข้อความและไฟล์แนบเปลี่ยนตามภาษา</t>
  </si>
  <si>
    <t>CNS-EC-027</t>
  </si>
  <si>
    <t>สลับภาษาบนหน้าหนังสือให้ความยินยอม ทั้งข้อความบนหน้าจอและไฟล์แนบต้องเปลี่ยนเป็นภาษาที่เลือก</t>
  </si>
  <si>
    <t>ผู้ทดสอบ &lt;EMPLOYEE_ACCOUNT&gt;
เงื่อนไขก่อนเริ่ม
- มีพนักงานที่ยังไม่เคยกดยินยอม 1 คน
- เอกสารที่ใช้ทดสอบมีข้อความและไฟล์แนบครบทั้งภาษาไทยและภาษาอังกฤษ
สลับภาษาเป็นไทย โดยส่วนท้ายเส้นทางเป็น /th
สลับภาษาเป็นอังกฤษ โดยส่วนท้ายเส้นทางเป็น /en
เอกสารที่ใช้ทดสอบ รหัส WORK_RULES และ HR_PRIVACY_POLICY
หมายเหตุ ทะเบียนการยินยอมเป็นการบันทึกต่อท้าย ลบหรือแก้แถวเดิมไม่ได้ จึงไม่มีขั้นตอนคืนค่าเดิม ให้ใช้พนักงานทดสอบที่กันไว้สำหรับเคสนี้โดยเฉพาะ และห้ามใช้พนักงานคนเดิมซ้ำในเคสที่ต้องเริ่มจากสถานะยังไม่เคยยินยอม</t>
  </si>
  <si>
    <t>1. ให้พนักงานเข้าสู่ระบบที่เส้นทางภาษาไทย แล้วจดชื่อเอกสาร ข้อความยืนยัน และชื่อไฟล์แนบที่หน้าจอแสดง
2. ออกจากระบบ แล้วเข้าสู่ระบบที่เส้นทางภาษาอังกฤษ จดค่าเดียวกันอีกครั้ง
3. กดยอมรับที่หน้าจอภาษาอังกฤษ
4. เปิดประวัติการให้ความยินยอมของพนักงานคนนั้น</t>
  </si>
  <si>
    <t>1.1 ขั้นตอนที่ 1 และ 2 ชื่อเอกสาร ข้อความยืนยัน และไฟล์แนบเปลี่ยนตามภาษาที่เลือก เพราะเวอร์ชันเก็บข้อความและไฟล์แนบแยกเป็นภาษาไทยและภาษาอังกฤษ
3.1 ขั้นตอนที่ 3 ระบบตอบรหัส 200
4.1 ขั้นตอนที่ 4 ประวัติมีแถวเดียวต่อการกดหนึ่งครั้ง ผูกกับรหัสเวอร์ชันเดียวกันไม่ว่าอ่านด้วยภาษาใด ไม่แยกเป็นสองแถวตามภาษา</t>
  </si>
  <si>
    <t>สลับภาษา ไทย/อังกฤษ บนหน้ายินยอม &gt;&gt;&gt;ของจริงมีไฟล์แนบชุดเดียวต่อเวอร์ชัน ไม่แยกภาษา</t>
  </si>
  <si>
    <t>E2E-280</t>
  </si>
  <si>
    <t>Consent | Positive | ไฟล์แนบที่เปิดอ่านตรงกับเวอร์ชันที่กำลังจะยอมรับ ไม่ใช่ไฟล์ของเวอร์ชันก่อนหน้า</t>
  </si>
  <si>
    <t>CNS-EC-028</t>
  </si>
  <si>
    <t>เมื่อมีเวอร์ชันใหม่ ไฟล์แนบที่เปิดอ่านต้องเป็นชุดของเวอร์ชันที่กำลังจะยอมรับ ไม่ใช่ไฟล์ของเวอร์ชันก่อนหน้า</t>
  </si>
  <si>
    <t>ผู้ทดสอบ &lt;HR_ADMIN_ACCOUNT&gt;
เงื่อนไขก่อนเริ่ม
- มีเอกสารที่เปิดใช้งาน 1 ฉบับ มีเวอร์ชัน 1.0 พร้อมไฟล์แนบชุดที่ 1
- มีพนักงานที่ยังไม่เคยกดยินยอม 2 คน
เวอร์ชัน 1.0 ไฟล์แนบชุดที่ 1 ข้อความระบุคำว่า ฉบับที่หนึ่ง ในย่อหน้าแรก
เวอร์ชัน 2.0 ไฟล์แนบชุดที่ 2 ข้อความระบุคำว่า ฉบับที่สอง ในย่อหน้าแรก</t>
  </si>
  <si>
    <t>1. ให้พนักงานคนที่ 1 เข้าสู่ระบบ กดเปิดไฟล์แนบ แล้วจดข้อความในย่อหน้าแรก จากนั้นกดยอมรับ
2. ผู้ดูแลประกาศเวอร์ชัน 2.0 พร้อมไฟล์แนบชุดที่ 2
3. ให้พนักงานคนที่ 2 เข้าสู่ระบบ กดเปิดไฟล์แนบ แล้วจดข้อความในย่อหน้าแรก จากนั้นกดยอมรับ
4. ขอให้ทีมพัฒนาอ่านรหัสเวอร์ชันที่ผูกกับการยินยอมของพนักงานทั้งสองคน
5. คืนค่าเดิมโดยประกาศเวอร์ชัน 1.0 กลับเป็นฉบับปัจจุบัน หรือแจ้งผู้ดูแลระบบให้คืนสถานะเวอร์ชันตามเดิม</t>
  </si>
  <si>
    <t>1.1 ขั้นตอนที่ 1 ไฟล์แนบที่เปิดคือชุดที่ 1 ย่อหน้าแรกมีคำว่า ฉบับที่หนึ่ง
3.1 ขั้นตอนที่ 3 ไฟล์แนบที่เปิดคือชุดที่ 2 ย่อหน้าแรกมีคำว่า ฉบับที่สอง ไม่ใช่ชุดที่ 1
4.1 ขั้นตอนที่ 4 การยินยอมของพนักงานคนที่ 1 ผูกกับรหัสเวอร์ชันของ 1.0 และของคนที่ 2 ผูกกับรหัสเวอร์ชันของ 2.0</t>
  </si>
  <si>
    <t>ตัดจากเคส E2E-280 ไฟล์ HR_SIT_E2E_V.0.1 (28).xlsx ชีท E2E All module
โมดูลที่เคสเต็มเกี่ยวข้อง EC
บันทึกของเคสเต็ม
- ? ที่อยู่ของไฟล์แนบเป็นลิงก์ถาวรหรือลิงก์ที่มีอายุจำกัด และผู้ที่ไม่ได้เข้าสู่ระบบเปิดลิงก์นั้นได้หรือไม่ ยังไม่มีเอกสารระบุ ดูคำถามข้อ 42 ในชีท Quesitons
ผลตรวจหน้าจอจริงบนระบบทดสอบ SIT วันที่ 31 ส.ค. 2026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
บรรทัดที่ยังไม่มีเกณฑ์ตัดสิน ไม่ต้องรอคำตอบก่อนรัน ให้รันแล้วบันทึกค่าที่ระบบแสดงจริง แล้วส่งให้ BA หรือ SA ยืนยัน
คำถามที่ต้องเก็บคำตอบระหว่างรัน ข้อ 42 ในชีท Quesitons ของไฟล์ทีม</t>
  </si>
  <si>
    <t>E2E-281</t>
  </si>
  <si>
    <t>Consent | Negative | ผู้ที่ยังไม่ยินยอมพิมพ์เส้นทางหน้าอื่นและเรียกปลายทางของโมดูลอื่นโดยตรงเพื่อข้ามหน้ากั้น</t>
  </si>
  <si>
    <t>CNS-EC-029</t>
  </si>
  <si>
    <t>ผู้ที่ยังไม่ยินยอมพิมพ์เส้นทางหน้าอื่นเข้าไปตรง และเรียกปลายทางของโมดูลอื่นโดยตรง ระบบต้องกั้นทั้งสองทาง</t>
  </si>
  <si>
    <t>ผู้ทดสอบ &lt;EMPLOYEE_ACCOUNT&gt;
เงื่อนไขก่อนเริ่ม
- ผู้ทดสอบเรียกปลายทางของโมดูลอื่นได้โดยตรงด้วยข้อมูลระบุตัวผู้ใช้เดียวกัน
- มีพนักงานที่ยังไม่เคยกดยินยอมและมีเอกสารค้างอย่างน้อย 1 ฉบับ
เส้นทางที่ใช้ทดสอบ หน้าข้อมูลส่วนตัวของพนักงาน
ปลายทางของโมดูลอื่นที่ใช้ทดสอบ ปลายทางอ่านข้อมูลส่วนตัวของพนักงาน</t>
  </si>
  <si>
    <t>1. ให้พนักงานเข้าสู่ระบบ แล้วหยุดที่หน้าหนังสือให้ความยินยอม
2. พิมพ์เส้นทางหน้าข้อมูลส่วนตัวบนแถบที่อยู่ของเบราว์เซอร์โดยตรง
3. เรียกปลายทางอ่านข้อมูลส่วนตัวโดยตรงด้วยข้อมูลระบุตัวผู้ใช้เดิม
4. เรียกดูสถานะการยินยอมของพนักงานคนนั้น</t>
  </si>
  <si>
    <t>4.1 ขั้นตอนที่ 4 สถานะรวมยังเป็น CONSENT_REQUIRED และไม่มีแถวการยินยอมถูกบันทึกจากขั้นตอนที่ 2 และ 3</t>
  </si>
  <si>
    <t xml:space="preserve"> ยังไม่ยินยอม แล้วพิมพ์ URL หน้าอื่นตรง + ยิง API ตรง</t>
  </si>
  <si>
    <t>E2E-282</t>
  </si>
  <si>
    <t>Consent | Negative | ประกาศเวอร์ชันด้วยเลขเวอร์ชันที่ซ้ำกับเวอร์ชันเดิมของเอกสารฉบับเดียวกัน</t>
  </si>
  <si>
    <t>CNS-EC-030</t>
  </si>
  <si>
    <t>ประกาศเวอร์ชันด้วยเลขเวอร์ชันที่ซ้ำกับเวอร์ชันเดิมของเอกสารฉบับเดียวกัน ระบบต้องปฏิเสธ ไม่ให้มีเลขเวอร์ชันซ้ำในสายเดียวกัน</t>
  </si>
  <si>
    <t>ผู้ทดสอบ &lt;HR_ADMIN_ACCOUNT&gt;
เงื่อนไขก่อนเริ่ม
- มีเอกสารที่เปิดใช้งาน 1 ฉบับ พร้อมเวอร์ชันปัจจุบัน
เลขเวอร์ชันปัจจุบันของเอกสารที่ใช้ทดสอบ
เอกสารที่ใช้ทดสอบ รหัส SIT_DUP_DOC หรือเอกสารทดสอบฉบับอื่นที่ไม่ใช่เอกสารตั้งต้น</t>
  </si>
  <si>
    <t>1. จดเลขเวอร์ชันปัจจุบันของเอกสารที่ใช้ทดสอบ
2. ประกาศเวอร์ชันใหม่โดยกรอกเลขเวอร์ชันเท่ากับเลขเดิม
3. อ่านรายการเวอร์ชันทั้งหมดของเอกสารฉบับนั้น
4. ให้พนักงานที่ยังไม่เคยกดยินยอมเข้าสู่ระบบ แล้วจดเลขเวอร์ชันและรหัสเวอร์ชันที่หน้าจอถืออยู่
5. คืนค่าเดิมโดยประกาศเวอร์ชันเดิมกลับเป็นฉบับปัจจุบัน หรือปิดใช้งานเอกสารทดสอบฉบับนั้น</t>
  </si>
  <si>
    <t>3.1 ขั้นตอนที่ 3 มีฉบับปัจจุบันเพียงหนึ่งเดียวเสมอ ฉบับก่อนหน้าเปลี่ยนเป็นเก็บเข้าคลัง
4.1 ขั้นตอนที่ 4 หน้าจอถือรหัสเวอร์ชันของแถวที่เป็นฉบับปัจจุบัน</t>
  </si>
  <si>
    <t xml:space="preserve"> ยกเลิก: ข้อบังคับ "มีฉบับปัจจุบันได้เพียงหนึ่งเดียว" ถูกยืนยันแล้วใน CNS-EC-018 ขั้นตอนที่ 3 และเคสนี้ต้องใช้ปลายทางประกาศเวอร์ชันฝั่งผู้ดูแลที่ยังไม่มีหน้าจอ (Priority Low)</t>
  </si>
  <si>
    <t>E2E-283</t>
  </si>
  <si>
    <t>Consent | Negative | เอกสารที่เปิดใช้งานแต่ยังไม่มีเวอร์ชันที่ประกาศใช้ ต้องไม่ทำให้หน้ากั้นค้าง</t>
  </si>
  <si>
    <t>CNS-EC-031</t>
  </si>
  <si>
    <t>เอกสารที่เปิดใช้งานแต่ยังไม่มีเวอร์ชันที่ประกาศใช้ ต้องไม่ถูกนำมาแสดงจนหน้ากั้นค้าง พนักงานต้องเข้าระบบได้ตามปกติ</t>
  </si>
  <si>
    <t>ผู้ทดสอบ &lt;HR_ADMIN_ACCOUNT&gt;
เงื่อนไขก่อนเริ่ม
- มีเอกสารตั้งต้นที่พนักงานยินยอมครบแล้ว 1 คน
รหัสเอกสารที่ใช้ทดสอบ SIT_NOVER_DOC ลำดับการแสดง 9 ไม่ตั้งกลุ่มเป้าหมาย
พนักงานที่ยินยอมเอกสารตั้งต้นครบแล้ว 1 คน</t>
  </si>
  <si>
    <t>1. สร้างเอกสารรหัส SIT_NOVER_DOC และเปิดใช้งาน โดยยังไม่สร้างเวอร์ชันใด
2. อ่านรายการเอกสารฝั่งผู้ดูแล แล้วดูว่าเอกสารฉบับนี้แสดงเลขเวอร์ชันปัจจุบันเป็นอะไร
3. ให้พนักงานที่ยินยอมครบแล้วออกจากระบบ แล้วเข้าสู่ระบบใหม่
4. เรียกดูสถานะการยินยอมของพนักงานคนนั้น
5. สร้างและประกาศเวอร์ชันแรกของ SIT_NOVER_DOC แล้วให้พนักงานเข้าสู่ระบบใหม่อีกครั้ง
6. คืนค่าเดิมโดยปิดใช้งานเอกสารรหัส SIT_NOVER_DOC</t>
  </si>
  <si>
    <t>2.1 ขั้นตอนที่ 2 เอกสารแสดงอยู่ในรายการโดยไม่มีเลขเวอร์ชันปัจจุบัน และหน้าจอไม่แสดงข้อผิดพลาด
3.1 ขั้นตอนที่ 3 พนักงานเข้าหน้าแรกตามบทบาทได้ ไม่ค้างที่หน้าหนังสือให้ความยินยอมที่กดปุ่มไม่ได้
4.1 ขั้นตอนที่ 4 ระบบตอบรหัส 200 และไม่มีรายการที่ยังค้างซึ่งไม่มีรหัสเวอร์ชันให้กดยอมรับ
5.1 ขั้นตอนที่ 5 หลังประกาศเวอร์ชันแรก พนักงานถูกพาไปหน้าหนังสือให้ความยินยอมของเอกสารฉบับนี้</t>
  </si>
  <si>
    <t>ตัดจากเคส E2E-283 ไฟล์ HR_SIT_E2E_V.0.1 (28).xlsx ชีท E2E All module
โมดูลที่เคสเต็มเกี่ยวข้อง EC
บันทึกของเคสเต็ม
- ? สเปกไม่ได้ระบุว่าเอกสารที่เปิดใช้งานแต่ไม่มีเวอร์ชันประกาศใช้ ต้องถูกตัดออกจากรายการที่ยังค้างหรือทำให้ระบบแจ้งข้อผิดพลาด ดูคำถามข้อ 41 ในชีท Quesitons
ผลตรวจหน้าจอจริงบนระบบทดสอบ SIT วันที่ 31 ส.ค. 2026
- ระบบทดสอบยังไม่มีหน้าจอทะเบียนหนังสือให้ความยินยอมฝั่งผู้ดูแล ไม่พบเมนูสร้างเอกสาร ประกาศเวอร์ชัน กำหนดกลุ่มเป้าหมาย หรือกำหนดลำดับการแสดง
- หน้าจอฝั่งผู้ดูแลที่มีจริงคือ Setup &gt; ระบบ &gt; ความปลอดภัย &gt; Consent Form ซึ่งเป็นหน้าสรุปจำนวนผู้ลงนามและตารางรายชื่อ และยังไม่ต่อกับหลังบ้าน โหลดหน้าใหม่แล้วไม่มีการเรียกปลายทางของงานหนังสือให้ความยินยอมฝั่งผู้ดูแลเลย ตัวเลขไม่เปลี่ยนตามการกดยอมรับจริง
- เคสกลุ่มนี้จึงยังรันไม่ได้จนกว่าทีมพัฒนาจะส่งมอบหน้าจอทะเบียน ให้บันทึกผลเป็นยังทดสอบไม่ได้ พร้อมแนบภาพเมนูที่ไม่มี
บรรทัดที่ยังไม่มีเกณฑ์ตัดสิน ไม่ต้องรอคำตอบก่อนรัน ให้รันแล้วบันทึกค่าที่ระบบแสดงจริง แล้วส่งให้ BA หรือ SA ยืนยัน
คำถามที่ต้องเก็บคำตอบระหว่างรัน ข้อ 41 ในชีท Quesitons ของไฟล์ทีม</t>
  </si>
  <si>
    <t>E2E-284</t>
  </si>
  <si>
    <t>Consent | Positive | พนักงานเปิดประวัติการให้ความยินยอมของตนเอง และเห็นเฉพาะรายการของตน</t>
  </si>
  <si>
    <t>CNS-EC-032</t>
  </si>
  <si>
    <t>พนักงานเปิดประวัติการให้ความยินยอมของตนเอง ต้องเห็นเฉพาะรายการของตน และเรียกดูของคนอื่นด้วยข้อมูลระบุตัวผู้ใช้คนอื่นไม่ได้</t>
  </si>
  <si>
    <t>ผู้ทดสอบ &lt;EMPLOYEE_ACCOUNT&gt;
เงื่อนไขก่อนเริ่ม
- ผู้ทดสอบเรียกปลายทางประวัติได้โดยตรงพร้อมเปลี่ยนข้อมูลระบุตัวผู้ใช้ได้
- มีพนักงานที่กดยินยอมครบแล้ว 1 คน และพนักงานอีก 1 คนที่กดยินยอมครบเช่นกัน
เอกสารที่กดยินยอม 2 ฉบับ WORK_RULES และ HR_PRIVACY_POLICY
ปลายทางที่เรียก GET /consent/history
หมายเหตุ ทะเบียนการยินยอมเป็นการบันทึกต่อท้าย ลบหรือแก้แถวเดิมไม่ได้ จึงไม่มีขั้นตอนคืนค่าเดิม ให้ใช้พนักงานทดสอบที่กันไว้สำหรับเคสนี้โดยเฉพาะ และห้ามใช้พนักงานคนเดิมซ้ำในเคสที่ต้องเริ่มจากสถานะยังไม่เคยยินยอม</t>
  </si>
  <si>
    <t>1. ให้พนักงานคนที่ 1 กดยอมรับเอกสารทั้งสองฉบับจนเข้าใช้งานระบบได้
2. เปิดประวัติการให้ความยินยอมของพนักงานคนที่ 1
3. เรียกปลายทางประวัติด้วยข้อมูลระบุตัวผู้ใช้ของพนักงานคนที่ 2
4. ให้พนักงานคนที่ 1 กดปฏิเสธเอกสารฉบับหนึ่งที่ประกาศเวอร์ชันใหม่ แล้วเปิดประวัติอีกครั้ง</t>
  </si>
  <si>
    <t>2.1 ขั้นตอนที่ 2 ระบบตอบรหัส 200 พร้อมรายการ 2 แถว ตรงกับเอกสารสองฉบับที่กดยอมรับ แต่ละแถวมีชื่อเอกสาร เลขเวอร์ชัน การกระทำ ACCEPTED และเวลาที่กด เรียงจากรายการล่าสุดขึ้นก่อน
3.1 ขั้นตอนที่ 3 ระบบคืนเฉพาะรายการของพนักงานคนที่ 2 ไม่ปนรายการของคนที่ 1
4.1 ขั้นตอนที่ 4 ประวัติเพิ่มแถวใหม่ที่การกระทำเป็น DECLINED โดยแถวเดิมยังอยู่ครบ เพราะทะเบียนนี้เป็นการบันทึกต่อท้าย ไม่ใช่การแก้แถวเดิม</t>
  </si>
  <si>
    <t xml:space="preserve"> ดูประวัติตัวเอง + ยิง history ด้วย user คนอื่น (IDOR) &gt;&gt; ต้องตัดขั้นตอน "เปิดหน้าประวัติ" ออก เพราะไม่มีหน้าจอ เหลือยิง /consent/history ตรง</t>
  </si>
  <si>
    <t>E2E-285</t>
  </si>
  <si>
    <t>Consent | Negative | อายุการเข้าสู่ระบบหมดขณะค้างอยู่หน้าหนังสือให้ความยินยอม แล้วกดยอมรับ</t>
  </si>
  <si>
    <t>CNS-EC-033</t>
  </si>
  <si>
    <t>เมื่ออายุการเข้าสู่ระบบหมดขณะค้างอยู่หน้าหนังสือให้ความยินยอม ระบบต้องไม่บันทึกการยินยอม และต้องแจ้งผู้ใช้ให้รู้ว่าการยินยอมยังไม่ถูกบันทึก</t>
  </si>
  <si>
    <t>ผู้ทดสอบ พนักงาน
เงื่อนไขก่อนเริ่ม
- &lt;EMPLOYEE_ACCOUNT&gt; ที่ยังมีหนังสือให้ความยินยอมค้างอย่างน้อย 1 ฉบับ
- ขอให้ทีมพัฒนาช่วยยกเลิกโทเคนของผู้ใช้รายนี้ระหว่างค้างหน้าจอ หรือรอจนอายุการเข้าสู่ระบบหมดเอง</t>
  </si>
  <si>
    <t>1. เข้าสู่ระบบด้วย &lt;EMPLOYEE_ACCOUNT&gt; ระบบพาไปหน้าหนังสือให้ความยินยอม
2. ค้างหน้าจอไว้จนอายุการเข้าสู่ระบบหมด หรือให้ทีมพัฒนายกเลิกโทเคนของผู้ใช้รายนี้
3. เลื่อนอ่านเอกสารในกรอบให้ถึงบรรทัดท้ายสุด แล้วกดปุ่มยอมรับ
4. บันทึกข้อความที่หน้าจอแสดง และรหัสที่ปลายทางตอบกลับ
5. เข้าสู่ระบบใหม่ แล้วดูว่าหนังสือฉบับเดิมยังค้างอยู่หรือถูกบันทึกไปแล้ว</t>
  </si>
  <si>
    <t>3.1 ปลายทาง POST /humi/api/consent-api/accept ตอบรหัส 401 และระบบต้องไม่บันทึกแถวการยินยอม
4.1 หน้าจอต้องแจ้งให้ผู้ใช้รู้ว่าการเข้าสู่ระบบหมดอายุและการยินยอมยังไม่ถูกบันทึก ให้บันทึกข้อความที่ระบบแสดงจริง
5.1 หนังสือฉบับเดิมต้องยังค้างอยู่ในรายการที่ต้องยินยอม และหัวหน้าจอต้องนับจำนวนฉบับที่เหลือเท่าเดิม</t>
  </si>
  <si>
    <t>Cancelled — ส่วน API (accept ไม่มี session = 401 ไม่บันทึก) ซ้ำกับ CNS-EC-020 ที่ผ่านแล้ว ส่วน UI ตอน session หมดอายุทดสอบไม่ได้ เพราะไม่มีบัญชีที่มีหนังสือยินยอมค้าง และต้องให้ dev ยกเลิกโทเคนเพื่อจำลอง session หมดอายุ รอทดสอบ e2e</t>
  </si>
  <si>
    <t>E2E-286</t>
  </si>
  <si>
    <t>Consent | Negative | หน้าสรุปผู้ลงนามฝั่งผู้ดูแลต้องนับผลการยินยอมจริง</t>
  </si>
  <si>
    <t>CNS-EC-034</t>
  </si>
  <si>
    <t>หน้าสรุปผู้ลงนามฝั่งผู้ดูแลต้องแสดงข้อมูลของพนักงานจริง และตัวเลขต้องเปลี่ยนตามการกดยอมรับที่เกิดขึ้นจริง</t>
  </si>
  <si>
    <t>ผู้ทดสอบ ผู้ดูแลระบบ
เงื่อนไขก่อนเริ่ม
- &lt;HR_ADMIN_ACCOUNT&gt; ที่เข้าเมนูตั้งค่าระบบได้
- มีพนักงานอีก 1 คนที่ยังไม่เคยกดยินยอม ใช้สำหรับกดยอมรับระหว่างเคส</t>
  </si>
  <si>
    <t>1. เข้าสู่ระบบด้วย &lt;HR_ADMIN_ACCOUNT&gt; เปิดเมนู Setup &gt; ระบบ &gt; ความปลอดภัย &gt; Consent Form
2. บันทึกจำนวน ลงนามแล้ว รอลงนาม และหมดอายุ พร้อมจำนวนแถวและรหัสพนักงานในตาราง
3. ให้พนักงานอีกรายเข้าสู่ระบบแล้วกดยอมรับหนังสือให้ความยินยอมจนครบทุกฉบับ
4. กลับมาที่หน้าสรุปเดิม แล้วกดโหลดหน้าใหม่
5. เทียบตัวเลขและรายชื่อกับที่บันทึกไว้ในขั้นตอนที่ 2
6. กดปุ่มส่ง Reminder แล้วบันทึกข้อความที่ขึ้น ปลายทางที่ถูกเรียก และกดโหลดหน้าใหม่เพื่อดูว่าสถานะปุ่มคงอยู่หรือไม่</t>
  </si>
  <si>
    <t>2.1 ตัวเลขสรุปและตารางรายชื่อต้องเป็นข้อมูลของพนักงานจริงในระบบ ให้บันทึกค่าที่เห็นจริง
4.1 หน้าจอต้องเรียกปลายทางฝั่งผู้ดูแลเพื่อดึงข้อมูลใหม่ ให้บันทึกชื่อปลายทางที่ถูกเรียกจริง
5.1 จำนวน ลงนามแล้ว ต้องเพิ่มขึ้นเท่าจำนวนพนักงานที่กดยอมรับในขั้นตอนที่ 3 จำนวน รอลงนาม ต้องลดลงเท่ากัน และชื่อพนักงานรายนั้นต้องเปลี่ยนสถานะเป็นลงนามแล้วพร้อมวันที่ลงนาม
6.1 การกดส่ง Reminder ต้องเรียกปลายทางฝั่งผู้ดูแลเพื่อสั่งส่งจริง และข้อความยืนยันต้องอ้างจำนวนคนที่รอลงนามจริง ให้บันทึกชื่อปลายทางที่ถูกเรียกและช่องทางที่พนักงานได้รับ</t>
  </si>
  <si>
    <t>Benefit Plan</t>
  </si>
  <si>
    <t>PL_01</t>
  </si>
  <si>
    <t>การมองเห็นเมนูและการเข้าถึงเมนู Benefit plans</t>
  </si>
  <si>
    <t>PL_01_01</t>
  </si>
  <si>
    <t>การมองเห็นและเข้าถึงเมนู Benefit Plans</t>
  </si>
  <si>
    <t>N/A</t>
  </si>
  <si>
    <t>1. HR
2. Benefits Admin
3. Benefit Plans</t>
  </si>
  <si>
    <t xml:space="preserve">1. กด Menu
2. ตรวจสอบการมองเห็นเมนู HR
3. กดเมนู HR และตรวจสอบ
4. กดเมนู Benefits Admin และตรวจสอบ
5. กดเมนู Benefit Plans
</t>
  </si>
  <si>
    <t xml:space="preserve">2.1 มองเห็นเมนู HR 
3.1 สามารถกดเมนู HR ได้
3.2 เมื่อกดเมนู HR แล้วแสดงเมนูย่อยอื่นๆ
3.2 มองเห็นเมนู Benefits Admin
4.1 สามารถกดเมนู Benefits Admin ได้
4.2 แสดงหน้า Benefits Administration
4.3 มองเห็นเมนู Benefit Plans
5.1 สามารถกดเมนู Benefit Plans
5.2 แสดงหน้า Benefit Plan Catalog
</t>
  </si>
  <si>
    <t>Chutiman (Tik)</t>
  </si>
  <si>
    <t>dev</t>
  </si>
  <si>
    <t>PL_02</t>
  </si>
  <si>
    <t>ความถูกต้องของข้อความ และการแสดงผล Breadcrumb Nevigation</t>
  </si>
  <si>
    <t>PL_02_01</t>
  </si>
  <si>
    <t xml:space="preserve">ตรวจสอบความถูกต้องของชื่อเมนู </t>
  </si>
  <si>
    <t xml:space="preserve">1. เข้าสู่เมนูและตรวจสอบชื่อเมนู
</t>
  </si>
  <si>
    <t>1.1 ข้อความสะกดถูกต้องตรงตาม Spec
1.2 คำแสดงตรงกันทุกหน้า</t>
  </si>
  <si>
    <t>PL_02_02</t>
  </si>
  <si>
    <t>ตรวจสอบความถูกต้องของข้อความในหน้า Benefit Plan Catalog</t>
  </si>
  <si>
    <t>1. เข้าสู่เมนูที่กำหนด
2. ตรวจสอบข้อความในหน้า Benefit Plan Catalog</t>
  </si>
  <si>
    <t>2.1 ข้อความสะกดถูกต้องตรงตาม Spec
2.2 คำแสดงตรงกันทุกหน้า</t>
  </si>
  <si>
    <t>PL_02_03</t>
  </si>
  <si>
    <t>ตรวจสอบความถูกต้องของข้อความในการ Create Benefit Plan</t>
  </si>
  <si>
    <t>1. เข้าสู่เมนูที่กำหนด
2. กด Create Plan
3. ตรวจสอบข้อความในหน้า Create Plan</t>
  </si>
  <si>
    <t>3.1 ข้อความสะกดถูกต้องตรงตาม Spec
3.2 คำแสดงตรงกันทุกหน้า</t>
  </si>
  <si>
    <t>พิมพ์เล็ก พิมพ์ใหญ่ แสดงไม่เหมือนกัน/ Benifits-Benefit/Plan-Plans/Front/Size</t>
  </si>
  <si>
    <t>PL_02_04</t>
  </si>
  <si>
    <t>ตรวจสอบความถูกต้องของข้อความในการ Make Correction</t>
  </si>
  <si>
    <t>1. เข้าสู่เมนูที่กำหนด
2. เลือก Plan ที่ต้องการ
3. กด Make Correction
4. ตรวจสอบข้อความในหน้า Make Correction</t>
  </si>
  <si>
    <t>4.1 ข้อความสะกดถูกต้องตรงตาม Spec
4.2 คำแสดงตรงกันทุกหน้า</t>
  </si>
  <si>
    <t>PL_02_05</t>
  </si>
  <si>
    <t>ตรวจสอบความถูกต้องของข้อความในการ Insert</t>
  </si>
  <si>
    <t>1. เข้าสู่เมนูที่กำหนด
2. เลือก Plan ที่ต้องการ
3. กด Insert
4. ตรวจสอบข้อความในป้อปอัพ Insert New Changes for Benefit: {Plan name}
5. กด Proceed
6. ตรวจสอบข้อความในหน้า Insert Plan</t>
  </si>
  <si>
    <t xml:space="preserve">4.1 ข้อความสะกดถูกต้องตรงตาม Spec
4.2 คำแสดงตรงกันทุกหน้า
6.1 ข้อความสะกดถูกต้องตรงตาม Spec
6.2 คำแสดงตรงกันทุกหน้า
</t>
  </si>
  <si>
    <t>PL_02_06</t>
  </si>
  <si>
    <t>ตรวจสอบความถูกต้องของข้อความในการ Delete</t>
  </si>
  <si>
    <t>1. เข้าสู่เมนูที่กำหนด
2. เลือก Plan ที่ต้องการ
3. กด Delete
4. ตรวจสอบข้อความในป้อปอัพ Delete</t>
  </si>
  <si>
    <t>PL_02_07</t>
  </si>
  <si>
    <t>ตรวจสอบการแสดงผล Breadcrumb Navigation ในหน้า Benefit Plan Catalog</t>
  </si>
  <si>
    <t>1. เข้าสู่เมนูที่กำหนด
2. ตรวจสอบตำแหน่งและการแสดงผลของ Breadcrumb ด้านบนหัวข้อ Benefit Plan Catalog</t>
  </si>
  <si>
    <r>
      <rPr>
        <sz val="11"/>
        <color rgb="FF000000"/>
        <rFont val="Tahoma"/>
        <family val="2"/>
      </rPr>
      <t>2.1 แสดง Breadcrumb "</t>
    </r>
    <r>
      <rPr>
        <sz val="11"/>
        <color rgb="FF00B050"/>
        <rFont val="Tahoma"/>
        <family val="2"/>
      </rPr>
      <t>Benefits Admin &gt; Benefit Plans</t>
    </r>
    <r>
      <rPr>
        <sz val="11"/>
        <color rgb="FF000000"/>
        <rFont val="Tahoma"/>
        <family val="2"/>
      </rPr>
      <t>" อยู่เหนือหัวข้อหลัก "Benefit Plan Catalog"
2.2 Breadcrumb แสดงลำดับชั้นเมนูถูกต้องตามโครงสร้างเมนู Sidebar Benefits Admin &gt; Benefit Plan Catalog</t>
    </r>
  </si>
  <si>
    <t>70357-[UI-Breadcrumb] Benefit Plans displays incorrect menu name</t>
  </si>
  <si>
    <t>7-Aug Failed 70357</t>
  </si>
  <si>
    <t>Plan Image'!A461</t>
  </si>
  <si>
    <t>PL_02_08</t>
  </si>
  <si>
    <t>ตรวจสอบการกดลิงก์ "Benefits Admin" ใน Breadcrumb เพื่อนำทางกลับไปยังหน้า Benefits Admin</t>
  </si>
  <si>
    <t>1. เข้าสู่เมนูที่กำหนด
2. กดลิงก์ "Benefits Admin" ใน Breadcrumb</t>
  </si>
  <si>
    <t>2.1 สามารถกดลิงก์ "Benefits Admin" ได้ (Cursor เปลี่ยนเป็นรูปมือเมื่อ Hover)
2.2 ระบบนำทางไปยังหน้า Benefits Admin สำเร็จ
2.3 เมนู Sidebar อัปเดต Active state ให้ตรงกับหน้า Benefits Admin ที่นำทางไป</t>
  </si>
  <si>
    <t>New Req. 23/07</t>
  </si>
  <si>
    <t>PL_02_09</t>
  </si>
  <si>
    <t>ตรวจสอบว่าข้อความ "Benefit Plans" (หน้าปัจจุบัน) ใน Breadcrumb ไม่สามารถกดได้</t>
  </si>
  <si>
    <t>1. เข้าสู่เมนูที่กำหนด
2. นำเมาส์ไปวางที่ข้อความ "Benefit Plans" ใน Breadcrumb
3. ทดลองกดที่ข้อความ "Benefit Plans"</t>
  </si>
  <si>
    <t>2.1 Cursor ไม่เปลี่ยนเป็นรูปมือ (Not a clickable link) เมื่อ Hover
3.1 กดแล้วไม่มีการเปลี่ยนแปลงใดๆ เกิดขึ้น หน้าจอยังคงอยู่ที่หน้า Benefit Plan Catalog เหมือนเดิม เนื่องจากเป็นหน้าปัจจุบัน</t>
  </si>
  <si>
    <t xml:space="preserve">11-Aug Block from 70357
New Req. 23/07
</t>
  </si>
  <si>
    <t>PL_03</t>
  </si>
  <si>
    <t xml:space="preserve">การแสดงจำนวณใน Box ดังนี้
Total plans
Reimbursement by Employee and HR 
Reimbursement by HR
Info
Records
</t>
  </si>
  <si>
    <t>PL_03_01</t>
  </si>
  <si>
    <t>ตรวจสอบจำนวน Total Plans ปัจจุบัน</t>
  </si>
  <si>
    <t>1. เข้าสู่เมนูที่กำหนด
2. ตรวจสอบจำนวน Plan ทั้งหมด
3. ตรวจสอบจำนวนใน Total Plans</t>
  </si>
  <si>
    <t>3.1 จำนวน Plan ทั้งหมดแสดงตรงกับจำนวนในช่อง Total Plans
3.2 ผลรวมของจำนวนทุก Benefit Type ตรงกับ Total Plans</t>
  </si>
  <si>
    <t>75 = 68+4+1+2</t>
  </si>
  <si>
    <t>PL_03_02</t>
  </si>
  <si>
    <r>
      <rPr>
        <sz val="11"/>
        <color rgb="FF000000"/>
        <rFont val="Tahoma"/>
        <family val="2"/>
      </rPr>
      <t>ตรวจสอบจำนวน</t>
    </r>
    <r>
      <rPr>
        <sz val="11"/>
        <color rgb="FF00B050"/>
        <rFont val="Tahoma"/>
        <family val="2"/>
      </rPr>
      <t xml:space="preserve"> Reimbursement by Employee and HR </t>
    </r>
    <r>
      <rPr>
        <sz val="11"/>
        <color rgb="FF000000"/>
        <rFont val="Tahoma"/>
        <family val="2"/>
      </rPr>
      <t>ปัจจุบัน</t>
    </r>
  </si>
  <si>
    <r>
      <rPr>
        <sz val="11"/>
        <color rgb="FF000000"/>
        <rFont val="Tahoma"/>
        <family val="2"/>
      </rPr>
      <t>1. เข้าสู่เมนูที่กำหนด
2. ตรวจสอบจำนวน Benefit Type:</t>
    </r>
    <r>
      <rPr>
        <sz val="11"/>
        <color rgb="FF00B050"/>
        <rFont val="Tahoma"/>
        <family val="2"/>
      </rPr>
      <t xml:space="preserve"> Reimbursement: Employee/HR</t>
    </r>
    <r>
      <rPr>
        <sz val="11"/>
        <color rgb="FF000000"/>
        <rFont val="Tahoma"/>
        <family val="2"/>
      </rPr>
      <t xml:space="preserve"> ทั้งหมด
3. ตรวจสอบจำนวนใน </t>
    </r>
    <r>
      <rPr>
        <sz val="11"/>
        <color rgb="FF00B050"/>
        <rFont val="Tahoma"/>
        <family val="2"/>
      </rPr>
      <t>Reimbursement by Employee and HR</t>
    </r>
  </si>
  <si>
    <r>
      <rPr>
        <sz val="11"/>
        <color rgb="FF000000"/>
        <rFont val="Tahoma"/>
        <family val="2"/>
      </rPr>
      <t xml:space="preserve">3.1 จำนวน Benefit Type: </t>
    </r>
    <r>
      <rPr>
        <sz val="11"/>
        <color rgb="FF00B050"/>
        <rFont val="Tahoma"/>
        <family val="2"/>
      </rPr>
      <t>Reimbursement: Employee/HR</t>
    </r>
    <r>
      <rPr>
        <sz val="11"/>
        <color rgb="FF000000"/>
        <rFont val="Tahoma"/>
        <family val="2"/>
      </rPr>
      <t xml:space="preserve"> ทั้งหมดแสดงตรงกับจำนวนในช่อง Reimbursement by employee and HR</t>
    </r>
  </si>
  <si>
    <t>TBC ต้องมีีกล่องอะไรบ้าง
Confirmed 20 Jul</t>
  </si>
  <si>
    <t>PL_03_03</t>
  </si>
  <si>
    <r>
      <rPr>
        <sz val="11"/>
        <color rgb="FF000000"/>
        <rFont val="Tahoma"/>
        <family val="2"/>
      </rPr>
      <t xml:space="preserve">ตรวจสอบจำนวน </t>
    </r>
    <r>
      <rPr>
        <sz val="11"/>
        <color rgb="FF00B050"/>
        <rFont val="Tahoma"/>
        <family val="2"/>
      </rPr>
      <t xml:space="preserve">Reimbursement by HR </t>
    </r>
    <r>
      <rPr>
        <sz val="11"/>
        <color rgb="FF000000"/>
        <rFont val="Tahoma"/>
        <family val="2"/>
      </rPr>
      <t>ปัจจุบัน</t>
    </r>
  </si>
  <si>
    <r>
      <rPr>
        <sz val="11"/>
        <color rgb="FF000000"/>
        <rFont val="Tahoma"/>
        <family val="2"/>
      </rPr>
      <t xml:space="preserve">1. เข้าสู่เมนูที่กำหนด
2. ตรวจสอบจำนวน Benefit Type: </t>
    </r>
    <r>
      <rPr>
        <sz val="11"/>
        <color rgb="FF00B050"/>
        <rFont val="Tahoma"/>
        <family val="2"/>
      </rPr>
      <t>Reimbursement: HR</t>
    </r>
    <r>
      <rPr>
        <sz val="11"/>
        <color rgb="FF000000"/>
        <rFont val="Tahoma"/>
        <family val="2"/>
      </rPr>
      <t xml:space="preserve"> ทั้งหมด
3. ตรวจสอบจำนวนใน </t>
    </r>
    <r>
      <rPr>
        <sz val="11"/>
        <color rgb="FF00B050"/>
        <rFont val="Tahoma"/>
        <family val="2"/>
      </rPr>
      <t xml:space="preserve">Reimbursement by HR
</t>
    </r>
  </si>
  <si>
    <r>
      <rPr>
        <sz val="11"/>
        <color rgb="FF000000"/>
        <rFont val="Tahoma"/>
        <family val="2"/>
      </rPr>
      <t xml:space="preserve">3.1 จำนวน Benefit Type: </t>
    </r>
    <r>
      <rPr>
        <sz val="11"/>
        <color rgb="FF00B050"/>
        <rFont val="Tahoma"/>
        <family val="2"/>
      </rPr>
      <t>Reimbursement: HR</t>
    </r>
    <r>
      <rPr>
        <sz val="11"/>
        <color rgb="FF000000"/>
        <rFont val="Tahoma"/>
        <family val="2"/>
      </rPr>
      <t xml:space="preserve"> ทั้งหมดแสดงตรงกับจำนวนในช่อง</t>
    </r>
    <r>
      <rPr>
        <sz val="11"/>
        <color rgb="FF00B050"/>
        <rFont val="Tahoma"/>
        <family val="2"/>
      </rPr>
      <t xml:space="preserve"> Reimbursement by HR </t>
    </r>
  </si>
  <si>
    <t>PL_03_04</t>
  </si>
  <si>
    <r>
      <rPr>
        <sz val="11"/>
        <color rgb="FF000000"/>
        <rFont val="Tahoma"/>
        <family val="2"/>
      </rPr>
      <t xml:space="preserve">ตรวจสอบจำนวน </t>
    </r>
    <r>
      <rPr>
        <sz val="11"/>
        <color rgb="FF00B050"/>
        <rFont val="Tahoma"/>
        <family val="2"/>
      </rPr>
      <t xml:space="preserve">Info </t>
    </r>
    <r>
      <rPr>
        <sz val="11"/>
        <color rgb="FF000000"/>
        <rFont val="Tahoma"/>
        <family val="2"/>
      </rPr>
      <t>ปัจจุบัน</t>
    </r>
  </si>
  <si>
    <r>
      <rPr>
        <sz val="11"/>
        <color rgb="FF000000"/>
        <rFont val="Tahoma"/>
        <family val="2"/>
      </rPr>
      <t xml:space="preserve">1. เข้าสู่เมนูที่กำหนด
2. ตรวจสอบจำนวน </t>
    </r>
    <r>
      <rPr>
        <sz val="11"/>
        <color rgb="FF00B050"/>
        <rFont val="Tahoma"/>
        <family val="2"/>
      </rPr>
      <t>Benefit Type: Info</t>
    </r>
    <r>
      <rPr>
        <sz val="11"/>
        <color rgb="FF000000"/>
        <rFont val="Tahoma"/>
        <family val="2"/>
      </rPr>
      <t xml:space="preserve"> ทั้งหมด
3. ตรวจสอบจำนวนใน </t>
    </r>
    <r>
      <rPr>
        <sz val="11"/>
        <color rgb="FF00B050"/>
        <rFont val="Tahoma"/>
        <family val="2"/>
      </rPr>
      <t xml:space="preserve">Info </t>
    </r>
  </si>
  <si>
    <r>
      <rPr>
        <sz val="11"/>
        <color rgb="FF000000"/>
        <rFont val="Tahoma"/>
        <family val="2"/>
      </rPr>
      <t xml:space="preserve">3.1 จำนวน </t>
    </r>
    <r>
      <rPr>
        <sz val="11"/>
        <color rgb="FF00B050"/>
        <rFont val="Tahoma"/>
        <family val="2"/>
      </rPr>
      <t xml:space="preserve">Benefit Type: Info </t>
    </r>
    <r>
      <rPr>
        <sz val="11"/>
        <color rgb="FF000000"/>
        <rFont val="Tahoma"/>
        <family val="2"/>
      </rPr>
      <t xml:space="preserve">ทั้งหมดแสดงตรงกับจำนวนในช่อง Info  </t>
    </r>
  </si>
  <si>
    <t>PL_03_05</t>
  </si>
  <si>
    <r>
      <rPr>
        <sz val="11"/>
        <color rgb="FF000000"/>
        <rFont val="Tahoma"/>
        <family val="2"/>
      </rPr>
      <t xml:space="preserve">ตรวจสอบจำนวน </t>
    </r>
    <r>
      <rPr>
        <sz val="11"/>
        <color rgb="FF00B050"/>
        <rFont val="Tahoma"/>
        <family val="2"/>
      </rPr>
      <t xml:space="preserve">Records </t>
    </r>
    <r>
      <rPr>
        <sz val="11"/>
        <color rgb="FF000000"/>
        <rFont val="Tahoma"/>
        <family val="2"/>
      </rPr>
      <t>ปัจจุบัน</t>
    </r>
  </si>
  <si>
    <r>
      <rPr>
        <sz val="11"/>
        <color rgb="FF000000"/>
        <rFont val="Tahoma"/>
        <family val="2"/>
      </rPr>
      <t xml:space="preserve">1. เข้าสู่เมนูที่กำหนด
2. ตรวจสอบจำนวน </t>
    </r>
    <r>
      <rPr>
        <sz val="11"/>
        <color rgb="FF00B050"/>
        <rFont val="Tahoma"/>
        <family val="2"/>
      </rPr>
      <t xml:space="preserve">Benefit Type: Records </t>
    </r>
    <r>
      <rPr>
        <sz val="11"/>
        <color rgb="FF000000"/>
        <rFont val="Tahoma"/>
        <family val="2"/>
      </rPr>
      <t xml:space="preserve">ทั้งหมด
3. ตรวจสอบจำนวนใน </t>
    </r>
    <r>
      <rPr>
        <sz val="11"/>
        <color rgb="FF00B050"/>
        <rFont val="Tahoma"/>
        <family val="2"/>
      </rPr>
      <t xml:space="preserve">Records </t>
    </r>
  </si>
  <si>
    <r>
      <rPr>
        <sz val="11"/>
        <color rgb="FF000000"/>
        <rFont val="Tahoma"/>
        <family val="2"/>
      </rPr>
      <t xml:space="preserve">3.1 จำนวน </t>
    </r>
    <r>
      <rPr>
        <sz val="11"/>
        <color rgb="FF00B050"/>
        <rFont val="Tahoma"/>
        <family val="2"/>
      </rPr>
      <t xml:space="preserve">Benefit Type: Records </t>
    </r>
    <r>
      <rPr>
        <sz val="11"/>
        <color rgb="FF000000"/>
        <rFont val="Tahoma"/>
        <family val="2"/>
      </rPr>
      <t xml:space="preserve">ทั้งหมดแสดงตรงกับจำนวนในช่อง Records </t>
    </r>
  </si>
  <si>
    <t>PL_03_06</t>
  </si>
  <si>
    <r>
      <rPr>
        <sz val="11"/>
        <color rgb="FF000000"/>
        <rFont val="Tahoma"/>
        <family val="2"/>
      </rPr>
      <t xml:space="preserve">ตรวจสอบจำนวนเมื่อมีการ Filter
Total plans
</t>
    </r>
    <r>
      <rPr>
        <sz val="11"/>
        <color rgb="FF00B050"/>
        <rFont val="Tahoma"/>
        <family val="2"/>
      </rPr>
      <t>Reimbursement by Employee and HR
Reimbursement by HR
Info
Records</t>
    </r>
  </si>
  <si>
    <t>1. เข้าสู่เมนูที่กำหนด
2. สังเกตุจำนวนก่อนกด Filter
3. Filter ข้อมูล เช่น Benefit Type: Records 
4. สังเกตุตัวเลขหลัง Filter</t>
  </si>
  <si>
    <r>
      <rPr>
        <sz val="11"/>
        <color rgb="FF000000"/>
        <rFont val="Tahoma"/>
        <family val="2"/>
      </rPr>
      <t>4.1 จำนวน</t>
    </r>
    <r>
      <rPr>
        <sz val="11"/>
        <color rgb="FF00B050"/>
        <rFont val="Tahoma"/>
        <family val="2"/>
      </rPr>
      <t>เปลี่ยนแปลง</t>
    </r>
    <r>
      <rPr>
        <sz val="11"/>
        <color rgb="FF000000"/>
        <rFont val="Tahoma"/>
        <family val="2"/>
      </rPr>
      <t>ไปตาม Filter</t>
    </r>
  </si>
  <si>
    <t>PL_03_07</t>
  </si>
  <si>
    <r>
      <rPr>
        <sz val="11"/>
        <color rgb="FF000000"/>
        <rFont val="Tahoma"/>
        <family val="2"/>
      </rPr>
      <t xml:space="preserve">ตรวจสอบจำนวนเมื่ื่อมีการ Create Plan
Benefit Type: </t>
    </r>
    <r>
      <rPr>
        <sz val="11"/>
        <color rgb="FF00B050"/>
        <rFont val="Tahoma"/>
        <family val="2"/>
      </rPr>
      <t>Reimbursement: Employee/HR</t>
    </r>
  </si>
  <si>
    <t>Country = Mock Country (TH)
Status = Active
Benefit Plan ID = PL_03_07
Benefit name = QA-Create Plan Benefit Type Reimbursement EmployeeHR
Benefit Category = Medical
Type = Reimbursement: Employee/HR
Effective Start Date = Today
Effective End Date = 31 Dec 9999
Company = C056</t>
  </si>
  <si>
    <t xml:space="preserve">1. เข้าสู่เมนูที่กำหนด
2. สังเกตุจำนวนก่อนกด Craete Plan
3. กด Create Plan และกรอกข้อมูล Require field ให้ครบถ้วน
4. ระบุ Benefit type: Reimbursement: Employee/HR 
5. กด Create Plan
6. สังเกตจำนวนใน Total Plans และ Reimbursement by Employee and HR
</t>
  </si>
  <si>
    <t xml:space="preserve">6.1 จำนวนเพิ่มขึ้น +1 ใน Total Plans 
6.2  จำนวนเพิ่มขึ้น +1 ใน Reimbursement by Employee and HR
</t>
  </si>
  <si>
    <t>Before: 
Total plans: 75
Reimbursement by employee and HR: 68
After: 
Total plans: 76
Reimbursement by employee and HR: 69
TBC ต้องมีีกล่องอะไรบ้าง
Confirmed 20 Jul</t>
  </si>
  <si>
    <t>PL_03_08</t>
  </si>
  <si>
    <r>
      <rPr>
        <sz val="11"/>
        <color rgb="FF000000"/>
        <rFont val="Tahoma"/>
        <family val="2"/>
      </rPr>
      <t xml:space="preserve">ตรวจสอบจำนวนเมื่ื่อมีการ Make Correction Plan
Benefit Type: </t>
    </r>
    <r>
      <rPr>
        <sz val="11"/>
        <color rgb="FF00B050"/>
        <rFont val="Tahoma"/>
        <family val="2"/>
      </rPr>
      <t>Reimbursement: Employee/HR</t>
    </r>
  </si>
  <si>
    <r>
      <rPr>
        <sz val="11"/>
        <color rgb="FF000000"/>
        <rFont val="Tahoma"/>
        <family val="2"/>
      </rPr>
      <t>Country = Mock Country (TH)
Status = Active
Benefit Plan ID = PL_03_07
Benefit name = QA-Create Plan Benefit Type Reimbursement EmployeeHR
Benefit Category = Medical
Type = Reimbursement: Employee/HR
Effective Start Date = Today
Effective End Date = 31 Dec 9999
Company = C056</t>
    </r>
    <r>
      <rPr>
        <sz val="11"/>
        <color rgb="FF00B0F0"/>
        <rFont val="Tahoma"/>
        <family val="2"/>
      </rPr>
      <t xml:space="preserve"> + C057</t>
    </r>
  </si>
  <si>
    <t xml:space="preserve">1. เข้าสู่เมนูที่กำหนด
2. สังเกตุจำนวนก่อนกด Make Correction Plan
3. กด Make Correction Plan ที่มี Benefit type: Reimbursement: Employee/HR 
4. สังเกตจำนวนใน Total Plans และ Reimbursement by Employee and HR
</t>
  </si>
  <si>
    <t xml:space="preserve">6.1 จำนวนใน Total Plans ไม่เปลี่ยนแปลง
6.2  จำนวนใน Reimbursement by Employee and HR ไม่เปลี่ยนแปลง
</t>
  </si>
  <si>
    <t>Before: 
Total plans: 76
Reimbursement by employee and HR: 69
After: 
Total plans: 76
Reimbursement by employee and HR: 69
Comment from BA 4/8</t>
  </si>
  <si>
    <t>PL_03_09</t>
  </si>
  <si>
    <r>
      <rPr>
        <sz val="11"/>
        <color rgb="FF000000"/>
        <rFont val="Tahoma"/>
        <family val="2"/>
      </rPr>
      <t xml:space="preserve">ตรวจสอบจำนวนเมื่ื่อมีการ Insert Plan
Benefit Type: </t>
    </r>
    <r>
      <rPr>
        <sz val="11"/>
        <color rgb="FF00B050"/>
        <rFont val="Tahoma"/>
        <family val="2"/>
      </rPr>
      <t>Reimbursement: Employee/HR</t>
    </r>
  </si>
  <si>
    <r>
      <rPr>
        <sz val="11"/>
        <color rgb="FF000000"/>
        <rFont val="Tahoma"/>
        <family val="2"/>
      </rPr>
      <t xml:space="preserve">Country = Mock Country (TH)
Status = Active
Benefit Plan ID = PL_03_07
Benefit name = QA-Create Plan Benefit Type Reimbursement EmployeeHR
Benefit Category = Medical
Type = Reimbursement: Employee/HR
Effective Start Date = Next Day
Effective End Date = 31 Dec 9999
Company = C056, C057 </t>
    </r>
    <r>
      <rPr>
        <sz val="11"/>
        <color rgb="FF00B0F0"/>
        <rFont val="Tahoma"/>
        <family val="2"/>
      </rPr>
      <t>+ C064</t>
    </r>
  </si>
  <si>
    <t xml:space="preserve">1. เข้าสู่เมนูที่กำหนด
2. สังเกตุจำนวนก่อนกด Insert Plan
3. กด Insert Plan ที่มี Benefit type: Reimbursement: Employee/HR 
4. สังเกตจำนวนใน Total Plans และ Reimbursement by Employee and HR
</t>
  </si>
  <si>
    <t>PL_03_10</t>
  </si>
  <si>
    <r>
      <rPr>
        <sz val="11"/>
        <color rgb="FF000000"/>
        <rFont val="Tahoma"/>
        <family val="2"/>
      </rPr>
      <t xml:space="preserve">ตรวจสอบจำนวนเมื่ื่อมีการ Delete Plan
Benefit Type: </t>
    </r>
    <r>
      <rPr>
        <sz val="11"/>
        <color rgb="FF00B050"/>
        <rFont val="Tahoma"/>
        <family val="2"/>
      </rPr>
      <t>Reimbursement: Employee/HR</t>
    </r>
  </si>
  <si>
    <t xml:space="preserve">1. เข้าสู่เมนูที่กำหนด
2. สังเกตุจำนวนก่อนกด Delete Plan
3. กด Delete Plan ที่มี Benefit type: Reimbursement: Employee/HR 
4. สังเกตจำนวนใน Total Plans และ Reimbursement by Employee and HR
</t>
  </si>
  <si>
    <t xml:space="preserve">6.1 จำนวนลดลง -1 ใน Total Plans 
6.2  จำนวนลดลง -1 ใน Reimbursement by Employee and HR
</t>
  </si>
  <si>
    <t>Before: 
Total plans: 76
Reimbursement by employee and HR: 69
After: 
Total plans: 75
Reimbursement by employee and HR: 68
TBC ต้องมีีกล่องอะไรบ้าง
Confirmed 20 Jul</t>
  </si>
  <si>
    <t>PL_03_11</t>
  </si>
  <si>
    <r>
      <rPr>
        <sz val="11"/>
        <color rgb="FF000000"/>
        <rFont val="Tahoma"/>
        <family val="2"/>
      </rPr>
      <t xml:space="preserve">ตรวจสอบจำนวนเมื่ื่อมีการ Create Plan
Benefit Type: </t>
    </r>
    <r>
      <rPr>
        <sz val="11"/>
        <color rgb="FF00B050"/>
        <rFont val="Tahoma"/>
        <family val="2"/>
      </rPr>
      <t>Reimbursement: HR</t>
    </r>
  </si>
  <si>
    <t xml:space="preserve">Country = Mock Country (TH)
Status = Active
Benefit Plan ID = PL_03_11_12_13_14
Benefit name = QA-Create Plan Benefit Type Reimbursement HR
Benefit Category = Medical
Type = Reimbursement: HR
Effective Start Date = Today
Effective End Date = 31 Dec 9999
Company = C056 </t>
  </si>
  <si>
    <t xml:space="preserve">1. เข้าสู่เมนูที่กำหนด
2. สังเกตุจำนวนก่อนกด Craete Plan
3. กด Create Plan และกรอกข้อมูล Require field ให้ครบถ้วน
4. ระบุ Benefit type: Reimbursement: HR 
5. กด Create Plan
6. สังเกตจำนวนใน Total Plans และ Reimbursement by HR
</t>
  </si>
  <si>
    <t xml:space="preserve">6.1 จำนวนเพิ่มขึ้น +1 ใน Total Plans 
6.2  จำนวนเพิ่มขึ้น +1 ใน Reimbursement by HR
</t>
  </si>
  <si>
    <t>Before: 
Total plans: 75
Reimbursement by HR: 4
After: 
Total plans: 76
Reimbursement by HR: 5
Confirmed 20 Jul
TBC ต้องมีีกล่องอะไรบ้าง</t>
  </si>
  <si>
    <t>PL_03_12</t>
  </si>
  <si>
    <r>
      <rPr>
        <sz val="11"/>
        <color rgb="FF000000"/>
        <rFont val="Tahoma"/>
        <family val="2"/>
      </rPr>
      <t xml:space="preserve">ตรวจสอบจำนวนเมื่ื่อมีการ Make Correction Plan
Benefit Type: </t>
    </r>
    <r>
      <rPr>
        <sz val="11"/>
        <color rgb="FF00B050"/>
        <rFont val="Tahoma"/>
        <family val="2"/>
      </rPr>
      <t>Reimbursement: HR</t>
    </r>
  </si>
  <si>
    <r>
      <rPr>
        <sz val="11"/>
        <color rgb="FF000000"/>
        <rFont val="Tahoma"/>
        <family val="2"/>
      </rPr>
      <t xml:space="preserve">Country = Mock Country (TH)
Status = Active
Benefit Plan ID = PL_03_11_12_13_14
Benefit name = QA-Create Plan Benefit Type Reimbursement HR
Benefit Category = Medical
Type = Reimbursement: HR
Effective Start Date = Today
Effective End Date = 31 Dec 9999
Company = C056 </t>
    </r>
    <r>
      <rPr>
        <sz val="11"/>
        <color rgb="FF00B0F0"/>
        <rFont val="Tahoma"/>
        <family val="2"/>
      </rPr>
      <t>+ C057</t>
    </r>
  </si>
  <si>
    <t xml:space="preserve">1. เข้าสู่เมนูที่กำหนด
2. สังเกตุจำนวนก่อนกด Make Correction Plan
3. กด Make Correction Plan ที่มี Benefit type: Reimbursement: HR 
4. สังเกตจำนวนใน Total Plans และ Reimbursement by HR
</t>
  </si>
  <si>
    <t xml:space="preserve">6.1 จำนวนใน Total Plans ไม่เปลี่ยนแปลง
6.2  จำนวนใน Reimbursement by HR ไม่เปลี่ยนแปลง
</t>
  </si>
  <si>
    <t>Before: 
Total plans: 76
Reimbursement by HR: 5
After: 
Total plans: 76
Reimbursement by HR: 5
Comment from BA 4/8</t>
  </si>
  <si>
    <t>PL_03_13</t>
  </si>
  <si>
    <r>
      <rPr>
        <sz val="11"/>
        <color rgb="FF000000"/>
        <rFont val="Tahoma"/>
        <family val="2"/>
      </rPr>
      <t xml:space="preserve">ตรวจสอบจำนวนเมื่ื่อมีการ Insert Plan
Benefit Type: </t>
    </r>
    <r>
      <rPr>
        <sz val="11"/>
        <color rgb="FF00B050"/>
        <rFont val="Tahoma"/>
        <family val="2"/>
      </rPr>
      <t>Reimbursement: HR</t>
    </r>
  </si>
  <si>
    <r>
      <rPr>
        <sz val="11"/>
        <color rgb="FF000000"/>
        <rFont val="Tahoma"/>
        <family val="2"/>
      </rPr>
      <t>Country = Mock Country (TH)
Status = Active
Benefit Plan ID = PL_03_11_12_13_14
Benefit name = QA-Create Plan Benefit Type Reimbursement HR
Benefit Category = Medical
Type = Reimbursement: HR
Effective Start Date = Today
Effective End Date = 31 Dec 9999
Company = C056, C057</t>
    </r>
    <r>
      <rPr>
        <sz val="11"/>
        <color rgb="FF00B0F0"/>
        <rFont val="Tahoma"/>
        <family val="2"/>
      </rPr>
      <t xml:space="preserve"> + C064</t>
    </r>
  </si>
  <si>
    <t xml:space="preserve">1. เข้าสู่เมนูที่กำหนด
2. สังเกตุจำนวนก่อนกด Insert Plan
3. กด Insert Plan ที่มี Benefit type: Reimbursement: Employee/HR 
4. สังเกตจำนวนใน Total Plans และ Reimbursement by HR
</t>
  </si>
  <si>
    <t>PL_03_14</t>
  </si>
  <si>
    <r>
      <rPr>
        <sz val="11"/>
        <color rgb="FF000000"/>
        <rFont val="Tahoma"/>
        <family val="2"/>
      </rPr>
      <t xml:space="preserve">ตรวจสอบจำนวนเมื่ื่อมีการ Delete Plan
Benefit Type: </t>
    </r>
    <r>
      <rPr>
        <sz val="11"/>
        <color rgb="FF00B050"/>
        <rFont val="Tahoma"/>
        <family val="2"/>
      </rPr>
      <t>Reimbursement: HR</t>
    </r>
  </si>
  <si>
    <t xml:space="preserve">1. เข้าสู่เมนูที่กำหนด
2. สังเกตุจำนวนก่อนกด Delete Plan
3. กด Delete Plan ที่มี Benefit type: Reimbursement: HR 
4. สังเกตจำนวนใน Total Plans และ Reimbursement by HR
</t>
  </si>
  <si>
    <t xml:space="preserve">6.1 จำนวนลดลง -1 ใน Total Plans 
6.2  จำนวนลดลง -1 ใน Reimbursement by HR
</t>
  </si>
  <si>
    <t xml:space="preserve">Before: 
Total plans: 76
Reimbursement by HR: 5
After: 
Total plans: 75
Reimbursement by HR: 4
Confirmed 20 Jul
TBC ต้องมีีกล่องอะไรบ้าง
</t>
  </si>
  <si>
    <t>PL_03_15</t>
  </si>
  <si>
    <r>
      <rPr>
        <sz val="11"/>
        <color rgb="FF000000"/>
        <rFont val="Tahoma"/>
        <family val="2"/>
      </rPr>
      <t xml:space="preserve">ตรวจสอบจำนวนเมื่ื่อมีการ Create Plan
Benefit Type: </t>
    </r>
    <r>
      <rPr>
        <sz val="11"/>
        <color rgb="FF00B050"/>
        <rFont val="Tahoma"/>
        <family val="2"/>
      </rPr>
      <t>Info</t>
    </r>
  </si>
  <si>
    <t xml:space="preserve">Country = Mock Country (TH)
Status = Active
Benefit Plan ID = PL_03_15_16_17_18
Benefit name = QA-Create Plan Benefit Type Info
Benefit Category = Medical
Type = Reimbursement: HR
Effective Start Date = Today
Effective End Date = 31 Dec 9999
Company = C056 </t>
  </si>
  <si>
    <t>1. เข้าสู่เมนูที่กำหนด
2. สังเกตุจำนวนก่อนกด Craete Plan
3. กด Create Plan และกรอกข้อมูล Require field ให้ครบถ้วน
4. ระบุ Benefit type: Info
5. กด Create Plan
6. สังเกตจำนวนใน Total Plans และ Info</t>
  </si>
  <si>
    <t>6.1 จำนวนเพิ่มขึ้น +1 ใน Total Plans 
6.2  จำนวนเพิ่มขึ้น +1 ใน Info</t>
  </si>
  <si>
    <t>Before: 
Total plans: 75
Info: 1
After: 
Total plans: 76
Info: 2</t>
  </si>
  <si>
    <t>PL_03_16</t>
  </si>
  <si>
    <r>
      <rPr>
        <sz val="11"/>
        <color rgb="FF000000"/>
        <rFont val="Tahoma"/>
        <family val="2"/>
      </rPr>
      <t xml:space="preserve">ตรวจสอบจำนวนเมื่ื่อมีการ Make Correction Plan
Benefit Type: </t>
    </r>
    <r>
      <rPr>
        <sz val="11"/>
        <color rgb="FF00B050"/>
        <rFont val="Tahoma"/>
        <family val="2"/>
      </rPr>
      <t>Info</t>
    </r>
  </si>
  <si>
    <r>
      <rPr>
        <sz val="11"/>
        <color rgb="FF000000"/>
        <rFont val="Tahoma"/>
        <family val="2"/>
      </rPr>
      <t xml:space="preserve">Country = Mock Country (TH)
Status = Active
Benefit Plan ID = PL_03_15_16_17_18
Benefit name = QA-Create Plan Benefit Type Info
Benefit Category = Medical
Type = Info
Effective Start Date = Today
Effective End Date = 31 Dec 9999
Company = C056 </t>
    </r>
    <r>
      <rPr>
        <sz val="11"/>
        <color rgb="FF00B0F0"/>
        <rFont val="Tahoma"/>
        <family val="2"/>
      </rPr>
      <t>+ C057</t>
    </r>
  </si>
  <si>
    <t xml:space="preserve">1. เข้าสู่เมนูที่กำหนด
2. สังเกตุจำนวนก่อนกด Make Correction Plan
3. กด Make Correction Plan ที่มี Benefit type: Info
4. สังเกตจำนวนใน Total Plans และ Info
</t>
  </si>
  <si>
    <t xml:space="preserve">6.1 จำนวนใน Total Plans ไม่เปลี่ยนแปลง
6.2  จำนวนใน Info ไม่เปลี่ยนแปลง
</t>
  </si>
  <si>
    <t>Before: 
Total plans: 76
Info: 2
After: 
Total plans: 76
Info: 2
Comment from BA 4/8</t>
  </si>
  <si>
    <t>PL_03_17</t>
  </si>
  <si>
    <r>
      <rPr>
        <sz val="11"/>
        <color rgb="FF000000"/>
        <rFont val="Tahoma"/>
        <family val="2"/>
      </rPr>
      <t xml:space="preserve">ตรวจสอบจำนวนเมื่ื่อมีการ Insert Plan
Benefit Type: </t>
    </r>
    <r>
      <rPr>
        <sz val="11"/>
        <color rgb="FF00B050"/>
        <rFont val="Tahoma"/>
        <family val="2"/>
      </rPr>
      <t>Info</t>
    </r>
  </si>
  <si>
    <r>
      <rPr>
        <sz val="11"/>
        <color rgb="FF000000"/>
        <rFont val="Tahoma"/>
        <family val="2"/>
      </rPr>
      <t>Country = Mock Country (TH)
Status = Active
Benefit Plan ID = PL_03_15_16_17_18
Benefit name = QA-Create Plan Benefit Type Info
Benefit Category = Medical
Type = Info
Effective Start Date = Today
Effective End Date = 31 Dec 9999
Company = C056, C057</t>
    </r>
    <r>
      <rPr>
        <sz val="11"/>
        <color rgb="FF00B0F0"/>
        <rFont val="Tahoma"/>
        <family val="2"/>
      </rPr>
      <t xml:space="preserve"> + C064</t>
    </r>
  </si>
  <si>
    <t xml:space="preserve">1. เข้าสู่เมนูที่กำหนด
2. สังเกตุจำนวนก่อนกด Insert Plan
3. กด Insert Plan ที่มี Benefit type: Info 
4. สังเกตจำนวนใน Total Plans และ Info
</t>
  </si>
  <si>
    <t>PL_03_18</t>
  </si>
  <si>
    <r>
      <rPr>
        <sz val="11"/>
        <color rgb="FF000000"/>
        <rFont val="Tahoma"/>
        <family val="2"/>
      </rPr>
      <t xml:space="preserve">ตรวจสอบจำนวนเมื่ื่อมีการ Delete Plan
Benefit Type: </t>
    </r>
    <r>
      <rPr>
        <sz val="11"/>
        <color rgb="FF00B050"/>
        <rFont val="Tahoma"/>
        <family val="2"/>
      </rPr>
      <t>Info</t>
    </r>
  </si>
  <si>
    <t>1. เข้าสู่เมนูที่กำหนด
2. สังเกตุจำนวนก่อนกด Delete Plan
3. กด Delete Plan ที่มี Benefit type: Info
4. สังเกตจำนวนใน Total Plans และ Info</t>
  </si>
  <si>
    <t>6.1 จำนวนลดลง -1 ใน Total Plans 
6.2  จำนวนลดลง -1 ใน Info</t>
  </si>
  <si>
    <t>Before: 
Total plans: 76
Info: 2
After: 
Total plans: 75
Info: 1
TBC ต้องมีีกล่องอะไรบ้าง
Confirmed 20 Jul</t>
  </si>
  <si>
    <t>PL_03_19</t>
  </si>
  <si>
    <r>
      <rPr>
        <sz val="11"/>
        <color rgb="FF000000"/>
        <rFont val="Tahoma"/>
        <family val="2"/>
      </rPr>
      <t xml:space="preserve">ตรวจสอบจำนวนเมื่ื่อมีการ Create Plan
Benefit Type: </t>
    </r>
    <r>
      <rPr>
        <sz val="11"/>
        <color rgb="FF00B050"/>
        <rFont val="Tahoma"/>
        <family val="2"/>
      </rPr>
      <t>Record</t>
    </r>
  </si>
  <si>
    <t xml:space="preserve">Country = Mock Country (TH)
Status = Active
Benefit Plan ID = PL_03_19_20_21_22
Benefit name = QA-Create Plan Benefit Type Record
Benefit Category = Medical
Type = Record
Effective Start Date = Today
Effective End Date = 31 Dec 9999
Company = C056 </t>
  </si>
  <si>
    <t>1. เข้าสู่เมนูที่กำหนด
2. สังเกตุจำนวนก่อนกด Craete Plan
3. กด Create Plan และกรอกข้อมูล Require field ให้ครบถ้วน
4. ระบุ Benefit type: Record
5. กด Create Plan
6. สังเกตจำนวนใน Total Plans และ Records</t>
  </si>
  <si>
    <t>6.1 จำนวนเพิ่มขึ้น +1 ใน Total Plans 
6.2  จำนวนเพิ่มขึ้น +1 ใน Records</t>
  </si>
  <si>
    <t>Before: 
Total plans: 79
Record: 2
After: 
Total plans: 80
Info: 3
TBC ต้องมีีกล่องอะไรบ้าง
Confirmed 20 Jul</t>
  </si>
  <si>
    <t>PL_03_20</t>
  </si>
  <si>
    <r>
      <rPr>
        <sz val="11"/>
        <color rgb="FF000000"/>
        <rFont val="Tahoma"/>
        <family val="2"/>
      </rPr>
      <t xml:space="preserve">ตรวจสอบจำนวนเมื่ื่อมีการ Make Correction Plan
Benefit Type: </t>
    </r>
    <r>
      <rPr>
        <sz val="11"/>
        <color rgb="FF00B050"/>
        <rFont val="Tahoma"/>
        <family val="2"/>
      </rPr>
      <t>Record</t>
    </r>
  </si>
  <si>
    <r>
      <rPr>
        <sz val="11"/>
        <color rgb="FF000000"/>
        <rFont val="Tahoma"/>
        <family val="2"/>
      </rPr>
      <t xml:space="preserve">Country = Mock Country (TH)
Status = Active
Benefit Plan ID = PL_03_19_20_21_22
Benefit name = QA-Create Plan Benefit Type Record
Benefit Category = Medical
Type = Record
Effective Start Date = Today
Effective End Date = 31 Dec 9999
Company = C056 </t>
    </r>
    <r>
      <rPr>
        <sz val="11"/>
        <color rgb="FF00B0F0"/>
        <rFont val="Tahoma"/>
        <family val="2"/>
      </rPr>
      <t>+ C057</t>
    </r>
  </si>
  <si>
    <t xml:space="preserve">1. เข้าสู่เมนูที่กำหนด
2. สังเกตุจำนวนก่อนกด Make Correction Plan
3. กด Make Correction Plan ที่มี Benefit type: Record
4. สังเกตจำนวนใน Total Plans และ Records
</t>
  </si>
  <si>
    <t xml:space="preserve">6.1 จำนวนใน Total Plans ไม่เปลี่ยนแปลง
6.2  จำนวนใน Records ไม่เปลี่ยนแปลง
</t>
  </si>
  <si>
    <t>Before: 
Total plans: 80
Record: 3
After: 
Total plans: 80
Info: 3
Comment from BA 4/8</t>
  </si>
  <si>
    <t>PL_03_21</t>
  </si>
  <si>
    <r>
      <rPr>
        <sz val="11"/>
        <color rgb="FF000000"/>
        <rFont val="Tahoma"/>
        <family val="2"/>
      </rPr>
      <t xml:space="preserve">ตรวจสอบจำนวนเมื่ื่อมีการ Insert Plan
Benefit Type: </t>
    </r>
    <r>
      <rPr>
        <sz val="11"/>
        <color rgb="FF00B050"/>
        <rFont val="Tahoma"/>
        <family val="2"/>
      </rPr>
      <t>Record</t>
    </r>
  </si>
  <si>
    <r>
      <rPr>
        <sz val="11"/>
        <color rgb="FF000000"/>
        <rFont val="Tahoma"/>
        <family val="2"/>
      </rPr>
      <t>Country = Mock Country (TH)
Status = Active
Benefit Plan ID = PL_03_19_20_21_22
Benefit name = QA-Create Plan Benefit Type Record
Benefit Category = Medical
Type = Record
Effective Start Date = Today
Effective End Date = 31 Dec 9999
Company = C056, C057</t>
    </r>
    <r>
      <rPr>
        <sz val="11"/>
        <color rgb="FF00B0F0"/>
        <rFont val="Tahoma"/>
        <family val="2"/>
      </rPr>
      <t xml:space="preserve"> + C064</t>
    </r>
  </si>
  <si>
    <t xml:space="preserve">1. เข้าสู่เมนูที่กำหนด
2. สังเกตุจำนวนก่อนกด Insert Plan
3. กด Insert Plan ที่มี Benefit type: Record
4. สังเกตจำนวนใน Total Plans และ Records
</t>
  </si>
  <si>
    <t>PL_03_22</t>
  </si>
  <si>
    <r>
      <rPr>
        <sz val="11"/>
        <color rgb="FF000000"/>
        <rFont val="Tahoma"/>
        <family val="2"/>
      </rPr>
      <t xml:space="preserve">ตรวจสอบจำนวนเมื่ื่อมีการ Delete Plan
Benefit Type: </t>
    </r>
    <r>
      <rPr>
        <sz val="11"/>
        <color rgb="FF00B050"/>
        <rFont val="Tahoma"/>
        <family val="2"/>
      </rPr>
      <t>Record</t>
    </r>
  </si>
  <si>
    <t>1. เข้าสู่เมนูที่กำหนด
2. สังเกตุจำนวนก่อนกด Delete Plan
3. กด Delete Plan ที่มี Benefit type: Record
4. สังเกตจำนวนใน Total Plans และ Records</t>
  </si>
  <si>
    <t>6.1 จำนวนลดลง -1 ใน Total Plans 
6.2  จำนวนลดลง -1 ใน Records</t>
  </si>
  <si>
    <t>Before: 
Total plans: 80
Record: 3
After: 
Total plans: 79
Info: 2
TBC ต้องมีีกล่องอะไรบ้าง
Confirmed 20 Jul</t>
  </si>
  <si>
    <t>PL_04</t>
  </si>
  <si>
    <t>ตรวจสอบ Search/Filter ใน Benefit Plan</t>
  </si>
  <si>
    <t>PL_04_01</t>
  </si>
  <si>
    <t>ตรวจสอบความครบถ้วนของ Filter</t>
  </si>
  <si>
    <t>1. เข้าสู่เมนูที่กำหนด
2. ตรวจสอบ Filter ทั้งหมด</t>
  </si>
  <si>
    <r>
      <rPr>
        <sz val="11"/>
        <color rgb="FF000000"/>
        <rFont val="Tahoma"/>
        <family val="2"/>
      </rPr>
      <t xml:space="preserve">2.1 </t>
    </r>
    <r>
      <rPr>
        <strike/>
        <sz val="11"/>
        <color rgb="FF000000"/>
        <rFont val="Tahoma"/>
        <family val="2"/>
      </rPr>
      <t xml:space="preserve">แสดง Filter Plan ID
</t>
    </r>
    <r>
      <rPr>
        <sz val="11"/>
        <color rgb="FF000000"/>
        <rFont val="Tahoma"/>
        <family val="2"/>
      </rPr>
      <t>2.2 แสดง Filter</t>
    </r>
    <r>
      <rPr>
        <sz val="11"/>
        <color rgb="FF0070C0"/>
        <rFont val="Tahoma"/>
        <family val="2"/>
      </rPr>
      <t xml:space="preserve"> </t>
    </r>
    <r>
      <rPr>
        <sz val="11"/>
        <color rgb="FF00B050"/>
        <rFont val="Tahoma"/>
        <family val="2"/>
      </rPr>
      <t xml:space="preserve">Benefit Name
</t>
    </r>
    <r>
      <rPr>
        <sz val="11"/>
        <color rgb="FF000000"/>
        <rFont val="Tahoma"/>
        <family val="2"/>
      </rPr>
      <t xml:space="preserve">2.3 แสดง Filter </t>
    </r>
    <r>
      <rPr>
        <sz val="11"/>
        <color rgb="FF00B050"/>
        <rFont val="Tahoma"/>
        <family val="2"/>
      </rPr>
      <t xml:space="preserve">Benefit Category
</t>
    </r>
    <r>
      <rPr>
        <sz val="11"/>
        <color rgb="FF000000"/>
        <rFont val="Tahoma"/>
        <family val="2"/>
      </rPr>
      <t xml:space="preserve">2.4 แสดง Filter </t>
    </r>
    <r>
      <rPr>
        <sz val="11"/>
        <color rgb="FF00B050"/>
        <rFont val="Tahoma"/>
        <family val="2"/>
      </rPr>
      <t xml:space="preserve">Type
</t>
    </r>
    <r>
      <rPr>
        <sz val="11"/>
        <color rgb="FF000000"/>
        <rFont val="Tahoma"/>
        <family val="2"/>
      </rPr>
      <t xml:space="preserve">2.5 แสดง Filter </t>
    </r>
    <r>
      <rPr>
        <sz val="11"/>
        <color rgb="FF00B050"/>
        <rFont val="Tahoma"/>
        <family val="2"/>
      </rPr>
      <t xml:space="preserve">Status
</t>
    </r>
    <r>
      <rPr>
        <strike/>
        <sz val="11"/>
        <color rgb="FF000000"/>
        <rFont val="Tahoma"/>
        <family val="2"/>
      </rPr>
      <t xml:space="preserve">2.6 แสดง Filter Start Date ทั้ง Month และ Year
2.7 Filter Effective Date ทั้ง Month และ Year </t>
    </r>
  </si>
  <si>
    <t>TBC ต้องมี filter Plan ID/ Plan name/ Benefit type มั้ย
22 Jul มี Name , Category,type ,status</t>
  </si>
  <si>
    <t>PL_04_03</t>
  </si>
  <si>
    <r>
      <rPr>
        <sz val="11"/>
        <color rgb="FF000000"/>
        <rFont val="Tahoma"/>
        <family val="2"/>
      </rPr>
      <t>ตรวจสอบ Filter</t>
    </r>
    <r>
      <rPr>
        <sz val="11"/>
        <color rgb="FF00B050"/>
        <rFont val="Tahoma"/>
        <family val="2"/>
      </rPr>
      <t xml:space="preserve"> Benefit Name</t>
    </r>
  </si>
  <si>
    <r>
      <rPr>
        <sz val="11"/>
        <color rgb="FF000000"/>
        <rFont val="Tahoma"/>
        <family val="2"/>
      </rPr>
      <t xml:space="preserve">1. เข้าสู่เมนูที่กำหนด
2. ตรวจสอบ Filter </t>
    </r>
    <r>
      <rPr>
        <sz val="11"/>
        <color rgb="FF00B050"/>
        <rFont val="Tahoma"/>
        <family val="2"/>
      </rPr>
      <t xml:space="preserve">Benefit Name
</t>
    </r>
    <r>
      <rPr>
        <sz val="11"/>
        <color rgb="FF000000"/>
        <rFont val="Tahoma"/>
        <family val="2"/>
      </rPr>
      <t xml:space="preserve">3. กด Filter </t>
    </r>
    <r>
      <rPr>
        <sz val="11"/>
        <color rgb="FF00B050"/>
        <rFont val="Tahoma"/>
        <family val="2"/>
      </rPr>
      <t xml:space="preserve">Benefit Name และกด Search
</t>
    </r>
    <r>
      <rPr>
        <sz val="11"/>
        <color rgb="FF000000"/>
        <rFont val="Tahoma"/>
        <family val="2"/>
      </rPr>
      <t xml:space="preserve">4. กดเลือกแต่ละ </t>
    </r>
    <r>
      <rPr>
        <sz val="11"/>
        <color rgb="FF00B050"/>
        <rFont val="Tahoma"/>
        <family val="2"/>
      </rPr>
      <t>Benefit Name</t>
    </r>
    <r>
      <rPr>
        <sz val="11"/>
        <color rgb="FF000000"/>
        <rFont val="Tahoma"/>
        <family val="2"/>
      </rPr>
      <t xml:space="preserve"> และตรวจสอบตารางแสดงผล</t>
    </r>
  </si>
  <si>
    <r>
      <rPr>
        <sz val="11"/>
        <color rgb="FF000000"/>
        <rFont val="Tahoma"/>
        <family val="2"/>
      </rPr>
      <t xml:space="preserve">2.1 แสดง Default: All (No filter)
2.2 แสดง Filter Type: Dropdown 
3.1 </t>
    </r>
    <r>
      <rPr>
        <sz val="11"/>
        <color rgb="FF00B050"/>
        <rFont val="Tahoma"/>
        <family val="2"/>
      </rPr>
      <t xml:space="preserve">สามารถพิมพ์ Search ได้
</t>
    </r>
    <r>
      <rPr>
        <sz val="11"/>
        <color rgb="FF000000"/>
        <rFont val="Tahoma"/>
        <family val="2"/>
      </rPr>
      <t>3.2 สามารถกดเลือก Filter ได้ 
3.3 แสดงตัวเลือก</t>
    </r>
    <r>
      <rPr>
        <sz val="11"/>
        <color rgb="FF0070C0"/>
        <rFont val="Tahoma"/>
        <family val="2"/>
      </rPr>
      <t xml:space="preserve"> </t>
    </r>
    <r>
      <rPr>
        <sz val="11"/>
        <color rgb="FF00B050"/>
        <rFont val="Tahoma"/>
        <family val="2"/>
      </rPr>
      <t>Benefit Name</t>
    </r>
    <r>
      <rPr>
        <sz val="11"/>
        <color rgb="FF0070C0"/>
        <rFont val="Tahoma"/>
        <family val="2"/>
      </rPr>
      <t xml:space="preserve"> </t>
    </r>
    <r>
      <rPr>
        <sz val="11"/>
        <color rgb="FF00B050"/>
        <rFont val="Tahoma"/>
        <family val="2"/>
      </rPr>
      <t>ที่มีข้อมูล</t>
    </r>
    <r>
      <rPr>
        <sz val="11"/>
        <color rgb="FF000000"/>
        <rFont val="Tahoma"/>
        <family val="2"/>
      </rPr>
      <t xml:space="preserve"> เช่น
</t>
    </r>
    <r>
      <rPr>
        <sz val="11"/>
        <color rgb="FF00B050"/>
        <rFont val="Tahoma"/>
        <family val="2"/>
      </rPr>
      <t xml:space="preserve">Medical Reimbursement
Dental Reimbursement (Part of Medical)
Medical &amp; Dental Reimbursement (CPN Policy)
Physical Check Up
Physical Check Up (CPN Policy)
Gasoline Reimbursement...
3.3 เมื่อเลือก Filter แล้วข้อมูลในตารางยังไม่ Apply ตาม Filter ทันที
3.4 สามารถกดปุ่ม Search ได้ 
3.5 ข้อมูลในตารางจะ Apply ตาม Filter หลังจากกด Search
</t>
    </r>
    <r>
      <rPr>
        <sz val="11"/>
        <color rgb="FF000000"/>
        <rFont val="Tahoma"/>
        <family val="2"/>
      </rPr>
      <t xml:space="preserve">4.1 สามารถเลือกแต่ละ </t>
    </r>
    <r>
      <rPr>
        <sz val="11"/>
        <color rgb="FF00B050"/>
        <rFont val="Tahoma"/>
        <family val="2"/>
      </rPr>
      <t>Benefit Name</t>
    </r>
    <r>
      <rPr>
        <sz val="11"/>
        <color rgb="FF0070C0"/>
        <rFont val="Tahoma"/>
        <family val="2"/>
      </rPr>
      <t xml:space="preserve"> </t>
    </r>
    <r>
      <rPr>
        <sz val="11"/>
        <color rgb="FF000000"/>
        <rFont val="Tahoma"/>
        <family val="2"/>
      </rPr>
      <t xml:space="preserve">ได้
4.2 สามารถเลือกได้ทีละ 1 </t>
    </r>
    <r>
      <rPr>
        <sz val="11"/>
        <color rgb="FF00B050"/>
        <rFont val="Tahoma"/>
        <family val="2"/>
      </rPr>
      <t>Benefit Name</t>
    </r>
    <r>
      <rPr>
        <sz val="11"/>
        <color rgb="FF000000"/>
        <rFont val="Tahoma"/>
        <family val="2"/>
      </rPr>
      <t xml:space="preserve"> (Single select)
4.3 แสดงข้อมูลถูกต้องตาม Filter
 </t>
    </r>
  </si>
  <si>
    <t>70540-[UI-Filter] Filter Benefit Name displays deleted Benefit Names</t>
  </si>
  <si>
    <t>11-Aug Failed 70540
Delete แล้วยังค้นหาได้
TBC filter type อะไร Dropdown, Fill text
Dropdown 21 Jul
TBC ค่าใน Dropdown เป็น Eng/Thai</t>
  </si>
  <si>
    <t>PL_04_04</t>
  </si>
  <si>
    <r>
      <rPr>
        <sz val="11"/>
        <color rgb="FF000000"/>
        <rFont val="Tahoma"/>
        <family val="2"/>
      </rPr>
      <t xml:space="preserve">ตรวจสอบ Filter </t>
    </r>
    <r>
      <rPr>
        <sz val="11"/>
        <color rgb="FF00B050"/>
        <rFont val="Tahoma"/>
        <family val="2"/>
      </rPr>
      <t>Benefit Category</t>
    </r>
  </si>
  <si>
    <r>
      <rPr>
        <sz val="11"/>
        <color rgb="FF000000"/>
        <rFont val="Tahoma"/>
        <family val="2"/>
      </rPr>
      <t xml:space="preserve">1. เข้าสู่เมนูที่กำหนด
2. ตรวจสอบ Filter </t>
    </r>
    <r>
      <rPr>
        <sz val="11"/>
        <color rgb="FF00B050"/>
        <rFont val="Tahoma"/>
        <family val="2"/>
      </rPr>
      <t xml:space="preserve">Benefit Category
</t>
    </r>
    <r>
      <rPr>
        <sz val="11"/>
        <color rgb="FF000000"/>
        <rFont val="Tahoma"/>
        <family val="2"/>
      </rPr>
      <t>3. กด Filter</t>
    </r>
    <r>
      <rPr>
        <sz val="11"/>
        <color rgb="FF00B050"/>
        <rFont val="Tahoma"/>
        <family val="2"/>
      </rPr>
      <t xml:space="preserve"> Benefit Category</t>
    </r>
    <r>
      <rPr>
        <sz val="11"/>
        <color rgb="FF000000"/>
        <rFont val="Tahoma"/>
        <family val="2"/>
      </rPr>
      <t xml:space="preserve"> และ</t>
    </r>
    <r>
      <rPr>
        <sz val="11"/>
        <color rgb="FF00B050"/>
        <rFont val="Tahoma"/>
        <family val="2"/>
      </rPr>
      <t xml:space="preserve">กด Search
</t>
    </r>
    <r>
      <rPr>
        <sz val="11"/>
        <color rgb="FF000000"/>
        <rFont val="Tahoma"/>
        <family val="2"/>
      </rPr>
      <t>4. กดเลือกแต่ละ Category และตรวจสอบตารางแสดงผล</t>
    </r>
  </si>
  <si>
    <r>
      <rPr>
        <sz val="11"/>
        <color rgb="FF000000"/>
        <rFont val="Tahoma"/>
        <family val="2"/>
      </rPr>
      <t xml:space="preserve">2.1 แสดง Default: All (No filter)
2.2 แสดง Filter Type: Dropdown
3.1 สามารถกดเลือก Filter ได้
3.2 แสดงตัวเลือก </t>
    </r>
    <r>
      <rPr>
        <sz val="11"/>
        <color rgb="FF00B050"/>
        <rFont val="Tahoma"/>
        <family val="2"/>
      </rPr>
      <t xml:space="preserve">Benefit Category </t>
    </r>
    <r>
      <rPr>
        <sz val="11"/>
        <color rgb="FF000000"/>
        <rFont val="Tahoma"/>
        <family val="2"/>
      </rPr>
      <t xml:space="preserve">ครบถ้วน ดังนี้
Medical
Physical check
Gasoline
Toll
Car parking
Roaming
Children tuition
Mobile
Gift
Funeral
Wreath
Life/Accident
Scholarship
</t>
    </r>
    <r>
      <rPr>
        <sz val="11"/>
        <color rgb="FF00B050"/>
        <rFont val="Tahoma"/>
        <family val="2"/>
      </rPr>
      <t xml:space="preserve">3.3 เมื่อเลือก Filter แล้วข้อมูลในตารางยังไม่ Apply ตาม Filter ทันที
3.4 สามารถกดปุ่ม Search ได้ 
3.5 ข้อมูลในตารางจะ Apply ตาม Filter หลังจากกด Search
</t>
    </r>
    <r>
      <rPr>
        <sz val="11"/>
        <color rgb="FF000000"/>
        <rFont val="Tahoma"/>
        <family val="2"/>
      </rPr>
      <t xml:space="preserve">4.1 สามารถเลือกแต่ละ </t>
    </r>
    <r>
      <rPr>
        <sz val="11"/>
        <color rgb="FF00B050"/>
        <rFont val="Tahoma"/>
        <family val="2"/>
      </rPr>
      <t xml:space="preserve">Benefit Categoty </t>
    </r>
    <r>
      <rPr>
        <sz val="11"/>
        <color rgb="FF000000"/>
        <rFont val="Tahoma"/>
        <family val="2"/>
      </rPr>
      <t xml:space="preserve">ได้
4.2 สามารถเลือกได้ทีละ 1 </t>
    </r>
    <r>
      <rPr>
        <sz val="11"/>
        <color rgb="FF00B050"/>
        <rFont val="Tahoma"/>
        <family val="2"/>
      </rPr>
      <t>Benefit Categoty</t>
    </r>
    <r>
      <rPr>
        <sz val="11"/>
        <color rgb="FF000000"/>
        <rFont val="Tahoma"/>
        <family val="2"/>
      </rPr>
      <t xml:space="preserve"> (Single select)
4.3 แสดงข้อมูลถูกต้องตาม Filter
 </t>
    </r>
  </si>
  <si>
    <t>70547-[UI-Filter] Benefit Category filter displays values not defined in the spec</t>
  </si>
  <si>
    <t>11-Aug Failed 70547
TBC ค่าของ Category - Done update 14 Jul</t>
  </si>
  <si>
    <t>PL_04_05</t>
  </si>
  <si>
    <r>
      <rPr>
        <sz val="11"/>
        <color rgb="FF000000"/>
        <rFont val="Tahoma"/>
        <family val="2"/>
      </rPr>
      <t xml:space="preserve">ตรวจสอบ Filter </t>
    </r>
    <r>
      <rPr>
        <sz val="11"/>
        <color rgb="FF00B050"/>
        <rFont val="Tahoma"/>
        <family val="2"/>
      </rPr>
      <t>Type</t>
    </r>
  </si>
  <si>
    <r>
      <rPr>
        <sz val="11"/>
        <color rgb="FF000000"/>
        <rFont val="Tahoma"/>
        <family val="2"/>
      </rPr>
      <t xml:space="preserve">1. เข้าสู่เมนูที่กำหนด
2. ตรวจสอบ Filter </t>
    </r>
    <r>
      <rPr>
        <sz val="11"/>
        <color rgb="FF00B050"/>
        <rFont val="Tahoma"/>
        <family val="2"/>
      </rPr>
      <t xml:space="preserve">Type 
</t>
    </r>
    <r>
      <rPr>
        <sz val="11"/>
        <color rgb="FF000000"/>
        <rFont val="Tahoma"/>
        <family val="2"/>
      </rPr>
      <t xml:space="preserve">3. กด Filter </t>
    </r>
    <r>
      <rPr>
        <sz val="11"/>
        <color rgb="FF00B050"/>
        <rFont val="Tahoma"/>
        <family val="2"/>
      </rPr>
      <t xml:space="preserve">Type และกด Search
</t>
    </r>
    <r>
      <rPr>
        <sz val="11"/>
        <color rgb="FF000000"/>
        <rFont val="Tahoma"/>
        <family val="2"/>
      </rPr>
      <t>4. กดเลือกแต่ละ Type และตรวจสอบตารางแสดงผล</t>
    </r>
  </si>
  <si>
    <r>
      <rPr>
        <sz val="11"/>
        <color rgb="FF000000"/>
        <rFont val="Tahoma"/>
        <family val="2"/>
      </rPr>
      <t xml:space="preserve">2.1 แสดง Default: All (No filter)
2.2 แสดง Filter Type: Dropdown
3.1 สามารถกดเลือก Filter ได้
3.2 แสดงตัวเลือก Type ครบถ้วน ดังนี้
</t>
    </r>
    <r>
      <rPr>
        <sz val="11"/>
        <color rgb="FF00B050"/>
        <rFont val="Tahoma"/>
        <family val="2"/>
      </rPr>
      <t xml:space="preserve">Reimbursement : Employee/HR
Reimbursement : HR
Info.
Record
3.3 เมื่อเลือก Filter แล้วข้อมูลในตารางยังไม่ Apply ตาม Filter ทันที
3.4 สามารถกดปุ่ม Search ได้ 
3.5 ข้อมูลในตารางจะ Apply ตาม Filter หลังจากกด Search
</t>
    </r>
    <r>
      <rPr>
        <sz val="11"/>
        <color rgb="FF000000"/>
        <rFont val="Tahoma"/>
        <family val="2"/>
      </rPr>
      <t xml:space="preserve">4.1 สามารถเลือกแต่ละ Type ได้
4.2 สามารถเลือกได้ทีละ 1 Type (Single select)
4.3 แสดงข้อมูลถูกต้องตาม Filter
 </t>
    </r>
  </si>
  <si>
    <t>TBC Sigle or multi select - Done update 14 Jul</t>
  </si>
  <si>
    <t>PL_04_06</t>
  </si>
  <si>
    <t>ตรวจสอบ Filter Status</t>
  </si>
  <si>
    <r>
      <rPr>
        <sz val="11"/>
        <color rgb="FF000000"/>
        <rFont val="Tahoma"/>
        <family val="2"/>
      </rPr>
      <t xml:space="preserve">1. เข้าสู่เมนูที่กำหนด
2. ตรวจสอบ Filter Status
3. กด Filter Status </t>
    </r>
    <r>
      <rPr>
        <sz val="11"/>
        <color rgb="FF00B050"/>
        <rFont val="Tahoma"/>
        <family val="2"/>
      </rPr>
      <t xml:space="preserve">และกด Search
</t>
    </r>
    <r>
      <rPr>
        <sz val="11"/>
        <color rgb="FF000000"/>
        <rFont val="Tahoma"/>
        <family val="2"/>
      </rPr>
      <t>4. กดเลือกแต่ละ Status และตรวจสอบตารางแสดงผล</t>
    </r>
  </si>
  <si>
    <r>
      <rPr>
        <sz val="11"/>
        <color rgb="FF000000"/>
        <rFont val="Tahoma"/>
        <family val="2"/>
      </rPr>
      <t xml:space="preserve">2.1 แสดง Default: All (No filter)
2.2 แสดง Filter Type: Dropdown
3.1 สามารถกดเลือก Filter ได้
3.2 แสดงตัวเลือก Status ครบถ้วน ดังนี้
Active
Inactive
</t>
    </r>
    <r>
      <rPr>
        <sz val="11"/>
        <color rgb="FF00B050"/>
        <rFont val="Tahoma"/>
        <family val="2"/>
      </rPr>
      <t xml:space="preserve">3.3 เมื่อเลือก Filter แล้วข้อมูลในตารางยังไม่ Apply ตาม Filter ทันที
3.4 สามารถกดปุ่ม Search ได้ 
3.5 ข้อมูลในตารางจะ Apply ตาม Filter หลังจากกด Search
</t>
    </r>
    <r>
      <rPr>
        <sz val="11"/>
        <color rgb="FF000000"/>
        <rFont val="Tahoma"/>
        <family val="2"/>
      </rPr>
      <t xml:space="preserve">4.1 สามารถเลือกแต่ละ Status ได้
4.2 สามารถเลือกได้ทีละ 1 Status (Single select)
4.3 แสดงข้อมูลถูกต้องตาม Filter
 </t>
    </r>
  </si>
  <si>
    <t>PL_04_07</t>
  </si>
  <si>
    <t>ตรวจสอบ Filter หลาย Filter พร้อมกัน</t>
  </si>
  <si>
    <r>
      <rPr>
        <sz val="11"/>
        <color rgb="FF000000"/>
        <rFont val="Tahoma"/>
        <family val="2"/>
      </rPr>
      <t xml:space="preserve">1. เข้าสู่เมนูที่กำหนด
2. เลือกหลาย Filter พร้อมกัน เช่น
Benefit Category: Medical
Type: Reimbursement: HR
Status: Active
3. </t>
    </r>
    <r>
      <rPr>
        <sz val="11"/>
        <color rgb="FF00B050"/>
        <rFont val="Tahoma"/>
        <family val="2"/>
      </rPr>
      <t xml:space="preserve">กด Search
</t>
    </r>
    <r>
      <rPr>
        <sz val="11"/>
        <color rgb="FF000000"/>
        <rFont val="Tahoma"/>
        <family val="2"/>
      </rPr>
      <t>4. ตรวจสอบตารางแสดงผล</t>
    </r>
  </si>
  <si>
    <r>
      <rPr>
        <sz val="11"/>
        <color rgb="FF000000"/>
        <rFont val="Tahoma"/>
        <family val="2"/>
      </rPr>
      <t xml:space="preserve">2.1 สามารถกดเลือก Filter หลาย Filter พร้อมกัน ได้
</t>
    </r>
    <r>
      <rPr>
        <sz val="11"/>
        <color rgb="FF00B050"/>
        <rFont val="Tahoma"/>
        <family val="2"/>
      </rPr>
      <t xml:space="preserve">2.2 เมื่อเลือก Filter แล้วข้อมูลในตารางยังไม่ Apply ตาม Filter ทันที
3.1 สามารถกดปุ่ม Search ได้ 
3.2 ข้อมูลในตารางจะ Apply ตาม Filter หลังจากกด Search
</t>
    </r>
    <r>
      <rPr>
        <sz val="11"/>
        <color rgb="FF000000"/>
        <rFont val="Tahoma"/>
        <family val="2"/>
      </rPr>
      <t xml:space="preserve">4.1 แสดงข้อมูลถูกต้องตาม Filter
 </t>
    </r>
  </si>
  <si>
    <t>70570-[UI-Table] Incorrect and Incomplete data displayed in the table</t>
  </si>
  <si>
    <t>14-Aug Search ผิด ด้วย ID เลยไม่เจอ และทำการ Clean เรียบร้อยแล้ว
13-Aug search เจอ Data เก่าๆ แสดงในตารางแต่ไม่มีใน filter BE Name</t>
  </si>
  <si>
    <t>PL_04_08</t>
  </si>
  <si>
    <t>ตรวจสอบการ Clear filters</t>
  </si>
  <si>
    <t>1. เข้าสู่เมนูที่กำหนด
2. ตรวจสอบการแสดงปุ่ม Clear filter ก่อน filter
3. เลือก Filter ที่ต้องการ และกด Search 
4. ตรวจสอบการแสดงปุ่ม Clear filter หลัง filter
5. กด Clear filter
6. ตรวจสอบ Filter หลังกด Clear filter
7. ตรวจสอบตารางแสดงผล</t>
  </si>
  <si>
    <r>
      <rPr>
        <sz val="11"/>
        <color rgb="FF000000"/>
        <rFont val="Tahoma"/>
        <family val="2"/>
      </rPr>
      <t xml:space="preserve">2.1 </t>
    </r>
    <r>
      <rPr>
        <sz val="11"/>
        <color rgb="FF00B050"/>
        <rFont val="Tahoma"/>
        <family val="2"/>
      </rPr>
      <t xml:space="preserve">ไม่แสดงปุ่ม Clear filter 
</t>
    </r>
    <r>
      <rPr>
        <sz val="11"/>
        <color rgb="FF000000"/>
        <rFont val="Tahoma"/>
        <family val="2"/>
      </rPr>
      <t>3.1 ข้อมูลในตารางยังแสดงตาม Filter
4.1 แสดงปุ่ม Clear filter 
5.1 สามารถกดปุ่ม Clear filter ได้
6.1 Filter ทั้งหมดแสดงค่า Default (No filter)
7.1 ตารางแสดงค่าทั้งหมดก่อน Filter</t>
    </r>
  </si>
  <si>
    <t>Plan Image'!A494</t>
  </si>
  <si>
    <t>PL_04_13</t>
  </si>
  <si>
    <t>ตรวจสอบ Width ของแต่ละ Filter</t>
  </si>
  <si>
    <t>1. เข้าสู่เมนูที่กำหนด
2. ตรวจสอบ Width ของแต่ละ Filter</t>
  </si>
  <si>
    <t>2.1 Width พอดีกับค่าข้อมูลใน Filter 
2.2 เมื่อ Filter แล้วสามารถดูค่าที่เลือกได้ง่ายและครบถ้วน
2.3 Width คงที่ไม่ขยับไปมา</t>
  </si>
  <si>
    <t>70636-[UI-Filter] Benefit Name filter field too narrow when selecting long name</t>
  </si>
  <si>
    <t>14-Aug Failed</t>
  </si>
  <si>
    <t>PL_05</t>
  </si>
  <si>
    <t>ตรวจสอบตารางแสดง Plan</t>
  </si>
  <si>
    <t>PL_05_01</t>
  </si>
  <si>
    <t>ตรวจสอบความครบถ้วนของ Column</t>
  </si>
  <si>
    <t>1. เข้าสู่เมนูที่กำหนด
2. ตรวจสอบ Column ทั้งหมด</t>
  </si>
  <si>
    <r>
      <rPr>
        <sz val="11"/>
        <color rgb="FF000000"/>
        <rFont val="Tahoma"/>
        <family val="2"/>
      </rPr>
      <t xml:space="preserve">2.1 แสดง Column </t>
    </r>
    <r>
      <rPr>
        <sz val="11"/>
        <color rgb="FF00B050"/>
        <rFont val="Tahoma"/>
        <family val="2"/>
      </rPr>
      <t xml:space="preserve">Benefit Plan ID
</t>
    </r>
    <r>
      <rPr>
        <sz val="11"/>
        <color rgb="FF000000"/>
        <rFont val="Tahoma"/>
        <family val="2"/>
      </rPr>
      <t xml:space="preserve">2.2 แสดง Column </t>
    </r>
    <r>
      <rPr>
        <sz val="11"/>
        <color rgb="FF00B050"/>
        <rFont val="Tahoma"/>
        <family val="2"/>
      </rPr>
      <t xml:space="preserve">Benefit Name
</t>
    </r>
    <r>
      <rPr>
        <sz val="11"/>
        <color rgb="FF000000"/>
        <rFont val="Tahoma"/>
        <family val="2"/>
      </rPr>
      <t xml:space="preserve">2.3 แสดง Column </t>
    </r>
    <r>
      <rPr>
        <sz val="11"/>
        <color rgb="FF00B050"/>
        <rFont val="Tahoma"/>
        <family val="2"/>
      </rPr>
      <t xml:space="preserve">Benefit Category
</t>
    </r>
    <r>
      <rPr>
        <sz val="11"/>
        <color rgb="FF000000"/>
        <rFont val="Tahoma"/>
        <family val="2"/>
      </rPr>
      <t xml:space="preserve">2.4 แสดง Column </t>
    </r>
    <r>
      <rPr>
        <sz val="11"/>
        <color rgb="FF00B050"/>
        <rFont val="Tahoma"/>
        <family val="2"/>
      </rPr>
      <t xml:space="preserve">Type
</t>
    </r>
    <r>
      <rPr>
        <sz val="11"/>
        <color rgb="FF000000"/>
        <rFont val="Tahoma"/>
        <family val="2"/>
      </rPr>
      <t xml:space="preserve">2.5 แสดง Column </t>
    </r>
    <r>
      <rPr>
        <sz val="11"/>
        <color rgb="FF00B050"/>
        <rFont val="Tahoma"/>
        <family val="2"/>
      </rPr>
      <t>Status</t>
    </r>
  </si>
  <si>
    <t>TBC เรื่องเพิ่ม Column Status, Effective date - Done update 14 Jul</t>
  </si>
  <si>
    <t>PL_05_02</t>
  </si>
  <si>
    <t>ตรวจสอบการเรียงลำดับข้อมูล</t>
  </si>
  <si>
    <t>1. เข้าสู่เมนูที่กำหนด
2. ตรวจสอบ Default การเรียงลำดับข้อมูล
3. กด Header แต่ละ Column และตรวจสอบการเรียงข้อมูล</t>
  </si>
  <si>
    <r>
      <rPr>
        <sz val="11"/>
        <color rgb="FF000000"/>
        <rFont val="Tahoma"/>
        <family val="2"/>
      </rPr>
      <t xml:space="preserve">2.1 Default ข้อมูลเรียงลำดับตาม Status </t>
    </r>
    <r>
      <rPr>
        <sz val="11"/>
        <color rgb="FF00B050"/>
        <rFont val="Tahoma"/>
        <family val="2"/>
      </rPr>
      <t xml:space="preserve">Active </t>
    </r>
    <r>
      <rPr>
        <sz val="11"/>
        <color rgb="FF000000"/>
        <rFont val="Tahoma"/>
        <family val="2"/>
      </rPr>
      <t xml:space="preserve">ถูกต้อง
2.2 รายการที่ Update ล่าสุดอยู่บนสุด
</t>
    </r>
    <r>
      <rPr>
        <strike/>
        <sz val="11"/>
        <color rgb="FF000000"/>
        <rFont val="Tahoma"/>
        <family val="2"/>
      </rPr>
      <t>3.1 สามารถกด Header Column เพื่อเรียงลำดับข้อมูลตามที่ต้องการได้</t>
    </r>
  </si>
  <si>
    <t>70585-[UI-Table] Total Plans count mismatch (Total vs Active/Inactive status)</t>
  </si>
  <si>
    <t>13-Aug Data status all แสดงไม่เท่ากับตอน filter
Active: 104
Inactive: 18
but All = 106: Active= 104 + Inactive=2?
Should be = 122
TBC เรื่องการ Sort data แสดง Active ขึ้นก่อน</t>
  </si>
  <si>
    <t>PL_05_03</t>
  </si>
  <si>
    <r>
      <rPr>
        <sz val="11"/>
        <color rgb="FF000000"/>
        <rFont val="Tahoma"/>
        <family val="2"/>
      </rPr>
      <t xml:space="preserve">ตรวจสอบข้อมูลและ Format ของ Column </t>
    </r>
    <r>
      <rPr>
        <sz val="11"/>
        <color rgb="FF00B050"/>
        <rFont val="Tahoma"/>
        <family val="2"/>
      </rPr>
      <t>Benefit Plan ID</t>
    </r>
  </si>
  <si>
    <r>
      <rPr>
        <sz val="11"/>
        <color rgb="FF000000"/>
        <rFont val="Tahoma"/>
        <family val="2"/>
      </rPr>
      <t xml:space="preserve">1. เข้าสู่เมนูที่กำหนด
2. ตรวจสอบข้อมูลใน Column </t>
    </r>
    <r>
      <rPr>
        <sz val="11"/>
        <color rgb="FF00B050"/>
        <rFont val="Tahoma"/>
        <family val="2"/>
      </rPr>
      <t xml:space="preserve">Benefit Plan ID 
</t>
    </r>
    <r>
      <rPr>
        <sz val="11"/>
        <color rgb="FF000000"/>
        <rFont val="Tahoma"/>
        <family val="2"/>
      </rPr>
      <t>3. ตรวจสอบรูปแบบ</t>
    </r>
    <r>
      <rPr>
        <sz val="11"/>
        <color rgb="FF00B050"/>
        <rFont val="Tahoma"/>
        <family val="2"/>
      </rPr>
      <t xml:space="preserve"> Benefit Plan ID</t>
    </r>
    <r>
      <rPr>
        <sz val="11"/>
        <color rgb="FF000000"/>
        <rFont val="Tahoma"/>
        <family val="2"/>
      </rPr>
      <t xml:space="preserve"> เปรียบเทียบกับ</t>
    </r>
    <r>
      <rPr>
        <sz val="11"/>
        <color rgb="FF00B050"/>
        <rFont val="Tahoma"/>
        <family val="2"/>
      </rPr>
      <t xml:space="preserve"> Benefit Name </t>
    </r>
    <r>
      <rPr>
        <sz val="11"/>
        <color rgb="FF000000"/>
        <rFont val="Tahoma"/>
        <family val="2"/>
      </rPr>
      <t xml:space="preserve">และ </t>
    </r>
    <r>
      <rPr>
        <sz val="11"/>
        <color rgb="FF00B050"/>
        <rFont val="Tahoma"/>
        <family val="2"/>
      </rPr>
      <t>Benefit Category</t>
    </r>
    <r>
      <rPr>
        <sz val="11"/>
        <color rgb="FF000000"/>
        <rFont val="Tahoma"/>
        <family val="2"/>
      </rPr>
      <t xml:space="preserve"> ใน Row นั้น</t>
    </r>
  </si>
  <si>
    <r>
      <rPr>
        <sz val="11"/>
        <color rgb="FF000000"/>
        <rFont val="Tahoma"/>
        <family val="2"/>
      </rPr>
      <t xml:space="preserve">2.1 แสดง </t>
    </r>
    <r>
      <rPr>
        <sz val="11"/>
        <color rgb="FF00B050"/>
        <rFont val="Tahoma"/>
        <family val="2"/>
      </rPr>
      <t xml:space="preserve">Benefit Plan ID </t>
    </r>
    <r>
      <rPr>
        <sz val="11"/>
        <color rgb="FF000000"/>
        <rFont val="Tahoma"/>
        <family val="2"/>
      </rPr>
      <t xml:space="preserve">ครบทุก Row ไม่มีค่าว่าง
2.2 </t>
    </r>
    <r>
      <rPr>
        <sz val="11"/>
        <color rgb="FF00B050"/>
        <rFont val="Tahoma"/>
        <family val="2"/>
      </rPr>
      <t>Benefit Plan ID</t>
    </r>
    <r>
      <rPr>
        <sz val="11"/>
        <color rgb="FF000000"/>
        <rFont val="Tahoma"/>
        <family val="2"/>
      </rPr>
      <t xml:space="preserve"> แต่ละ Row ไม่ซ้ำกัน (Unique)
3.1 รูปแบบ </t>
    </r>
    <r>
      <rPr>
        <sz val="11"/>
        <color rgb="FF00B050"/>
        <rFont val="Tahoma"/>
        <family val="2"/>
      </rPr>
      <t>Benefit Plan ID</t>
    </r>
    <r>
      <rPr>
        <sz val="11"/>
        <color rgb="FF000000"/>
        <rFont val="Tahoma"/>
        <family val="2"/>
      </rPr>
      <t xml:space="preserve"> ถูกต้องตาม Format: TH_[Type]_[Running] เช่น TH-MED-001
3.2 Prefix Type ของ</t>
    </r>
    <r>
      <rPr>
        <sz val="11"/>
        <color rgb="FF00B050"/>
        <rFont val="Tahoma"/>
        <family val="2"/>
      </rPr>
      <t xml:space="preserve"> Benefit Plan ID</t>
    </r>
    <r>
      <rPr>
        <sz val="11"/>
        <color rgb="FF000000"/>
        <rFont val="Tahoma"/>
        <family val="2"/>
      </rPr>
      <t xml:space="preserve"> สัมพันธ์กับ</t>
    </r>
    <r>
      <rPr>
        <sz val="11"/>
        <color rgb="FF00B050"/>
        <rFont val="Tahoma"/>
        <family val="2"/>
      </rPr>
      <t xml:space="preserve"> Benefit Name</t>
    </r>
    <r>
      <rPr>
        <sz val="11"/>
        <color rgb="FF000000"/>
        <rFont val="Tahoma"/>
        <family val="2"/>
      </rPr>
      <t xml:space="preserve"> และ </t>
    </r>
    <r>
      <rPr>
        <sz val="11"/>
        <color rgb="FF00B050"/>
        <rFont val="Tahoma"/>
        <family val="2"/>
      </rPr>
      <t>Benefit Category</t>
    </r>
    <r>
      <rPr>
        <sz val="11"/>
        <color rgb="FF000000"/>
        <rFont val="Tahoma"/>
        <family val="2"/>
      </rPr>
      <t xml:space="preserve"> ใน Row นั้น</t>
    </r>
  </si>
  <si>
    <t>14-Aug เป็น data mock skip 3.1-3.2/Passed with condition skip 70570</t>
  </si>
  <si>
    <t>PL_05_04</t>
  </si>
  <si>
    <r>
      <rPr>
        <sz val="11"/>
        <color rgb="FF000000"/>
        <rFont val="Tahoma"/>
        <family val="2"/>
      </rPr>
      <t xml:space="preserve">ตรวจสอบข้อมูลใน Column </t>
    </r>
    <r>
      <rPr>
        <sz val="11"/>
        <color rgb="FF00B050"/>
        <rFont val="Tahoma"/>
        <family val="2"/>
      </rPr>
      <t>Benefit Name</t>
    </r>
    <r>
      <rPr>
        <sz val="11"/>
        <color rgb="FF000000"/>
        <rFont val="Tahoma"/>
        <family val="2"/>
      </rPr>
      <t xml:space="preserve"> </t>
    </r>
    <r>
      <rPr>
        <strike/>
        <sz val="11"/>
        <color rgb="FF00B050"/>
        <rFont val="Tahoma"/>
        <family val="2"/>
      </rPr>
      <t>และการแสดง Label สถานะ INACTIVE</t>
    </r>
  </si>
  <si>
    <r>
      <rPr>
        <sz val="11"/>
        <color rgb="FF000000"/>
        <rFont val="Tahoma"/>
        <family val="2"/>
      </rPr>
      <t xml:space="preserve">1. เข้าสู่เมนูที่กำหนด
2. ตรวจสอบข้อมูลใน Column </t>
    </r>
    <r>
      <rPr>
        <sz val="11"/>
        <color rgb="FF00B050"/>
        <rFont val="Tahoma"/>
        <family val="2"/>
      </rPr>
      <t xml:space="preserve">Benefit Name
</t>
    </r>
    <r>
      <rPr>
        <sz val="11"/>
        <color rgb="FF000000"/>
        <rFont val="Tahoma"/>
        <family val="2"/>
      </rPr>
      <t>3. ตรวจสอบ Plan ที่มีสถานะ Inactive</t>
    </r>
  </si>
  <si>
    <r>
      <rPr>
        <sz val="11"/>
        <color rgb="FF000000"/>
        <rFont val="Tahoma"/>
        <family val="2"/>
      </rPr>
      <t xml:space="preserve">2.1 แสดง </t>
    </r>
    <r>
      <rPr>
        <sz val="11"/>
        <color rgb="FF00B050"/>
        <rFont val="Tahoma"/>
        <family val="2"/>
      </rPr>
      <t>Benefit Name</t>
    </r>
    <r>
      <rPr>
        <sz val="11"/>
        <color rgb="FF000000"/>
        <rFont val="Tahoma"/>
        <family val="2"/>
      </rPr>
      <t xml:space="preserve"> ครบทุก Row ไม่มีค่าว่าง
2.2</t>
    </r>
    <r>
      <rPr>
        <sz val="11"/>
        <color rgb="FF00B050"/>
        <rFont val="Tahoma"/>
        <family val="2"/>
      </rPr>
      <t xml:space="preserve"> Benefit Name </t>
    </r>
    <r>
      <rPr>
        <sz val="11"/>
        <color rgb="FF000000"/>
        <rFont val="Tahoma"/>
        <family val="2"/>
      </rPr>
      <t xml:space="preserve">แต่ละ Row ซ้ำกันได้ 
2.3 </t>
    </r>
    <r>
      <rPr>
        <sz val="11"/>
        <color rgb="FF00B050"/>
        <rFont val="Tahoma"/>
        <family val="2"/>
      </rPr>
      <t xml:space="preserve">Benefit Name </t>
    </r>
    <r>
      <rPr>
        <sz val="11"/>
        <color rgb="FF000000"/>
        <rFont val="Tahoma"/>
        <family val="2"/>
      </rPr>
      <t xml:space="preserve">สัมพันธ์กับ </t>
    </r>
    <r>
      <rPr>
        <sz val="11"/>
        <color rgb="FF00B050"/>
        <rFont val="Tahoma"/>
        <family val="2"/>
      </rPr>
      <t>Benefit Plan ID</t>
    </r>
    <r>
      <rPr>
        <sz val="11"/>
        <color rgb="FF000000"/>
        <rFont val="Tahoma"/>
        <family val="2"/>
      </rPr>
      <t xml:space="preserve"> และ </t>
    </r>
    <r>
      <rPr>
        <sz val="11"/>
        <color rgb="FF00B050"/>
        <rFont val="Tahoma"/>
        <family val="2"/>
      </rPr>
      <t>Benefit Category</t>
    </r>
    <r>
      <rPr>
        <sz val="11"/>
        <color rgb="FF000000"/>
        <rFont val="Tahoma"/>
        <family val="2"/>
      </rPr>
      <t xml:space="preserve"> ใน Row นั้น
</t>
    </r>
    <r>
      <rPr>
        <strike/>
        <sz val="11"/>
        <color rgb="FF00B050"/>
        <rFont val="Tahoma"/>
        <family val="2"/>
      </rPr>
      <t>3.1 Plan ที่มีสถานะ Inactive แสดง Label "INACTIVE" ต่อท้าย
3.2 Plan ที่มีสถานะ Active ไม่แสดง Label INACTIVE</t>
    </r>
  </si>
  <si>
    <t>14-Aug เป็น data mock skip 2.3/Passed with condition skip 70570
TBC เรื่องแยก Status ไปอีก Column ตาม filter
22 Jul แยก column</t>
  </si>
  <si>
    <t>PL_05_05</t>
  </si>
  <si>
    <r>
      <rPr>
        <sz val="11"/>
        <color rgb="FF000000"/>
        <rFont val="Tahoma"/>
        <family val="2"/>
      </rPr>
      <t xml:space="preserve">ตรวจสอบข้อมูลใน Column </t>
    </r>
    <r>
      <rPr>
        <sz val="11"/>
        <color rgb="FF00B050"/>
        <rFont val="Tahoma"/>
        <family val="2"/>
      </rPr>
      <t>Benefit Category</t>
    </r>
  </si>
  <si>
    <r>
      <rPr>
        <sz val="11"/>
        <color rgb="FF000000"/>
        <rFont val="Tahoma"/>
        <family val="2"/>
      </rPr>
      <t xml:space="preserve">1. เข้าสู่เมนูที่กำหนด
2. ตรวจสอบข้อมูลใน Column </t>
    </r>
    <r>
      <rPr>
        <sz val="11"/>
        <color rgb="FF00B050"/>
        <rFont val="Tahoma"/>
        <family val="2"/>
      </rPr>
      <t xml:space="preserve">Benefit Category </t>
    </r>
  </si>
  <si>
    <r>
      <rPr>
        <sz val="11"/>
        <color rgb="FF000000"/>
        <rFont val="Tahoma"/>
        <family val="2"/>
      </rPr>
      <t>2.1 แสดง</t>
    </r>
    <r>
      <rPr>
        <sz val="11"/>
        <color rgb="FF00B050"/>
        <rFont val="Tahoma"/>
        <family val="2"/>
      </rPr>
      <t xml:space="preserve"> Benefit Category </t>
    </r>
    <r>
      <rPr>
        <sz val="11"/>
        <color rgb="FF000000"/>
        <rFont val="Tahoma"/>
        <family val="2"/>
      </rPr>
      <t xml:space="preserve">ครบทุก Row ไม่มีค่าว่าง
2.2 </t>
    </r>
    <r>
      <rPr>
        <sz val="11"/>
        <color rgb="FF00B050"/>
        <rFont val="Tahoma"/>
        <family val="2"/>
      </rPr>
      <t>Benefit Category</t>
    </r>
    <r>
      <rPr>
        <sz val="11"/>
        <color rgb="FF000000"/>
        <rFont val="Tahoma"/>
        <family val="2"/>
      </rPr>
      <t xml:space="preserve"> ที่แสดงอยู่ใน Spec ทั้งหมดดังนี้
</t>
    </r>
    <r>
      <rPr>
        <sz val="11"/>
        <color rgb="FF00B050"/>
        <rFont val="Tahoma"/>
        <family val="2"/>
      </rPr>
      <t xml:space="preserve">Medical
Physical check
Gasoline
Toll
Car parking
Roaming
Children tuition
Mobile
Gift
Funeral
Wreath
Life/Accident
Scholarship
</t>
    </r>
    <r>
      <rPr>
        <sz val="11"/>
        <color rgb="FF000000"/>
        <rFont val="Tahoma"/>
        <family val="2"/>
      </rPr>
      <t xml:space="preserve">2.3 </t>
    </r>
    <r>
      <rPr>
        <sz val="11"/>
        <color rgb="FF00B050"/>
        <rFont val="Tahoma"/>
        <family val="2"/>
      </rPr>
      <t xml:space="preserve">Benefit Category </t>
    </r>
    <r>
      <rPr>
        <sz val="11"/>
        <color rgb="FF000000"/>
        <rFont val="Tahoma"/>
        <family val="2"/>
      </rPr>
      <t xml:space="preserve">สัมพันธ์กับ </t>
    </r>
    <r>
      <rPr>
        <sz val="11"/>
        <color rgb="FF00B050"/>
        <rFont val="Tahoma"/>
        <family val="2"/>
      </rPr>
      <t>Benefit Plan ID</t>
    </r>
    <r>
      <rPr>
        <sz val="11"/>
        <color rgb="FF000000"/>
        <rFont val="Tahoma"/>
        <family val="2"/>
      </rPr>
      <t xml:space="preserve"> และ </t>
    </r>
    <r>
      <rPr>
        <sz val="11"/>
        <color rgb="FF00B050"/>
        <rFont val="Tahoma"/>
        <family val="2"/>
      </rPr>
      <t xml:space="preserve">Benefit Name </t>
    </r>
    <r>
      <rPr>
        <sz val="11"/>
        <color rgb="FF000000"/>
        <rFont val="Tahoma"/>
        <family val="2"/>
      </rPr>
      <t>ใน Row นั้น</t>
    </r>
  </si>
  <si>
    <t xml:space="preserve">14-Aug Passed with condition skip 70570 มี Dental ที่ไม่อยู่ใน List ด้วย เนื่องจากเป็น Data เก่า รอแก้ 70570 แล้วดูอีกที
</t>
  </si>
  <si>
    <t>PL_05_06</t>
  </si>
  <si>
    <t>ตรวจสอบข้อมูลใน Column Type</t>
  </si>
  <si>
    <t xml:space="preserve">1. เข้าสู่เมนูที่กำหนด
2. ตรวจสอบข้อมูลใน Column Type </t>
  </si>
  <si>
    <t>2.1 แสดง Type ครบทุก Row ไม่มีค่าว่าง
2.2 Type ที่แสดงอยู่ใน Spec ทั้งหมดดังนี้
Reimbursement : Employee/HR
Reimbursement : HR
Info.
Record</t>
  </si>
  <si>
    <t>14-Aug Passed with condition skip 70570
TBC การเปลี่ยนจาก Type เป็น Benefit type บน UI - Done update 14 Jul</t>
  </si>
  <si>
    <t>PL_05_07</t>
  </si>
  <si>
    <t>ตรวจสอบข้อมูลใน Column Status</t>
  </si>
  <si>
    <t>1. เข้าสู่เมนูที่กำหนด
2. ตรวจสอบข้อมูลใน Column Status</t>
  </si>
  <si>
    <t xml:space="preserve">2.1 แสดง Status ครบทุก Row ไม่มีค่าว่าง
2.2 Status ที่แสดงอยู่ใน Spec ทั้งหมดดังนี้
Active
Inactive
</t>
  </si>
  <si>
    <t>14-Aug Passed with condition skip 70570
TBC เรื่องแยก Status ไปอีก Column ตาม filter
22 Jul แยก column</t>
  </si>
  <si>
    <t>PL_05_08</t>
  </si>
  <si>
    <t>ตรวจสอบ Scroll bar ในตาราง</t>
  </si>
  <si>
    <t>1. เข้าสู่เมนูที่กำหนด
2. ตรวจสอบ Scroll bar ในตาราง</t>
  </si>
  <si>
    <t>2.1 แสดง Scroll bar ด้านขวาของตารางสำหรับเลื่อนดูข้อมูลทั้งหมด
2.2 สามารถเลื่อน Scroll bar ได้</t>
  </si>
  <si>
    <t>PL_05_09</t>
  </si>
  <si>
    <t>ตรวจสอบการแสดงผล Dropdown "Rows per page" และค่า Default</t>
  </si>
  <si>
    <t>1. เข้าสู่เมนูที่กำหนด
2. ตรวจสอบตำแหน่งและค่า Default ของ Dropdown "Rows per page" ใต้ตาราง</t>
  </si>
  <si>
    <t>2.1 แสดง Label "Rows per page" พร้อม Dropdown อยู่มุมซ้ายล่างของตาราง
2.2 ค่า Default ของ Dropdown คือ "15"</t>
  </si>
  <si>
    <t>New Req 27/07</t>
  </si>
  <si>
    <t>PL_05_10</t>
  </si>
  <si>
    <t>ตรวจสอบตัวเลือกทั้งหมดใน Dropdown Rows per page</t>
  </si>
  <si>
    <t>ตัวเลือก: 10, 15, 25, 50, 100</t>
  </si>
  <si>
    <t>1. เข้าสู่เมนูที่กำหนด
2. กด Dropdown "Rows per page" เพื่อเปิดรายการตัวเลือก</t>
  </si>
  <si>
    <t>2.1 แสดงตัวเลือกครบถ้วนตามลำดับ: 10, 15, 25, 50, 100
2.2 ตัวเลือกที่กำลังถูกเลือกอยู่ (ค่า Default "15") ถูก Highlight สีน้ำเงินในรายการ</t>
  </si>
  <si>
    <t>PL_05_11</t>
  </si>
  <si>
    <t>ตรวจสอบการเลือกค่า Rows per page แล้วตารางแสดงจำนวนแถวตามที่เลือก</t>
  </si>
  <si>
    <t>Rows per page = 10, 25, 50, 100</t>
  </si>
  <si>
    <t>1. เข้าสู่เมนูที่กำหนด
2. เลือก Rows per page = "10" แล้วนับจำนวนแถวข้อมูลที่แสดง
3. เปลี่ยนเป็น "25" แล้วนับจำนวนแถวอีกครั้ง
4. เปลี่ยนเป็นค่าที่มากกว่าจำนวนข้อมูล เช่น Filter แล้วข้อมูลมี 18 แต่เลือกแสดง 50,100 แถว</t>
  </si>
  <si>
    <t>2.1 ตารางแสดงข้อมูล 10 แถวพอดี เมื่อเลือก Rows per page = 10
3.1 ตารางแสดงข้อมูล 25 แถวพอดี เมื่อเลือก Rows per page = 25
4.1 ตารางแสดงข้อมูลเท่าที่มีจริง ไม่แสดงเกินหรือผิดเพี้ยน</t>
  </si>
  <si>
    <t>PL_05_12</t>
  </si>
  <si>
    <t>ตรวจสอบข้อความ "X-Y of Z" อัปเดตถูกต้องตามค่า Rows per page ที่เลือก</t>
  </si>
  <si>
    <t>Rows per page = 15, Total = 43</t>
  </si>
  <si>
    <t>1. เข้าสู่เมนูที่กำหนด โดยค่า Default Rows per page = 15
2. ตรวจสอบข้อความสรุปจำนวนแถวมุมขวาล่างของตาราง
3. เปลี่ยน Rows per page เป็น "25" แล้วตรวจสอบข้อความอีกครั้ง</t>
  </si>
  <si>
    <t>2.1 ข้อความแสดง "1-15 of 43" ถูกต้อง (แสดงแถวที่ 1 ถึง 15 จากทั้งหมด 43 รายการ)
3.1 ข้อความเปลี่ยนเป็น "1-25 of 43" ถูกต้องเมื่อเปลี่ยน Rows per page เป็น 25</t>
  </si>
  <si>
    <t>PL_05_13</t>
  </si>
  <si>
    <t>ตรวจสอบว่าเมื่อเปลี่ยน Rows per page ระหว่างอยู่หน้าอื่น ระบบรีเซ็ตกลับไปหน้าแรก</t>
  </si>
  <si>
    <t>Rows per page = 15 → 10</t>
  </si>
  <si>
    <t>1. เข้าสู่เมนูที่กำหนด (Rows per page = 15) แล้วกดปุ่ม Next ไปยังหน้าถัดไป
2. เปลี่ยนค่า Rows per page เป็น "10"
3. ตรวจสอบข้อความ "X-Y of Z" และข้อมูลที่แสดงในตารางหลังเปลี่ยน</t>
  </si>
  <si>
    <t>3.1 ตารางกลับไปแสดงข้อมูลเริ่มต้นจากแถวที่ 1 โดยอัตโนมัติ (ข้อความแสดง "1-10 of 43")
3.2 ปุ่ม Previous กลับเป็นสถานะ Disabled เนื่องจากกลับมาอยู่หน้าแรก</t>
  </si>
  <si>
    <t>PL_05_14</t>
  </si>
  <si>
    <t>ตรวจสอบปุ่ม Previous และ Next ทำงานร่วมกับค่า Rows per page ที่เลือก</t>
  </si>
  <si>
    <t>Rows per page = 15, Total = 43 (3 หน้า: 15,15,13)</t>
  </si>
  <si>
    <t>1. เข้าสู่เมนูที่กำหนด (Rows per page = 15, Total = 43)
2. ตรวจสอบสถานะปุ่ม Previous และ Next ในหน้าแรก
3. กดปุ่ม "Next ›" แล้วตรวจสอบข้อความ "X-Y of Z" และข้อมูลที่แสดง
4. กดปุ่ม "Next ›" อีกครั้งจนถึงหน้าสุดท้าย แล้วตรวจสอบสถานะปุ่ม Next
5. กดปุ่ม "‹ Previous" เพื่อย้อนกลับ</t>
  </si>
  <si>
    <t>2.1 ปุ่ม "‹ Previous" อยู่ในสถานะ Disabled และปุ่ม "Next ›" อยู่ในสถานะ Active เมื่ออยู่หน้าแรก
3.1 ข้อความเปลี่ยนเป็น "16-30 of 43" และตารางแสดงข้อมูลแถวที่ 16-30 ถูกต้อง ไม่ซ้ำกับหน้าก่อนหน้า
4.1 หน้าสุดท้ายแสดงข้อความ "31-43 of 43" (13 แถวที่เหลือ) และปุ่ม "Next ›" เปลี่ยนเป็นสถานะ Disabled
5.1 กด Previous แล้วข้อมูลย้อนกลับไปหน้าก่อนหน้าถูกต้อง ตรงกับที่เคยแสดง</t>
  </si>
  <si>
    <t>14-Aug เวลากด Next แล้วหน้าจะ Refresh กลับไปบนสุด ต้องเลื่อนลงมากด Next อีกครั้ง
New Req 27/07</t>
  </si>
  <si>
    <t>PL_05_15</t>
  </si>
  <si>
    <t>ตรวจสอบข้อความ "X-Y of Z" ในหน้าสุดท้ายเมื่อข้อมูลไม่ครบตาม Rows per page ที่เลือก</t>
  </si>
  <si>
    <t>Rows per page = 15, Total = 43 (หน้าสุดท้ายมี 13 แถว)</t>
  </si>
  <si>
    <t>1. เข้าสู่เมนูที่กำหนด (Rows per page = 15) แล้วกดปุ่ม Next จนถึงหน้าสุดท้าย
2. นับจำนวนแถวข้อมูลที่แสดงจริง (ไม่รวม Header)
3. ตรวจสอบข้อความ "X-Y of Z"</t>
  </si>
  <si>
    <t>2.1 หน้าสุดท้ายแสดงข้อมูล 13 แถว (43 - 15 - 15 = 13) ไม่มีแถวว่างเพิ่มเติมให้ครบ 15
3.1 ข้อความแสดง "31-43 of 43" ถูกต้อง ตรงกับจำนวนแถวจริงที่แสดง</t>
  </si>
  <si>
    <t>PL_05_16</t>
  </si>
  <si>
    <t>ตรวจสอบการเลือก Rows per page = 100 เมื่อจำนวนข้อมูลทั้งหมดน้อยกว่า 100</t>
  </si>
  <si>
    <t>Rows per page = 100, Total = 43</t>
  </si>
  <si>
    <t>1. เข้าสู่เมนูที่กำหนด (Total = 43)
2. เลือก Rows per page = "100"
3. ตรวจสอบจำนวนแถวที่แสดง ข้อความ "X-Y of Z" และสถานะปุ่ม Previous/Next</t>
  </si>
  <si>
    <t>3.1 ตารางแสดงข้อมูลทั้งหมด 43 แถวในหน้าเดียว
3.2 ข้อความแสดง "1-43 of 43" ถูกต้อง
3.3 ปุ่ม "‹ Previous" และ "Next ›" ทั้งสองอยู่ในสถานะ Disabled เนื่องจากมีเพียงหน้าเดียว</t>
  </si>
  <si>
    <t>PL_05_17</t>
  </si>
  <si>
    <t>ตรวจสอบว่าค่า Rows per page ที่เลือกไว้มีผลต่อผลลัพธ์เมื่อใช้ Filter/ค้นหาร่วมด้วย</t>
  </si>
  <si>
    <t>Rows per page = 25, Category = Medical</t>
  </si>
  <si>
    <t>1. เข้าสู่เมนูที่กำหนด แล้วเลือก Rows per page = "25"
2. เลือก Filter Category = "Medical"
3. ตรวจสอบข้อความ "X-Y of Z" และจำนวนแถวที่แสดงในตารางหลัง Filter</t>
  </si>
  <si>
    <t>3.1 ค่า Rows per page ที่เลือกไว้ (25) ยังคงถูกใช้กับผลลัพธ์ที่ผ่านการ Filter แล้ว ไม่รีเซ็ตกลับเป็นค่า Default
3.2 ข้อความ "X-Y of Z" อัปเดตตัวเลข Z (จำนวนรวม) ให้ตรงกับจำนวนผลลัพธ์หลัง Filter และแสดงข้อมูลไม่เกิน 25 แถวต่อหน้า</t>
  </si>
  <si>
    <t>PL_06</t>
  </si>
  <si>
    <t>ตรวจสอบปุ่ม Create Plan และหน้า Create Benefit Plan</t>
  </si>
  <si>
    <t>PL_06_01</t>
  </si>
  <si>
    <r>
      <rPr>
        <sz val="11"/>
        <color rgb="FF000000"/>
        <rFont val="Tahoma"/>
        <family val="2"/>
      </rPr>
      <t>ตรวจสอบการกดปุ่ม Create Plan และการแสดง</t>
    </r>
    <r>
      <rPr>
        <sz val="11"/>
        <color rgb="FF00B050"/>
        <rFont val="Tahoma"/>
        <family val="2"/>
      </rPr>
      <t>หน้า</t>
    </r>
    <r>
      <rPr>
        <sz val="11"/>
        <color rgb="FF000000"/>
        <rFont val="Tahoma"/>
        <family val="2"/>
      </rPr>
      <t xml:space="preserve"> Create Benefit Plan</t>
    </r>
  </si>
  <si>
    <t>1. เข้าสู่เมนูที่กำหนด
2. ตรวจสอบการแสดงปุ่ม Create Plan
3. กดปุ่ม Create Plan</t>
  </si>
  <si>
    <r>
      <rPr>
        <sz val="11"/>
        <color rgb="FF000000"/>
        <rFont val="Tahoma"/>
        <family val="2"/>
      </rPr>
      <t>2.1 แสดงปุ่ม Create Plan ที่มุมขวาบนของหน้าจอ
3.1 สามารถกดปุ่ม Create Plan ได้
3.2 แสดง</t>
    </r>
    <r>
      <rPr>
        <sz val="11"/>
        <color rgb="FF00B050"/>
        <rFont val="Tahoma"/>
        <family val="2"/>
      </rPr>
      <t>หน้า</t>
    </r>
    <r>
      <rPr>
        <strike/>
        <sz val="11"/>
        <color rgb="FF000000"/>
        <rFont val="Tahoma"/>
        <family val="2"/>
      </rPr>
      <t>ป็อปอัพ</t>
    </r>
    <r>
      <rPr>
        <sz val="11"/>
        <color rgb="FF000000"/>
        <rFont val="Tahoma"/>
        <family val="2"/>
      </rPr>
      <t xml:space="preserve"> "Create Benefit Plan"
3.3</t>
    </r>
    <r>
      <rPr>
        <sz val="11"/>
        <color rgb="FF00B050"/>
        <rFont val="Tahoma"/>
        <family val="2"/>
      </rPr>
      <t xml:space="preserve"> แสดง Breadcrumb "Benefits Admin › Benefit Plans › Create Plan" ถูกต้อง
</t>
    </r>
    <r>
      <rPr>
        <strike/>
        <sz val="11"/>
        <color rgb="FF000000"/>
        <rFont val="Tahoma"/>
        <family val="2"/>
      </rPr>
      <t xml:space="preserve">3.3 แสดง Badge "Create" ที่มุมบนของป็อปอัพ
3.4 แสดงปุ่มปิด (X) ทีมุมบนขวาของป็อปอัพ
</t>
    </r>
    <r>
      <rPr>
        <sz val="11"/>
        <color rgb="FF000000"/>
        <rFont val="Tahoma"/>
        <family val="2"/>
      </rPr>
      <t xml:space="preserve">3.5 แสดงปุ่ม Cancel และ Create Plan ด้านล่างสุด 
3.6 ปุ่ม Create Plan อยู่ในสถานะ Enable </t>
    </r>
    <r>
      <rPr>
        <strike/>
        <sz val="11"/>
        <color rgb="FF000000"/>
        <rFont val="Tahoma"/>
        <family val="2"/>
      </rPr>
      <t xml:space="preserve">Disabled
</t>
    </r>
    <r>
      <rPr>
        <sz val="11"/>
        <color rgb="FF000000"/>
        <rFont val="Tahoma"/>
        <family val="2"/>
      </rPr>
      <t>3.7 ปุ่ม Cancel อยู่ในสถานะ Enable</t>
    </r>
  </si>
  <si>
    <t>4-Aug New req. uppdate pop-up to page</t>
  </si>
  <si>
    <t>PL_06_02</t>
  </si>
  <si>
    <r>
      <rPr>
        <sz val="11"/>
        <color rgb="FF000000"/>
        <rFont val="Tahoma"/>
        <family val="2"/>
      </rPr>
      <t>ตรวจสอบความครบถ้วนของ Field ใน</t>
    </r>
    <r>
      <rPr>
        <strike/>
        <sz val="11"/>
        <color rgb="FF000000"/>
        <rFont val="Tahoma"/>
        <family val="2"/>
      </rPr>
      <t>ป็อปอัพ</t>
    </r>
    <r>
      <rPr>
        <sz val="11"/>
        <color rgb="FF000000"/>
        <rFont val="Tahoma"/>
        <family val="2"/>
      </rPr>
      <t xml:space="preserve"> Create Benefit Plan</t>
    </r>
  </si>
  <si>
    <r>
      <rPr>
        <sz val="11"/>
        <color rgb="FF000000"/>
        <rFont val="Tahoma"/>
        <family val="2"/>
      </rPr>
      <t>1. เข้าสู่เมนูที่กำหนด
2. กดปุ่ม Create Plan
3. ตรวจสอบ Field ทั้งหมดใน</t>
    </r>
    <r>
      <rPr>
        <strike/>
        <sz val="11"/>
        <color rgb="FF000000"/>
        <rFont val="Tahoma"/>
        <family val="2"/>
      </rPr>
      <t>ป็อปอัพ</t>
    </r>
    <r>
      <rPr>
        <sz val="11"/>
        <color rgb="FF000000"/>
        <rFont val="Tahoma"/>
        <family val="2"/>
      </rPr>
      <t xml:space="preserve"> Create Benefit Plan</t>
    </r>
  </si>
  <si>
    <r>
      <rPr>
        <sz val="11"/>
        <color rgb="FF000000"/>
        <rFont val="Tahoma"/>
        <family val="2"/>
      </rPr>
      <t xml:space="preserve">3.1 หัวข้อ BENEFIT INFO: แสดง Field Country, Status, </t>
    </r>
    <r>
      <rPr>
        <sz val="11"/>
        <color rgb="FF00B050"/>
        <rFont val="Tahoma"/>
        <family val="2"/>
      </rPr>
      <t>Benefit Plan ID, Benefit Name</t>
    </r>
    <r>
      <rPr>
        <sz val="11"/>
        <color rgb="FF000000"/>
        <rFont val="Tahoma"/>
        <family val="2"/>
      </rPr>
      <t xml:space="preserve">, </t>
    </r>
    <r>
      <rPr>
        <strike/>
        <sz val="11"/>
        <color rgb="FF000000"/>
        <rFont val="Tahoma"/>
        <family val="2"/>
      </rPr>
      <t>Plan name (Thai), Plan name (English),</t>
    </r>
    <r>
      <rPr>
        <sz val="11"/>
        <color rgb="FF00B050"/>
        <rFont val="Tahoma"/>
        <family val="2"/>
      </rPr>
      <t xml:space="preserve"> Benefit Category</t>
    </r>
    <r>
      <rPr>
        <sz val="11"/>
        <color rgb="FF000000"/>
        <rFont val="Tahoma"/>
        <family val="2"/>
      </rPr>
      <t xml:space="preserve">, </t>
    </r>
    <r>
      <rPr>
        <sz val="11"/>
        <color rgb="FF00B050"/>
        <rFont val="Tahoma"/>
        <family val="2"/>
      </rPr>
      <t>Effective Start Date</t>
    </r>
    <r>
      <rPr>
        <sz val="11"/>
        <color rgb="FF000000"/>
        <rFont val="Tahoma"/>
        <family val="2"/>
      </rPr>
      <t xml:space="preserve">, </t>
    </r>
    <r>
      <rPr>
        <sz val="11"/>
        <color rgb="FF00B050"/>
        <rFont val="Tahoma"/>
        <family val="2"/>
      </rPr>
      <t xml:space="preserve">Effective End Date
</t>
    </r>
    <r>
      <rPr>
        <sz val="11"/>
        <color rgb="FF000000"/>
        <rFont val="Tahoma"/>
        <family val="2"/>
      </rPr>
      <t xml:space="preserve">3.2 หัวข้อ BENEFIT TYPE / GROUP: แสดง Field Benefit Type
3.3 หัวข้อ </t>
    </r>
    <r>
      <rPr>
        <sz val="11"/>
        <color rgb="FF00B050"/>
        <rFont val="Tahoma"/>
        <family val="2"/>
      </rPr>
      <t>ENROLLMENT</t>
    </r>
    <r>
      <rPr>
        <sz val="11"/>
        <color rgb="FF000000"/>
        <rFont val="Tahoma"/>
        <family val="2"/>
      </rPr>
      <t xml:space="preserve">: แสดง Field </t>
    </r>
    <r>
      <rPr>
        <sz val="11"/>
        <color rgb="FF00B050"/>
        <rFont val="Tahoma"/>
        <family val="2"/>
      </rPr>
      <t xml:space="preserve">Enrollment
</t>
    </r>
    <r>
      <rPr>
        <sz val="11"/>
        <color rgb="FF000000"/>
        <rFont val="Tahoma"/>
        <family val="2"/>
      </rPr>
      <t xml:space="preserve">3.4 หัวข้อ CLAIM CONDITION: แสดง Field Claim Period, Entitlement </t>
    </r>
    <r>
      <rPr>
        <sz val="11"/>
        <color rgb="FF00B050"/>
        <rFont val="Tahoma"/>
        <family val="2"/>
      </rPr>
      <t xml:space="preserve">Calculation </t>
    </r>
    <r>
      <rPr>
        <sz val="11"/>
        <color rgb="FF000000"/>
        <rFont val="Tahoma"/>
        <family val="2"/>
      </rPr>
      <t>Method, Eligible Claim Date (Days), Special Claim Condition
3.5 หัวข้อ LEGAL ENTITY: แสดง Field Company
3.6 แสดงปุ่ม Cancel และ Create Plan ท้ายป็อปอัพ</t>
    </r>
  </si>
  <si>
    <t>TBC wording Plan ID-Plan ID และ Enrollment-Enrollment ให้ตรงกัน - Done update 14 Jul
TBC Wording ไม่ตรงกับ ตาราง/filter</t>
  </si>
  <si>
    <t>PL_06_03</t>
  </si>
  <si>
    <r>
      <rPr>
        <sz val="11"/>
        <color rgb="FF000000"/>
        <rFont val="Tahoma"/>
        <family val="2"/>
      </rPr>
      <t>ตรวจสอบ Field Type ของแต่ละ Field ใน</t>
    </r>
    <r>
      <rPr>
        <strike/>
        <sz val="11"/>
        <color rgb="FF000000"/>
        <rFont val="Tahoma"/>
        <family val="2"/>
      </rPr>
      <t>ป็อปอัพ</t>
    </r>
    <r>
      <rPr>
        <sz val="11"/>
        <color rgb="FF000000"/>
        <rFont val="Tahoma"/>
        <family val="2"/>
      </rPr>
      <t xml:space="preserve"> Create Benefit Plan</t>
    </r>
  </si>
  <si>
    <t>1. เข้าสู่เมนูที่กำหนด
2. กดปุ่ม Create Plan
3. ตรวจสอบรูปแบบ Type ของแต่ละ Field</t>
  </si>
  <si>
    <r>
      <rPr>
        <sz val="11"/>
        <color rgb="FF000000"/>
        <rFont val="Tahoma"/>
        <family val="2"/>
      </rPr>
      <t>3.1 Country: Dropdown (Single select)
3.2 Status: Dropdown (Single select)
3.3</t>
    </r>
    <r>
      <rPr>
        <sz val="11"/>
        <color rgb="FF00B050"/>
        <rFont val="Tahoma"/>
        <family val="2"/>
      </rPr>
      <t xml:space="preserve"> Benefit Plan ID</t>
    </r>
    <r>
      <rPr>
        <sz val="11"/>
        <color rgb="FF000000"/>
        <rFont val="Tahoma"/>
        <family val="2"/>
      </rPr>
      <t xml:space="preserve">: Text field, พิมพ์ข้อความได้
3.4 </t>
    </r>
    <r>
      <rPr>
        <sz val="11"/>
        <color rgb="FF00B050"/>
        <rFont val="Tahoma"/>
        <family val="2"/>
      </rPr>
      <t xml:space="preserve">Benefit Name: Text field, พิมพ์ข้อความได้
</t>
    </r>
    <r>
      <rPr>
        <strike/>
        <sz val="11"/>
        <color rgb="FF000000"/>
        <rFont val="Tahoma"/>
        <family val="2"/>
      </rPr>
      <t xml:space="preserve">3.4 Plan name (Thai): Text field, พิมพ์ข้อความได้
3.5 Plan name (English): Text field, พิมพ์ข้อความได้
</t>
    </r>
    <r>
      <rPr>
        <sz val="11"/>
        <color rgb="FF000000"/>
        <rFont val="Tahoma"/>
        <family val="2"/>
      </rPr>
      <t xml:space="preserve">3.6 </t>
    </r>
    <r>
      <rPr>
        <sz val="11"/>
        <color rgb="FF00B050"/>
        <rFont val="Tahoma"/>
        <family val="2"/>
      </rPr>
      <t>Benefit Category</t>
    </r>
    <r>
      <rPr>
        <sz val="11"/>
        <color rgb="FF000000"/>
        <rFont val="Tahoma"/>
        <family val="2"/>
      </rPr>
      <t xml:space="preserve">: Dropdown (Single select)
3.7 Effective Start Date / Effective End Date: Date picker (dd MMM yyyy)
3.8 Benefit Type: Dropdown (Single select)
3.9 </t>
    </r>
    <r>
      <rPr>
        <sz val="11"/>
        <color rgb="FF00B050"/>
        <rFont val="Tahoma"/>
        <family val="2"/>
      </rPr>
      <t>Enrollment</t>
    </r>
    <r>
      <rPr>
        <sz val="11"/>
        <color rgb="FF000000"/>
        <rFont val="Tahoma"/>
        <family val="2"/>
      </rPr>
      <t xml:space="preserve">: Dropdown (Single select)
3.10 Claim Period: Dropdown (Single select)
3.11 Entitlement </t>
    </r>
    <r>
      <rPr>
        <sz val="11"/>
        <color rgb="FF00B050"/>
        <rFont val="Tahoma"/>
        <family val="2"/>
      </rPr>
      <t xml:space="preserve">Calculation </t>
    </r>
    <r>
      <rPr>
        <sz val="11"/>
        <color rgb="FF000000"/>
        <rFont val="Tahoma"/>
        <family val="2"/>
      </rPr>
      <t xml:space="preserve">Method: Dropdown (Single select)
3.12 Eligible Claim Date (Days): Number field
3.13 Special Claim Condition: Dropdown (Single select)
3.14 Condition: Dropdown </t>
    </r>
    <r>
      <rPr>
        <sz val="11"/>
        <color rgb="FF305496"/>
        <rFont val="Tahoma"/>
        <family val="2"/>
      </rPr>
      <t>(</t>
    </r>
    <r>
      <rPr>
        <sz val="11"/>
        <color rgb="FF00B050"/>
        <rFont val="Tahoma"/>
        <family val="2"/>
      </rPr>
      <t>Multi select</t>
    </r>
    <r>
      <rPr>
        <sz val="11"/>
        <color rgb="FF305496"/>
        <rFont val="Tahoma"/>
        <family val="2"/>
      </rPr>
      <t>)</t>
    </r>
    <r>
      <rPr>
        <sz val="11"/>
        <color rgb="FF000000"/>
        <rFont val="Tahoma"/>
        <family val="2"/>
      </rPr>
      <t xml:space="preserve">, แสดงเมื่อเลือก Special Claim Condition = Yes
3.15 Company: Dropdown </t>
    </r>
    <r>
      <rPr>
        <sz val="11"/>
        <color rgb="FF00B050"/>
        <rFont val="Tahoma"/>
        <family val="2"/>
      </rPr>
      <t xml:space="preserve">Search </t>
    </r>
    <r>
      <rPr>
        <sz val="11"/>
        <color rgb="FF000000"/>
        <rFont val="Tahoma"/>
        <family val="2"/>
      </rPr>
      <t>(</t>
    </r>
    <r>
      <rPr>
        <sz val="11"/>
        <color rgb="FF00B050"/>
        <rFont val="Tahoma"/>
        <family val="2"/>
      </rPr>
      <t xml:space="preserve">Multi </t>
    </r>
    <r>
      <rPr>
        <sz val="11"/>
        <color rgb="FF000000"/>
        <rFont val="Tahoma"/>
        <family val="2"/>
      </rPr>
      <t>select)</t>
    </r>
  </si>
  <si>
    <t>TBC Condition ต้องเป็น Multi-select - Done update 14 Jul</t>
  </si>
  <si>
    <t>PL_06_04</t>
  </si>
  <si>
    <t>ตรวจสอบค่า Default/Placeholder ของแต่ละ Field ในป็อปอัพ Create Benefit Plan</t>
  </si>
  <si>
    <t>1. เข้าสู่เมนูที่กำหนด
2. กดปุ่ม Create Plan
3. ตรวจสอบค่า Default ของแต่ละ Field ก่อนมีการแก้ไขข้อมูล</t>
  </si>
  <si>
    <r>
      <rPr>
        <sz val="11"/>
        <color rgb="FF000000"/>
        <rFont val="Tahoma"/>
        <family val="2"/>
      </rPr>
      <t xml:space="preserve">3.1 Country: Default = Thailand (TH)
3.2 Status: Default = Active
3.3 </t>
    </r>
    <r>
      <rPr>
        <sz val="11"/>
        <color rgb="FF00B050"/>
        <rFont val="Tahoma"/>
        <family val="2"/>
      </rPr>
      <t xml:space="preserve">Benefit </t>
    </r>
    <r>
      <rPr>
        <sz val="11"/>
        <color rgb="FF000000"/>
        <rFont val="Tahoma"/>
        <family val="2"/>
      </rPr>
      <t xml:space="preserve">Plan ID: Placeholder = BE-MED-005 (ตัวอย่างตาม Format)
3.4 Benefit Name: Placeholder = ว่าง
</t>
    </r>
    <r>
      <rPr>
        <strike/>
        <sz val="11"/>
        <color rgb="FF000000"/>
        <rFont val="Tahoma"/>
        <family val="2"/>
      </rPr>
      <t xml:space="preserve">3.4 Plan name (Thai): Default ว่าง
3.5 Plan name (English): Default ว่าง
</t>
    </r>
    <r>
      <rPr>
        <sz val="11"/>
        <color rgb="FF000000"/>
        <rFont val="Tahoma"/>
        <family val="2"/>
      </rPr>
      <t xml:space="preserve">3.6 </t>
    </r>
    <r>
      <rPr>
        <sz val="11"/>
        <color rgb="FF00B050"/>
        <rFont val="Tahoma"/>
        <family val="2"/>
      </rPr>
      <t>Benefit Category</t>
    </r>
    <r>
      <rPr>
        <sz val="11"/>
        <color rgb="FF000000"/>
        <rFont val="Tahoma"/>
        <family val="2"/>
      </rPr>
      <t xml:space="preserve">: Default = Medical
3.7 </t>
    </r>
    <r>
      <rPr>
        <sz val="11"/>
        <color rgb="FF00B050"/>
        <rFont val="Tahoma"/>
        <family val="2"/>
      </rPr>
      <t>Effective Start Date</t>
    </r>
    <r>
      <rPr>
        <sz val="11"/>
        <color rgb="FF4472C4"/>
        <rFont val="Tahoma"/>
        <family val="2"/>
      </rPr>
      <t xml:space="preserve">: </t>
    </r>
    <r>
      <rPr>
        <sz val="11"/>
        <color rgb="FF000000"/>
        <rFont val="Tahoma"/>
        <family val="2"/>
      </rPr>
      <t xml:space="preserve">Placeholder = Select Date
3.8 </t>
    </r>
    <r>
      <rPr>
        <sz val="11"/>
        <color rgb="FF00B050"/>
        <rFont val="Tahoma"/>
        <family val="2"/>
      </rPr>
      <t xml:space="preserve">Effective End Date: Default = 31 Dec 9999 
</t>
    </r>
    <r>
      <rPr>
        <sz val="11"/>
        <color rgb="FF000000"/>
        <rFont val="Tahoma"/>
        <family val="2"/>
      </rPr>
      <t xml:space="preserve">3.9 Benefit Type: Default = Reimbursement: Employee/HR
3.10 Enrollment: Default = Auto Enrollment
3.11 Claim Period: Default = Year
3.12 Entitlement </t>
    </r>
    <r>
      <rPr>
        <sz val="11"/>
        <color rgb="FF00B050"/>
        <rFont val="Tahoma"/>
        <family val="2"/>
      </rPr>
      <t xml:space="preserve">Calculation </t>
    </r>
    <r>
      <rPr>
        <sz val="11"/>
        <color rgb="FF000000"/>
        <rFont val="Tahoma"/>
        <family val="2"/>
      </rPr>
      <t xml:space="preserve">Method: Default = Full
3.13 Eligible Claim Date (Days): Default = 30
3.14 </t>
    </r>
    <r>
      <rPr>
        <sz val="11"/>
        <color rgb="FF00B050"/>
        <rFont val="Tahoma"/>
        <family val="2"/>
      </rPr>
      <t xml:space="preserve">Special Claim Condition: Default =  "— Select —" (ยังไม่เลือก)
</t>
    </r>
    <r>
      <rPr>
        <sz val="11"/>
        <color rgb="FF000000"/>
        <rFont val="Tahoma"/>
        <family val="2"/>
      </rPr>
      <t>3.15 Condition: Default = "— Select Condition—" (ยังไม่เลือก), แสดงเมื่อเลือก Special Claim Condition = Yes
3.16 Company: Default = "— Select Company —" (ยังไม่เลือก)</t>
    </r>
  </si>
  <si>
    <t>70545-[UI-Create] No Options displayed in Country, Benefit Category, and Benefit Type Dropdowns when Creat Plan</t>
  </si>
  <si>
    <t>11-Aug Failed 70545
14-Aug TBC Special Claim Condition Default select?
TBC Effective to เป็นค่า Default สิ้นปี ห้ามแก้ไข - ไม่ Default แก้ได้ Done update 14 Jul</t>
  </si>
  <si>
    <t>PL_06_05</t>
  </si>
  <si>
    <t>ตรวจสอบ Required Field ในป็อปอัพ Create Benefit Plan</t>
  </si>
  <si>
    <r>
      <rPr>
        <sz val="11"/>
        <color rgb="FF000000"/>
        <rFont val="Tahoma"/>
        <family val="2"/>
      </rPr>
      <t xml:space="preserve">1. เข้าสู่เมนูที่กำหนด
2. กดปุ่ม Create Plan
3. ตรวจสอบสัญลักษณ์ </t>
    </r>
    <r>
      <rPr>
        <sz val="11"/>
        <color rgb="FFED7D31"/>
        <rFont val="Tahoma"/>
        <family val="2"/>
      </rPr>
      <t xml:space="preserve">* </t>
    </r>
    <r>
      <rPr>
        <sz val="11"/>
        <color rgb="FF000000"/>
        <rFont val="Tahoma"/>
        <family val="2"/>
      </rPr>
      <t>หลังชื่อ Field ที่เป็น Required
4. ปล่อย Required field บาง Field ว่างไว้ แล้วตรวจสอบปุ่ม Create Plan
5. กดปุ่ม Create Plan
6. กรอกข้อมูลใน Required field ให้ครบถ้วน แล้วตรวจสอบปุ่ม Create Plan</t>
    </r>
  </si>
  <si>
    <r>
      <rPr>
        <sz val="11"/>
        <color rgb="FF000000"/>
        <rFont val="Tahoma"/>
        <family val="2"/>
      </rPr>
      <t xml:space="preserve">3.1 Field ที่เป็น Required ประกอบด้วย Field ดังนี้ 
- Country
- Status
- </t>
    </r>
    <r>
      <rPr>
        <sz val="11"/>
        <color rgb="FF00B050"/>
        <rFont val="Tahoma"/>
        <family val="2"/>
      </rPr>
      <t xml:space="preserve">Benefit Plan ID
</t>
    </r>
    <r>
      <rPr>
        <sz val="11"/>
        <color rgb="FF000000"/>
        <rFont val="Tahoma"/>
        <family val="2"/>
      </rPr>
      <t xml:space="preserve">- </t>
    </r>
    <r>
      <rPr>
        <sz val="11"/>
        <color rgb="FF00B050"/>
        <rFont val="Tahoma"/>
        <family val="2"/>
      </rPr>
      <t xml:space="preserve">Benefit Name
</t>
    </r>
    <r>
      <rPr>
        <strike/>
        <sz val="11"/>
        <color rgb="FF000000"/>
        <rFont val="Tahoma"/>
        <family val="2"/>
      </rPr>
      <t>- Plan name (Thai)
- Plan name (English</t>
    </r>
    <r>
      <rPr>
        <sz val="11"/>
        <color rgb="FF000000"/>
        <rFont val="Tahoma"/>
        <family val="2"/>
      </rPr>
      <t xml:space="preserve">)
- </t>
    </r>
    <r>
      <rPr>
        <sz val="11"/>
        <color rgb="FF00B050"/>
        <rFont val="Tahoma"/>
        <family val="2"/>
      </rPr>
      <t xml:space="preserve">Benefit Category
</t>
    </r>
    <r>
      <rPr>
        <sz val="11"/>
        <color rgb="FF000000"/>
        <rFont val="Tahoma"/>
        <family val="2"/>
      </rPr>
      <t xml:space="preserve">- Effective Start Date
- Benefit Type
- Enrollment
- Claim Period
- Entitlement </t>
    </r>
    <r>
      <rPr>
        <sz val="11"/>
        <color rgb="FF00B050"/>
        <rFont val="Tahoma"/>
        <family val="2"/>
      </rPr>
      <t xml:space="preserve">Calculation </t>
    </r>
    <r>
      <rPr>
        <sz val="11"/>
        <color rgb="FF000000"/>
        <rFont val="Tahoma"/>
        <family val="2"/>
      </rPr>
      <t xml:space="preserve">Method
- Eligible Claim Date (Days)
- </t>
    </r>
    <r>
      <rPr>
        <sz val="11"/>
        <color rgb="FF00B050"/>
        <rFont val="Tahoma"/>
        <family val="2"/>
      </rPr>
      <t xml:space="preserve">Special claim condition
</t>
    </r>
    <r>
      <rPr>
        <sz val="11"/>
        <color rgb="FF000000"/>
        <rFont val="Tahoma"/>
        <family val="2"/>
      </rPr>
      <t xml:space="preserve">- Company
</t>
    </r>
    <r>
      <rPr>
        <sz val="11"/>
        <color rgb="FF00B050"/>
        <rFont val="Tahoma"/>
        <family val="2"/>
      </rPr>
      <t xml:space="preserve">4.1 เมื่อ Required field ยังกรอกไม่ครบ ปุ่ม Create Plan อยู่ในสถานะ Active สามารถกดได้
</t>
    </r>
    <r>
      <rPr>
        <strike/>
        <sz val="11"/>
        <color rgb="FF000000"/>
        <rFont val="Tahoma"/>
        <family val="2"/>
      </rPr>
      <t xml:space="preserve"> เมื่อ Required field ยังกรอกไม่ครบ ปุ่ม Create Plan อยู่ในสถานะ Disabled ไม่สามารถกดได้
</t>
    </r>
    <r>
      <rPr>
        <sz val="11"/>
        <color rgb="FF00B050"/>
        <rFont val="Tahoma"/>
        <family val="2"/>
      </rPr>
      <t xml:space="preserve">5.1 เมื่อกด Create Plan จะแสดง Error Message "This field is required." ข้างล่าง Require Field ที่ยังไม่ได้กรอก
5.2 ระบบไม่บันทึกข้อมูล และป็อปอัพยังคงเปิดอยู่
</t>
    </r>
    <r>
      <rPr>
        <sz val="11"/>
        <color rgb="FF000000"/>
        <rFont val="Tahoma"/>
        <family val="2"/>
      </rPr>
      <t>6.1 เมื่อกรอก Required field ครบถ้วน เมื่อกดปุ่ม Create Plan สามารถกดเพื่อบันทึกข้อมูลได้</t>
    </r>
  </si>
  <si>
    <t>70676-[UI-Create] Company field not display error message "This field is required"</t>
  </si>
  <si>
    <t>14-Aug Failed Company ไม่ขึ้น Error message
14-Aug Special claim condition เป็น require&gt; require
Effective from/ Company เปลี่ยนเป็น Require รอปรับใน UI - Done update 14 Jul 
22 Jul Update Req</t>
  </si>
  <si>
    <t>PL_06_06</t>
  </si>
  <si>
    <t>ตรวจสอบค่า List of value ของ Dropdown แต่ละ Field ในป็อปอัพ Create Benefit Plan</t>
  </si>
  <si>
    <t xml:space="preserve">1. เข้าสู่เมนูที่กำหนด
2. กดปุ่ม Create Plan
3. ตรวจสอบค่า List of value ของ Dropdown  แต่ละ Field </t>
  </si>
  <si>
    <r>
      <rPr>
        <sz val="11"/>
        <color rgb="FF000000"/>
        <rFont val="Tahoma"/>
        <family val="2"/>
      </rPr>
      <t xml:space="preserve">3.1 Country = Thailand (TH), Vietnam (VN)
3.2 Status = Active, Inactive
3.3 Benefit Category = Medical, Physical check, Gasoline, Toll, Car parking, Roaming, Children tuition, Mobile, Gift, Funeral, Wreath, Life/Accident, Scholarship
3.4 Benefit Type = Reimbursement: Employee/HR, Reimbursement: HR, Info., Record
3.5 Enrollment = Auto Enrollment, Manual Enrollment
3.6 Claim Period = Year, Month, Quarter, One-time, Lifetime
3.7 Entitlement </t>
    </r>
    <r>
      <rPr>
        <sz val="11"/>
        <color rgb="FF00B050"/>
        <rFont val="Tahoma"/>
        <family val="2"/>
      </rPr>
      <t xml:space="preserve">Calculation </t>
    </r>
    <r>
      <rPr>
        <sz val="11"/>
        <color rgb="FF000000"/>
        <rFont val="Tahoma"/>
        <family val="2"/>
      </rPr>
      <t>Method = Full, Prorate
3.8 Special Claim Condition = Yes, No
3.9 Condition = ePatient, Tops care, Non-IPD employee list, Fleet card (แสดงเมื่อเลือก Special Claim Condition = Yes)
3.10 Company = CDS (C001), CEH (C031), CFR (C004)...</t>
    </r>
  </si>
  <si>
    <t>70659-[UI-Create] Company list is inconsistent with the selected Country
70658-[UI-Create] Company dropdown does not show all list of Company
70675-[UI-Create] Company dropdown not sorted by Company Name</t>
  </si>
  <si>
    <t>14-Aug Company DB มีข้อมูลแต่ Plan ดึงมาไม่ครบ
TBC Sorting Company - Sort by name</t>
  </si>
  <si>
    <t>PL_06_07</t>
  </si>
  <si>
    <t>ตรวจสอบ Multi-Select Field Condition</t>
  </si>
  <si>
    <t>Condition= ePatient, Tops care, Non-IPD employee list, Fleet card</t>
  </si>
  <si>
    <t>1. เข้าสู่เมนูที่กำหนด
2. กดปุ่ม Create Plan
3. เลือก Special Claim Condition = Yes
4. เลือก Condition
5. สังเกต Condition ที่เลือก
6. กดที่ Condition ที่เคยเลือกไปแล้ว หรือกด x (Remove) ที่อยู่หลัง Condition ที่เลือกใน Field
7. ตรวจสอบปุ่ม Select all 
8. กด Select all / Deselect all และ ตรวจสอบ Condition ที่เลือก</t>
  </si>
  <si>
    <r>
      <rPr>
        <sz val="11"/>
        <color rgb="FF000000"/>
        <rFont val="Tahoma"/>
        <family val="2"/>
      </rPr>
      <t xml:space="preserve">3.1 มองเห็น Field Condition
4.1 สามารถเลือก Condition มากกว่า 1 รายการได้ (Multi Select)
4.2 สามารถ Search Condition ที่ต้องการได้
4.3 รายการที่เลือกแล้วจะเป็นเครื่องหมายถูก (✓) 
5.1 รายการที่เลือกจะแสดงอยู่ใน Field เป็น Tag </t>
    </r>
    <r>
      <rPr>
        <strike/>
        <sz val="11"/>
        <color rgb="FF000000"/>
        <rFont val="Tahoma"/>
        <family val="2"/>
      </rPr>
      <t xml:space="preserve">คั่นด้วย , comma </t>
    </r>
    <r>
      <rPr>
        <sz val="11"/>
        <color rgb="FF000000"/>
        <rFont val="Tahoma"/>
        <family val="2"/>
      </rPr>
      <t>เช่น ePatient, Tops care
5.2 แสดงปุ่ม x (Remove) หลังชื่อ Condition ที่เลือก
6.1 สามารถกดที่ Condition ที่เคยเลือกไปแล้ว เพื่อลบ Condition ที่ไม่ต้องการได้
6.2  สามารถกด x (Remove) หลังชื่อ Condition ที่เคยเลือกไปแล้ว เพื่อลบ Condition ที่ไม่ต้องการได้
7.1 มองเห็นปุ่ม Select all
8.1 สามารถกด Select all เพื่อเลือก Condition ทั้งหมดได้
8.2 Condition ทั้งหมดที่เลือกเป็นเครื่องหมายถูก (✓) 
8.3 Condition Field แสดงเป็น ALL 
8.4 สามารถกด Select all อีกครั้งเพื่อ Deselect all ได้ 
8.5 Condition ทั้งหมดไม่เป็นเครื่องหมายถูก (✓) 
8.6 Condition ทั้งหมดหายไป ขึ้น -- Select Condition -- (ยังไม่ได้เลือก)</t>
    </r>
  </si>
  <si>
    <t>Update 24/07</t>
  </si>
  <si>
    <t>PL_06_08</t>
  </si>
  <si>
    <t>ตรวจสอบ Multi-Select Field Company</t>
  </si>
  <si>
    <t>Company = CRC, RIS, CU, B2S,OFM,SSP</t>
  </si>
  <si>
    <r>
      <rPr>
        <sz val="11"/>
        <color rgb="FF000000"/>
        <rFont val="Tahoma"/>
        <family val="2"/>
      </rPr>
      <t xml:space="preserve">1. เข้าสู่เมนูที่กำหนด
2. กดปุ่ม Create Plan
3. เลือก Company </t>
    </r>
    <r>
      <rPr>
        <strike/>
        <sz val="11"/>
        <color rgb="FF000000"/>
        <rFont val="Tahoma"/>
        <family val="2"/>
      </rPr>
      <t xml:space="preserve">น้อยกว่า 5 รายการ
</t>
    </r>
    <r>
      <rPr>
        <sz val="11"/>
        <color rgb="FF000000"/>
        <rFont val="Tahoma"/>
        <family val="2"/>
      </rPr>
      <t xml:space="preserve">4. สังเกต Company ที่เลือก
</t>
    </r>
    <r>
      <rPr>
        <strike/>
        <sz val="11"/>
        <color rgb="FF000000"/>
        <rFont val="Tahoma"/>
        <family val="2"/>
      </rPr>
      <t xml:space="preserve">5. ตรวจสอบปุ่ม </t>
    </r>
    <r>
      <rPr>
        <strike/>
        <sz val="11"/>
        <color rgb="FF0070C0"/>
        <rFont val="Tahoma"/>
        <family val="2"/>
      </rPr>
      <t xml:space="preserve">More
</t>
    </r>
    <r>
      <rPr>
        <strike/>
        <sz val="11"/>
        <color rgb="FF000000"/>
        <rFont val="Tahoma"/>
        <family val="2"/>
      </rPr>
      <t xml:space="preserve">6. เลือก Company มากกว่า 5 รายการ
7. สังเกต Company ที่เลือก
8. ตรวจสอบปุ่ม </t>
    </r>
    <r>
      <rPr>
        <strike/>
        <sz val="11"/>
        <color rgb="FF0070C0"/>
        <rFont val="Tahoma"/>
        <family val="2"/>
      </rPr>
      <t xml:space="preserve">More + X </t>
    </r>
    <r>
      <rPr>
        <strike/>
        <sz val="11"/>
        <color rgb="FF000000"/>
        <rFont val="Tahoma"/>
        <family val="2"/>
      </rPr>
      <t xml:space="preserve">และลองกด
</t>
    </r>
    <r>
      <rPr>
        <sz val="11"/>
        <color rgb="FF000000"/>
        <rFont val="Tahoma"/>
        <family val="2"/>
      </rPr>
      <t xml:space="preserve">9. กดที่ Company ที่เคยเลือกไปแล้ว หรือกด x (Remove) ที่อยู่หลัง Company ที่เลือกใน Field
</t>
    </r>
    <r>
      <rPr>
        <sz val="11"/>
        <color rgb="FF00B050"/>
        <rFont val="Tahoma"/>
        <family val="2"/>
      </rPr>
      <t>10. ตรวจสอบปุ่ม Select all 
11. กด Select all / Deselect all และ ตรวจสอบ Company ที่เลือก</t>
    </r>
  </si>
  <si>
    <r>
      <rPr>
        <sz val="11"/>
        <color rgb="FF000000"/>
        <rFont val="Tahoma"/>
        <family val="2"/>
      </rPr>
      <t xml:space="preserve">3.1 สามารถเลือก Company มากกว่า 1 รายการได้ (Multi Select)
3.2 สามารถ Search Company ที่ต้องการได้
3.3 รายการที่เลือกแล้วจะเป็นเครื่องหมายถูก (✓) 
4.1 รายการที่เลือกจะแสดง Company อยู่ใน Field เป็น Tag </t>
    </r>
    <r>
      <rPr>
        <strike/>
        <sz val="11"/>
        <color rgb="FF000000"/>
        <rFont val="Tahoma"/>
        <family val="2"/>
      </rPr>
      <t xml:space="preserve">คั่นด้วย , comma
</t>
    </r>
    <r>
      <rPr>
        <sz val="11"/>
        <color rgb="FF000000"/>
        <rFont val="Tahoma"/>
        <family val="2"/>
      </rPr>
      <t xml:space="preserve">4.2 แสดงปุ่ม x (Remove) หลังชื่อ Company ที่เลือก
</t>
    </r>
    <r>
      <rPr>
        <strike/>
        <sz val="11"/>
        <color rgb="FF000000"/>
        <rFont val="Tahoma"/>
        <family val="2"/>
      </rPr>
      <t xml:space="preserve">5.1 กรณีเลือกน้อยกว่า 5 Company จะไม่แสดงปุ่ม </t>
    </r>
    <r>
      <rPr>
        <strike/>
        <sz val="11"/>
        <color rgb="FF0070C0"/>
        <rFont val="Tahoma"/>
        <family val="2"/>
      </rPr>
      <t xml:space="preserve">More
</t>
    </r>
    <r>
      <rPr>
        <strike/>
        <sz val="11"/>
        <color rgb="FF000000"/>
        <rFont val="Tahoma"/>
        <family val="2"/>
      </rPr>
      <t xml:space="preserve">7.1 รายการที่เลือกเกิน 5 Company จะไม่ขึ้น Tag เหมือน 5 รายการแรก แต่จะขึ้นเป็น More
8.1 แสดงปุ่ม </t>
    </r>
    <r>
      <rPr>
        <strike/>
        <sz val="11"/>
        <color rgb="FF0070C0"/>
        <rFont val="Tahoma"/>
        <family val="2"/>
      </rPr>
      <t xml:space="preserve">More </t>
    </r>
    <r>
      <rPr>
        <strike/>
        <sz val="11"/>
        <color rgb="FF000000"/>
        <rFont val="Tahoma"/>
        <family val="2"/>
      </rPr>
      <t xml:space="preserve">เมื่อเกิน Company มากกว่า 5 รายการ และขึ้น </t>
    </r>
    <r>
      <rPr>
        <strike/>
        <sz val="11"/>
        <color rgb="FF0070C0"/>
        <rFont val="Tahoma"/>
        <family val="2"/>
      </rPr>
      <t xml:space="preserve">+ X </t>
    </r>
    <r>
      <rPr>
        <strike/>
        <sz val="11"/>
        <color rgb="FF000000"/>
        <rFont val="Tahoma"/>
        <family val="2"/>
      </rPr>
      <t xml:space="preserve">(จำนวน Company ที่เกินมา)
8.2 เมื่อกดปุ่ม </t>
    </r>
    <r>
      <rPr>
        <strike/>
        <sz val="11"/>
        <color rgb="FF0070C0"/>
        <rFont val="Tahoma"/>
        <family val="2"/>
      </rPr>
      <t xml:space="preserve">More </t>
    </r>
    <r>
      <rPr>
        <strike/>
        <sz val="11"/>
        <color rgb="FF000000"/>
        <rFont val="Tahoma"/>
        <family val="2"/>
      </rPr>
      <t xml:space="preserve">จะ Expand Company ทั้งหมดที่เลือก
</t>
    </r>
    <r>
      <rPr>
        <sz val="11"/>
        <color rgb="FF000000"/>
        <rFont val="Tahoma"/>
        <family val="2"/>
      </rPr>
      <t xml:space="preserve">9.1 สามารถกดที่ Company ที่เคยเลือกไปแล้ว เพื่อลบ Company ที่ไม่ต้องการได้
9.2 สามารถกด x (Remove) หลังชื่อ Company ที่เคยเลือกไปแล้ว เพื่อลบ Company ที่ไม่ต้องการได้
</t>
    </r>
    <r>
      <rPr>
        <sz val="11"/>
        <color rgb="FF00B050"/>
        <rFont val="Tahoma"/>
        <family val="2"/>
      </rPr>
      <t>10.1 มองเห็นปุ่ม Select all
11.1 สามารถกด Select all เพื่อเลือก Company ทั้งหมดได้
11.2 Company ทั้งหมดที่เลือกเป็นเครื่องหมายถูก (✓) 
11.3 Company Field แสดงเป็น ALL ไม่ได้แสดงชื่อ Company ทั้งหมด
11.4 สามารถกด Select all อีกครั้งเพื่อ Deselect all ได้ 
11.5 Company ทั้งหมดไม่เป็นเครื่องหมายถูก (✓) 
11.6 Company ทั้งหมดหายไป ขึ้น -- Select Company -- (ยังไม่ได้เลือก)</t>
    </r>
  </si>
  <si>
    <t>14-Aug Passed with condition, Skip 70659/70658
TBC มี Select all รึป่าว Pending UI
TBC More หรือ v เพื่อ Expand</t>
  </si>
  <si>
    <t>PL_06_09</t>
  </si>
  <si>
    <r>
      <rPr>
        <sz val="11"/>
        <color rgb="FF000000"/>
        <rFont val="Tahoma"/>
        <family val="2"/>
      </rPr>
      <t xml:space="preserve">ตรวจสอบปุ่ม Cancel </t>
    </r>
    <r>
      <rPr>
        <strike/>
        <sz val="11"/>
        <color rgb="FF000000"/>
        <rFont val="Tahoma"/>
        <family val="2"/>
      </rPr>
      <t>และปุ่มปิด (X)</t>
    </r>
    <r>
      <rPr>
        <sz val="11"/>
        <color rgb="FF000000"/>
        <rFont val="Tahoma"/>
        <family val="2"/>
      </rPr>
      <t xml:space="preserve"> ของ</t>
    </r>
    <r>
      <rPr>
        <strike/>
        <sz val="11"/>
        <color rgb="FF000000"/>
        <rFont val="Tahoma"/>
        <family val="2"/>
      </rPr>
      <t>ป็อปอัพ</t>
    </r>
    <r>
      <rPr>
        <sz val="11"/>
        <color rgb="FF000000"/>
        <rFont val="Tahoma"/>
        <family val="2"/>
      </rPr>
      <t xml:space="preserve"> Create Benefit Plan</t>
    </r>
  </si>
  <si>
    <r>
      <rPr>
        <sz val="11"/>
        <color rgb="FF000000"/>
        <rFont val="Tahoma"/>
        <family val="2"/>
      </rPr>
      <t xml:space="preserve">1. เข้าสู่เมนูที่กำหนด
2. กดปุ่ม Create Plan
3. กรอกข้อมูลบางส่วนในป็อปอัพ
4. กดปุ่ม Cancel
</t>
    </r>
    <r>
      <rPr>
        <strike/>
        <sz val="11"/>
        <color rgb="FF000000"/>
        <rFont val="Tahoma"/>
        <family val="2"/>
      </rPr>
      <t>5. กดปุ่ม Create Plan อีกครั้ง กรอกข้อมูลบางส่วน แล้วกดปุ่มปิด (X)</t>
    </r>
  </si>
  <si>
    <r>
      <rPr>
        <sz val="11"/>
        <color rgb="FF000000"/>
        <rFont val="Tahoma"/>
        <family val="2"/>
      </rPr>
      <t xml:space="preserve">4.1 หน้า Create Benefit Plan ปิดลง ย้อนกลับไปหน้า Benefit Plans </t>
    </r>
    <r>
      <rPr>
        <strike/>
        <sz val="11"/>
        <color rgb="FF000000"/>
        <rFont val="Tahoma"/>
        <family val="2"/>
      </rPr>
      <t xml:space="preserve">ป็อปอัพ Create Benefit Plan ปิดลง
</t>
    </r>
    <r>
      <rPr>
        <sz val="11"/>
        <color rgb="FF000000"/>
        <rFont val="Tahoma"/>
        <family val="2"/>
      </rPr>
      <t xml:space="preserve">4.2 ข้อมูลที่กรอกไว้ไม่ถูกบันทึก และไม่มี Plan ใหม่เพิ่มขึ้นในตาราง
</t>
    </r>
    <r>
      <rPr>
        <strike/>
        <sz val="11"/>
        <color rgb="FF000000"/>
        <rFont val="Tahoma"/>
        <family val="2"/>
      </rPr>
      <t>5.1 ป็อปอัพ Create Benefit Plan ปิดลงเมื่อกดปุ่ม X
5.2 ข้อมูลที่กรอกไว้ไม่ถูกบันทึก และไม่มี Plan ใหม่เพิ่มขึ้นในตาราง</t>
    </r>
  </si>
  <si>
    <t>PL_06_10</t>
  </si>
  <si>
    <t>Validate Plan ID ที่ซ้ำกับ Plan ID ที่มีอยู่แล้วในระบบ</t>
  </si>
  <si>
    <t>Plan ID = BE-MED-001 (มีอยู่แล้วในระบบ)</t>
  </si>
  <si>
    <t>1. เข้าสู่เมนูที่กำหนด
2. กดปุ่ม Create Plan
3. กรอก Plan ID เป็น BE-MED-001
4. กรอกข้อมูล Required field อื่นๆ ให้ครบถ้วน
5. กดปุ่ม Create Plan</t>
  </si>
  <si>
    <r>
      <rPr>
        <sz val="11"/>
        <color rgb="FF000000"/>
        <rFont val="Tahoma"/>
        <family val="2"/>
      </rPr>
      <t xml:space="preserve">5.1 ระบบแสดง Error message </t>
    </r>
    <r>
      <rPr>
        <sz val="11"/>
        <color rgb="FFC00000"/>
        <rFont val="Tahoma"/>
        <family val="2"/>
      </rPr>
      <t xml:space="preserve">"Plan ID already exists" </t>
    </r>
    <r>
      <rPr>
        <sz val="11"/>
        <color rgb="FF000000"/>
        <rFont val="Tahoma"/>
        <family val="2"/>
      </rPr>
      <t>ด้านล่างสุดของ Field  
5.2 ระบบไม่บันทึกข้อมูล และ</t>
    </r>
    <r>
      <rPr>
        <strike/>
        <sz val="11"/>
        <color rgb="FF000000"/>
        <rFont val="Tahoma"/>
        <family val="2"/>
      </rPr>
      <t>ป็อปอัพ</t>
    </r>
    <r>
      <rPr>
        <sz val="11"/>
        <color rgb="FF000000"/>
        <rFont val="Tahoma"/>
        <family val="2"/>
      </rPr>
      <t>หน้า Create Benefit Plan ยังคงเปิดอยู่
5.3 ไม่มี Plan ใหม่เพิ่มขึ้นในตาราง</t>
    </r>
  </si>
  <si>
    <t>PL_06_11</t>
  </si>
  <si>
    <t>Validate รูปแบบ Plan ID ที่ไม่ตรงตาม Format ที่กำหนด</t>
  </si>
  <si>
    <t>Plan ID = 
MED-001
BE-MD-001
BE-MED-1
BE-MED-XXX</t>
  </si>
  <si>
    <t>1. เข้าสู่เมนูที่กำหนด
2. กดปุ่ม Create Plan
3. กรอก Plan ID ในรูปแบบที่ไม่ถูกต้อง 
ขาด Prefix "BE-" = MED-001
Category code ไม่ตรง 3 ตัวอักษร = BE-MD-001
Running number ไม่ครบ 3 หลัก = BE-MED-1
หรือมีตัวอักษรปนตัวเลขผิดตำแหน่ง = BE-MED-XXX
4. กรอกข้อมูล Required field อื่นๆ ให้ครบถ้วน
5. กดปุ่ม Create Plan</t>
  </si>
  <si>
    <t>5.1 ระบบไม่แสดง Error message   
5.2 สามารถ Create Plan ได้สำเร็จ
5.3 มี Plan ใหม่เพิ่มขึ้นในตาราง</t>
  </si>
  <si>
    <t>14-Aug ใส่ได้แค่ _ และ ตัวอักษร ใส่ - , / ไม่ได้
TBC เพิ่ม validate format Plan ID - ไม่เพิ่ม ไม่มี use case</t>
  </si>
  <si>
    <t>PL_06_12</t>
  </si>
  <si>
    <t>Validate Effective Start Date สามารถเลือกวันที่น้อยกว่าวันปัจจุบันได้</t>
  </si>
  <si>
    <t xml:space="preserve">Effective Start Date = 01 Jul 1999
</t>
  </si>
  <si>
    <t>1. เข้าสู่เมนูที่กำหนด
2. กดปุ่ม Create Plan
3. กดที่ Field Effective Start Date
4. ตรวจสอบวันที่ในอดีต (ก่อนวันปัจจุบัน) บน Date picker
5. พยายามเลือก/กรอกวันที่ย้อนหลังจากวันปัจจุบัน</t>
  </si>
  <si>
    <t xml:space="preserve">4.1 วันที่ก่อนวันปัจจุบันแสดงเป็นสีเข้มและสามารถกดเลือกได้ (Active) บน Date picker
5.1 ระบบอนุญาตให้เลือกวันที่ย้อนหลังจากวันปัจจุบันได้
</t>
  </si>
  <si>
    <t>PL_06_13</t>
  </si>
  <si>
    <r>
      <rPr>
        <sz val="11"/>
        <color rgb="FF000000"/>
        <rFont val="Tahoma"/>
        <family val="2"/>
      </rPr>
      <t xml:space="preserve">Validate Effective End Date </t>
    </r>
    <r>
      <rPr>
        <sz val="11"/>
        <color rgb="FF00B050"/>
        <rFont val="Tahoma"/>
        <family val="2"/>
      </rPr>
      <t>ไม่</t>
    </r>
    <r>
      <rPr>
        <sz val="11"/>
        <color rgb="FF000000"/>
        <rFont val="Tahoma"/>
        <family val="2"/>
      </rPr>
      <t>สามารถเลือกวันที่น้อยกว่าวันปัจจุบันได้</t>
    </r>
  </si>
  <si>
    <t xml:space="preserve">Effective End Date = 01 Jul 1999
</t>
  </si>
  <si>
    <t>1. เข้าสู่เมนูที่กำหนด
2. กดปุ่ม Create Plan
3. กดที่ Field Effective End Date 
4. ตรวจสอบวันที่ในอดีต (ก่อนวันปัจจุบัน) บน Date picker
5. พยายามเลือก/กรอกวันที่ย้อนหลังจากวันปัจจุบัน</t>
  </si>
  <si>
    <r>
      <rPr>
        <sz val="11"/>
        <color rgb="FF000000"/>
        <rFont val="Tahoma"/>
        <family val="2"/>
      </rPr>
      <t>4.1 วันที่ก่อนวันปัจจุบันแสดง</t>
    </r>
    <r>
      <rPr>
        <sz val="11"/>
        <color rgb="FF00B050"/>
        <rFont val="Tahoma"/>
        <family val="2"/>
      </rPr>
      <t xml:space="preserve">เป็นสีจางและไม่สามารถกดเลือกได้ </t>
    </r>
    <r>
      <rPr>
        <sz val="11"/>
        <color rgb="FF000000"/>
        <rFont val="Tahoma"/>
        <family val="2"/>
      </rPr>
      <t>(Disabled) บน Date picker
5.1 ระบบ</t>
    </r>
    <r>
      <rPr>
        <sz val="11"/>
        <color rgb="FF00B050"/>
        <rFont val="Tahoma"/>
        <family val="2"/>
      </rPr>
      <t>ไม่</t>
    </r>
    <r>
      <rPr>
        <sz val="11"/>
        <color rgb="FF000000"/>
        <rFont val="Tahoma"/>
        <family val="2"/>
      </rPr>
      <t xml:space="preserve">อนุญาตให้เลือกวันที่ย้อนหลังจากวันปัจจุบันได้
</t>
    </r>
  </si>
  <si>
    <t>TBC BA เพิ่มใน spec
03/08 Updated</t>
  </si>
  <si>
    <t>PL_06_14</t>
  </si>
  <si>
    <t>Validate Effective Start/End Date สามารถเป็นวันเดียวกันได้</t>
  </si>
  <si>
    <t xml:space="preserve">Effective Start Date = Today
Effective End Date = Today
</t>
  </si>
  <si>
    <t>1. เข้าสู่เมนูที่กำหนด
2. กดปุ่ม Create Plan
3. เลือกวันที่ใน Field Effective Start Date เป็นวันปัจจุบัน
4. เลือกวันที่ใน Field Effective End Date เป็นวันปัจจุบัน
5. กรอก Required field อื่นๆ ให้ครบถ้วน
6. กดปุ่ม Create Plan</t>
  </si>
  <si>
    <t>6.1 ระบบไม่แสดง Error message   
6.2 สามารถ Create Plan ได้สำเร็จ
6.3 มี Plan ใหม่เพิ่มขึ้นในตาราง</t>
  </si>
  <si>
    <t>TBC Error message กรณี from/to เป็นวันที่เดียวกัน</t>
  </si>
  <si>
    <t>PL_06_15</t>
  </si>
  <si>
    <t>Validate Effective End Date ไม่สามารถน้อยกว่า Effective Start Date ได้</t>
  </si>
  <si>
    <t xml:space="preserve">Effective Start Date = Next Day
Effective End Date = Today
</t>
  </si>
  <si>
    <t>1. เข้าสู่เมนูที่กำหนด
2. กดปุ่ม Create Plan
3. เลือกวันที่ใน Field Effective Start Date เป็น Next day
4. เลือกวันที่ใน Field Effective End Date เป็น Today
5. กรอก Required field อื่นๆ ให้ครบถ้วน
6. กดปุ่ม Create Plan</t>
  </si>
  <si>
    <r>
      <rPr>
        <sz val="11"/>
        <color rgb="FF000000"/>
        <rFont val="Tahoma"/>
        <family val="2"/>
      </rPr>
      <t xml:space="preserve">6.1 ระบบแสดง Error message </t>
    </r>
    <r>
      <rPr>
        <sz val="11"/>
        <color rgb="FFC00000"/>
        <rFont val="Tahoma"/>
        <family val="2"/>
      </rPr>
      <t xml:space="preserve">"Effective start date must not be greater than effective end date." </t>
    </r>
    <r>
      <rPr>
        <sz val="11"/>
        <color rgb="FF000000"/>
        <rFont val="Tahoma"/>
        <family val="2"/>
      </rPr>
      <t>ด้านล่าง Field Effective Start Date
6.2 ระบบไม่บันทึกข้อมูล และป็อปอัพยังคงเปิดอยู่
6.3 ไม่มี Plan ใหม่เพิ่มขึ้นในตาราง</t>
    </r>
  </si>
  <si>
    <t>70758-[UI-Create] Effective Start Date field not display error message "Effective start date must not be greater than effective end date."</t>
  </si>
  <si>
    <t>17-Aug Failed 
TBC Error message กรณี from/to เป็นวันที่เดียวกัน
CF 30/07</t>
  </si>
  <si>
    <t>PL_06_16</t>
  </si>
  <si>
    <t>ตรวจสอบ Field Effective End Date สามารถเป็นค่าว่างได้ และหลัง Create Plan จะ Default ค่าเป็น 31 Dec 9999 อัตโนมัติ</t>
  </si>
  <si>
    <t>Effective End Date = Select Date (ไม่ระบุ)</t>
  </si>
  <si>
    <t xml:space="preserve">1. เข้าสู่เมนูที่กำหนด
2. กดปุ่ม Create Plan
3. เลือกวันที่ใน Field Effective Start Date 
4. ไม่ระบุ Field Effective End Date
5. กรอก Required field อื่นๆ ให้ครบถ้วน
6. กดปุ่ม Create Plan
7. กด Make correction 
8. ตรวจสอบ Effective End Date </t>
  </si>
  <si>
    <t>6.1 สามารถ Create Plan ได้
8.1 Effective End Date แสดงค่าเป็น 31 Dec 9999 ถูกต้อง</t>
  </si>
  <si>
    <t>TBC เป็น require รึป่าว default สิ้นปีปัจจุบัน ตั้งแต่ก่อนเลือก effective from หรือ default หลังเลือก effective from โดย default ตามปีที่เลือก - ไม่ require Done update 14 Jul</t>
  </si>
  <si>
    <t>PL_06_17</t>
  </si>
  <si>
    <r>
      <rPr>
        <sz val="11"/>
        <color rgb="FF000000"/>
        <rFont val="Tahoma"/>
        <family val="2"/>
      </rPr>
      <t xml:space="preserve">Validate </t>
    </r>
    <r>
      <rPr>
        <sz val="11"/>
        <color rgb="FF00B050"/>
        <rFont val="Tahoma"/>
        <family val="2"/>
      </rPr>
      <t>Benefit Name</t>
    </r>
    <r>
      <rPr>
        <sz val="11"/>
        <color rgb="FF000000"/>
        <rFont val="Tahoma"/>
        <family val="2"/>
      </rPr>
      <t xml:space="preserve"> กรอกเว้นวรรค</t>
    </r>
  </si>
  <si>
    <t>Benefit Name = เว้นวรรค</t>
  </si>
  <si>
    <r>
      <rPr>
        <sz val="11"/>
        <color rgb="FF000000"/>
        <rFont val="Tahoma"/>
        <family val="2"/>
      </rPr>
      <t xml:space="preserve">1. เข้าสู่เมนูที่กำหนด
2. กดปุ่ม Create Plan
3. Field </t>
    </r>
    <r>
      <rPr>
        <sz val="11"/>
        <color rgb="FF00B050"/>
        <rFont val="Tahoma"/>
        <family val="2"/>
      </rPr>
      <t>Benefit Name</t>
    </r>
    <r>
      <rPr>
        <sz val="11"/>
        <color rgb="FF000000"/>
        <rFont val="Tahoma"/>
        <family val="2"/>
      </rPr>
      <t xml:space="preserve"> กรอกเว้นวรรค
</t>
    </r>
  </si>
  <si>
    <r>
      <rPr>
        <strike/>
        <sz val="11"/>
        <color rgb="FF000000"/>
        <rFont val="Tahoma"/>
        <family val="2"/>
      </rPr>
      <t xml:space="preserve">5.1 ระบบแสดง Error message "Failed to save changes. Please try again." ด้านล่าง
</t>
    </r>
    <r>
      <rPr>
        <sz val="11"/>
        <color rgb="FF000000"/>
        <rFont val="Tahoma"/>
        <family val="2"/>
      </rPr>
      <t>3.2 ระบบแสดง Error message "</t>
    </r>
    <r>
      <rPr>
        <sz val="11"/>
        <color rgb="FFC00000"/>
        <rFont val="Tahoma"/>
        <family val="2"/>
      </rPr>
      <t>Benefit Name cannot contain only spaces.</t>
    </r>
    <r>
      <rPr>
        <sz val="11"/>
        <color rgb="FF000000"/>
        <rFont val="Tahoma"/>
        <family val="2"/>
      </rPr>
      <t>" ล่าง Field Benefit Name
3.3 ระบบไม่บันทึกข้อมูล และป็อปอัพยังคงเปิดอยู่
3.4 ไม่มี Plan ใหม่เพิ่มขึ้นในตาราง</t>
    </r>
  </si>
  <si>
    <t>70764-[UI-Create] Benefit Name does not display an error message when entering spaces only</t>
  </si>
  <si>
    <t>17-Aug Failed
แก้</t>
  </si>
  <si>
    <t>PL_06_18</t>
  </si>
  <si>
    <r>
      <rPr>
        <sz val="11"/>
        <color rgb="FF000000"/>
        <rFont val="Tahoma"/>
        <family val="2"/>
      </rPr>
      <t xml:space="preserve">Validate </t>
    </r>
    <r>
      <rPr>
        <sz val="11"/>
        <color rgb="FF00B050"/>
        <rFont val="Tahoma"/>
        <family val="2"/>
      </rPr>
      <t>Benefit Name</t>
    </r>
    <r>
      <rPr>
        <sz val="11"/>
        <color rgb="FF000000"/>
        <rFont val="Tahoma"/>
        <family val="2"/>
      </rPr>
      <t xml:space="preserve"> กรอกเกิน 125 ตัวอักษร</t>
    </r>
  </si>
  <si>
    <t>Benefit Name = QA-Create Plan Benefit Type Reimbursement Employee and HR</t>
  </si>
  <si>
    <r>
      <rPr>
        <sz val="11"/>
        <color rgb="FF000000"/>
        <rFont val="Tahoma"/>
        <family val="2"/>
      </rPr>
      <t xml:space="preserve">1. เข้าสู่เมนูที่กำหนด
2. กดปุ่ม Create Plan
3. Field </t>
    </r>
    <r>
      <rPr>
        <sz val="11"/>
        <color rgb="FF00B050"/>
        <rFont val="Tahoma"/>
        <family val="2"/>
      </rPr>
      <t>Benefit Name</t>
    </r>
    <r>
      <rPr>
        <sz val="11"/>
        <color rgb="FF000000"/>
        <rFont val="Tahoma"/>
        <family val="2"/>
      </rPr>
      <t xml:space="preserve"> กรอก QA-Create Plan Benefit Type Reimbursement Employee and HR
</t>
    </r>
  </si>
  <si>
    <r>
      <rPr>
        <strike/>
        <sz val="11"/>
        <color rgb="FF000000"/>
        <rFont val="Tahoma"/>
        <family val="2"/>
      </rPr>
      <t>5.1 ระบบแสดง Error message "Failed to save changes. Please try again."</t>
    </r>
    <r>
      <rPr>
        <strike/>
        <sz val="11"/>
        <color rgb="FF0070C0"/>
        <rFont val="Tahoma"/>
        <family val="2"/>
      </rPr>
      <t xml:space="preserve"> </t>
    </r>
    <r>
      <rPr>
        <strike/>
        <sz val="11"/>
        <color rgb="FF000000"/>
        <rFont val="Tahoma"/>
        <family val="2"/>
      </rPr>
      <t xml:space="preserve">ด้านล่าง
</t>
    </r>
    <r>
      <rPr>
        <sz val="11"/>
        <color rgb="FF000000"/>
        <rFont val="Tahoma"/>
        <family val="2"/>
      </rPr>
      <t>3.2 ระบบแสดง Error message "</t>
    </r>
    <r>
      <rPr>
        <sz val="11"/>
        <color rgb="FFC00000"/>
        <rFont val="Tahoma"/>
        <family val="2"/>
      </rPr>
      <t>Benefit Name must not exceed 125 characters.</t>
    </r>
    <r>
      <rPr>
        <sz val="11"/>
        <color rgb="FF000000"/>
        <rFont val="Tahoma"/>
        <family val="2"/>
      </rPr>
      <t>" ล่าง Field Benefit Name
3.3 ระบบไม่บันทึกข้อมูล และป็อปอัพยังคงเปิดอยู่
3.4 ไม่มี Plan ใหม่เพิ่มขึ้นในตาราง</t>
    </r>
  </si>
  <si>
    <t>70609-[UI-Create] Unable to save plan when entering more than 50 characters</t>
  </si>
  <si>
    <t>13-Aug Failed</t>
  </si>
  <si>
    <t>PL_06_19</t>
  </si>
  <si>
    <r>
      <rPr>
        <sz val="11"/>
        <color rgb="FF000000"/>
        <rFont val="Tahoma"/>
        <family val="2"/>
      </rPr>
      <t xml:space="preserve">Validate </t>
    </r>
    <r>
      <rPr>
        <sz val="11"/>
        <color rgb="FF00B050"/>
        <rFont val="Tahoma"/>
        <family val="2"/>
      </rPr>
      <t>Benefit Name</t>
    </r>
    <r>
      <rPr>
        <sz val="11"/>
        <color rgb="FF000000"/>
        <rFont val="Tahoma"/>
        <family val="2"/>
      </rPr>
      <t xml:space="preserve"> กรอกอักขระพิเศษ</t>
    </r>
  </si>
  <si>
    <t>Not Allow = ~:,=+^%!@#$*"'{}[];?\|&lt;&gt;,&amp;. ฺ ํ
Allow = _ / - ( )</t>
  </si>
  <si>
    <r>
      <rPr>
        <sz val="11"/>
        <color rgb="FF000000"/>
        <rFont val="Tahoma"/>
        <family val="2"/>
      </rPr>
      <t xml:space="preserve">1. เข้าสู่เมนูที่กำหนด
2. กดปุ่ม Create Plan
3. Field </t>
    </r>
    <r>
      <rPr>
        <sz val="11"/>
        <color rgb="FF00B050"/>
        <rFont val="Tahoma"/>
        <family val="2"/>
      </rPr>
      <t>Benefit Name</t>
    </r>
    <r>
      <rPr>
        <sz val="11"/>
        <color rgb="FF000000"/>
        <rFont val="Tahoma"/>
        <family val="2"/>
      </rPr>
      <t xml:space="preserve"> กรอกอักษระพิเศษ ~:,=+^%!@#$*"'{}[];?\|&lt;&gt;,&amp;. ฺ ํ
4. Field Benefit Name กรอกอักษระพิเศษ _ / - ( )
</t>
    </r>
  </si>
  <si>
    <r>
      <rPr>
        <sz val="11"/>
        <color rgb="FF000000"/>
        <rFont val="Tahoma"/>
        <family val="2"/>
      </rPr>
      <t xml:space="preserve">3.1 ระบบแสดง Error message </t>
    </r>
    <r>
      <rPr>
        <sz val="11"/>
        <color rgb="FFC00000"/>
        <rFont val="Tahoma"/>
        <family val="2"/>
      </rPr>
      <t xml:space="preserve">"Benefit Name can't contain special characters." </t>
    </r>
    <r>
      <rPr>
        <sz val="11"/>
        <color rgb="FF000000"/>
        <rFont val="Tahoma"/>
        <family val="2"/>
      </rPr>
      <t>ด้านล่าง Field Benefit Name
4.1 ระบบไม่แสดง Error message สามารถกรอก _ / - ( ) ได้</t>
    </r>
  </si>
  <si>
    <t>71147-[UI-Create] Benefit Name field does not support all required special characters</t>
  </si>
  <si>
    <t>17 Aug
Not allow = ~:,=+^%!@#$*()_"'{}[];?\|&lt;&gt;
Allow = ,/&amp;()-. ฺ ํ</t>
  </si>
  <si>
    <t>PL_06_20</t>
  </si>
  <si>
    <t>Validate Field Eligible Claim Date (Days) รับเฉพาะตัวเลขและสามารถเว้นว่างได้</t>
  </si>
  <si>
    <t>Eligible Claim Date (Days) = 
abc
-5 
0 
อักขระพิเศษ
900
999999
(ว่าง)
เว้นวรรค</t>
  </si>
  <si>
    <r>
      <rPr>
        <sz val="11"/>
        <color rgb="FF000000"/>
        <rFont val="Tahoma"/>
        <family val="2"/>
      </rPr>
      <t xml:space="preserve">1. เข้าสู่เมนูที่กำหนด
2. กดปุ่ม Create Plan
3. กรอก Eligible Claim Date (Days) เป็นตัวอักษร (เช่น abc)
4. กรอก Eligible Claim Date (Days) เป็นค่าติดลบ 
5. กรอก Eligible Claim Date (Days) เป็น 0
6. กรอก Eligible Claim Date (Days) เป็นอักขระพิเศษ
7. กรอก Eligible Claim Date (Days) เป็นจำนวนที่มากกว่า 365 วัน
8. กรอก Eligible Claim Date (Days) เป็นจำนวนที่มากกว่า 3 หลัก
</t>
    </r>
    <r>
      <rPr>
        <sz val="11"/>
        <color rgb="FF00B050"/>
        <rFont val="Tahoma"/>
        <family val="2"/>
      </rPr>
      <t>9. กรอก Eligible Claim Date (Days) เป็นค่าว่าง
10. กรอก Eligible Claim Date (Days) เป็นเว้นวรรค</t>
    </r>
  </si>
  <si>
    <r>
      <rPr>
        <sz val="11"/>
        <color rgb="FF000000"/>
        <rFont val="Tahoma"/>
        <family val="2"/>
      </rPr>
      <t>3.1 ระบบไม่ยอมรับตัวอักษร แสดง Error message "</t>
    </r>
    <r>
      <rPr>
        <sz val="11"/>
        <color rgb="FFC00000"/>
        <rFont val="Tahoma"/>
        <family val="2"/>
      </rPr>
      <t>Enter number of days (whole number)</t>
    </r>
    <r>
      <rPr>
        <sz val="11"/>
        <color rgb="FF000000"/>
        <rFont val="Tahoma"/>
        <family val="2"/>
      </rPr>
      <t>" ให้กรอกเฉพาะตัวเลข
4.1 ระบบไม่ยอมรับค่าติดลบ แสดง Error message "</t>
    </r>
    <r>
      <rPr>
        <sz val="11"/>
        <color rgb="FFC00000"/>
        <rFont val="Tahoma"/>
        <family val="2"/>
      </rPr>
      <t>Enter number of days (whole number)</t>
    </r>
    <r>
      <rPr>
        <sz val="11"/>
        <color rgb="FF000000"/>
        <rFont val="Tahoma"/>
        <family val="2"/>
      </rPr>
      <t xml:space="preserve">" ให้กรอกเฉพาะตัวเลข
</t>
    </r>
    <r>
      <rPr>
        <sz val="11"/>
        <color rgb="FF00B050"/>
        <rFont val="Tahoma"/>
        <family val="2"/>
      </rPr>
      <t xml:space="preserve">5.1 ระบบไม่ยอมรับค่า 0 แสดง Error message "Enter number greater than 0" ให้กรอกตัวเลขมากกว่า 0
</t>
    </r>
    <r>
      <rPr>
        <sz val="11"/>
        <color rgb="FF000000"/>
        <rFont val="Tahoma"/>
        <family val="2"/>
      </rPr>
      <t>6.1 ระบบไม่ยอมรับอักขระพิเศษ แสดง Error message "</t>
    </r>
    <r>
      <rPr>
        <sz val="11"/>
        <color rgb="FFC00000"/>
        <rFont val="Tahoma"/>
        <family val="2"/>
      </rPr>
      <t>Enter number of days (whole number)</t>
    </r>
    <r>
      <rPr>
        <sz val="11"/>
        <color rgb="FF000000"/>
        <rFont val="Tahoma"/>
        <family val="2"/>
      </rPr>
      <t>" ให้กรอกเฉพาะตัวเลข
7.1 ระบบไม่ยอมรับค่าที่เกิน 365 วัน แสดง Error message "</t>
    </r>
    <r>
      <rPr>
        <sz val="11"/>
        <color rgb="FFC00000"/>
        <rFont val="Tahoma"/>
        <family val="2"/>
      </rPr>
      <t>Eligible Claim date can be at most 365 days.</t>
    </r>
    <r>
      <rPr>
        <sz val="11"/>
        <color rgb="FF000000"/>
        <rFont val="Tahoma"/>
        <family val="2"/>
      </rPr>
      <t xml:space="preserve">" เมื่อกรอกจำนวนวันเกิน 365 วัน
8.1 ระบบแสดงตัวเลขแค่ 3 หลักเท่านั้น ไม่สามารถระบุเกิน 3 หลักได้
</t>
    </r>
    <r>
      <rPr>
        <sz val="11"/>
        <color rgb="FF00B050"/>
        <rFont val="Tahoma"/>
        <family val="2"/>
      </rPr>
      <t xml:space="preserve">9.1 สามารถระบุค่าว่างได้ 
9.2 ระบบไม่แสดง Error message เมื่อกรอก
10.1 ระบบไม่ยอมรับเว้นวรรค แสดง Error message "Enter number of days (whole number)" ให้กรอกเฉพาะตัวเลข
</t>
    </r>
  </si>
  <si>
    <t>70787-[UI-Create] Eligible Claim Date field is not optional
70798-[UI-Create] Eligible Claim Date field not display error message "Eligible Claim date can be at most 365 days."
70814-[UI-Create] Eligible Claim Date field not display error message "Enter number greater than 0"</t>
  </si>
  <si>
    <t>17-Aug Failed 
TBC Error message ถ้ากรอกเลขเกิน limit หรือเกิน 365 วัน
03/08 ไม่ Block ถ้า Humen Error User เช็คเอง Inactive &gt; Delete
ควายหมายคือ สามารถ Claim ย้อนหลังได้ไม่เกินกี่วันจาก Reciept Date</t>
  </si>
  <si>
    <t>PL_06_21</t>
  </si>
  <si>
    <t>ตรวจสอบค่าที่แสดงในตารางแสดงผลหลัง Create Plan ครบถ้วน</t>
  </si>
  <si>
    <t>Country = Thailand (TH)
Status = Active
Benefit Plan ID = PL_06_21_R3
Benefit name = QA-Create Plan Success/History
Benefit Category = Medical
Type = Reimbursement : Employee/HR
Effective Start Date = 01 Jan 1999
Effective End Date= 31 Dec 9999
Eligible Claim Date = 30
Company = CRGI (C056)</t>
  </si>
  <si>
    <t>1. เข้าสู่เมนูที่กำหนด
2. กดปุ่ม Create Plan
3. กรอก Required field ตามข้อมูลที่กำหนด
Country = Thailand (TH)
Status = Active
Benefit Plan ID = PL_06_21_R3
Benefit name = QA-Create Plan Success/History
Benefit Category = Medical
Type = Reimbursement : Employee/HR
Effective Start Date = 01 Jan 1999
Effective End Date= 31 Dec 9999
Eligible Claim Date = 30
Company = CRGI (C056)
4. กดปุ่ม Create Plan
5. ตรวจสอบค่าในตารางแต่ละ Column
6. ลอง Create Plan รูปแบบอื่นๆ และตรวจสอบค่าในตารางอีกครั้ง</t>
  </si>
  <si>
    <t>4.1 สามารถ Create Plan ได้สำเร็จ
5.1 แสดงข้อมูลในตารางถูกต้องตามที่ Create
Country = Thailand (TH)
Status = Active
Benefit Plan ID = PL_06_21_R3
Benefit name = QA-Create Plan Success/History
Benefit Category = Medical
Type = Reimbursement : Employee/HR
Effective Start Date = 01 Jan 1999
Effective End Date= 31 Dec 9999
Eligible Claim Date = 30
Company = CRGI (C056)
6.1 แสดงข้อมูลในตารางถูกต้องตามที่ Create ทุกรูปแบบ</t>
  </si>
  <si>
    <t>PL_06_22</t>
  </si>
  <si>
    <t>ตรวจสอบข้อมูล History หลังจาก Create Plan สำเร็จ แล้วกด Make Correction เพื่อเปิดดูรายการ History</t>
  </si>
  <si>
    <t>Country = Mock Country (TH)
Status = Active
Benefit Plan ID = PL_06_22
Benefit name = QA-History after create
Benefit Category = Medical
Type = Reimbursement: HR
Effective Start Date = 01 Jan 1999
Effective End Date= 31 Dec 9999
Company = C056</t>
  </si>
  <si>
    <t>1. เข้าสู่เมนูที่กำหนด
2. หลัง Create สำเร็จ กดไอคอน Edit (Make Correction) ของ Plan ที่เพิ่งสร้าง
3. ตรวจสอบส่วน "History" ทางด้านขวาของป็อปอัพ Make correction</t>
  </si>
  <si>
    <t>3.1 แสดงกรอบ "History" มีเพียง 1 รายการเท่านั้น (เนื่องจากเพิ่งสร้าง Plan ยังไม่เคยถูกแก้ไข)
3.2 รายการแสดงข้อความ "EFFECTIVE: {วันที่}" ตรงกับ Effective Start Date ที่ระบุตอน Create (เช่น "EFFECTIVE: 01 Jan 1999")
3.3 แสดงแถบสถานะ Status: Active หากอยู่ในช่วง Effective แล้ว
3.4 แสดง Badge "CREATE" อยู่ภายในการ์ด บ่งบอกว่ารายการนี้เกิดจากการสร้างใหม่
3.5 แสดง "Update By: {User Name}" ตรงกับผู้ใช้งานที่ Login และทำการ Create Plan จริง
3.6 แสดง "Update Date: {วันที่} ({เวลา})" ตรงกับวันเวลาจริงที่กดบันทึกการสร้าง Plan (ไม่ใช่ค่าว่างหรือค่าที่ผิดเพี้ยน)
3.7 Format Date เป็น dd Mmm yyyy เช่น 01 Jul 1999 ถูกต้องทั้งหมด</t>
  </si>
  <si>
    <t>70313-[UI-History] Update By displays Employee ID instead of Full Name
71210-[UI-History] History displays only Company Code instead of Company Name (Code) for Make Correction and Insert</t>
  </si>
  <si>
    <t>28-Aug กลับมา Bug อีกรอบเพราะเปลี่ยนวิธี Login
21-Aug เลือก TH แต่ Effective แสดงเป็น Aug 2026 แทน ส.ค. 2569
21-Aug Re-test passed PL_06_22_70313
20-Aug ขึ้น User Update By: 1002
17-Aug ตรวจสอบ DB ใน EC ว่าดึงมาถูกมั้ย
13-Aug Re-test Failed name inconsist in my profile and alway display TH name
7-Aug Failed 70313
ลืม Update Test Case ID เลย Create Plan ผิดเลข</t>
  </si>
  <si>
    <t>Plan Image'!A2</t>
  </si>
  <si>
    <t>PL_06_23</t>
  </si>
  <si>
    <t>ตรวจสอบข้อมูล History หลังจาก Create Plan ด้วยวันที่ปัจจุบัน</t>
  </si>
  <si>
    <t>Country = Mock Country (TH)
Status = Active
Benefit Plan ID = PL_06_23_R1
Benefit name = QA-History when Effective today
Benefit Category = Medical
Type = Reimbursement: HR
Effective Start Date = Today
Effective End Date= 31 Dec 9999
Company = CRGI (C056)</t>
  </si>
  <si>
    <t>1. เข้าสู่เมนูที่กำหนด
2. กด Create Plan ด้วย Effective Start Date = Today
3. ตรวจสอบส่วน "History" ทางด้านขวาของป็อปอัพ Make correction</t>
  </si>
  <si>
    <t>3.1 แสดงกรอบ "History" มีเพียง 1 รายการเท่านั้น (เนื่องจากเพิ่งสร้าง Plan ยังไม่เคยถูกแก้ไข)
3.2 รายการแสดงข้อความ "EFFECTIVE: {วันที่}" ตรงกับวันที่ปัจจุบัน
3.3 แสดงแถบสถานะ Status: Active หากอยู่ในช่วง Effective แล้ว
3.4 แสดง Badge "CREATE" อยู่ภายในการ์ด บ่งบอกว่ารายการนี้เกิดจากการสร้างใหม่
3.5 แสดง "Update By: {User Name}" ตรงกับผู้ใช้งานที่ Login และทำการ Create Plan จริง
3.6 แสดง "Update Date: {วันที่} ({เวลา})" ตรงกับวันเวลาจริงที่กดบันทึกการสร้าง Plan (ไม่ใช่ค่าว่างหรือค่าที่ผิดเพี้ยน)
3.7 Format Date เป็น dd Mmm yyyy เช่น 01 Jul 1999 ถูกต้องทั้งหมด</t>
  </si>
  <si>
    <t>70824-[UI-History] Update Date displays incorrect time</t>
  </si>
  <si>
    <t>21-Aug Re-test passed PL_06_22_70313
17-Aug Update Date แสดงไม่ถูก Create ตอน 23:52:44 แต่ขึ้น 16:53:44
7-Aug skip 70313</t>
  </si>
  <si>
    <t>Plan Image'!A74</t>
  </si>
  <si>
    <t>PL_06_24</t>
  </si>
  <si>
    <t>ตรวจสอบการ Create Plan ด้วย Effective Start Date ในอนาคตและตรวจสอบ History ก่อน-หลัง Effective Date</t>
  </si>
  <si>
    <t>Country = Thailand (TH)
Status = Active
Benefit Plan ID = PL_06_24_70327
Benefit name = QA-History when Effective in future 70327
Benefit Category = Medical
Type = Reimbursement: HR
Effective Start Date = Tomorrow
Effective End Date= 31 Dec 9999
Company = CRGI (C056)
Country = Thailand (TH)
Status = Active
Benefit Plan ID = PL_06_24_R2
Benefit name = QA-History when Effective in future
Benefit Category = Medical
Type = Reimbursement: HR
Effective Start Date = Tomorrow
Effective End Date= 31 Dec 9999
Company = CRGI (C056)</t>
  </si>
  <si>
    <t>1. เข้าสู่เมนูที่กำหนด
2. กดปุ่ม Create Plan
3. เลือก Effective Start Date = Next Day และ Status Active
4. ระบุข้อมูลอื่นๆ ให้ครบถ้วน และกดปุ่ม Create Plan 
5. กด Make Correction เพื่อตรวจสอบ History ก่อนถึง Effective Start Date
6. รอวัน Effective Start Date
7. ตรวจสอบ History อีกครั้งหลังวัน Effective Start Date</t>
  </si>
  <si>
    <t xml:space="preserve">5.1 แสดงกรอบ "History" มีเพียง 1 รายการเท่านั้น
5.2 รายการแสดงข้อความ "EFFECTIVE: {วันที่}" ตรงกับ Effective Start Date ที่ระบุตอน Create
5.3 ไม่แสดงแถบสถานะ (Status Banner) Active หากยังไม่ถึง Effective Start Date
5.4 แสดง Badge "CREATE" อยู่ภายในการ์ด บ่งบอกว่ารายการนี้เกิดจากการสร้างใหม่
5.5 แสดง "Update By: {User Name}" ตรงกับผู้ใช้งานที่ Login และทำการ Create Plan จริง
5.6 แสดง "Update Date: {วันที่} ({เวลา})" ตรงกับวันเวลาจริงที่กดบันทึกการสร้าง Plan (ไม่ใช่ค่าว่างหรือค่าที่ผิดเพี้ยน)
5.7 Format Date เป็น dd Mmm yyyy เช่น 01 Jul 1999 ถูกต้องทั้งหมด
7.1 แถบสถานะ (Status Banner) เปลี่ยนเป็น Active อัตโนมัติ
7.2 ข้อมูลทั้งหมดยังคงเดิม ไม่เปลี่ยนแปลงข้อมูล
</t>
  </si>
  <si>
    <t>70327-[UI-History] Status is displayed as "Active" before the Effective Start Date</t>
  </si>
  <si>
    <t>25-Aug เช็คแล้ว แสดง active 
21-Aug Today &lt; Effective แสดงเทาถูกต้อง รอ auto active 22 aug
18-Aug Related to 70824 เวลาผิด
70313 &amp; 70327
New Req 04/08</t>
  </si>
  <si>
    <t>Plan Image'!A162</t>
  </si>
  <si>
    <t>PL_06_25</t>
  </si>
  <si>
    <t>ตรวจสอบการ Create Plan ด้วย Benefit Plan ID เดิมที่เคย Delete ออกไปแล้ว</t>
  </si>
  <si>
    <t>Country = Thailand (TH)
Status = Active
Benefit Plan ID = PL_06_25 / PL_06_25_70813
Benefit name = QA-Deleted and recreate
Benefit Category = Medical
Type = Reimbursement: HR
Effective Start Date = Today
Effective End Date= 31 Dec 9999
Company = CRGI (C056)</t>
  </si>
  <si>
    <t>1. เข้าสู่เมนูที่กำหนด
2. กดปุ่ม Create Plan และระบุข้อมูลให้ครบถ้วน
3. กด Make Correction จากนั้นเปลี่ยน Status เป็น Inactive
4. กด Delete Plan ที่สร้าง 
5. กด Create Plan ด้วย Benefit Plan ID เดิม และระบุ Require field อื่นๆให้ครบถ้วน
6. กด Create Plan และตรวจสอบผลลัพธ์</t>
  </si>
  <si>
    <t xml:space="preserve">6.1 สามารถ Create Benefit Plan ID เดิมได้
6.2 สามารถระบุข้อมูลใหม่ได้ ไม่แสดงข้อมูลเดิมที่เคยลบไปแล้วมาซ้อนทับ
6.3 ไม่แสดง History ของ Plan เก่าที่เคยลบไปแล้ว
6.4 History แสดงแค่กรอบ Create 1 กรอบเท่านั้้น </t>
  </si>
  <si>
    <t>70813-[UI-Create] Cannot recreate a deleted Benefit Plan ID</t>
  </si>
  <si>
    <t>25-Aug ยังไม่แก้
17-Aug CF สามารถ Create ด้วย ID เดิมได้
TBC ลบแล้วสร้างแพลนเดิมอีกครั้งได้มั้ย</t>
  </si>
  <si>
    <t>Plan Image'!A755</t>
  </si>
  <si>
    <t>PL_06_26</t>
  </si>
  <si>
    <t>ตรวจสอบการ Create Plan ด้วย Effective End Date วันปัจจุบันและตรวจสอบ History ก่อน-หลัง Effective Date</t>
  </si>
  <si>
    <t>Country = Thailand (TH)
Status = Active
Benefit Plan ID = PL_06_26_70470
Benefit name = QA-History when Effective end today 70470
Benefit Category = Medical
Type = Reimbursement: HR
Effective Start Date = 01 Jan 1999
Effective End Date = Today
Company = CRGI (C056)
Country = Thailand (TH)
Status = Active
Benefit Plan ID = PL_06_26_R1
Benefit name = QA-History when Effective end today
Benefit Category = Medical
Type = Reimbursement: HR
Effective Start Date = 01 Jan 1999
Effective End Date = Today
Company = CRGI (C056)</t>
  </si>
  <si>
    <t>1. เข้าสู่เมนูที่กำหนด
2. กดปุ่ม Create Plan
3. เลือก Effective End Date = Today และ Status Active
4. ระบุข้อมูลอื่นๆ ให้ครบถ้วน และกดปุ่ม Create Plan 
5. กด Make Correction เพื่อตรวจสอบ History ก่อนเลย Effective End Date
6. รอเลย Effective End Date
7. ตรวจสอบ History อีกครั้งหลังวัน Effective End Date</t>
  </si>
  <si>
    <r>
      <rPr>
        <sz val="11"/>
        <color rgb="FF000000"/>
        <rFont val="Tahoma"/>
        <family val="2"/>
      </rPr>
      <t xml:space="preserve">5.1 แสดงกรอบ "History" มีเพียง 1 รายการเท่านั้น
5.2 รายการแสดงข้อความ "EFFECTIVE: {วันที่}" ตรงกับ Effective Start Date ที่ระบุตอน Create
5.3 แสดงแถบสถานะ Status: Active หากอยู่ในช่วง Effective แล้ว
5.4 แสดง Badge "CREATE" อยู่ภายในการ์ด บ่งบอกว่ารายการนี้เกิดจากการสร้างใหม่
5.5 แสดง "Update By: {User Name}" ตรงกับผู้ใช้งานที่ Login และทำการ Create Plan จริง
5.6 แสดง "Update Date: {วันที่} ({เวลา})" ตรงกับวันเวลาจริงที่กดบันทึกการสร้าง Plan (ไม่ใช่ค่าว่างหรือค่าที่ผิดเพี้ยน)
5.7 Format Date เป็น dd Mmm yyyy เช่น 01 Jul 1999 ถูกต้องทั้งหมด
7.1 แถบสถานะ (Status Banner) เปลี่ยนเป็น Inactive สีเทาอัตโนมัติ
7.2 ข้อมูลทั้งหมดยังคงเดิม ไม่เปลี่ยนแปลงข้อมูล
</t>
    </r>
    <r>
      <rPr>
        <strike/>
        <sz val="11"/>
        <color rgb="FF00B050"/>
        <rFont val="Tahoma"/>
        <family val="2"/>
      </rPr>
      <t xml:space="preserve">7.3 Status ของ Plan เปลี่ยนเป็น Inactive อัตโนมัติ ทั้งในตารางแสดงผลและใน View
</t>
    </r>
  </si>
  <si>
    <t>70470-[UI-History] Status is displayed as "Active" after the Effective End Date</t>
  </si>
  <si>
    <t>25-Aug เช็คแล้ว แสดง inactive  
21-Aug Today = Effective End แสดง active ถูกต้อง รอ auto inactive 22 aug
18-Aug Related to 70824 เวลาผิด
TBC Status ของ Plan เปลี่ยน Auto มั้ย</t>
  </si>
  <si>
    <t>Plan Image'!A294</t>
  </si>
  <si>
    <t>PL_06_27</t>
  </si>
  <si>
    <t>ตรวจสอบการ Create Plan ด้วย Effective Start Date และ Effective End Date เป็นวันถัดไปและตรวจสอบ History ก่อน-หลัง Effective Date</t>
  </si>
  <si>
    <t>Country = Thailand (TH)
Status = Active
Benefit Plan ID = PL_06_27_R1
Benefit name = QA-History when Effective start/end next day
Benefit Category = Medical
Type = Reimbursement: HR
Effective Start Date = Next Day
Effective End Date = Next Day
Company = CRGI (C056)</t>
  </si>
  <si>
    <t>1. เข้าสู่เมนูที่กำหนด
2. กดปุ่ม Create Plan
3. เลือก Effective Start Date/Effective End Date = Next day และ Status Active
4. ระบุข้อมูลอื่นๆ ให้ครบถ้วน และกดปุ่ม Create Plan 
5. กด Make Correction เพื่อตรวจสอบ History ก่อน Effective Start Date
6. รอวัน Effective Start Date
7. ตรวจสอบ History อีกครั้งหลังวัน Effective Start Date
8. รอเลย Effective End Date
9. ตรวจสอบ History อีกครั้งหลังวัน Effective End Date</t>
  </si>
  <si>
    <t>5.1 แสดงกรอบ "History" มีเพียง 1 รายการเท่านั้น
5.2 รายการแสดงข้อความ "EFFECTIVE: {วันที่}" ตรงกับ Effective Start Date ที่ระบุตอน Create
5.3 ไม่แสดงแถบสถานะ (Status Banner) Active หากยังไม่ถึง Effective Start Date
5.4 แสดง Badge "CREATE" อยู่ภายในการ์ด บ่งบอกว่ารายการนี้เกิดจากการสร้างใหม่
5.5 แสดง "Update By: {User Name}" ตรงกับผู้ใช้งานที่ Login และทำการ Create Plan จริง
5.6 แสดง "Update Date: {วันที่} ({เวลา})" ตรงกับวันเวลาจริงที่กดบันทึกการสร้าง Plan (ไม่ใช่ค่าว่างหรือค่าที่ผิดเพี้ยน)
5.7 Format Date เป็น dd Mmm yyyy เช่น 01 Jul 1999 ถูกต้องทั้งหมด
7.1 แถบสถานะ (Status Banner) เปลี่ยนเป็น Active สีเขียวอัตโนมัติ เมื่อถึง Effective Start Date
7.2 ข้อมูลทั้งหมดยังคงเดิม ไม่เปลี่ยนแปลงข้อมูล
9.1 แถบสถานะ (Status Banner) เปลี่ยนเป็น Inactive สีเทาอัตโนมัติ เมื่อเลย Effective End Date
9.2 ข้อมูลทั้งหมดยังคงเดิม ไม่เปลี่ยนแปลงข้อมูล</t>
  </si>
  <si>
    <t>27-Aug Auto change to Inactive
26-Aug Auto change to active
25-Aug Verify ตอน Active ไม่ทันขอลองใหม่อีกที
21-Aug Today &lt; Effective แสดงเทาถูกต้อง รอ auto active 22 aug และ auto inactive 23 aug
18-Aug Related to 70824 เวลาผิด
Block from 70327+70470</t>
  </si>
  <si>
    <t>Plan Image'!A703</t>
  </si>
  <si>
    <t>PL_06_28</t>
  </si>
  <si>
    <r>
      <rPr>
        <sz val="11"/>
        <color rgb="FF000000"/>
        <rFont val="Tahoma"/>
        <family val="2"/>
      </rPr>
      <t xml:space="preserve">Validate </t>
    </r>
    <r>
      <rPr>
        <sz val="11"/>
        <color rgb="FF00B050"/>
        <rFont val="Tahoma"/>
        <family val="2"/>
      </rPr>
      <t>Benefit Name</t>
    </r>
    <r>
      <rPr>
        <sz val="11"/>
        <color rgb="FF000000"/>
        <rFont val="Tahoma"/>
        <family val="2"/>
      </rPr>
      <t xml:space="preserve"> กรอกไม่เกิน 125 ตัวอักษร</t>
    </r>
  </si>
  <si>
    <t>Benefit Name = QA- Life/Accident - Self-Funded - Part time (Depend on condition)</t>
  </si>
  <si>
    <r>
      <rPr>
        <sz val="11"/>
        <color rgb="FF000000"/>
        <rFont val="Tahoma"/>
        <family val="2"/>
      </rPr>
      <t xml:space="preserve">1. เข้าสู่เมนูที่กำหนด
2. กดปุ่ม Create Plan
3. Field </t>
    </r>
    <r>
      <rPr>
        <sz val="11"/>
        <color rgb="FF00B050"/>
        <rFont val="Tahoma"/>
        <family val="2"/>
      </rPr>
      <t>Benefit Name</t>
    </r>
    <r>
      <rPr>
        <sz val="11"/>
        <color rgb="FF000000"/>
        <rFont val="Tahoma"/>
        <family val="2"/>
      </rPr>
      <t xml:space="preserve"> กรอก QA- QA- Life/Accident - Self-Funded - Part time (Depend on condition)
4. กรอก Required field อื่นๆ ให้ครบถ้วน
5. ตรวจสอบปุ่ม Create Plan</t>
    </r>
  </si>
  <si>
    <r>
      <rPr>
        <sz val="11"/>
        <color rgb="FF000000"/>
        <rFont val="Tahoma"/>
        <family val="2"/>
      </rPr>
      <t>6.1 ระบบ</t>
    </r>
    <r>
      <rPr>
        <sz val="11"/>
        <color rgb="FF00B050"/>
        <rFont val="Tahoma"/>
        <family val="2"/>
      </rPr>
      <t>ไม่</t>
    </r>
    <r>
      <rPr>
        <sz val="11"/>
        <color rgb="FF000000"/>
        <rFont val="Tahoma"/>
        <family val="2"/>
      </rPr>
      <t>แสดง Error message "Failed to save changes. Please try again."</t>
    </r>
    <r>
      <rPr>
        <sz val="11"/>
        <color rgb="FFC00000"/>
        <rFont val="Tahoma"/>
        <family val="2"/>
      </rPr>
      <t xml:space="preserve"> </t>
    </r>
    <r>
      <rPr>
        <sz val="11"/>
        <color rgb="FF000000"/>
        <rFont val="Tahoma"/>
        <family val="2"/>
      </rPr>
      <t xml:space="preserve">ด้านล่างป็อปอัพ
6.2 ระบบบันทึกข้อมูลสำเร็จ
</t>
    </r>
  </si>
  <si>
    <t>PL_06_29</t>
  </si>
  <si>
    <t>Validate Benefit Plan ID กรอกเว้นวรรค</t>
  </si>
  <si>
    <t>Benefit Plan ID = เว้นวรรค, PL 06 09</t>
  </si>
  <si>
    <t>1. เข้าสู่เมนูที่กำหนด
2. กดปุ่ม Create Plan
3. Field Benefit Plan ID กรอกเว้นวรรค</t>
  </si>
  <si>
    <t>3.1 ไม่สามารถกรอกเว้นวรรคได้ทุกกรณี
3.2 ไม่แสดงค่าที่กรอก</t>
  </si>
  <si>
    <t>PL_06_30</t>
  </si>
  <si>
    <r>
      <rPr>
        <sz val="11"/>
        <color rgb="FF000000"/>
        <rFont val="Tahoma"/>
        <family val="2"/>
      </rPr>
      <t xml:space="preserve">Validate </t>
    </r>
    <r>
      <rPr>
        <sz val="11"/>
        <color rgb="FF00B050"/>
        <rFont val="Tahoma"/>
        <family val="2"/>
      </rPr>
      <t xml:space="preserve">Benefit Plan ID </t>
    </r>
    <r>
      <rPr>
        <sz val="11"/>
        <color rgb="FF000000"/>
        <rFont val="Tahoma"/>
        <family val="2"/>
      </rPr>
      <t>กรอกอักขระพิเศษ</t>
    </r>
  </si>
  <si>
    <r>
      <rPr>
        <sz val="11"/>
        <color rgb="FF000000"/>
        <rFont val="Tahoma"/>
        <family val="2"/>
      </rPr>
      <t>1. เข้าสู่เมนูที่กำหนด
2. กดปุ่ม Create Plan
3. Field Benefit Plan ID</t>
    </r>
    <r>
      <rPr>
        <sz val="11"/>
        <color rgb="FF00B050"/>
        <rFont val="Tahoma"/>
        <family val="2"/>
      </rPr>
      <t xml:space="preserve"> </t>
    </r>
    <r>
      <rPr>
        <sz val="11"/>
        <color rgb="FF000000"/>
        <rFont val="Tahoma"/>
        <family val="2"/>
      </rPr>
      <t xml:space="preserve">กรอกอักษระพิเศษ ~:,=+^%!@#$*"'{}[];?\|&lt;&gt;,&amp;. ฺ ํ
4. Field  Benefit Plan ID กรอกอักษระพิเศษ _ / - ( )
</t>
    </r>
  </si>
  <si>
    <r>
      <rPr>
        <sz val="11"/>
        <color rgb="FF000000"/>
        <rFont val="Tahoma"/>
        <family val="2"/>
      </rPr>
      <t xml:space="preserve">3.1 ระบบแสดง Error message </t>
    </r>
    <r>
      <rPr>
        <sz val="11"/>
        <color rgb="FFC00000"/>
        <rFont val="Tahoma"/>
        <family val="2"/>
      </rPr>
      <t xml:space="preserve">"Benefit Plan ID can't contain special characters." </t>
    </r>
    <r>
      <rPr>
        <sz val="11"/>
        <color rgb="FF000000"/>
        <rFont val="Tahoma"/>
        <family val="2"/>
      </rPr>
      <t>ด้านล่าง Field Benefit Plan ID
4.1 ระบบไม่แสดง Error message สามารถกรอก _ / - ( ) ได้</t>
    </r>
  </si>
  <si>
    <t>71144-[UI-Create] Plan ID field does not support all required special characters</t>
  </si>
  <si>
    <t>PL_06_31</t>
  </si>
  <si>
    <t>Validate Benefit Plan ID กรอกไม่เกิน 28 ตัวอักษร</t>
  </si>
  <si>
    <t>Benefit Plan ID = PL_06_31__________________28</t>
  </si>
  <si>
    <t>1. เข้าสู่เมนูที่กำหนด
2. กดปุ่ม Create Plan
3. Field Benefit Plan ID กรอกไม่เกิน 28 ตัวอักษร
4. กรอก Required field อื่นๆ ให้ครบถ้วน
5. ตรวจสอบปุ่ม Create Plan</t>
  </si>
  <si>
    <t xml:space="preserve">3.1 ระบบไม่แสดง Error message
5.1 ระบบบันทึกข้อมูลสำเร็จ
</t>
  </si>
  <si>
    <t>PL_06_32</t>
  </si>
  <si>
    <t>Validate Benefit Plan ID กรอกเกิน 28 ตัวอักษร</t>
  </si>
  <si>
    <t>Benefit Plan ID = PL_06_32___________________29</t>
  </si>
  <si>
    <t xml:space="preserve">1. เข้าสู่เมนูที่กำหนด
2. กดปุ่ม Create Plan
3. Field Benefit Plan ID กรอก PL_06_32___________________29
</t>
  </si>
  <si>
    <t>3.1 ไม่สามารถกรอกเกิน 28 ตัวได้
3.2 ไม่แสดงตัวที่เกิน 28</t>
  </si>
  <si>
    <t>PL_06_33</t>
  </si>
  <si>
    <t>Validate Benefit Plan ID กรอกภาษาไทย</t>
  </si>
  <si>
    <t>Benefit Plan ID = ภาษาไทย</t>
  </si>
  <si>
    <t xml:space="preserve">1. เข้าสู่เมนูที่กำหนด
2. กดปุ่ม Create Plan
3. Field Benefit Plan ID กรอก ภาษาไทย
</t>
  </si>
  <si>
    <t>3.1 ไม่สามารถกรอกภาษาไทยได้
3.2 ไม่แสดงตัวที่เป็นภาษาไทย</t>
  </si>
  <si>
    <t>PL_06_34</t>
  </si>
  <si>
    <t>Validate Benefit Plan ID กรอกพิมพ์เล็ก</t>
  </si>
  <si>
    <t>Benefit Plan ID = pl_06_34_lower</t>
  </si>
  <si>
    <t xml:space="preserve">1. เข้าสู่เมนูที่กำหนด
2. กดปุ่ม Create Plan
3. Field Benefit Plan ID กรอก pl_06_34_lower
</t>
  </si>
  <si>
    <t>3.1 แสดงเป็นพิมพ์ใหญ่ทั้งหมดอัตโนมัติ ไม่ว่าจะพิมพ์เองหรือ Copy/Paste</t>
  </si>
  <si>
    <t>PL_06_35</t>
  </si>
  <si>
    <t>ตรวจสอบการ Create New Record ใน DB</t>
  </si>
  <si>
    <t>1. เข้า DB และตรวจสอบการ Data ที่ถูก Create สำเร็จ
HRCenter-DEV &gt; Schemas &gt; benefit_management &gt; Tables &gt; benefit_plan</t>
  </si>
  <si>
    <t>1.1 ระบบ Stamp data ถูกต้องทุก Field
country = TH
benefit_category = Medical
benefit_plan_id = PL_06_21_R3
benefit_name = {"benefitNameEn": "QA-Create Plan Success/History", "benefitNameTh": "QA-Create Plan Success/History"}
status = A
effective_start_date = 01/01/1999
effective_end_date = 31/12/9999
benefit_type = REIMBURSEMENT_EMPLOYEE_HR
benefit_sub_type = null
main_plan_id = null	
enrollment_type = AUTO
claim_period = YEAR
entitlement_amount_calc_method = FULL
eligible_claim_day = 30
special_claim_condition = []	
created_at	= 2026-08-17 18:41:15.545 +0700
created_by = EMP0002
updated_at = 2026-08-17 18:41:15.545 +0700
updated_by = null
company_code = ["C056"]
special_claim_condition_flag = FALSE
group = PL_06_21_R3</t>
  </si>
  <si>
    <t>PL_06_36</t>
  </si>
  <si>
    <t>Validate Effective Start/End Date ไม่สามารถกรอกปีเกิน 4 หลักได้</t>
  </si>
  <si>
    <t>Effective Start Date: 199999, 199
Effective End Date: 99999, 999</t>
  </si>
  <si>
    <t xml:space="preserve">1. เข้าสู่เมนูที่กำหนด
2. กดปุ่ม Create Plan
3. Field Effective Start/End Date กรอก ค่าเกิน 4 หลัก
</t>
  </si>
  <si>
    <t>3.1 ไม่สามารถกรอกได้</t>
  </si>
  <si>
    <t>71727-[UI-Create] Effective Start/End Date allows invalid date format and year exceeding 4 digits</t>
  </si>
  <si>
    <t>28-Aug ต้องไม่สามารถกรอกได้</t>
  </si>
  <si>
    <t>PL_06_37</t>
  </si>
  <si>
    <t>Validate Effective Start/End Date กรอกปีผิด Format</t>
  </si>
  <si>
    <t>Effective Start Date: 0000, 0099, 0987, 1234, 2569, 8000, 7777
Effective End Date:  0000, 0099, 0987, 1234, 2569, 8000, 7777</t>
  </si>
  <si>
    <t xml:space="preserve">1. เข้าสู่เมนูที่กำหนด
2. กดปุ่ม Create Plan
3. Field Effective Start/End Date กรอกผิด Format
</t>
  </si>
  <si>
    <t>PL_07</t>
  </si>
  <si>
    <t>ตรวจสอบปุ่ม Make Correction (Edit) และหน้า Make correction</t>
  </si>
  <si>
    <t>PL_07_01</t>
  </si>
  <si>
    <t>ตรวจสอบการกดปุ่ม Make Correction (ไอคอนดินสอ) ในตาราง Plan</t>
  </si>
  <si>
    <t xml:space="preserve">Country = Thailand (TH)
Status = Active
Benefit Plan ID = PL_07_01_02_03_04_05_06
Benefit name = QA-Make correction
Benefit Category = Toll
Effective Start Date = 01 Jan 1999
Effective End Date = 31 Dec 9999
Type = Info
Enrollment = Manual Enrollment
Claim Period = Month
Entitlement Calculation Method = Prorate
Eligible Claim Date (Days) = 60
Special Claim Condition = Yes
Condition = ePatient, Tops care
Company = CDS (C001), B2S (C006), SSP (C003), RBS (C002)
</t>
  </si>
  <si>
    <t>1. เข้าสู่เมนูที่กำหนด
2. นำเมาส์ไปวางที่ไอคอนดินสอ (Make correction) ของ Plan ที่ต้องการ
3. กดไอคอนดินสอ (Make correction)</t>
  </si>
  <si>
    <t>2.1 แสดง Tooltip ข้อความ "Make Correction" เมื่อนำเมาส์ไปวาง
3.1 สามารถกดไอคอนได้
3.2 แสดง Breadcrumb "Benefits Admin › Benefit Plans › Make Correction" ถูกต้อง
3.3 แสดงหน้า"Make correction: {Plan ID}" เช่น "Make correction: PL_07_01_02_03_04_05_06"
3.4 แสดงปุ่ม Cancel และ Save Changes ด้านล่างสุด 
3.5 ปุ่ม Save Changes อยู่ในสถานะ Enable 
3.6 ปุ่ม Cancel อยู่ในสถานะ Enable</t>
  </si>
  <si>
    <t>ตรวจสอบปุ่ม Make Correction (Edit) และหน้าป็อปอัพ Make correction</t>
  </si>
  <si>
    <t>PL_07_02</t>
  </si>
  <si>
    <t>ตรวจสอบการแสดงข้อมูลเดิม (Pre-filled) ในป็อปอัพ Make Correction ให้ตรงกับข้อมูลปัจจุบันของ Plan</t>
  </si>
  <si>
    <t>1. เข้าสู่เมนูที่กำหนด
2. กดไอคอน Make Correction 
3. ตรวจสอบค่าที่แสดงในแต่ละ Field เปรียบเทียบกับข้อมูลปัจจุบันของ Plan</t>
  </si>
  <si>
    <r>
      <rPr>
        <sz val="11"/>
        <color rgb="FF000000"/>
        <rFont val="Tahoma"/>
        <family val="2"/>
      </rPr>
      <t xml:space="preserve">3.1 Country แสดง "Thailand (TH)" ตรงกับข้อมูลปัจจุบัน
3.2 Status แสดง "Active" ตรงกับข้อมูลปัจจุบัน
3.3 Benefit Plan ID แสดง "PL_07_01_02_03_04_05_06"
3.4 </t>
    </r>
    <r>
      <rPr>
        <sz val="11"/>
        <color rgb="FF00B050"/>
        <rFont val="Tahoma"/>
        <family val="2"/>
      </rPr>
      <t xml:space="preserve">Benefit Name แสดง "QA-Make correction"
</t>
    </r>
    <r>
      <rPr>
        <strike/>
        <sz val="11"/>
        <color rgb="FF000000"/>
        <rFont val="Tahoma"/>
        <family val="2"/>
      </rPr>
      <t xml:space="preserve">3.4 Plan name (Thai) แสดง "ค่ารักษาพยาบาล (ผู้ป่วยฉุกเฉิน)"
3.5 Plan name (English) แสดง "Medical Reimbursement (ICU)"
</t>
    </r>
    <r>
      <rPr>
        <sz val="11"/>
        <color rgb="FF000000"/>
        <rFont val="Tahoma"/>
        <family val="2"/>
      </rPr>
      <t xml:space="preserve">3.6 Benefit Category แสดง "Toll"
3.7 Effective Start Date แสดง "01 Jan 1999", Effective End Date แสดง "31 Dec 9999"
3.8 Benefit Type แสดง "Info"
3.9 Enrollment แสดง "Manual Enrollment"
3.10 Claim Period แสดง "Month", Entitlement </t>
    </r>
    <r>
      <rPr>
        <sz val="11"/>
        <color rgb="FF00B050"/>
        <rFont val="Tahoma"/>
        <family val="2"/>
      </rPr>
      <t xml:space="preserve">Calculation </t>
    </r>
    <r>
      <rPr>
        <sz val="11"/>
        <color rgb="FF000000"/>
        <rFont val="Tahoma"/>
        <family val="2"/>
      </rPr>
      <t xml:space="preserve">Method แสดง "Prorate"
3.11 Eligible Claim date (days) แสดง "60"
3.12 Special claim condition แสดง "Yes", Condition = "ePatient, Tops care"
3.13 Company แสดง CDS (C001), B2S (C006), SSP (C003), RBS (C002)
</t>
    </r>
    <r>
      <rPr>
        <strike/>
        <sz val="11"/>
        <color rgb="FF000000"/>
        <rFont val="Tahoma"/>
        <family val="2"/>
      </rPr>
      <t>3.13 Eligibility rule แสดงค่า Rule code ปัจจุบันของ Plan เช่น "TH-XXX-BE-ELIG-General_FullTime-Excl*1_EnrollRequired"</t>
    </r>
  </si>
  <si>
    <t>22 Jul Update Req</t>
  </si>
  <si>
    <t>PL_07_03</t>
  </si>
  <si>
    <t>ตรวจสอบ Field Benefit Plan ID ไม่สามารถแก้ไขได้ในหน้า Make Correction</t>
  </si>
  <si>
    <t>1. เข้าสู่เมนูที่กำหนด
2. กดไอคอน Make Correction ของ Plan "PL_07_01_02_03_04_05_06"
3. ตรวจสอบสถานะ Field Plan ID
4. พยายามกดหรือแก้ไขค่าใน Field Plan ID</t>
  </si>
  <si>
    <r>
      <rPr>
        <sz val="11"/>
        <color rgb="FF000000"/>
        <rFont val="Tahoma"/>
        <family val="2"/>
      </rPr>
      <t xml:space="preserve">3.1 Field Benefit Plan ID อยู่ในสถานะ Disabled/Read-only (พื้นหลังสีเทา)
</t>
    </r>
    <r>
      <rPr>
        <strike/>
        <sz val="11"/>
        <color rgb="FF000000"/>
        <rFont val="Tahoma"/>
        <family val="2"/>
      </rPr>
      <t xml:space="preserve">3.2 แสดงข้อความกำกับใต้ Field ว่า "Cannot change after creation"
</t>
    </r>
    <r>
      <rPr>
        <sz val="11"/>
        <color rgb="FF000000"/>
        <rFont val="Tahoma"/>
        <family val="2"/>
      </rPr>
      <t>4.1 ไม่สามารถแก้ไขค่าใน Field Plan ID ได้ ค่ายังคงเป็น "PL_07_01_02_03_04_05_06" เหมือนเดิม</t>
    </r>
  </si>
  <si>
    <t>PL_07_04</t>
  </si>
  <si>
    <t>ตรวจสอบว่าใน Make correction plan สามารถแก้ไขได้เฉพาะ Field Status และ Company เท่านั้น</t>
  </si>
  <si>
    <r>
      <rPr>
        <sz val="11"/>
        <color rgb="FF000000"/>
        <rFont val="Tahoma"/>
        <family val="2"/>
      </rPr>
      <t xml:space="preserve">1. เข้าสู่เมนูที่กำหนด
2. กดไอคอน Make Correction 
3. แก้ไขค่าใน Field </t>
    </r>
    <r>
      <rPr>
        <sz val="11"/>
        <color rgb="FF00B050"/>
        <rFont val="Tahoma"/>
        <family val="2"/>
      </rPr>
      <t>Status และ Company
4. พยายามแก้ไข Field  Benefit name, Category, Effective from, Effective to, Benefit type, Enrollment, Claim period, Entitlement calculation method, Eligible Claim date (days), Special claim condition และ Condition ทีละ Field</t>
    </r>
  </si>
  <si>
    <r>
      <rPr>
        <sz val="11"/>
        <color rgb="FF000000"/>
        <rFont val="Tahoma"/>
        <family val="2"/>
      </rPr>
      <t xml:space="preserve">3.1 สามารถแก้ไขค่าใน Field Status ได้
</t>
    </r>
    <r>
      <rPr>
        <strike/>
        <sz val="11"/>
        <color rgb="FF000000"/>
        <rFont val="Tahoma"/>
        <family val="2"/>
      </rPr>
      <t xml:space="preserve">3.2 สามารถแก้ไขค่าใน Field Plan name (Thai) และ Plan name (English) ได้
3.3 สามารถแก้ไขค่าใน Field Category ได้
3.4 สามารถเลือก/แก้ไขวันที่ใน Field Effective from และ Effective to ได้
3.5 สามารถแก้ไขค่าใน Field Benefit type ได้
3.6 สามารถแก้ไขค่าใน Field Enrollment ได้
3.7 สามารถแก้ไขค่าใน Field Claim period และ Entitlement calc method ได้
3.8 สามารถแก้ไขค่าใน Field Eligible Claim date (days) ได้
3.9 สามารถแก้ไขค่าใน Field Special claim condition และ Condition ได้
</t>
    </r>
    <r>
      <rPr>
        <sz val="11"/>
        <color rgb="FF000000"/>
        <rFont val="Tahoma"/>
        <family val="2"/>
      </rPr>
      <t xml:space="preserve">3.10 สามารถแก้ไขค่าใน Field Status และ Company ได้
</t>
    </r>
    <r>
      <rPr>
        <sz val="11"/>
        <color rgb="FF00B050"/>
        <rFont val="Tahoma"/>
        <family val="2"/>
      </rPr>
      <t xml:space="preserve">4.1 Field อื่นๆ ยกเว้น Status และ Company แสดงสีเทา ไม่สามารถแก้ไขได้ </t>
    </r>
  </si>
  <si>
    <t>PL_07_05</t>
  </si>
  <si>
    <r>
      <rPr>
        <sz val="11"/>
        <color rgb="FF000000"/>
        <rFont val="Tahoma"/>
        <family val="2"/>
      </rPr>
      <t>ตรวจสอบการบันทึกข้อมูลหลังแก้ไขใน</t>
    </r>
    <r>
      <rPr>
        <strike/>
        <sz val="11"/>
        <color rgb="FF000000"/>
        <rFont val="Tahoma"/>
        <family val="2"/>
      </rPr>
      <t xml:space="preserve">ป็อปอัพ </t>
    </r>
    <r>
      <rPr>
        <sz val="11"/>
        <color rgb="FF000000"/>
        <rFont val="Tahoma"/>
        <family val="2"/>
      </rPr>
      <t>Make Correction (ปุ่ม Save Changes)</t>
    </r>
  </si>
  <si>
    <r>
      <rPr>
        <sz val="11"/>
        <color rgb="FF000000"/>
        <rFont val="Tahoma"/>
        <family val="2"/>
      </rPr>
      <t xml:space="preserve">Status = </t>
    </r>
    <r>
      <rPr>
        <sz val="11"/>
        <color rgb="FF00B0F0"/>
        <rFont val="Tahoma"/>
        <family val="2"/>
      </rPr>
      <t>Inactive</t>
    </r>
    <r>
      <rPr>
        <sz val="11"/>
        <color rgb="FF000000"/>
        <rFont val="Tahoma"/>
        <family val="2"/>
      </rPr>
      <t xml:space="preserve">, 
Company = CDS (C001), B2S (C006), SSP (C003), RBS (C002), </t>
    </r>
    <r>
      <rPr>
        <sz val="11"/>
        <color rgb="FF00B0F0"/>
        <rFont val="Tahoma"/>
        <family val="2"/>
      </rPr>
      <t xml:space="preserve">OFM (C008)
</t>
    </r>
    <r>
      <rPr>
        <sz val="11"/>
        <color rgb="FF000000"/>
        <rFont val="Tahoma"/>
        <family val="2"/>
      </rPr>
      <t xml:space="preserve">--Cannot Edit--
Country = Thailand (TH)
Benefit Plan ID = PL_07_01_02_03_04_05_06
Benefit name = QA-Make correction
Benefit Category = Toll
Effective Start Date = 01 Jan 1999
Effective End Date = 31 Dec 9999
Type = Info
Enrollment = Manual Enrollment
Claim Period = Month
Entitlement Calculation Method = Prorate
Eligible Claim Date (Days) = 60
Special Claim Condition = Yes
</t>
    </r>
  </si>
  <si>
    <t>1. เข้าสู่เมนูที่กำหนด
2. กดไอคอน Make Correction
3. แก้ไขข้อมูล Status
4. กดปุ่ม Save Changes</t>
  </si>
  <si>
    <t>4.1 ระบบบันทึกข้อมูลสำเร็จ และป็อปอัพปิดลง
4.2 ข้อมูลในตาราง Plan อัปเดตตามค่าที่แก้ไขใหม่ทันที
4.3 Benefit Plan ID ของแถวไม่เปลี่ยนแปลง</t>
  </si>
  <si>
    <t>PL_07_06</t>
  </si>
  <si>
    <t>ตรวจสอบข้อมูล History หลังจาก Make Correction Plan สำเร็จ แล้วกด Make Correction อีกครั้งเพื่อเปิดดูรายการ History</t>
  </si>
  <si>
    <t>1. เข้าสู่เมนูที่กำหนด
2. กดไอคอน Make Correction 
3. ตรวจสอบส่วน "History" ทางด้านขวาของ Make correction</t>
  </si>
  <si>
    <t>3.1 แสดงกรอบ "Make Correction" เพิ่มอีก 1 รายการ ภายใน Effective Start Date เดิม
3.2 กรอบที่เพิ่มมาแสดงอยู่ด้านบนสุดของ Effective นั้น
3.3 กรอบ Create เปลี่ยนจาก Active กรอบสีเขียว เป็นไม่ Active และกรอบสีเทา
3.4 กรอบ Make Correction แสดง Active กรอบสีเขียว 
3.5 แสดง Field ที่แก้ไข ได้แก่ Company และ Status
3.6 แสดงรายละเอียดการแก้ไข Before/After ถูกต้อง
3.7 แสดง "Update By: {User Name}" ตรงกับผู้ใช้งานที่ Login และทำการ Make Correction จริง
3.8 แสดง "Update Date: {วันที่} ({เวลา})" ตรงกับวันเวลาจริงที่กด Save Make Correction (ไม่ใช่ค่าว่างหรือค่าที่ผิดเพี้ยน)</t>
  </si>
  <si>
    <t>70829-[UI-History] Make Correction history is displayed under incorrect Effective Date</t>
  </si>
  <si>
    <t xml:space="preserve">25-Aug ยังไม่แก้
17-Aug Failed แสดงผิด Effective
Related to 70824 wrong datetime
TBC Company ตรง History แสดง Code หรือ Name หรือ Name (Code)
</t>
  </si>
  <si>
    <t>PL_07_07</t>
  </si>
  <si>
    <t xml:space="preserve">ตรวจสอบการ Make Correction Field Status และการแสดง History </t>
  </si>
  <si>
    <r>
      <rPr>
        <sz val="11"/>
        <color rgb="FF000000"/>
        <rFont val="Tahoma"/>
        <family val="2"/>
      </rPr>
      <t xml:space="preserve">Status = </t>
    </r>
    <r>
      <rPr>
        <sz val="11"/>
        <color rgb="FF00B0F0"/>
        <rFont val="Tahoma"/>
        <family val="2"/>
      </rPr>
      <t>Active</t>
    </r>
    <r>
      <rPr>
        <sz val="11"/>
        <color rgb="FF000000"/>
        <rFont val="Tahoma"/>
        <family val="2"/>
      </rPr>
      <t xml:space="preserve">, 
Company = CDS (C001), B2S (C006), SSP (C003), RBS (C002), OFM (C008)
--Cannot Edit--
Country = Thailand (TH)
Benefit Plan ID = PL_07_01_02_03_04_05_06
Benefit name = QA-Make correction
Benefit Category = Toll
Effective Start Date = 01 Jan 1999
Effective End Date = 31 Dec 9999
Type = Info
Enrollment = Manual Enrollment
Claim Period = Month
Entitlement Calculation Method = Prorate
Eligible Claim Date (Days) = 60
Special Claim Condition = Yes
</t>
    </r>
  </si>
  <si>
    <t>1. เข้าสู่เมนูที่กำหนด
2. กดไอคอน Make Correction 
3. แก้ไข Status และกด Save Changes
4. กด Make Correction อีกครั้งเพื่อตรวจสอบ History
5. ตรวจสอบส่วน "History" ทางด้านขวาของป็อปอัพ Make correction</t>
  </si>
  <si>
    <t>5.1 แสดงกรอบ "Make Correction" เพิ่มอีก 1 รายการ ภายใน Effective Start Date เดิม
5.2 กรอบที่เพิ่มมาแสดงอยู่ด้านบนสุดของ Effective นั้น
5.3 กรอบ Make Correction แสดง Active กรอบสีเขียว 
5.4 แสดง Field ที่แก้ไข Status รายละเอียดการแก้ไข Before: Inactive /After: Active ถูกต้อง
5.6 แสดง "Update By: {User Name}" ตรงกับผู้ใช้งานที่ Login และทำการ Make Correction จริง
5.7 แสดง "Update Date: {วันที่} ({เวลา})" ตรงกับวันเวลาจริงที่กด Save Make Correction (ไม่ใช่ค่าว่างหรือค่าที่ผิดเพี้ยน)</t>
  </si>
  <si>
    <t>17-Aug Passed with condition skip 70829/70824</t>
  </si>
  <si>
    <t>PL_07_08</t>
  </si>
  <si>
    <t xml:space="preserve">ตรวจสอบการ Make Correction Field Company และการแสดง History </t>
  </si>
  <si>
    <r>
      <rPr>
        <sz val="11"/>
        <color rgb="FF000000"/>
        <rFont val="Tahoma"/>
        <family val="2"/>
      </rPr>
      <t xml:space="preserve">Status = Active, 
Company = CDS (C001), B2S (C006), SSP (C003), RBS (C002), OFM (C008), </t>
    </r>
    <r>
      <rPr>
        <sz val="11"/>
        <color rgb="FF00B0F0"/>
        <rFont val="Tahoma"/>
        <family val="2"/>
      </rPr>
      <t xml:space="preserve">CMS (C064)
</t>
    </r>
    <r>
      <rPr>
        <sz val="11"/>
        <color rgb="FF000000"/>
        <rFont val="Tahoma"/>
        <family val="2"/>
      </rPr>
      <t xml:space="preserve">--Cannot Edit--
Country = Thailand (TH)
Benefit Plan ID = PL_07_01_02_03_04_05_06
Benefit name = QA-Make correction
Benefit Category = Toll
Effective Start Date = 01 Jan 1999
Effective End Date = 31 Dec 9999
Type = Info
Enrollment = Manual Enrollment
Claim Period = Month
Entitlement Calculation Method = Prorate
Eligible Claim Date (Days) = 60
Special Claim Condition = Yes
</t>
    </r>
  </si>
  <si>
    <t>1. เข้าสู่เมนูที่กำหนด
2. กดไอคอน Make Correction
3. แก้ไข Company และกด Save Changes
4. กด Make Correction อีกครั้งเพื่อตรวจสอบ History
5. ตรวจสอบส่วน "History" ทางด้านขวาของป็อปอัพ Make correction</t>
  </si>
  <si>
    <t>5.1 แสดงกรอบ "Make Correction" เพิ่มอีก 1 รายการ ภายใน Effective Start Date เดิม
5.2 กรอบที่เพิ่มมาแสดงอยู่ด้านบนสุดของ Effective นั้น
5.3 กรอบ Make Correction แสดง Active กรอบสีเขียว 
5.4 แสดง Field ที่แก้ไข Company รายละเอียดการแก้ไข Before: CRC /After: RIS ถูกต้อง
5.6 แสดง "Update By: {User Name}" ตรงกับผู้ใช้งานที่ Login และทำการ Make Correction จริง
5.7 แสดง "Update Date: {วันที่} ({เวลา})" ตรงกับวันเวลาจริงที่กด Save Make Correction (ไม่ใช่ค่าว่างหรือค่าที่ผิดเพี้ยน)</t>
  </si>
  <si>
    <t>PL_07_09</t>
  </si>
  <si>
    <t>ตรวจสอบ History เมื่อ Make Correction ซ้ำกัน 2 ครั้ง</t>
  </si>
  <si>
    <t>1. เข้าสู่เมนูที่กำหนด
2. กดไอคอน Make Correction 
3. แก้ไข Company และกด Save Changes
4. กด Make Correction แก้ไข Company และกด Save Changes อีกครั้ง
5. ตรวจสอบส่วน "History" ทางด้านขวาของป็อปอัพ Make correction</t>
  </si>
  <si>
    <t>5.1 ไม่แสดง Make Correction เพิ่มอีก 1 รายการ
5.2 History แสดงข้อมูลเท่าเดิมไม่แสดงข้อมูลที่ไม่ได้มีการเปลี่ยนแปลงข้อมูลซ้ำ</t>
  </si>
  <si>
    <t>PL_07_10</t>
  </si>
  <si>
    <r>
      <rPr>
        <sz val="11"/>
        <color rgb="FF000000"/>
        <rFont val="Tahoma"/>
        <family val="2"/>
      </rPr>
      <t xml:space="preserve">ตรวจสอบปุ่ม Cancel </t>
    </r>
    <r>
      <rPr>
        <strike/>
        <sz val="11"/>
        <color rgb="FF000000"/>
        <rFont val="Tahoma"/>
        <family val="2"/>
      </rPr>
      <t>และปุ่มปิด (X)</t>
    </r>
    <r>
      <rPr>
        <sz val="11"/>
        <color rgb="FF000000"/>
        <rFont val="Tahoma"/>
        <family val="2"/>
      </rPr>
      <t xml:space="preserve"> ใน</t>
    </r>
    <r>
      <rPr>
        <strike/>
        <sz val="11"/>
        <color rgb="FF000000"/>
        <rFont val="Tahoma"/>
        <family val="2"/>
      </rPr>
      <t>ป็อปอัพ</t>
    </r>
    <r>
      <rPr>
        <sz val="11"/>
        <color rgb="FF000000"/>
        <rFont val="Tahoma"/>
        <family val="2"/>
      </rPr>
      <t xml:space="preserve"> Make Correction</t>
    </r>
  </si>
  <si>
    <t>Status = Active</t>
  </si>
  <si>
    <r>
      <rPr>
        <sz val="11"/>
        <color rgb="FF000000"/>
        <rFont val="Tahoma"/>
        <family val="2"/>
      </rPr>
      <t xml:space="preserve">1. เข้าสู่เมนูที่กำหนด
2. กดไอคอน Make Correction ของ Plan TH_MED_005
3. แก้ไขข้อมูลบาง Field
4. กดปุ่ม Cancel
</t>
    </r>
    <r>
      <rPr>
        <strike/>
        <sz val="11"/>
        <color rgb="FF000000"/>
        <rFont val="Tahoma"/>
        <family val="2"/>
      </rPr>
      <t>5. กดไอคอน Make Correction อีกครั้ง แก้ไขข้อมูลบาง Field แล้วกดปุ่มปิด (X)</t>
    </r>
  </si>
  <si>
    <r>
      <rPr>
        <sz val="11"/>
        <color rgb="FF000000"/>
        <rFont val="Tahoma"/>
        <family val="2"/>
      </rPr>
      <t xml:space="preserve">4.1 หน้า Make Correction ปิดลง และข้อมูลของ Plan ไม่ถูกเปลี่ยนแปลง (ยังคงเป็นข้อมูลเดิมก่อนแก้ไข)
</t>
    </r>
    <r>
      <rPr>
        <strike/>
        <sz val="11"/>
        <color rgb="FF000000"/>
        <rFont val="Tahoma"/>
        <family val="2"/>
      </rPr>
      <t>5.1 ป็อปอัพปิดลงเมื่อกดปุ่ม X และข้อมูลของ Plan ไม่ถูกเปลี่ยนแปลง</t>
    </r>
  </si>
  <si>
    <t>PL_07_11</t>
  </si>
  <si>
    <t>ตรวจสอบการ Make Correction Inactive Plan ที่มีการผูก Rule/Individual</t>
  </si>
  <si>
    <t>Plan = PL_07_11
Name = QA-Inactive plan have rule
-- Create Plan --
Status = Active
-- Make Correction --
Status = Inactive</t>
  </si>
  <si>
    <t>1. เข้าเมนููที่กำหนด
2. Create Plan และผูกกับ Rule
3. กด Make Correction Plan
4. ตรวจสอบ Status ของ Plan และ Rule</t>
  </si>
  <si>
    <t xml:space="preserve">4.1 Status ของ Plan/ Rule และ Individual ที่ผูกกันทั้งหมดแสดง Inactive ทันที
</t>
  </si>
  <si>
    <t>2-Sep Move to Cycle 2 ต้องรอเช็คพร้อม Individual
31-Aug Rule Failed ไม่เปลี่ยนเป็น Inactive ตาม Plan</t>
  </si>
  <si>
    <t>PL_08</t>
  </si>
  <si>
    <t>ตรวจสอบปุ่ม Insert และหน้าป็อปอัพ Insert plan</t>
  </si>
  <si>
    <t>PL_08_01</t>
  </si>
  <si>
    <t>ตรวจสอบการกดปุ่ม Insert (ไอคอน Layers) ในตาราง Plan</t>
  </si>
  <si>
    <t xml:space="preserve">Country = Vietnam (VN)
Status = Active
Benefit Plan ID = PL_08
Benefit name = QA-Insert
Benefit Category = Roaming
Effective Start Date = 01 Jan 1999
Effective End Date = 31 Dec 9999
Type = Reimbursement : HR
Enrollment = Manual Enrollment
Claim Period = Lifetime
Entitlement Calculation Method = Full
Eligible Claim Date (Days) = 120
Special Claim Condition = No
Company = CDS (C001)
</t>
  </si>
  <si>
    <t>1. เข้าสู่เมนูที่กำหนด
2. นำเมาส์ไปวางที่ไอคอน Layers (Insert) ของแถว Plan ที่ต้องการ
3. กดไอคอน Layers (Insert)</t>
  </si>
  <si>
    <t>2.1 แสดง Tooltip ข้อความ "Insert" เมื่อนำเมาส์ไปวาง
3.1 สามารถกดไอคอนได้
3.2 แสดงป็อปอัพ "Insert new changes for Benefit: {Benefit name}" เช่น "Insert new changes for Benefit: QA-Insert"</t>
  </si>
  <si>
    <t>PL_08_02</t>
  </si>
  <si>
    <r>
      <rPr>
        <sz val="11"/>
        <color rgb="FF000000"/>
        <rFont val="Tahoma"/>
        <family val="2"/>
      </rPr>
      <t xml:space="preserve">ตรวจสอบ Field "Enter Effective </t>
    </r>
    <r>
      <rPr>
        <sz val="11"/>
        <color rgb="FF00B050"/>
        <rFont val="Tahoma"/>
        <family val="2"/>
      </rPr>
      <t xml:space="preserve">Start </t>
    </r>
    <r>
      <rPr>
        <sz val="11"/>
        <color rgb="FF000000"/>
        <rFont val="Tahoma"/>
        <family val="2"/>
      </rPr>
      <t>Date for this change" ในป็อปอัพ Insert new changes</t>
    </r>
  </si>
  <si>
    <r>
      <rPr>
        <sz val="11"/>
        <color rgb="FF000000"/>
        <rFont val="Tahoma"/>
        <family val="2"/>
      </rPr>
      <t>1. เข้าสู่เมนูที่กำหนด
2. กดไอคอน Insert ของ Plan ที่ต้องการ
3. ตรวจสอบค่า Default ของ Field "</t>
    </r>
    <r>
      <rPr>
        <sz val="11"/>
        <color rgb="FF00B050"/>
        <rFont val="Tahoma"/>
        <family val="2"/>
      </rPr>
      <t>When should these changes take effect?</t>
    </r>
    <r>
      <rPr>
        <sz val="11"/>
        <color rgb="FF000000"/>
        <rFont val="Tahoma"/>
        <family val="2"/>
      </rPr>
      <t>"
4. ตรวจสอบสัญลักษณ์ Required (*)
5. ตรวจสอบการแสดง Calendar บนหน้าจอ
6. ทดลองเลือกวันที่ในอดีต (ก่อนวันปัจจุบัน)
7. ทดลองเลือกวันที่ปัจจุบันหรือวันที่ในอนาคต</t>
    </r>
  </si>
  <si>
    <r>
      <rPr>
        <sz val="11"/>
        <color rgb="FF000000"/>
        <rFont val="Tahoma"/>
        <family val="2"/>
      </rPr>
      <t>3.1 Field แสดงค่า Default เป็นวันที่ปัจจุบัน (เช่น 13 Jul 2026)
4.1 Field แสดงสัญลักษณ์ * แสดงว่าเป็น Required field
5.1 แสดง Calendar ครบทุกส่วน ทั้ง วัน/เดือน/ปี, ปุ่ม Today และ ปุ่ม Clear
6.1</t>
    </r>
    <r>
      <rPr>
        <sz val="11"/>
        <color rgb="FF4472C4"/>
        <rFont val="Tahoma"/>
        <family val="2"/>
      </rPr>
      <t xml:space="preserve"> </t>
    </r>
    <r>
      <rPr>
        <sz val="11"/>
        <color rgb="FF00B050"/>
        <rFont val="Tahoma"/>
        <family val="2"/>
      </rPr>
      <t xml:space="preserve">ไม่สามารถเลือกวันที่ในอดีตได้ 
</t>
    </r>
    <r>
      <rPr>
        <sz val="11"/>
        <color rgb="FF000000"/>
        <rFont val="Tahoma"/>
        <family val="2"/>
      </rPr>
      <t>7.1 สามารถเลือกวันที่ปัจจุบันหรือวันที่ในอนาคตได้ตามปกติ</t>
    </r>
  </si>
  <si>
    <t>70830-[UI-Insert] Insert calendar allows users to select past dates
70831-[UI-Insert] Insert Calendar is not fully displayed</t>
  </si>
  <si>
    <t>03/08 Updated</t>
  </si>
  <si>
    <t>PL_08_03</t>
  </si>
  <si>
    <t>ตรวจสอบปุ่ม Cancel และปุ่มปิด (X) ในป็อปอัพ Insert new changes</t>
  </si>
  <si>
    <t>1. เข้าสู่เมนูที่กำหนด
2. กดไอคอน Insert ของ Plan ที่ต้องการ
3. กดปุ่ม Cancel
4. กดไอคอน Insert อีกครั้ง แล้วกดปุ่มปิด (X)</t>
  </si>
  <si>
    <t>3.1 ป็อปอัพ Insert new changes ปิดลง และไม่มีการเปลี่ยนแปลงข้อมูลใดๆ
4.1 ป็อปอัพปิดลงเมื่อกดปุ่ม X และไม่มีการเปลี่ยนแปลงข้อมูลใดๆ</t>
  </si>
  <si>
    <t>PL_08_04</t>
  </si>
  <si>
    <t>ตรวจสอบปุ่ม Proceed ในป็อปอัพ Insert new changes</t>
  </si>
  <si>
    <r>
      <rPr>
        <sz val="11"/>
        <color rgb="FF000000"/>
        <rFont val="Tahoma"/>
        <family val="2"/>
      </rPr>
      <t xml:space="preserve">Country = Vietnam (VN)
Status = Active
Benefit Plan ID = PL_08
Benefit name = QA-Insert
Benefit Category = Roaming
Effective Start Date = </t>
    </r>
    <r>
      <rPr>
        <sz val="11"/>
        <color rgb="FF00B0F0"/>
        <rFont val="Tahoma"/>
        <family val="2"/>
      </rPr>
      <t xml:space="preserve">Today
</t>
    </r>
    <r>
      <rPr>
        <sz val="11"/>
        <color rgb="FF000000"/>
        <rFont val="Tahoma"/>
        <family val="2"/>
      </rPr>
      <t xml:space="preserve">Effective End Date = 31 Dec 9999
Type = Reimbursement : HR
Enrollment = Manual Enrollment
Claim Period = Lifetime
Entitlement Calculation Method = Full
Eligible Claim Date (Days) = 120
Special Claim Condition = No
Company = CDS (C001)
</t>
    </r>
  </si>
  <si>
    <t>1. เข้าสู่เมนูที่กำหนด
2. กดไอคอน Insert ของ Plan ที่ต้องการ
3. กรอก/ยืนยัน Effective Date
4. กดปุ่ม Proceed</t>
  </si>
  <si>
    <r>
      <rPr>
        <sz val="11"/>
        <color rgb="FF000000"/>
        <rFont val="Tahoma"/>
        <family val="2"/>
      </rPr>
      <t xml:space="preserve">4.1 ป็อปอัพ Insert new changes ปิดลง
4.2 แสดงหน้า "Insert plan: {Benefit Plan ID}" เช่น "Insert plan: PL_08"
</t>
    </r>
    <r>
      <rPr>
        <strike/>
        <sz val="11"/>
        <color rgb="FF000000"/>
        <rFont val="Tahoma"/>
        <family val="2"/>
      </rPr>
      <t>4.3 แสดง Badge "Insert" ที่มุมบนของป็อปอัพ</t>
    </r>
  </si>
  <si>
    <t>PL_08_05</t>
  </si>
  <si>
    <r>
      <rPr>
        <sz val="11"/>
        <color rgb="FF000000"/>
        <rFont val="Tahoma"/>
        <family val="2"/>
      </rPr>
      <t>ตรวจสอบการแสดงข้อมูลเดิม (Pre-filled) ใน</t>
    </r>
    <r>
      <rPr>
        <strike/>
        <sz val="11"/>
        <color rgb="FF000000"/>
        <rFont val="Tahoma"/>
        <family val="2"/>
      </rPr>
      <t>ป็อปอัพ</t>
    </r>
    <r>
      <rPr>
        <sz val="11"/>
        <color rgb="FF000000"/>
        <rFont val="Tahoma"/>
        <family val="2"/>
      </rPr>
      <t xml:space="preserve"> Insert plan ให้ตรงกับข้อมูลปัจจุบันของ Plan</t>
    </r>
  </si>
  <si>
    <t>1. เข้าสู่เมนูที่กำหนด
2. กดไอคอน Insert และกด Proceed
3. ตรวจสอบค่าที่แสดงในแต่ละ Field เปรียบเทียบกับข้อมูลปัจจุบันของ Plan</t>
  </si>
  <si>
    <r>
      <rPr>
        <sz val="11"/>
        <color rgb="FF000000"/>
        <rFont val="Tahoma"/>
        <family val="2"/>
      </rPr>
      <t xml:space="preserve">3.1 Country แสดง "Vietnam (VN)" ตรงกับข้อมูลปัจจุบัน
3.2 Status แสดง "Active" ตรงกับข้อมูลปัจจุบัน
3.3 Benefit Plan ID แสดง "PL_08"
3.4 </t>
    </r>
    <r>
      <rPr>
        <sz val="11"/>
        <color rgb="FF00B050"/>
        <rFont val="Tahoma"/>
        <family val="2"/>
      </rPr>
      <t xml:space="preserve">Benefit Name แสดง "QA-Insert"
</t>
    </r>
    <r>
      <rPr>
        <strike/>
        <sz val="11"/>
        <color rgb="FF000000"/>
        <rFont val="Tahoma"/>
        <family val="2"/>
      </rPr>
      <t xml:space="preserve">3.4 Plan name (Thai) แสดง "ค่ารักษาพยาบาล (ผู้ป่วยฉุกเฉิน)"
3.5 Plan name (English) แสดง "Medical Reimbursement (ICU)"
</t>
    </r>
    <r>
      <rPr>
        <sz val="11"/>
        <color rgb="FF000000"/>
        <rFont val="Tahoma"/>
        <family val="2"/>
      </rPr>
      <t xml:space="preserve">3.6 Benefit Category แสดง "Roaming"
3.7 Effective Start Date แสดงตรงกับวันที่ปัจจุบัน, Effective End Date แสดง "31 Dec 9999"
3.8 Benefit Type แสดง "Reimbursement: HR"
3.9 Enrollment แสดง "Manual Enrollment"
3.10 Claim Period แสดง "Lifetime", Entitlement </t>
    </r>
    <r>
      <rPr>
        <sz val="11"/>
        <color rgb="FF00B050"/>
        <rFont val="Tahoma"/>
        <family val="2"/>
      </rPr>
      <t xml:space="preserve">Calculation </t>
    </r>
    <r>
      <rPr>
        <sz val="11"/>
        <color rgb="FF000000"/>
        <rFont val="Tahoma"/>
        <family val="2"/>
      </rPr>
      <t xml:space="preserve">Method แสดง "Full"
3.11 Eligible Claim date (days) แสดง "120"
3.12 Special claim condition แสดง "No"
3.13 Company แสดง "CDS (C001)"
</t>
    </r>
    <r>
      <rPr>
        <strike/>
        <sz val="11"/>
        <color rgb="FF000000"/>
        <rFont val="Tahoma"/>
        <family val="2"/>
      </rPr>
      <t>3.13 Eligibility rule แสดงค่า Rule code ปัจจุบันของ Plan เช่น "TH-XXX-BE-ELIG-General_FullTime-Excl*1_EnrollRequired"</t>
    </r>
  </si>
  <si>
    <t>PL_08_06</t>
  </si>
  <si>
    <t>ตรวจสอบว่าใน Insert plan สามารถแก้ไขได้เฉพาะ Field Status และ Company เท่านั้น</t>
  </si>
  <si>
    <r>
      <rPr>
        <sz val="11"/>
        <color rgb="FF000000"/>
        <rFont val="Tahoma"/>
        <family val="2"/>
      </rPr>
      <t xml:space="preserve">Status = </t>
    </r>
    <r>
      <rPr>
        <sz val="11"/>
        <color rgb="FF00B0F0"/>
        <rFont val="Tahoma"/>
        <family val="2"/>
      </rPr>
      <t>Inactive</t>
    </r>
    <r>
      <rPr>
        <sz val="11"/>
        <color rgb="FF000000"/>
        <rFont val="Tahoma"/>
        <family val="2"/>
      </rPr>
      <t>, 
Company = CDS (C001),</t>
    </r>
    <r>
      <rPr>
        <sz val="11"/>
        <color rgb="FF00B0F0"/>
        <rFont val="Tahoma"/>
        <family val="2"/>
      </rPr>
      <t xml:space="preserve"> B2S (C006), RBS (C002)
</t>
    </r>
    <r>
      <rPr>
        <sz val="11"/>
        <color rgb="FF000000"/>
        <rFont val="Tahoma"/>
        <family val="2"/>
      </rPr>
      <t xml:space="preserve">--Cannot Edit--
Country = Vietnam (VN)
Benefit Plan ID = PL_08
Benefit name = QA-Insert
Benefit Category = Roaming
Effective Start Date = </t>
    </r>
    <r>
      <rPr>
        <sz val="11"/>
        <color rgb="FF00B0F0"/>
        <rFont val="Tahoma"/>
        <family val="2"/>
      </rPr>
      <t xml:space="preserve">Today
</t>
    </r>
    <r>
      <rPr>
        <sz val="11"/>
        <color rgb="FF000000"/>
        <rFont val="Tahoma"/>
        <family val="2"/>
      </rPr>
      <t>Effective End Date = 31 Dec 9999
Type = Reimbursement : HR
Enrollment = Manual Enrollment
Claim Period = Lifetime
Entitlement Calculation Method = Full
Eligible Claim Date (Days) = 120
Special Claim Condition = No</t>
    </r>
  </si>
  <si>
    <r>
      <rPr>
        <sz val="11"/>
        <color rgb="FF000000"/>
        <rFont val="Tahoma"/>
        <family val="2"/>
      </rPr>
      <t xml:space="preserve">1. เข้าสู่เมนูที่กำหนด
2. กดไอคอน Insert และกด Proceed
3. พยายามแก้ไข Field </t>
    </r>
    <r>
      <rPr>
        <sz val="11"/>
        <color rgb="FF00B050"/>
        <rFont val="Tahoma"/>
        <family val="2"/>
      </rPr>
      <t>Benefit name</t>
    </r>
    <r>
      <rPr>
        <sz val="11"/>
        <color rgb="FF000000"/>
        <rFont val="Tahoma"/>
        <family val="2"/>
      </rPr>
      <t xml:space="preserve">, </t>
    </r>
    <r>
      <rPr>
        <strike/>
        <sz val="11"/>
        <color rgb="FF000000"/>
        <rFont val="Tahoma"/>
        <family val="2"/>
      </rPr>
      <t>Plan name (Thai), Plan name (English)</t>
    </r>
    <r>
      <rPr>
        <sz val="11"/>
        <color rgb="FF000000"/>
        <rFont val="Tahoma"/>
        <family val="2"/>
      </rPr>
      <t>, Category, Effective from/to, Benefit type, Enrollment, Claim period, Entitlement calculation method, Eligible Claim date (days), Special claim condition
4. ตรวจสอบสถานะและทดลองแก้ไข Field Status
5. ตรวจสอบสถานะและทดลองแก้ไข Field Company</t>
    </r>
  </si>
  <si>
    <r>
      <rPr>
        <sz val="11"/>
        <color rgb="FF000000"/>
        <rFont val="Tahoma"/>
        <family val="2"/>
      </rPr>
      <t xml:space="preserve">3.1 Field Benefit name, </t>
    </r>
    <r>
      <rPr>
        <strike/>
        <sz val="11"/>
        <color rgb="FF000000"/>
        <rFont val="Tahoma"/>
        <family val="2"/>
      </rPr>
      <t>Plan name (Thai), Plan name (English)</t>
    </r>
    <r>
      <rPr>
        <sz val="11"/>
        <color rgb="FF000000"/>
        <rFont val="Tahoma"/>
        <family val="2"/>
      </rPr>
      <t xml:space="preserve">, Category, Effective from/to, Benefit type, Enrollment, Claim period, Entitlement </t>
    </r>
    <r>
      <rPr>
        <sz val="11"/>
        <color rgb="FF00B050"/>
        <rFont val="Tahoma"/>
        <family val="2"/>
      </rPr>
      <t xml:space="preserve">calculation </t>
    </r>
    <r>
      <rPr>
        <sz val="11"/>
        <color rgb="FF000000"/>
        <rFont val="Tahoma"/>
        <family val="2"/>
      </rPr>
      <t>method, Eligible Claim date (days) และ Special claim condition อยู่ในสถานะ Disabled/Read-only ไม่สามารถแก้ไขได้
4.1 Field Status สามารถแก้ไข/เลือกค่าใหม่ได้ตามปกติ
5.1 Field Company สามารถแก้ไข/เลือกค่าใหม่ได้ตามปกติ</t>
    </r>
  </si>
  <si>
    <t>PL_08_07</t>
  </si>
  <si>
    <t>ตรวจสอบ Field Effective Start Date ในป็อปอัพ Insert plan แสดงค่าตาม Effective Start Date ที่กรอกไว้ในป็อปอัพก่อนหน้า</t>
  </si>
  <si>
    <t>1. เข้าสู่เมนูที่กำหนด
2. กดไอคอน Insert ของ Plan ที่ต้องการ
3. กรอก Effective Start Date เป็นวันปัจจุบัน แล้วกด Proceed
4. ตรวจสอบค่าใน Field Effective Start Date และ Effective End Date ในป็อปอัพ Insert plan</t>
  </si>
  <si>
    <t>4.1 Field Effective Start Date แสดงค่า ตรงกับ Effective Start Date ที่กรอกไว้ในขั้นตอนก่อนหน้า
4.2 Field Effective End Date Default 31 Dec 9999 ตามเดิม
4.3 Field Effective Start Date และ Effective End Date อยู่ในสถานะ Disabled ไม่สามารถแก้ไขเพิ่มเติมได้ในหน้านี้</t>
  </si>
  <si>
    <t>PL_08_08</t>
  </si>
  <si>
    <t>ตรวจสอบปุ่ม Confirm insert ในหน้า Insert plan</t>
  </si>
  <si>
    <r>
      <rPr>
        <sz val="11"/>
        <color rgb="FF000000"/>
        <rFont val="Tahoma"/>
        <family val="2"/>
      </rPr>
      <t xml:space="preserve">Plan = PL_08/PL_08_08_R1
Name = QA-Insert/QA-Confirm insert today
--Create--
Status = Active, 
Effective Start Date = 01 Jan 1999
Company = CDS
--Insert R1--
Status = </t>
    </r>
    <r>
      <rPr>
        <sz val="11"/>
        <color rgb="FF00B0F0"/>
        <rFont val="Tahoma"/>
        <family val="2"/>
      </rPr>
      <t>Inactive</t>
    </r>
    <r>
      <rPr>
        <sz val="11"/>
        <color rgb="FF000000"/>
        <rFont val="Tahoma"/>
        <family val="2"/>
      </rPr>
      <t xml:space="preserve">, 
Effective Start Date = </t>
    </r>
    <r>
      <rPr>
        <sz val="11"/>
        <color rgb="FF00B0F0"/>
        <rFont val="Tahoma"/>
        <family val="2"/>
      </rPr>
      <t xml:space="preserve">Today
</t>
    </r>
    <r>
      <rPr>
        <sz val="11"/>
        <color rgb="FF000000"/>
        <rFont val="Tahoma"/>
        <family val="2"/>
      </rPr>
      <t>Company = CDS (C001),</t>
    </r>
    <r>
      <rPr>
        <sz val="11"/>
        <color rgb="FF00B0F0"/>
        <rFont val="Tahoma"/>
        <family val="2"/>
      </rPr>
      <t xml:space="preserve"> B2S (C006), RBS (C002)</t>
    </r>
  </si>
  <si>
    <t>1. เข้าสู่เมนูที่กำหนด
2. กดไอคอน Insert ของ Plan ที่ต้องการ และกด Proceed
3. แก้ไข Field Status และ Company
4. กดปุ่ม Confirm Insert</t>
  </si>
  <si>
    <t>4.1 ระบบบันทึกข้อมูลสำเร็จ และ Insert Plan ปิดลง
4.2 ข้อมูลในตาราง Plan แสดงตาม Plan ที่ยัง Effective อยู่ ณ ปัจจุบัน
4.3 กรณี Insert มีผลทันที Status ในตารางจะแสดงตาม Status ที่ Insert ใหม่ทันที
4.4 กรณี Insert มีผลในอนาคต Status ในตารางจะแสดงตาม Plan เดิมที่ยังมีผลอยู่ เมื่อถึงวันที่ Effective Plan ที่ Insert จึงจะแสดงตาม Status ที่ Insert ใหม่
4.5 Benefit Plan ID ของแถวไม่เปลี่ยนแปลง</t>
  </si>
  <si>
    <t>20-Aug Passed with condition skip 70824, 71164, 70313
17-Aug TBC หลัง Insert ข้อมูลในตารางจะ Update ตามที่ Insert มั้ย</t>
  </si>
  <si>
    <t>Plan Image'!A530</t>
  </si>
  <si>
    <t>PL_08_09</t>
  </si>
  <si>
    <r>
      <rPr>
        <sz val="11"/>
        <color rgb="FF000000"/>
        <rFont val="Tahoma"/>
        <family val="2"/>
      </rPr>
      <t>ตรวจสอบปุ่ม Cancel</t>
    </r>
    <r>
      <rPr>
        <strike/>
        <sz val="11"/>
        <color rgb="FF000000"/>
        <rFont val="Tahoma"/>
        <family val="2"/>
      </rPr>
      <t xml:space="preserve"> และปุ่มปิด (X)</t>
    </r>
    <r>
      <rPr>
        <sz val="11"/>
        <color rgb="FF000000"/>
        <rFont val="Tahoma"/>
        <family val="2"/>
      </rPr>
      <t xml:space="preserve"> ใน</t>
    </r>
    <r>
      <rPr>
        <strike/>
        <sz val="11"/>
        <color rgb="FF000000"/>
        <rFont val="Tahoma"/>
        <family val="2"/>
      </rPr>
      <t>ป็อปอัพ</t>
    </r>
    <r>
      <rPr>
        <sz val="11"/>
        <color rgb="FF000000"/>
        <rFont val="Tahoma"/>
        <family val="2"/>
      </rPr>
      <t xml:space="preserve"> Insert plan</t>
    </r>
  </si>
  <si>
    <r>
      <rPr>
        <sz val="11"/>
        <color rgb="FF000000"/>
        <rFont val="Tahoma"/>
        <family val="2"/>
      </rPr>
      <t xml:space="preserve">Status = </t>
    </r>
    <r>
      <rPr>
        <sz val="11"/>
        <color rgb="FF00B0F0"/>
        <rFont val="Tahoma"/>
        <family val="2"/>
      </rPr>
      <t>Inactive</t>
    </r>
    <r>
      <rPr>
        <sz val="11"/>
        <color rgb="FF000000"/>
        <rFont val="Tahoma"/>
        <family val="2"/>
      </rPr>
      <t>, 
Company = CDS (C001),</t>
    </r>
    <r>
      <rPr>
        <sz val="11"/>
        <color rgb="FF00B0F0"/>
        <rFont val="Tahoma"/>
        <family val="2"/>
      </rPr>
      <t xml:space="preserve"> B2S (C006), RBS (C002)
</t>
    </r>
    <r>
      <rPr>
        <sz val="11"/>
        <color rgb="FF000000"/>
        <rFont val="Tahoma"/>
        <family val="2"/>
      </rPr>
      <t>Effective Start Date =</t>
    </r>
    <r>
      <rPr>
        <sz val="11"/>
        <color rgb="FF00B0F0"/>
        <rFont val="Tahoma"/>
        <family val="2"/>
      </rPr>
      <t xml:space="preserve"> Today
</t>
    </r>
    <r>
      <rPr>
        <sz val="11"/>
        <color rgb="FF000000"/>
        <rFont val="Tahoma"/>
        <family val="2"/>
      </rPr>
      <t xml:space="preserve">--Cannot Edit--
Country = Vietnam (VN)
Benefit Plan ID = PL_08_08_R1
Benefit name = QA-Confirm insert today
Benefit Category = Roaming
Effective End Date = 31 Dec 9999
Type = Reimbursement : HR
Enrollment = Manual Enrollment
Claim Period = Lifetime
Entitlement Calculation Method = Full
Eligible Claim Date (Days) = 120
Special Claim Condition = No
</t>
    </r>
  </si>
  <si>
    <r>
      <rPr>
        <sz val="11"/>
        <color rgb="FF000000"/>
        <rFont val="Tahoma"/>
        <family val="2"/>
      </rPr>
      <t xml:space="preserve">1. เข้าสู่เมนูที่กำหนด
2. กดไอคอน Insert ของ Plan ที่ต้องการ และกด Proceed
3. แก้ไข Field Status และ Company
4. กดปุ่ม Cancel
</t>
    </r>
    <r>
      <rPr>
        <strike/>
        <sz val="11"/>
        <color rgb="FF000000"/>
        <rFont val="Tahoma"/>
        <family val="2"/>
      </rPr>
      <t>5. กดไอคอน Insert อีกครั้ง กด Proceed แก้ไขข้อมูลบางส่วน แล้วกดปุ่มปิด (X)</t>
    </r>
  </si>
  <si>
    <r>
      <rPr>
        <sz val="11"/>
        <color rgb="FF000000"/>
        <rFont val="Tahoma"/>
        <family val="2"/>
      </rPr>
      <t xml:space="preserve">4.1 ป็อปอัพ Insert plan ปิดลง และไม่มีการบันทึกข้อมูลหรือเพิ่ม History ใหม่
</t>
    </r>
    <r>
      <rPr>
        <strike/>
        <sz val="11"/>
        <color rgb="FF000000"/>
        <rFont val="Tahoma"/>
        <family val="2"/>
      </rPr>
      <t>5.1 ป็อปอัพปิดลงเมื่อกดปุ่ม X และไม่มีการบันทึกข้อมูลหรือเพิ่ม Change Log ใหม่</t>
    </r>
  </si>
  <si>
    <t>PL_08_10</t>
  </si>
  <si>
    <t>ตรวจสอบข้อมูล History หลังจาก Insert Plan สำเร็จ แล้วกด Make Correction อีกครั้งเพื่อเปิดดูรายการ History</t>
  </si>
  <si>
    <r>
      <rPr>
        <sz val="11"/>
        <color rgb="FF000000"/>
        <rFont val="Tahoma"/>
        <family val="2"/>
      </rPr>
      <t xml:space="preserve">Plan = "PL_08"
Name = QA-Insert
--Create--
Status = </t>
    </r>
    <r>
      <rPr>
        <sz val="11"/>
        <color rgb="FF00B0F0"/>
        <rFont val="Tahoma"/>
        <family val="2"/>
      </rPr>
      <t>Active</t>
    </r>
    <r>
      <rPr>
        <sz val="11"/>
        <color rgb="FF000000"/>
        <rFont val="Tahoma"/>
        <family val="2"/>
      </rPr>
      <t xml:space="preserve">, 
Effective Start Date = 01 Jan 1999
Company = CDS
--Insert R1--
Status = </t>
    </r>
    <r>
      <rPr>
        <sz val="11"/>
        <color rgb="FF00B0F0"/>
        <rFont val="Tahoma"/>
        <family val="2"/>
      </rPr>
      <t>Inactive</t>
    </r>
    <r>
      <rPr>
        <sz val="11"/>
        <color rgb="FF000000"/>
        <rFont val="Tahoma"/>
        <family val="2"/>
      </rPr>
      <t xml:space="preserve">, 
Effective Start Date = </t>
    </r>
    <r>
      <rPr>
        <sz val="11"/>
        <color rgb="FF00B0F0"/>
        <rFont val="Tahoma"/>
        <family val="2"/>
      </rPr>
      <t xml:space="preserve">Today
</t>
    </r>
    <r>
      <rPr>
        <sz val="11"/>
        <color rgb="FF000000"/>
        <rFont val="Tahoma"/>
        <family val="2"/>
      </rPr>
      <t>Company = CDS (C001),</t>
    </r>
    <r>
      <rPr>
        <sz val="11"/>
        <color rgb="FF00B0F0"/>
        <rFont val="Tahoma"/>
        <family val="2"/>
      </rPr>
      <t xml:space="preserve"> B2S (C006), RBS (C002)</t>
    </r>
  </si>
  <si>
    <t>1. เข้าสู่เมนูที่กำหนด
2. กดไอคอน Make Correction 
3. ตรวจสอบส่วน "History" ทางด้านขวา</t>
  </si>
  <si>
    <r>
      <rPr>
        <sz val="11"/>
        <color rgb="FF000000"/>
        <rFont val="Tahoma"/>
        <family val="2"/>
      </rPr>
      <t xml:space="preserve">3.1 แสดงกรอบ "Insert" เพิ่มอีก 1 รายการ ด้วย Effective Start Date ใหม่
3.2 กรอบที่เพิ่มมาแสดงอยู่ด้านบนสุดของ Effective นั้น
3.3 แสดงสีกรอบเป็นสีเทาหากยังไม่ถึง Effective Start Date ที่กำหนด และเปลี่ยนอัตโนมัติเมื่อถึง Effective
3.4 แสดงข้อมูล Before/After เฉพาะ Field ที่มีการ Insert ใหม่เท่านั้น ไม่แสดง Field ที่ไม่มีการเปลี่ยนแปลงค่า เช่น Status: Active &gt; Active, Effective End Date: 31 Dec 1999 &gt; 31 Dec 1999
3.5 ค่า Before ดึงค่าเก่าก่อนมีการ Insert มาแสดงถูกต้อง ไม่เป็นค่าว่างหรือ -
3.6 ค่า After แสดงค่าใหม่ หลังจากมีการ Save Insert 
3.7 Format Date ทั้งหมดแสดงถูกต้อง dd Mmm yyy เช่น 30 Jul 2027
3.8 แสดง "Update By: {User Name}" ตรงกับผู้ใช้งานที่ Login และทำการ Insert จริง
3.9 แสดง "Update Date: {วันที่} ({เวลา})" ตรงกับวันเวลาจริงที่กด Save Insert (ไม่ใช่ค่าว่างหรือค่าที่ผิดเพี้ยน)
</t>
    </r>
    <r>
      <rPr>
        <strike/>
        <sz val="11"/>
        <color rgb="FF000000"/>
        <rFont val="Tahoma"/>
        <family val="2"/>
      </rPr>
      <t>3.10 แสดงกรอบ "Make Corection" เพิ่มอีก 1 รายการใน Effective Start Date เดิม
3.11 สีกรอบเดิมยังคงเป็นสีเขียว Active หากยังไม่ถึง Effective Start Date ใหม่ และเปลี่ยนเป็นสีเทาอัตโนมัติเมื่อถึง Effective ใหม่
3.12 แสดงข้อมูล Before/After เฉพาะ Effective End Date โดยค่าจะเป็น New Effective Start Date -1 (End ก่อนถึง Effective ใหม่ 1 วัน)</t>
    </r>
  </si>
  <si>
    <t xml:space="preserve">71164-[UI-History] History displays incorrect status </t>
  </si>
  <si>
    <t>20-Aug Effective Today History ไม่เป็น Active เพราะอ้างอิงจาก Status ของ Plan แทน Status Effective
18-Aug แสดงตาม Effective ณ ตอนนั้น ถ้า Effective Today จะเปลี่ยนเลย / Effective อนาคตจะยังแสดง Plan เก่าจนถึง Effective Date
17-Aug ค่า Status/Effective Start/End/Company แสดงยังไง ค่าเก่าหรือใหม่
TBC Req</t>
  </si>
  <si>
    <t>PL_08_11</t>
  </si>
  <si>
    <t>ตรวจสอบการ Insert Plan ด้วย Effective Start Date ก่อน Effective Start Date ตอน Create Plan</t>
  </si>
  <si>
    <r>
      <rPr>
        <sz val="11"/>
        <color rgb="FF000000"/>
        <rFont val="Tahoma"/>
        <family val="2"/>
      </rPr>
      <t xml:space="preserve">Benefit Plan ID = PL_08_11 / PL_08_11_R2
Benefit name = QA-Insert before create
--Craete --
Effective Start Date = </t>
    </r>
    <r>
      <rPr>
        <sz val="11"/>
        <color rgb="FF00B0F0"/>
        <rFont val="Tahoma"/>
        <family val="2"/>
      </rPr>
      <t xml:space="preserve">Next Day
</t>
    </r>
    <r>
      <rPr>
        <sz val="11"/>
        <color rgb="FF000000"/>
        <rFont val="Tahoma"/>
        <family val="2"/>
      </rPr>
      <t xml:space="preserve">Effective End Date = 31 Dec 9999
Company = CDS (C001)
--Insert--
Effective Start Date = </t>
    </r>
    <r>
      <rPr>
        <sz val="11"/>
        <color rgb="FF00B0F0"/>
        <rFont val="Tahoma"/>
        <family val="2"/>
      </rPr>
      <t xml:space="preserve">Today
</t>
    </r>
    <r>
      <rPr>
        <sz val="11"/>
        <color rgb="FF000000"/>
        <rFont val="Tahoma"/>
        <family val="2"/>
      </rPr>
      <t xml:space="preserve">
</t>
    </r>
  </si>
  <si>
    <t>1. เข้าสู่เมนูที่กำหนด
2. กดปุ่ม Create Plan
3. เลือก Effective Start Date = Next Day และ Status Active
4. ระบุข้อมูลอื่นๆ ให้ครบถ้วน และกดปุ่ม Create Plan 
5. กด Insert และระบุ Effective Start Date เป็นวันปัจจุบัน
6. ตรวจสอบ Error Message</t>
  </si>
  <si>
    <r>
      <rPr>
        <sz val="11"/>
        <color rgb="FF000000"/>
        <rFont val="Tahoma"/>
        <family val="2"/>
      </rPr>
      <t>6.1 Error Message</t>
    </r>
    <r>
      <rPr>
        <sz val="11"/>
        <color rgb="FF4472C4"/>
        <rFont val="Tahoma"/>
        <family val="2"/>
      </rPr>
      <t xml:space="preserve"> "</t>
    </r>
    <r>
      <rPr>
        <sz val="11"/>
        <color rgb="FF00B050"/>
        <rFont val="Tahoma"/>
        <family val="2"/>
      </rPr>
      <t>Cannot insert earlier than the original Effective Start Date.</t>
    </r>
    <r>
      <rPr>
        <sz val="11"/>
        <color rgb="FF4472C4"/>
        <rFont val="Tahoma"/>
        <family val="2"/>
      </rPr>
      <t>"</t>
    </r>
    <r>
      <rPr>
        <sz val="11"/>
        <color rgb="FF000000"/>
        <rFont val="Tahoma"/>
        <family val="2"/>
      </rPr>
      <t xml:space="preserve"> ไม่สามารถ Insert ด้วย Effective Start Date ที่น้อยกว่าตอน Create Plan ได้
</t>
    </r>
  </si>
  <si>
    <t>71440-[UI-Insert] Insert Date can be selected earlier than original Effective Start Date</t>
  </si>
  <si>
    <t>25-Aug Allow ให้ Insert &lt; Craete Date
18-Aug มี Block not allow insert ย้อนหลังกว่าวัน create
17-Aug TBC มี Block มั้ย Error อะไร History แสดงยังไง ก่อน Create หรอ</t>
  </si>
  <si>
    <t>PL_08_12</t>
  </si>
  <si>
    <t>ตรวจสอบ History เมื่อ Insert ซ้ำกัน 2 ครั้ง</t>
  </si>
  <si>
    <r>
      <rPr>
        <sz val="11"/>
        <color rgb="FF000000"/>
        <rFont val="Tahoma"/>
        <family val="2"/>
      </rPr>
      <t xml:space="preserve">Plan = "PL_08"
Name = QA-Insert
--Create--
Effective Start Date = 01 Jan 1999
Company = CDS
--Insert R1--
Effective Start Date = </t>
    </r>
    <r>
      <rPr>
        <sz val="11"/>
        <color rgb="FF00B0F0"/>
        <rFont val="Tahoma"/>
        <family val="2"/>
      </rPr>
      <t xml:space="preserve">Today
</t>
    </r>
    <r>
      <rPr>
        <sz val="11"/>
        <color rgb="FF000000"/>
        <rFont val="Tahoma"/>
        <family val="2"/>
      </rPr>
      <t>Company = CDS (C001),</t>
    </r>
    <r>
      <rPr>
        <sz val="11"/>
        <color rgb="FF00B0F0"/>
        <rFont val="Tahoma"/>
        <family val="2"/>
      </rPr>
      <t xml:space="preserve"> B2S (C006), RBS (C002)
</t>
    </r>
    <r>
      <rPr>
        <sz val="11"/>
        <color rgb="FF000000"/>
        <rFont val="Tahoma"/>
        <family val="2"/>
      </rPr>
      <t xml:space="preserve">--Insert R2--
Effective Start Date = </t>
    </r>
    <r>
      <rPr>
        <sz val="11"/>
        <color rgb="FF00B0F0"/>
        <rFont val="Tahoma"/>
        <family val="2"/>
      </rPr>
      <t xml:space="preserve">Today
</t>
    </r>
    <r>
      <rPr>
        <sz val="11"/>
        <color rgb="FF000000"/>
        <rFont val="Tahoma"/>
        <family val="2"/>
      </rPr>
      <t>Company = CDS (C001),</t>
    </r>
    <r>
      <rPr>
        <sz val="11"/>
        <color rgb="FF00B0F0"/>
        <rFont val="Tahoma"/>
        <family val="2"/>
      </rPr>
      <t xml:space="preserve"> B2S (C006),</t>
    </r>
    <r>
      <rPr>
        <sz val="11"/>
        <color rgb="FF000000"/>
        <rFont val="Tahoma"/>
        <family val="2"/>
      </rPr>
      <t xml:space="preserve"> </t>
    </r>
    <r>
      <rPr>
        <sz val="11"/>
        <color rgb="FF00B0F0"/>
        <rFont val="Tahoma"/>
        <family val="2"/>
      </rPr>
      <t>RBS (C002)</t>
    </r>
  </si>
  <si>
    <t xml:space="preserve">1. เข้าสู่เมนูที่กำหนด
2. กดไอคอน Insert ของ Plan ที่ต้องการ ระบุ Effective Start Date = Today และกด Proceed
3. แก้ไข Field Company = CDS (C001), B2S (C006), RBS (C002) เหมือนกับที่ Insert ก่อนหน้า และกด Confirm Insert
</t>
  </si>
  <si>
    <t>3.1 ไม่สามารถ Comfirm Insert ได้ ขึ้น Error Message "All information is the same. Duplicate inserts are not allowed"</t>
  </si>
  <si>
    <t>71453-[UI-Insert] Allow insert with duplicate data</t>
  </si>
  <si>
    <t>18-Aug เพิ่ม Validate แสดง Error Choice 1 error: All information is the same, not allow repetitive update.
17-Aug แสดง Insert เพิ่มแต่ไม่มีข้อมูลข้างใน</t>
  </si>
  <si>
    <t>PL_08_13</t>
  </si>
  <si>
    <t>ตรวจสอบ History เมื่อ Insert มากกว่า 1 ครั้งใน Effective Start Date เดียวกัน</t>
  </si>
  <si>
    <r>
      <rPr>
        <sz val="11"/>
        <color rgb="FF000000"/>
        <rFont val="Tahoma"/>
        <family val="2"/>
      </rPr>
      <t xml:space="preserve">Plan = "PL_08_13"
Name = QA-Multi insert on same date
--Create--
Effective Start Date = 01 Jan 1999
Company = CDS
--Insert R1--
Effective Start Date = </t>
    </r>
    <r>
      <rPr>
        <sz val="11"/>
        <color rgb="FF00B0F0"/>
        <rFont val="Tahoma"/>
        <family val="2"/>
      </rPr>
      <t xml:space="preserve">Today
</t>
    </r>
    <r>
      <rPr>
        <sz val="11"/>
        <color rgb="FF000000"/>
        <rFont val="Tahoma"/>
        <family val="2"/>
      </rPr>
      <t>Company = CDS (C001),</t>
    </r>
    <r>
      <rPr>
        <sz val="11"/>
        <color rgb="FF00B0F0"/>
        <rFont val="Tahoma"/>
        <family val="2"/>
      </rPr>
      <t xml:space="preserve"> B2S (C006)
</t>
    </r>
    <r>
      <rPr>
        <sz val="11"/>
        <color rgb="FF000000"/>
        <rFont val="Tahoma"/>
        <family val="2"/>
      </rPr>
      <t xml:space="preserve">--Insert R2--
Effective Start Date = </t>
    </r>
    <r>
      <rPr>
        <sz val="11"/>
        <color rgb="FF00B0F0"/>
        <rFont val="Tahoma"/>
        <family val="2"/>
      </rPr>
      <t xml:space="preserve">Today
</t>
    </r>
    <r>
      <rPr>
        <sz val="11"/>
        <color rgb="FF000000"/>
        <rFont val="Tahoma"/>
        <family val="2"/>
      </rPr>
      <t xml:space="preserve">Company = CDS (C001), B2S (C006), </t>
    </r>
    <r>
      <rPr>
        <sz val="11"/>
        <color rgb="FF00B0F0"/>
        <rFont val="Tahoma"/>
        <family val="2"/>
      </rPr>
      <t>RBS (C002)</t>
    </r>
  </si>
  <si>
    <t xml:space="preserve">1. เข้าสู่เมนูที่กำหนด
2. กดไอคอน Insert ของ Plan ที่ต้องการ ระบุ Effective Start Date = Today และกด Proceed
3. แก้ไข Field Company = CDS (C001), B2S (C006) และกด Save
4. กด Make Correction เพื่อตรวจสอบ History
5. กด Insert  ระบุ Effective Start Date = Today และกด Proceed อีกครั้ง
6. แก้ไข Field Company = CDS (C001), B2S (C006), RBS (C002) และกด Save
7. กด Make Correction เพื่อตรวจสอบ History
</t>
  </si>
  <si>
    <r>
      <rPr>
        <sz val="11"/>
        <color rgb="FF000000"/>
        <rFont val="Tahoma"/>
        <family val="2"/>
      </rPr>
      <t xml:space="preserve">3.1 แสดงกรอบ "Insert" เพิ่มอีก 1 รายการ ด้วย Effective Start Date ใหม่
3.2 กรอบที่เพิ่มมาแสดงอยู่ด้านบนสุดของ Effective นั้น
3.3 แสดงสีกรอบเป็นสีเทาหากยังไม่ถึง Effective Start Date ที่กำหนด และเปลี่ยนอัตโนมัติเมื่อถึง Effective
3.4 แสดงข้อมูล Before/After เฉพาะ Field ที่มีการ Insert ใหม่เท่านั้น ไม่แสดง Field ที่ไม่มีการเปลี่ยนแปลงค่า เช่น Status: Active &gt; Active, Effective End Date: 31 Dec 1999 &gt; 31 Dec 1999
3.5 ค่า Before ดึงค่าเก่าก่อนมีการ Insert มาแสดงถูกต้อง ไม่เป็นค่าว่างหรือ -
3.6 ค่า After แสดงค่าใหม่ หลังจากมีการ Save Insert 
3.7 Format Date ทั้งหมดแสดงถูกต้อง dd Mmm yyy เช่น 30 Jul 2027
3.8 แสดง "Update By: {User Name}" ตรงกับผู้ใช้งานที่ Login และทำการ Insert จริง
3.9 แสดง "Update Date: {วันที่} ({เวลา})" ตรงกับวันเวลาจริงที่กด Save Insert (ไม่ใช่ค่าว่างหรือค่าที่ผิดเพี้ยน)
</t>
    </r>
    <r>
      <rPr>
        <strike/>
        <sz val="11"/>
        <color rgb="FF000000"/>
        <rFont val="Tahoma"/>
        <family val="2"/>
      </rPr>
      <t xml:space="preserve">3.10 แสดงกรอบ "Make Corection" เพิ่มอีก 1 รายการใน Effective Start Date เดิม
3.11 สีกรอบยังคงเป็นสีเขียว Active หากยังไม่ถึง Effective Start Date ใหม่ และเปลี่ยนเป็นสีเทาอัตโนมัติเมื่อถึง Effective ใหม่
3.12 แสดงข้อมูล Before/After เฉพาะ Effective End Date โดยค่าจะเป็น New Effective Start Date -1 (End ก่อนถึง Effective ใหม่ 1 วัน)
</t>
    </r>
    <r>
      <rPr>
        <sz val="11"/>
        <color rgb="FF000000"/>
        <rFont val="Tahoma"/>
        <family val="2"/>
      </rPr>
      <t xml:space="preserve">7.1 กรอบ </t>
    </r>
    <r>
      <rPr>
        <sz val="11"/>
        <color rgb="FF00B050"/>
        <rFont val="Tahoma"/>
        <family val="2"/>
      </rPr>
      <t>Make Correction</t>
    </r>
    <r>
      <rPr>
        <sz val="11"/>
        <color rgb="FF000000"/>
        <rFont val="Tahoma"/>
        <family val="2"/>
      </rPr>
      <t xml:space="preserve"> ที่เพิ่มมาแสดงอยู่ด้านบนสุดของ Effective Start Date เดิม ไม่แยกกรอบซ้ำ
7.2 แสดงข้อมูล Before/After เฉพาะ Field ที่มีการ Insert ใหม่เท่านั้น เช่น Company Before: B2S, After: CDS
7.3 แสดง Update By และ Update Date ถูกต้องตาม Format
</t>
    </r>
  </si>
  <si>
    <t>71448-[UI-History] History displays incorrect action for multiple inserts on the same Effective Start Date</t>
  </si>
  <si>
    <t>25-Aug ครั้งที่ 2 UI ขึ้น Insert/หลังบ้านเป็น MC
18-Aug Update กรณีเรื่อง Insert วันเดียวกัน ครั้งที่ 2 เป็น Make Correction</t>
  </si>
  <si>
    <t>Plan Image'!A842</t>
  </si>
  <si>
    <t>PL_08_14</t>
  </si>
  <si>
    <t>ตรวจสอบ History เมื่อ Insert มากกว่า 1 ครั้งกรณี Effective Start Date ต่างกัน</t>
  </si>
  <si>
    <r>
      <rPr>
        <sz val="11"/>
        <color rgb="FF000000"/>
        <rFont val="Tahoma"/>
        <family val="2"/>
      </rPr>
      <t xml:space="preserve">Plan = "PL_08_14"
Name = QA- Multi insert diff Effective
--Create--
Effective Start Date = 01 Jan 1999
Company = CDS
--Insert R1--
Effective Start Date = </t>
    </r>
    <r>
      <rPr>
        <sz val="11"/>
        <color rgb="FF00B0F0"/>
        <rFont val="Tahoma"/>
        <family val="2"/>
      </rPr>
      <t xml:space="preserve">Today
</t>
    </r>
    <r>
      <rPr>
        <sz val="11"/>
        <color rgb="FF000000"/>
        <rFont val="Tahoma"/>
        <family val="2"/>
      </rPr>
      <t>Company = CDS (C001),</t>
    </r>
    <r>
      <rPr>
        <sz val="11"/>
        <color rgb="FF00B0F0"/>
        <rFont val="Tahoma"/>
        <family val="2"/>
      </rPr>
      <t xml:space="preserve"> B2S (C006)
</t>
    </r>
    <r>
      <rPr>
        <sz val="11"/>
        <color rgb="FF000000"/>
        <rFont val="Tahoma"/>
        <family val="2"/>
      </rPr>
      <t xml:space="preserve">--Insert R2--
Effective Start Date = </t>
    </r>
    <r>
      <rPr>
        <sz val="11"/>
        <color rgb="FF00B0F0"/>
        <rFont val="Tahoma"/>
        <family val="2"/>
      </rPr>
      <t xml:space="preserve">Next day
</t>
    </r>
    <r>
      <rPr>
        <sz val="11"/>
        <color rgb="FF000000"/>
        <rFont val="Tahoma"/>
        <family val="2"/>
      </rPr>
      <t xml:space="preserve">Company = CDS (C001), B2S (C006), </t>
    </r>
    <r>
      <rPr>
        <sz val="11"/>
        <color rgb="FF00B0F0"/>
        <rFont val="Tahoma"/>
        <family val="2"/>
      </rPr>
      <t>RBS (C002)</t>
    </r>
  </si>
  <si>
    <t xml:space="preserve">1. เข้าสู่เมนูที่กำหนด
2. กดไอคอน Insert ของ Plan ที่ต้องการ ระบุ Effective Start Date = Today และกด Proceed
3. แก้ไข Field Company และกด Save
4. กด Make Correction เพื่อตรวจสอบ History
5. กด Insert ระบุ Effective Start Date = Next Day และกด Proceed อีกครั้ง
6. แก้ไข Field Company และกด Save
7. กด Make Correction เพื่อตรวจสอบ History
</t>
  </si>
  <si>
    <r>
      <rPr>
        <sz val="11"/>
        <color rgb="FF000000"/>
        <rFont val="Tahoma"/>
        <family val="2"/>
      </rPr>
      <t xml:space="preserve">3.1 แสดงกรอบ "Insert" เพิ่มอีก 1 รายการ ด้วย Effective Start Date ใหม่
3.2 กรอบที่เพิ่มมาแสดงอยู่ด้านบนสุดของ Effective นั้น
3.3 แสดงสีกรอบเป็นสีเทาหากยังไม่ถึง Effective Start Date ที่กำหนด และเปลี่ยนอัตโนมัติเมื่อถึง Effective
3.4 แสดงข้อมูล Before/After เฉพาะ Field ที่มีการ Insert ใหม่เท่านั้น ไม่แสดง Field ที่ไม่มีการเปลี่ยนแปลงค่า เช่น Status: Active &gt; Active, Effective End Date: 31 Dec 1999 &gt; 31 Dec 1999
3.5 ค่า Before ดึงค่าเก่าก่อนมีการ Insert มาแสดงถูกต้อง ไม่เป็นค่าว่างหรือ -
3.6 ค่า After แสดงค่าใหม่ หลังจากมีการ Save Insert 
3.7 Format Date ทั้งหมดแสดงถูกต้อง dd Mmm yyy เช่น 30 Jul 2027
3.8 แสดง "Update By: {User Name}" ตรงกับผู้ใช้งานที่ Login และทำการ Insert จริง
3.9 แสดง "Update Date: {วันที่} ({เวลา})" ตรงกับวันเวลาจริงที่กด Save Insert (ไม่ใช่ค่าว่างหรือค่าที่ผิดเพี้ยน)
</t>
    </r>
    <r>
      <rPr>
        <strike/>
        <sz val="11"/>
        <color rgb="FF000000"/>
        <rFont val="Tahoma"/>
        <family val="2"/>
      </rPr>
      <t xml:space="preserve">3.10 แสดงกรอบ "Make Corection" เพิ่มอีก 1 รายการใน Effective Start Date เดิม
3.11 สีกรอบยังคงเป็นสีเขียว Active หากยังไม่ถึง Effective Start Date ใหม่ และเปลี่ยนเป็นสีเทาอัตโนมัติเมื่อถึง Effective ใหม่
3.12 แสดงข้อมูล Before/After เฉพาะ Effective End Date โดยค่าจะเป็น New Effective Start Date -1 (End ก่อนถึง Effective ใหม่ 1 วัน)
</t>
    </r>
    <r>
      <rPr>
        <sz val="11"/>
        <color rgb="FF000000"/>
        <rFont val="Tahoma"/>
        <family val="2"/>
      </rPr>
      <t xml:space="preserve">7.1 แสดงกรอบ "Insert" เพิ่มอีก 1 รายการ ด้วย Effective Start Date ใหม่
7.2 กรอบที่เพิ่มมาแสดงอยู่ด้านบนสุดของ Effective นั้น
7.3 แสดงสีกรอบเป็นสีเทาหากยังไม่ถึง Effective Start Date ที่กำหนด และเปลี่ยนอัตโนมัติเมื่อถึง Effective
7.4 แสดงข้อมูล Before/After เฉพาะ Field ที่มีการ Insert ใหม่เท่านั้น ไม่แสดง Field ที่ไม่มีการเปลี่ยนแปลงค่า เช่น Status: Active &gt; Active, Effective End Date: 31 Dec 1999 &gt; 31 Dec 1999
7.5 ค่า Before ดึงค่าเก่าก่อนมีการ Insert มาแสดงถูกต้อง ไม่เป็นค่าว่างหรือ -
7.6 ค่า After แสดงค่าใหม่ หลังจากมีการ Save Insert 
7.7 Format Date ทั้งหมดแสดงถูกต้อง dd Mmm yyy เช่น 30 Jul 2027
7.8 แสดง "Update By: {User Name}" ตรงกับผู้ใช้งานที่ Login และทำการ Make Correction จริง
7.9 แสดง "Update Date: {วันที่} ({เวลา})" ตรงกับวันเวลาจริงที่กด Save Insert (ไม่ใช่ค่าว่างหรือค่าที่ผิดเพี้ยน)
</t>
    </r>
    <r>
      <rPr>
        <strike/>
        <sz val="11"/>
        <color rgb="FF0070C0"/>
        <rFont val="Tahoma"/>
        <family val="2"/>
      </rPr>
      <t xml:space="preserve">7.10 แสดงกรอบ "Make Corection" เพิ่มอีก 1 รายการใน Effective Start Date เดิม
</t>
    </r>
    <r>
      <rPr>
        <strike/>
        <sz val="11"/>
        <color rgb="FF000000"/>
        <rFont val="Tahoma"/>
        <family val="2"/>
      </rPr>
      <t>7.11 สีกรอบยังคงเป็นสีเขียว Active หากยังไม่ถึง Effective Start Date ใหม่ และเปลี่ยนเป็นสีเทาอัตโนมัติเมื่อถึง Effective ใหม่
7.12 แสดงข้อมูล Before/After เฉพาะ Effective End Date โดยค่าจะเป็น New Effective Start Date -1 (End ก่อนถึง Effective ใหม่ 1 วัน)</t>
    </r>
  </si>
  <si>
    <t>Plan Image'!A883</t>
  </si>
  <si>
    <t>PL_08_15</t>
  </si>
  <si>
    <t>ตรวจสอบ History เมื่อ Insert มากกว่า 1 ครั้ง ด้วย Effective Start Date ที่น้อยกว่าครั้งแรก</t>
  </si>
  <si>
    <r>
      <rPr>
        <sz val="11"/>
        <color rgb="FF000000"/>
        <rFont val="Tahoma"/>
        <family val="2"/>
      </rPr>
      <t xml:space="preserve">Plan = "PL_08_15"
Name = QA-Multi insert date r2 less than r1
--Create--
Effective Start Date = 01 Jan 1999
Company = CDS
--Insert R1--
Effective Start Date = </t>
    </r>
    <r>
      <rPr>
        <sz val="11"/>
        <color rgb="FF00B0F0"/>
        <rFont val="Tahoma"/>
        <family val="2"/>
      </rPr>
      <t xml:space="preserve">Next day
</t>
    </r>
    <r>
      <rPr>
        <sz val="11"/>
        <color rgb="FF000000"/>
        <rFont val="Tahoma"/>
        <family val="2"/>
      </rPr>
      <t>Company = CRGI (C056),</t>
    </r>
    <r>
      <rPr>
        <sz val="11"/>
        <color rgb="FF00B0F0"/>
        <rFont val="Tahoma"/>
        <family val="2"/>
      </rPr>
      <t xml:space="preserve"> B2S (C006)
</t>
    </r>
    <r>
      <rPr>
        <sz val="11"/>
        <color rgb="FF000000"/>
        <rFont val="Tahoma"/>
        <family val="2"/>
      </rPr>
      <t xml:space="preserve">--Insert R2--
Effective Start Date = </t>
    </r>
    <r>
      <rPr>
        <sz val="11"/>
        <color rgb="FF00B0F0"/>
        <rFont val="Tahoma"/>
        <family val="2"/>
      </rPr>
      <t xml:space="preserve">Today
</t>
    </r>
    <r>
      <rPr>
        <sz val="11"/>
        <color rgb="FF000000"/>
        <rFont val="Tahoma"/>
        <family val="2"/>
      </rPr>
      <t xml:space="preserve">Company = CRGI (C056), </t>
    </r>
    <r>
      <rPr>
        <sz val="11"/>
        <color rgb="FF00B0F0"/>
        <rFont val="Tahoma"/>
        <family val="2"/>
      </rPr>
      <t>B2S (C006),</t>
    </r>
    <r>
      <rPr>
        <sz val="11"/>
        <color rgb="FF000000"/>
        <rFont val="Tahoma"/>
        <family val="2"/>
      </rPr>
      <t xml:space="preserve"> </t>
    </r>
    <r>
      <rPr>
        <sz val="11"/>
        <color rgb="FF00B0F0"/>
        <rFont val="Tahoma"/>
        <family val="2"/>
      </rPr>
      <t>RBS (C002)</t>
    </r>
  </si>
  <si>
    <t xml:space="preserve">1. เข้าสู่เมนูที่กำหนด
2. กดไอคอน Insert ของ Plan ที่ต้องการ ระบุ Effective Start Date = Next Day และกด Proceed
3. แก้ไข Field Company และกด Save
4. กด Make Correction เพื่อตรวจสอบ History
5. กด Insert  ระบุ Effective Start Date = Today และกด Proceed อีกครั้ง
6. แก้ไข Field Company และกด Save
7. กด Make Correction เพื่อตรวจสอบ History
</t>
  </si>
  <si>
    <r>
      <rPr>
        <sz val="11"/>
        <color rgb="FF000000"/>
        <rFont val="Tahoma"/>
        <family val="2"/>
      </rPr>
      <t xml:space="preserve">3.1 แสดงกรอบ "Insert" เพิ่มอีก 1 รายการ ด้วย Effective Start Date ใหม่
3.2 กรอบที่เพิ่มมาแสดงอยู่ด้านบนสุดของ Effective นั้น
3.3 แสดงสีกรอบเป็นสีเทาหากยังไม่ถึง Effective Start Date ที่กำหนด และเปลี่ยนอัตโนมัติเมื่อถึง Effective
3.4 แสดงข้อมูล Before/After เฉพาะ Field ที่มีการ Insert ใหม่เท่านั้น ไม่แสดง Field ที่ไม่มีการเปลี่ยนแปลงค่า เช่น Status: Active &gt; Active, Effective End Date: 31 Dec 1999 &gt; 31 Dec 1999
3.5 ค่า Before ดึงค่าเก่าก่อนมีการ Insert มาแสดงถูกต้อง ไม่เป็นค่าว่างหรือ -
3.6 ค่า After แสดงค่าใหม่ หลังจากมีการ Save Insert 
3.7 Format Date ทั้งหมดแสดงถูกต้อง dd Mmm yyy เช่น 30 Jul 2027
3.8 แสดง "Update By: {User Name}" ตรงกับผู้ใช้งานที่ Login และทำการ Insert จริง
3.9 แสดง "Update Date: {วันที่} ({เวลา})" ตรงกับวันเวลาจริงที่กด Save Insert (ไม่ใช่ค่าว่างหรือค่าที่ผิดเพี้ยน)
</t>
    </r>
    <r>
      <rPr>
        <strike/>
        <sz val="11"/>
        <color rgb="FF000000"/>
        <rFont val="Tahoma"/>
        <family val="2"/>
      </rPr>
      <t xml:space="preserve">3.10 แสดงกรอบ "Make Corection" เพิ่มอีก 1 รายการใน Effective Start Date เดิม
3.11 สีกรอบยังคงเป็นสีเขียว Active หากยังไม่ถึง Effective Start Date ใหม่ และเปลี่ยนเป็นสีเทาอัตโนมัติเมื่อถึง Effective ใหม่
3.12 แสดงข้อมูล Before/After เฉพาะ Effective End Date โดยค่าจะเป็น New Effective Start Date -1 (End ก่อนถึง Effective ใหม่ 1 วัน)
</t>
    </r>
    <r>
      <rPr>
        <sz val="11"/>
        <color rgb="FF000000"/>
        <rFont val="Tahoma"/>
        <family val="2"/>
      </rPr>
      <t xml:space="preserve">7.1 </t>
    </r>
    <r>
      <rPr>
        <sz val="11"/>
        <color rgb="FF00B050"/>
        <rFont val="Tahoma"/>
        <family val="2"/>
      </rPr>
      <t xml:space="preserve">กรอบ Insert ที่เพิ่มมาแสดงอยู่ด้านล่างของ Effective Start Date ที่มากกว่า ระบบจะเรียงตาม Effective Date
</t>
    </r>
    <r>
      <rPr>
        <sz val="11"/>
        <color rgb="FF000000"/>
        <rFont val="Tahoma"/>
        <family val="2"/>
      </rPr>
      <t xml:space="preserve">7.2 แสดงข้อมูล Before/After เฉพาะ Field ที่มีการ Insert ใหม่เท่านั้น เช่น Company Before: B2S, After: CDS
7.3 แสดง Update By และ Update Date ถูกต้องตาม Format
7.4 </t>
    </r>
    <r>
      <rPr>
        <sz val="11"/>
        <color rgb="FF00B050"/>
        <rFont val="Tahoma"/>
        <family val="2"/>
      </rPr>
      <t xml:space="preserve">Effective End Date ของ Plan เดิมจะ Auto Change ให้สิ้นสุดก่อนเริ่ม Insert Plan ใหม่ 1 วัน เช่น เริ่ม Plan ใหม่ 26-Aug, Plan เดิมจะสิ้นสุด 25-Aug
</t>
    </r>
    <r>
      <rPr>
        <strike/>
        <sz val="11"/>
        <color rgb="FF000000"/>
        <rFont val="Tahoma"/>
        <family val="2"/>
      </rPr>
      <t>7.4 แสดงกรอบ "Make Corection" เพิ่มอีก 1 รายการใน Effective Start Date เดิม
7.5 สีกรอบยังคงเป็นสีเขียว Active หากยังไม่ถึง Effective Start Date ใหม่ และเปลี่ยนเป็นสีเทาอัตโนมัติเมื่อถึง Effective ใหม่
7.6 แสดงข้อมูล Before/After เฉพาะ Effective End Date โดยค่าจะเป็น New Effective Start Date -1 (End ก่อนถึง Effective ใหม่ 1 วัน)</t>
    </r>
  </si>
  <si>
    <t>25-Aug Passed
11-Aug update req. จะแทรกอยู่ข้างล่าง</t>
  </si>
  <si>
    <t>PL_08_16</t>
  </si>
  <si>
    <t>ตรวจสอบ History เมื่อ Insert ด้วย Effective Start Date เดียวกับ Create/Make Correction</t>
  </si>
  <si>
    <r>
      <rPr>
        <sz val="11"/>
        <color rgb="FF000000"/>
        <rFont val="Tahoma"/>
        <family val="2"/>
      </rPr>
      <t xml:space="preserve">Plan = "PL_08_16"
Name = QA-Create/Make Correction/Insert same day
--Create--
Effective Start Date = </t>
    </r>
    <r>
      <rPr>
        <sz val="11"/>
        <color rgb="FF00B0F0"/>
        <rFont val="Tahoma"/>
        <family val="2"/>
      </rPr>
      <t xml:space="preserve">Today
</t>
    </r>
    <r>
      <rPr>
        <sz val="11"/>
        <color rgb="FF000000"/>
        <rFont val="Tahoma"/>
        <family val="2"/>
      </rPr>
      <t xml:space="preserve">Company = CDS
--Mske Correction--
Effective Start Date = </t>
    </r>
    <r>
      <rPr>
        <sz val="11"/>
        <color rgb="FF00B0F0"/>
        <rFont val="Tahoma"/>
        <family val="2"/>
      </rPr>
      <t xml:space="preserve">Today
</t>
    </r>
    <r>
      <rPr>
        <sz val="11"/>
        <color rgb="FF000000"/>
        <rFont val="Tahoma"/>
        <family val="2"/>
      </rPr>
      <t>Company = CDS (C001),</t>
    </r>
    <r>
      <rPr>
        <sz val="11"/>
        <color rgb="FF00B0F0"/>
        <rFont val="Tahoma"/>
        <family val="2"/>
      </rPr>
      <t xml:space="preserve"> B2S (C006)
</t>
    </r>
    <r>
      <rPr>
        <sz val="11"/>
        <color rgb="FF000000"/>
        <rFont val="Tahoma"/>
        <family val="2"/>
      </rPr>
      <t xml:space="preserve">--Insert--
Effective Start Date = </t>
    </r>
    <r>
      <rPr>
        <sz val="11"/>
        <color rgb="FF00B0F0"/>
        <rFont val="Tahoma"/>
        <family val="2"/>
      </rPr>
      <t xml:space="preserve">Today
</t>
    </r>
    <r>
      <rPr>
        <sz val="11"/>
        <color rgb="FF000000"/>
        <rFont val="Tahoma"/>
        <family val="2"/>
      </rPr>
      <t>Company = CDS (C001), B2S (C006),</t>
    </r>
    <r>
      <rPr>
        <sz val="11"/>
        <color rgb="FF00B0F0"/>
        <rFont val="Tahoma"/>
        <family val="2"/>
      </rPr>
      <t xml:space="preserve"> RBS (C002)</t>
    </r>
  </si>
  <si>
    <t xml:space="preserve">1. เข้าสู่เมนูที่กำหนด
2. กด Create Plan ระบุข้อมูล Require field ให้ครบถ้วน และ Save
3. กด Make Correction แก้ไขข้อมูลและกด Save
4. กด Insert และระบุ Effective Start Date เป็นวันเดียวกับ Create/Make Correction 
5. กด Make Correction เพื่อตรวจสอบ History
</t>
  </si>
  <si>
    <r>
      <rPr>
        <sz val="11"/>
        <color rgb="FF00B050"/>
        <rFont val="Tahoma"/>
        <family val="2"/>
      </rPr>
      <t xml:space="preserve">5.1 Insert แสดงอยู่ด้านบนสุดในกรอบเดียวกับ Create/Make Correction
</t>
    </r>
    <r>
      <rPr>
        <sz val="11"/>
        <color rgb="FF000000"/>
        <rFont val="Tahoma"/>
        <family val="2"/>
      </rPr>
      <t>5.2 สีกรอบเป็นสีเขียว Active 
5.3 แสดงข้อมูล Before/After เฉพาะ Field ที่มีการ Insert ใหม่เท่านั้น ไม่แสดง Field ที่ไม่มีการเปลี่ยนแปลงค่า เช่น Status: Active &gt; Active, Effective End Date: 31 Dec 1999 &gt; 31 Dec 1999
5.4 ค่า Before ดึงค่าเก่าก่อนมีการ Insert มาแสดงถูกต้อง ไม่เป็นค่าว่างหรือ -
5.5 ค่า After แสดงค่าใหม่ หลังจากมีการ Save Insert 
5.6 Format Date ทั้งหมดแสดงถูกต้อง dd Mmm yyy เช่น 30 Jul 2027
5.7 แสดง "Update By: {User Name}" ตรงกับผู้ใช้งานที่ Login และทำการ Insert จริง
5.8 แสดง "Update Date: {วันที่} ({เวลา})" ตรงกับวันเวลาจริงที่กด Save Insert (ไม่ใช่ค่าว่างหรือค่าที่ผิดเพี้ยน)
5.9 แสดง Create/ Make Correction ตามลำดับและข้อมูลถูกต้อง ไม่แสดงผิดเพี้ยน</t>
    </r>
  </si>
  <si>
    <t>26-Aug แสดงถูกต้อง แต่มีเคสแบบนี้มั้ย ต้องรอ BA CF อีกที
25-Aug มีเคสมั้ยควรแสดงยังไง</t>
  </si>
  <si>
    <t>PL_08_17</t>
  </si>
  <si>
    <t>ตรวจสอบการ Insert Plan ด้วย Effective Start Date ในอนาคต Status Active และตรวจสอบ History ก่อน-หลัง Effective Date</t>
  </si>
  <si>
    <r>
      <rPr>
        <sz val="11"/>
        <color rgb="FF000000"/>
        <rFont val="Tahoma"/>
        <family val="2"/>
      </rPr>
      <t xml:space="preserve">Plan = PL_08_17
Name = QA-Insert next day
--Create--
Status: Active
Effective Start Date = 1 Jan 1999
Company = CDS (C001)
--Insert--
Status: Active
Effective Start Date = </t>
    </r>
    <r>
      <rPr>
        <sz val="11"/>
        <color rgb="FF00B0F0"/>
        <rFont val="Tahoma"/>
        <family val="2"/>
      </rPr>
      <t xml:space="preserve">Next Day
</t>
    </r>
    <r>
      <rPr>
        <sz val="11"/>
        <color rgb="FF000000"/>
        <rFont val="Tahoma"/>
        <family val="2"/>
      </rPr>
      <t xml:space="preserve">Company = </t>
    </r>
    <r>
      <rPr>
        <sz val="11"/>
        <color rgb="FF00B0F0"/>
        <rFont val="Tahoma"/>
        <family val="2"/>
      </rPr>
      <t>RBS (C002)</t>
    </r>
  </si>
  <si>
    <t>1. เข้าสู่เมนูที่กำหนด
2. กดปุ่ม Insert Plan หลัง Create Plan เรียบร้อยแล้ว 
3. เลือก Effective Start Date = Next Day และ Status Active
4. ระบุข้อมูลอื่นๆ ให้ครบถ้วน และกดปุ่ม Confirm Insert
5. กด Make Correction เพื่อตรวจสอบ Benefit Info 
6. ตรวจสอบ History ก่อนถึง Effective Start Date
7. รอวัน Effective Start Date
8. ตรวจสอบ Benefit Info อีกครั้งหลังวัน Effective Start Date
9. ตรวจสอบ History อีกครั้งหลังวัน Effective Start Date</t>
  </si>
  <si>
    <t xml:space="preserve">5.1 Benefit Info แสดง Status/ Effective Start Date และ Company ตาม Effective Plan ณ ปัจจุบัน หากยังไม่ถึง Insert Plan ใหม่จะแสดงข้อมูลเก่าก่อน Insert
5.2 Effective End Date ของ Plan เดิมจะ Auto Change ให้สิ้นสุดก่อนเริ่ม Insert Plan ใหม่ 1 วัน เช่น เริ่ม Plan ใหม่ 26-Aug, Plan เดิมจะสิ้นสุด 25-Aug
6.1 แสดงกรอบ "Insert" เพิ่มอีก 1 รายการด้านบนสุด ด้วย Effective Start Date ใหม่
6.2 รายการแสดงข้อความ "EFFECTIVE: {วันที่}" ตรงกับ Effective Start Date ที่ระบุตอน Insert
6.3 ไม่แสดงแถบสถานะ (Status Banner) Active หากยังไม่ถึง Effective Start Date
6.4 แสดง Badge "Insert" อยู่ภายในการ์ด บ่งบอกว่ารายการนี้เกิดจากการ Insert
5.5 แสดงข้อมูล Before/After เฉพาะ Field ที่มีการ Insert ใหม่เท่านั้น ไม่แสดง Field ที่ไม่มีการเปลี่ยนแปลงค่า เช่น Status: Active &gt; Active, Effective End Date: 31 Dec 1999 &gt; 31 Dec 1999
6.6 ค่า Before ดึงค่าเก่าก่อนมีการ Insert มาแสดงถูกต้อง ไม่เป็นค่าว่างหรือ -
6.7 ค่า After แสดงค่าใหม่ หลังจากมีการ Save Insert 
6.8 แสดง "Update By: {User Name}" ตรงกับผู้ใช้งานที่ Login และทำการ Insert  จริง
6.9 แสดง "Update Date: {วันที่} ({เวลา})" ตรงกับวันเวลาจริงที่กดบันทึก Insert (ไม่ใช่ค่าว่างหรือค่าที่ผิดเพี้ยน)
6.10 Format Date เป็น dd Mmm yyyy เช่น 01 Jul 1999 ถูกต้องทั้งหมด
8.1 Benefit Info แสดง Status/ Effective Start Date และ Company ตาม Effective Plan ณ ปัจจุบัน หากถึง Effective Insert Plan ใหม่แล้วจะแสดงข้อมูลใหม่ตามที่ Insert
8.2 Effective End Date ของ Plan ใหม่แสดงเป็นค่า Defualt 31/12/9999 อ้างอิงตาม Plan เดิม
9.1 แถบสถานะ (Status Banner) เปลี่ยนเป็น Active อัตโนมัติ
9.2 ข้อมูลทั้งหมดยังคงเดิม ไม่เปลี่ยนแปลงข้อมูล
</t>
  </si>
  <si>
    <t>28-Aug Plan เดิม Inactive, Plan ใหม่ Active ถูกต้อง Info ถูกต้อง
26-Aug Plan เดิมแสดงถูกต้อง Planใหม่ Inactive อยู่ รอดู Next day</t>
  </si>
  <si>
    <t>Plan Image'!A932</t>
  </si>
  <si>
    <t>PL_08_18</t>
  </si>
  <si>
    <t>ตรวจสอบการ Insert Plan ด้วย Effective Start Date ในอนาคต Status Inactive และตรวจสอบ History ก่อน-หลัง Effective Date</t>
  </si>
  <si>
    <r>
      <rPr>
        <sz val="11"/>
        <color rgb="FF000000"/>
        <rFont val="Tahoma"/>
        <family val="2"/>
      </rPr>
      <t xml:space="preserve">Plan = PL_08_18
Name = QA-Insert next day with inactive
--Create--
Status: Active
Effective Start Date = 1 Jan 1999
Company = CDS (C001)
--Insert--
Status: </t>
    </r>
    <r>
      <rPr>
        <sz val="11"/>
        <color rgb="FF00B0F0"/>
        <rFont val="Tahoma"/>
        <family val="2"/>
      </rPr>
      <t xml:space="preserve">Inactive
</t>
    </r>
    <r>
      <rPr>
        <sz val="11"/>
        <color rgb="FF000000"/>
        <rFont val="Tahoma"/>
        <family val="2"/>
      </rPr>
      <t xml:space="preserve">Effective Start Date = </t>
    </r>
    <r>
      <rPr>
        <sz val="11"/>
        <color rgb="FF00B0F0"/>
        <rFont val="Tahoma"/>
        <family val="2"/>
      </rPr>
      <t xml:space="preserve">Next Day
</t>
    </r>
    <r>
      <rPr>
        <sz val="11"/>
        <color rgb="FF000000"/>
        <rFont val="Tahoma"/>
        <family val="2"/>
      </rPr>
      <t xml:space="preserve">Company = </t>
    </r>
    <r>
      <rPr>
        <sz val="11"/>
        <color rgb="FF00B0F0"/>
        <rFont val="Tahoma"/>
        <family val="2"/>
      </rPr>
      <t>RBS (C002)</t>
    </r>
  </si>
  <si>
    <t>1. เข้าสู่เมนูที่กำหนด
2. กดปุ่ม Insert Plan หลัง Create Plan เรียบร้อยแล้ว 
3. เลือก Effective Start Date = Next Day และ Status Inactive
4. ระบุข้อมูลอื่นๆ ให้ครบถ้วน และกดปุ่ม Confirm Insert
5. กด Make Correction เพื่อตรวจสอบ Benefit Info 
6. ตรวจสอบ History ก่อนถึง Effective Start Date
7. รอวัน Effective Start Date
8. ตรวจสอบ Benefit Info อีกครั้งหลังวัน Effective Start Date
9. ตรวจสอบ History อีกครั้งหลังวัน Effective Start Date</t>
  </si>
  <si>
    <t xml:space="preserve">5.1 Benefit Info แสดง Status/ Effective Start Date และ Company ตาม Effective Plan ณ ปัจจุบัน หากยังไม่ถึง Insert Plan ใหม่จะแสดงข้อมูลเก่าก่อน Insert
5.2 Effective End Date ของ Plan เดิมจะ Auto Change ให้สิ้นสุดก่อนเริ่ม Insert Plan ใหม่ 1 วัน เช่น เริ่ม Plan ใหม่ 26-Aug, Plan เดิมจะสิ้นสุด 25-Aug
6.1 แสดงกรอบ "Insert" เพิ่มอีก 1 รายการด้านบนสุด ด้วย Effective Start Date ใหม่
6.2 รายการแสดงข้อความ "EFFECTIVE: {วันที่}" ตรงกับ Effective Start Date ที่ระบุตอน Insert
6.3 ไม่แสดงแถบสถานะ (Status Banner) Active หากยังไม่ถึง Effective Start Date
6.4 แสดง Badge "Insert" อยู่ภายในการ์ด บ่งบอกว่ารายการนี้เกิดจากการ Insert
6.5 แสดงข้อมูล Before/After เฉพาะ Field ที่มีการ Insert ใหม่เท่านั้น ไม่แสดง Field ที่ไม่มีการเปลี่ยนแปลงค่า เช่น Status: Active &gt; Active, Effective End Date: 31 Dec 1999 &gt; 31 Dec 1999
6.6 ค่า Before ดึงค่าเก่าก่อนมีการ Insert มาแสดงถูกต้อง ไม่เป็นค่าว่างหรือ -
6.7 ค่า After แสดงค่าใหม่ หลังจากมีการ Save Insert 
6.8 แสดง "Update By: {User Name}" ตรงกับผู้ใช้งานที่ Login และทำการ Insert จริง
6.9 แสดง "Update Date: {วันที่} ({เวลา})" ตรงกับวันเวลาจริงที่กดบันทึกการ Insert (ไม่ใช่ค่าว่างหรือค่าที่ผิดเพี้ยน)
6.10 Format Date เป็น dd Mmm yyyy เช่น 01 Jul 1999 ถูกต้องทั้งหมด
8.1 Benefit Info แสดง Status/ Effective Start Date และ Company ตาม Effective Plan ณ ปัจจุบัน หากถึง Effective Insert Plan ใหม่แล้วจะแสดงข้อมูลใหม่ตามที่ Insert
8.2 Effective End Date ของ Plan ใหม่แสดงเป็นค่า Defualt 31/12/9999 อ้างอิงตาม Plan เดิม
9.1 แถบสถานะ (Status Banner) เปลี่ยนเป็น Active อัตโนมัติ โดยไม่สน Status Inactive ของ Plan
9.2 ข้อมูลทั้งหมดยังคงเดิม ไม่เปลี่ยนแปลงข้อมูล
</t>
  </si>
  <si>
    <t>28-Aug Plan ใหม่เป็น Inactive ไม่เปลี่ยนเป็น Active 71164
26-Aug Plan เดิมแสดงถูกต้อง Planใหม่ Insctive อยู่ รอดู Next day</t>
  </si>
  <si>
    <t>PL_08_19</t>
  </si>
  <si>
    <t>ตรวจสอบการ Insert Plan ด้วย Effective Start/End Date วันปัจจุบัน และตรวจสอบ History ก่อน-หลัง Effective Date</t>
  </si>
  <si>
    <r>
      <rPr>
        <sz val="11"/>
        <color rgb="FF000000"/>
        <rFont val="Tahoma"/>
      </rPr>
      <t xml:space="preserve">Plan = PL_08_19
Name = QA-History when Insert Effective end today
--Create--
Status: Active
Effective Start Date = 1 Jan 1999
Effective End Date = </t>
    </r>
    <r>
      <rPr>
        <sz val="11"/>
        <color rgb="FF00B0F0"/>
        <rFont val="Tahoma"/>
      </rPr>
      <t xml:space="preserve">Today
</t>
    </r>
    <r>
      <rPr>
        <sz val="11"/>
        <color rgb="FF000000"/>
        <rFont val="Tahoma"/>
      </rPr>
      <t xml:space="preserve">Company = CDS (C001)
--Insert--
Status: Active
Effective Start Date = </t>
    </r>
    <r>
      <rPr>
        <sz val="11"/>
        <color rgb="FF00B0F0"/>
        <rFont val="Tahoma"/>
      </rPr>
      <t xml:space="preserve">Today
</t>
    </r>
    <r>
      <rPr>
        <sz val="11"/>
        <color rgb="FF000000"/>
        <rFont val="Tahoma"/>
      </rPr>
      <t>Effective End Date =</t>
    </r>
    <r>
      <rPr>
        <sz val="11"/>
        <color rgb="FF00B0F0"/>
        <rFont val="Tahoma"/>
      </rPr>
      <t xml:space="preserve"> Today
</t>
    </r>
    <r>
      <rPr>
        <sz val="11"/>
        <color rgb="FF000000"/>
        <rFont val="Tahoma"/>
      </rPr>
      <t xml:space="preserve">Company = </t>
    </r>
    <r>
      <rPr>
        <sz val="11"/>
        <color rgb="FF00B0F0"/>
        <rFont val="Tahoma"/>
      </rPr>
      <t>RBS (C002)</t>
    </r>
  </si>
  <si>
    <t>1. เข้าสู่เมนูที่กำหนด
2. กดปุ่ม Insert Plan หลัง Create Plan เรียบร้อยแล้ว 
3. เลือก Effective Start/End Date = Today และ Status Active
4. ระบุข้อมูลอื่นๆ ให้ครบถ้วน และกดปุ่ม Confirm Insert
5. กด Make Correction เพื่อตรวจสอบ Benefit Info 
6. ตรวจสอบ History ก่อนถึง Effective Start Date
7. รอวัน Effective End Date สิ้นสุด
8. ตรวจสอบ Benefit Info อีกครั้งหลังวัน Effective End Date
9. ตรวจสอบ History อีกครั้งหลังวัน Effective End Date</t>
  </si>
  <si>
    <t xml:space="preserve">5.1 Benefit Info แสดง Status/ Effective Start Date และ Company ตาม Effective Plan ณ ปัจจุบัน หากถึง Effective Insert Plan ใหม่แล้วจะแสดงข้อมูลใหม่ตามที่ Insert
6.1 แสดงกรอบ "Insert" เพิ่มอีก 1 รายการด้านบนสุด ด้วย Effective Start Date ใหม่
6.2 รายการแสดงข้อความ "EFFECTIVE: {วันที่}" ตรงกับ Effective Start Date ที่ระบุตอน Insert
6.3 แสดงแถบสถานะ (Status Banner) Active หากถึง Effective Start Date แล้ว
6.4 แสดง Badge "Insert" อยู่ภายในการ์ด บ่งบอกว่ารายการนี้เกิดจากการ Insert
6.5 แสดงข้อมูล Before/After เฉพาะ Field ที่มีการ Insert ใหม่เท่านั้น ไม่แสดง Field ที่ไม่มีการเปลี่ยนแปลงค่า เช่น Status: Active &gt; Active, Effective End Date: 31 Dec 1999 &gt; 31 Dec 1999
6.6 ค่า Before ดึงค่าเก่าก่อนมีการ Insert มาแสดงถูกต้อง ไม่เป็นค่าว่างหรือ -
6.7 ค่า After แสดงค่าใหม่ หลังจากมีการ Save Insert 
6.8 แสดง "Update By: {User Name}" ตรงกับผู้ใช้งานที่ Login และทำการ Insert จริง
6.9 แสดง "Update Date: {วันที่} ({เวลา})" ตรงกับวันเวลาจริงที่กดบันทึกการ Insert  (ไม่ใช่ค่าว่างหรือค่าที่ผิดเพี้ยน)
6.10 Format Date เป็น dd Mmm yyyy เช่น 01 Jul 1999 ถูกต้องทั้งหมด
8.1 Effective End Date ของ Plan ใหม่แสดงเป็นค่า Today อ้างอิงตาม Plan เดิม
9.1 แถบสถานะ (Status Banner) เปลี่ยนเป็น Inactive อัตโนมัติ
9.2 ข้อมูลทั้งหมดยังคงเดิม ไม่เปลี่ยนแปลงข้อมูล
</t>
  </si>
  <si>
    <t>72000-[BE-Plan] Effective End Date resets to 31 Dec 9999 in Insert plan</t>
  </si>
  <si>
    <t>31-Aug CF ควรดึงค่า Effective End date ที่เลือกมาแสดง
28-Aug End date ต้องดึงค่าเก่ามามั้ยหรือ Auto เป็น 31 Dec 9999</t>
  </si>
  <si>
    <t>dev&amp;sit</t>
  </si>
  <si>
    <t>PL_08_20</t>
  </si>
  <si>
    <t>ตรวจสอบการ Insert Plan ด้วย Effective Start Date มากกว่า Effective End Date Plan ก่อนหน้า</t>
  </si>
  <si>
    <r>
      <rPr>
        <sz val="11"/>
        <color rgb="FF000000"/>
        <rFont val="Tahoma"/>
        <family val="2"/>
      </rPr>
      <t xml:space="preserve">Plan = PL_08_20
Name = QA-Insert Effective end today/start nextday
--Create--
Status: Active
Effective Start Date = 1 Jan 1999
Effective End Date = </t>
    </r>
    <r>
      <rPr>
        <sz val="11"/>
        <color rgb="FF00B0F0"/>
        <rFont val="Tahoma"/>
        <family val="2"/>
      </rPr>
      <t xml:space="preserve">Today
</t>
    </r>
    <r>
      <rPr>
        <sz val="11"/>
        <color rgb="FF000000"/>
        <rFont val="Tahoma"/>
        <family val="2"/>
      </rPr>
      <t>Company = CDS (C001)
--Insert--
Status: Active
Effective Start Date =</t>
    </r>
    <r>
      <rPr>
        <sz val="11"/>
        <color rgb="FF00B0F0"/>
        <rFont val="Tahoma"/>
        <family val="2"/>
      </rPr>
      <t xml:space="preserve"> Next day
</t>
    </r>
    <r>
      <rPr>
        <sz val="11"/>
        <color rgb="FF000000"/>
        <rFont val="Tahoma"/>
        <family val="2"/>
      </rPr>
      <t>Effective End Date =</t>
    </r>
    <r>
      <rPr>
        <sz val="11"/>
        <color rgb="FF00B0F0"/>
        <rFont val="Tahoma"/>
        <family val="2"/>
      </rPr>
      <t xml:space="preserve"> Today
</t>
    </r>
    <r>
      <rPr>
        <sz val="11"/>
        <color rgb="FF000000"/>
        <rFont val="Tahoma"/>
        <family val="2"/>
      </rPr>
      <t xml:space="preserve">Company = </t>
    </r>
    <r>
      <rPr>
        <sz val="11"/>
        <color rgb="FF00B0F0"/>
        <rFont val="Tahoma"/>
        <family val="2"/>
      </rPr>
      <t>RBS (C002)</t>
    </r>
  </si>
  <si>
    <t>1. เข้าสู่เมนูที่กำหนด
2. กดปุ่ม Insert Plan หลัง Create Plan เรียบร้อยแล้ว 
3. เลือก Effective Start Date = Next day และกด Proceed</t>
  </si>
  <si>
    <t>3.1 แสดง Error Message "Cannot insert later than the original Effective End Date." ไม่สามารถ Insert วันที่มากกว่า End date ก่อนหน้าได้</t>
  </si>
  <si>
    <t>2-Sep Block from 7200
28-Aug ตอนนี้ระบบ Allow และ Default End 31 Dec 9999 เชิง Business เป็นไง ถ้า End แล้วต้อง Create ใหม่หรือ Insert ได้</t>
  </si>
  <si>
    <t>PL_08_21</t>
  </si>
  <si>
    <t>ตรวจสอบการ Insert Plan ด้วย Effective Start Date วันปัจจุบัน และตรวจสอบ History ก่อน-หลัง เมื่อ Effective End Date วันถัดไป</t>
  </si>
  <si>
    <r>
      <rPr>
        <sz val="11"/>
        <color rgb="FF000000"/>
        <rFont val="Tahoma"/>
        <family val="2"/>
      </rPr>
      <t xml:space="preserve">Plan = PL_08_21
Name = QA-History when Insert Effective end nextday/start today
--Create--
Status: Active
Effective Start Date = 1 Jan 1999
Effective End Date = </t>
    </r>
    <r>
      <rPr>
        <sz val="11"/>
        <color rgb="FF00B0F0"/>
        <rFont val="Tahoma"/>
        <family val="2"/>
      </rPr>
      <t xml:space="preserve">Next day
</t>
    </r>
    <r>
      <rPr>
        <sz val="11"/>
        <color rgb="FF000000"/>
        <rFont val="Tahoma"/>
        <family val="2"/>
      </rPr>
      <t xml:space="preserve">Company = CDS (C001)
--Insert--
Status: Active
Effective Start Date = </t>
    </r>
    <r>
      <rPr>
        <sz val="11"/>
        <color rgb="FF00B0F0"/>
        <rFont val="Tahoma"/>
        <family val="2"/>
      </rPr>
      <t xml:space="preserve">Today 
</t>
    </r>
    <r>
      <rPr>
        <sz val="11"/>
        <color rgb="FF000000"/>
        <rFont val="Tahoma"/>
        <family val="2"/>
      </rPr>
      <t>Effective End Date =</t>
    </r>
    <r>
      <rPr>
        <sz val="11"/>
        <color rgb="FF00B0F0"/>
        <rFont val="Tahoma"/>
        <family val="2"/>
      </rPr>
      <t xml:space="preserve"> Next day
</t>
    </r>
    <r>
      <rPr>
        <sz val="11"/>
        <color rgb="FF000000"/>
        <rFont val="Tahoma"/>
        <family val="2"/>
      </rPr>
      <t xml:space="preserve">Company = </t>
    </r>
    <r>
      <rPr>
        <sz val="11"/>
        <color rgb="FF00B0F0"/>
        <rFont val="Tahoma"/>
        <family val="2"/>
      </rPr>
      <t>RBS (C002)</t>
    </r>
  </si>
  <si>
    <t>1. เข้าสู่เมนูที่กำหนด
2. กดปุ่ม Insert Plan หลัง Create Plan เรียบร้อยแล้ว 
3. เลือก Effective Start Date = Today และ Status Active
4. ระบุข้อมูลอื่นๆ ให้ครบถ้วน และกดปุ่ม Confirm Insert
5. กด Make Correction เพื่อตรวจสอบ Benefit Info 
6. ตรวจสอบ History 
7. รอวัน Effective End Date
8. ตรวจสอบ Benefit Info อีกครั้งหลังวัน Effective End Date
9. ตรวจสอบ History อีกครั้งหลังวัน Effective End Date</t>
  </si>
  <si>
    <t xml:space="preserve">5.1 Benefit Info แสดง Status/ Effective Start Date และ Company ตาม Effective Plan ณ ปัจจุบัน หากถึง Effective Insert Plan ใหม่แล้วจะแสดงข้อมูลใหม่ตามที่ Insert
6.1 แสดงกรอบ "Insert" เพิ่มอีก 1 รายการด้านบนสุด ด้วย Effective Start Date ใหม่
6.2 รายการแสดงข้อความ "EFFECTIVE: {วันที่}" ตรงกับ Effective Start Date ที่ระบุตอน Insert
6.3 แสดงแถบสถานะ (Status Banner) Active หากถึง Effective Start Date แล้ว
6.4 แสดง Badge "Insert" อยู่ภายในการ์ด บ่งบอกว่ารายการนี้เกิดจากการ Insert
6.5 แสดงข้อมูล Before/After เฉพาะ Field ที่มีการ Insert ใหม่เท่านั้น ไม่แสดง Field ที่ไม่มีการเปลี่ยนแปลงค่า เช่น Status: Active &gt; Active, Effective End Date: 31 Dec 1999 &gt; 31 Dec 1999
6.6 ค่า Before ดึงค่าเก่าก่อนมีการ Insert มาแสดงถูกต้อง ไม่เป็นค่าว่างหรือ -
6.7 ค่า After แสดงค่าใหม่ หลังจากมีการ Save Insert 
6.8 แสดง "Update By: {User Name}" ตรงกับผู้ใช้งานที่ Login และทำการ Insert Plan จริง
6.9 แสดง "Update Date: {วันที่} ({เวลา})" ตรงกับวันเวลาจริงที่กดบันทึกการ Insert Plan (ไม่ใช่ค่าว่างหรือค่าที่ผิดเพี้ยน)
6.10 Format Date เป็น dd Mmm yyyy เช่น 01 Jul 1999 ถูกต้องทั้งหมด
8.1 Effective End Date ของ Plan ใหม่แสดงเป็นค่า Next day อ้างอิงตาม Plan เดิม
9.1 แถบสถานะ (Status Banner) เปลี่ยนเป็น Inactive อัตโนมัติ
9.2 ข้อมูลทั้งหมดยังคงเดิม ไม่เปลี่ยนแปลงข้อมูล
</t>
  </si>
  <si>
    <t>2-Sep Block from 7200
31-Aug CF ควรดึงค่า Effective End date ที่เลือกมาแสดง
28-Aug End date ต้องดึงค่าเก่ามามั้ยหรือ Auto เป็น 31 Dec 9999</t>
  </si>
  <si>
    <t>PL_08_22</t>
  </si>
  <si>
    <t>ตรวจสอบการ Insert Plan ด้วย Effective Start/End Date วันถัดไป และตรวจสอบ History ก่อน-หลัง Effective Date</t>
  </si>
  <si>
    <r>
      <rPr>
        <sz val="11"/>
        <color rgb="FF000000"/>
        <rFont val="Tahoma"/>
        <family val="2"/>
      </rPr>
      <t xml:space="preserve">Plan = PL_08_22
Name = QA-History when Insert Effective start/end nextday
--Create--
Status: Active
Effective Start Date = 1 Jan 1999
Effective End Date = </t>
    </r>
    <r>
      <rPr>
        <sz val="11"/>
        <color rgb="FF00B0F0"/>
        <rFont val="Tahoma"/>
        <family val="2"/>
      </rPr>
      <t xml:space="preserve">Next day
</t>
    </r>
    <r>
      <rPr>
        <sz val="11"/>
        <color rgb="FF000000"/>
        <rFont val="Tahoma"/>
        <family val="2"/>
      </rPr>
      <t xml:space="preserve">Company = CDS (C001)
--Insert--
Status: Active
Effective Start Date = </t>
    </r>
    <r>
      <rPr>
        <sz val="11"/>
        <color rgb="FF00B0F0"/>
        <rFont val="Tahoma"/>
        <family val="2"/>
      </rPr>
      <t xml:space="preserve">Next day
</t>
    </r>
    <r>
      <rPr>
        <sz val="11"/>
        <color rgb="FF000000"/>
        <rFont val="Tahoma"/>
        <family val="2"/>
      </rPr>
      <t>Effective End Date =</t>
    </r>
    <r>
      <rPr>
        <sz val="11"/>
        <color rgb="FF00B0F0"/>
        <rFont val="Tahoma"/>
        <family val="2"/>
      </rPr>
      <t xml:space="preserve"> Next day
</t>
    </r>
    <r>
      <rPr>
        <sz val="11"/>
        <color rgb="FF000000"/>
        <rFont val="Tahoma"/>
        <family val="2"/>
      </rPr>
      <t xml:space="preserve">Company = </t>
    </r>
    <r>
      <rPr>
        <sz val="11"/>
        <color rgb="FF00B0F0"/>
        <rFont val="Tahoma"/>
        <family val="2"/>
      </rPr>
      <t>RBS (C002)</t>
    </r>
  </si>
  <si>
    <t>1. เข้าสู่เมนูที่กำหนด
2. กดปุ่ม Insert Plan หลัง Create Plan เรียบร้อยแล้ว 
3. เลือก Effective Start/End Date = Today และ Status Active
4. ระบุข้อมูลอื่นๆ ให้ครบถ้วน และกดปุ่ม Confirm Insert
5. กด Make Correction เพื่อตรวจสอบ Benefit Info 
6. ตรวจสอบ History ก่อนถึง Effective Start Date
7. รอวัน Effective Start Date
8. ตรวจสอบ Benefit Info อีกครั้งหลังวัน Effective Start Date
9. ตรวจสอบ History อีกครั้งหลังวัน Effective Start Date
10. รอวัน Effective End Date สิ้นสุด
11. ตรวจสอบ Benefit Info อีกครั้งหลังวัน Effective End Date
12. ตรวจสอบ History อีกครั้งหลังวัน Effective End Date</t>
  </si>
  <si>
    <t xml:space="preserve">5.1 Benefit Info แสดง Status/ Effective Start Date และ Company ตาม Effective Plan ณ ปัจจุบัน หากยังไม่ถึง Insert Plan ใหม่จะแสดงข้อมูลเก่าก่อน Insert
5.2 Effective End Date ของ Plan เดิมจะ Auto Change ให้สิ้นสุดก่อนเริ่ม Insert Plan ใหม่ 1 วัน เช่น เริ่ม Plan ใหม่ 26-Aug, Plan เดิมจะสิ้นสุด 25-Aug
6.1 แสดงกรอบ "Insert" เพิ่มอีก 1 รายการด้านบนสุด ด้วย Effective Start Date ใหม่
6.2 รายการแสดงข้อความ "EFFECTIVE: {วันที่}" ตรงกับ Effective Start Date ที่ระบุตอน Insert
6.3 ไม่แสดงแถบสถานะ (Status Banner) Active หากยังไม่ถึง Effective Start Date
6.4 แสดง Badge "Insert" อยู่ภายในการ์ด บ่งบอกว่ารายการนี้เกิดจากการ Insert
6.5 แสดงข้อมูล Before/After เฉพาะ Field ที่มีการ Insert ใหม่เท่านั้น ไม่แสดง Field ที่ไม่มีการเปลี่ยนแปลงค่า เช่น Status: Active &gt; Active, Effective End Date: 31 Dec 1999 &gt; 31 Dec 1999
6.6 ค่า Before ดึงค่าเก่าก่อนมีการ Insert มาแสดงถูกต้อง ไม่เป็นค่าว่างหรือ -
6.7 ค่า After แสดงค่าใหม่ หลังจากมีการ Save Insert 
6.8 แสดง "Update By: {User Name}" ตรงกับผู้ใช้งานที่ Login และทำการ Insert จริง
6.9 แสดง "Update Date: {วันที่} ({เวลา})" ตรงกับวันเวลาจริงที่กดบันทึกการ Insert (ไม่ใช่ค่าว่างหรือค่าที่ผิดเพี้ยน)
6.10 Format Date เป็น dd Mmm yyyy เช่น 01 Jul 1999 ถูกต้องทั้งหมด
8.1 Benefit Info แสดง Status/ Effective Start Date และ Company ตาม Effective Plan ณ ปัจจุบัน หากถึง Effective Insert Plan ใหม่แล้วจะแสดงข้อมูลใหม่ตามที่ Insert
8.2 Effective End Date ของ Plan ใหม่แสดงเป็นค่า Next day อ้างอิงตาม Plan เดิม
9.1 แถบสถานะ (Status Banner) เปลี่ยนเป็น Active อัตโนมัติ โดยไม่สน Status Inactive ของ Plan
9.2 ข้อมูลทั้งหมดยังคงเดิม ไม่เปลี่ยนแปลงข้อมูล
11.1 Benefit Info แสดง Status/ Effective Start Date และ Company ตาม Effective Plan ล่าสุดที่สิ้นสุดไป
11.2 Effective End Date ของ Plan ใหม่แสดงเป็นค่าอ้างอิงตาม Plan เดิมที่สิ้นสุดแล้ว
12.1 แถบสถานะ (Status Banner) เปลี่ยนเป็น Inactive อัตโนมัติ โดยไม่สน Status Inactive ของ Plan
12.2 ข้อมูลทั้งหมดยังคงเดิม ไม่เปลี่ยนแปลงข้อมูล
</t>
  </si>
  <si>
    <t>PL_08_23</t>
  </si>
  <si>
    <t xml:space="preserve">ตรวจสอบการ Insert Field Status เท่านั้นและการแสดง History </t>
  </si>
  <si>
    <r>
      <rPr>
        <sz val="11"/>
        <color rgb="FF000000"/>
        <rFont val="Tahoma"/>
        <family val="2"/>
      </rPr>
      <t xml:space="preserve">Plan = PL_08_23
Name = QA-Insert Status only
--Create--
Status: </t>
    </r>
    <r>
      <rPr>
        <sz val="11"/>
        <color rgb="FF00B0F0"/>
        <rFont val="Tahoma"/>
        <family val="2"/>
      </rPr>
      <t xml:space="preserve">Active
</t>
    </r>
    <r>
      <rPr>
        <sz val="11"/>
        <color rgb="FF000000"/>
        <rFont val="Tahoma"/>
        <family val="2"/>
      </rPr>
      <t xml:space="preserve">Effective Start Date = 1 Jan 1999
Effective End Date = 31 Dec 9999
Company = CDS (C001)
--Insert--
Status: </t>
    </r>
    <r>
      <rPr>
        <sz val="11"/>
        <color rgb="FF00B0F0"/>
        <rFont val="Tahoma"/>
        <family val="2"/>
      </rPr>
      <t xml:space="preserve">Inactive
</t>
    </r>
    <r>
      <rPr>
        <sz val="11"/>
        <color rgb="FF000000"/>
        <rFont val="Tahoma"/>
        <family val="2"/>
      </rPr>
      <t xml:space="preserve">Effective Start Date = </t>
    </r>
    <r>
      <rPr>
        <sz val="11"/>
        <color rgb="FF00B0F0"/>
        <rFont val="Tahoma"/>
        <family val="2"/>
      </rPr>
      <t xml:space="preserve">Today
</t>
    </r>
    <r>
      <rPr>
        <sz val="11"/>
        <color rgb="FF000000"/>
        <rFont val="Tahoma"/>
        <family val="2"/>
      </rPr>
      <t>Effective End Date = 31 Dec 9999
Company = CDS (C001)</t>
    </r>
  </si>
  <si>
    <t>1. เข้าสู่เมนูที่กำหนด
2. กดปุ่ม Insert Plan หลัง Create Plan เรียบร้อยแล้ว 
3. แก้ไข Status และกด Confirm Insert
4. ตรวจสอบ Status ในตารางแสดง Plan
5. กด Make Correction 
6. ตรวจสอบ Benefit Info
7. ตรวจสอบส่วน "History" ทางด้านขวาของป็อปอัพ Make correction</t>
  </si>
  <si>
    <t>4.1 แสดง Status: Inactive ในตารางตาม Effective ปัจจุบัน
4.2 ข้อมูล Benefit Plan ID/ Benefit Name/Benefit Category/Type แสดงค่าเดิมไม่เปลี่ยนแปลง
6.1 แสดง Status: Inactive ใน Benefit Info ตาม Effective ปัจจุบัน
6.2 แสดง Effective Start Date เป็นวันที่ปัจจุบันตามที่ Insert
6.3 แสดง Effective End Date  เป็นวันที่ 31 Dec 9999 ตาม Plan ก่อนหน้า
7.1 แสดงกรอบ "Insert" เพิ่มอีก 1 รายการ ภายใน Effective Start Date ใหม่
7.2 กรอบที่เพิ่มมาแสดงอยู่ด้านบนสุดของ Effective นั้น
7.3 กรอบ Insert แสดง Active กรอบสีเขียว 
7.4 แสดง Field ที่แก้ไข Status รายละเอียดการแก้ไข Before: Active /After: Inactive ถูกต้อง
7.6 แสดง "Update By: {User Name}" ตรงกับผู้ใช้งานที่ Login และทำการ Insert จริง
7.7 แสดง "Update Date: {วันที่} ({เวลา})" ตรงกับวันเวลาจริงที่กด Confirm Insert (ไม่ใช่ค่าว่างหรือค่าที่ผิดเพี้ยน)</t>
  </si>
  <si>
    <t xml:space="preserve">2-Sep Block from 7200
28-Aug Effective Today History ไม่เป็น Active เพราะอ้างอิงจาก Status ของ Plan แทน Status Effective
</t>
  </si>
  <si>
    <t>PL_08_24</t>
  </si>
  <si>
    <t xml:space="preserve">ตรวจสอบการ Insert Field Company เท่านั้นและการแสดง History </t>
  </si>
  <si>
    <r>
      <rPr>
        <sz val="11"/>
        <color rgb="FF000000"/>
        <rFont val="Tahoma"/>
      </rPr>
      <t xml:space="preserve">Plan = PL_08_24
Name = QA-Insert Company only
--Create--
Status: Active
Effective Start Date = 1 Jan 1999
Effective End Date = 31 Dec 9999
Company = </t>
    </r>
    <r>
      <rPr>
        <sz val="11"/>
        <color rgb="FF00B0F0"/>
        <rFont val="Tahoma"/>
      </rPr>
      <t xml:space="preserve">CDS (C001)
</t>
    </r>
    <r>
      <rPr>
        <sz val="11"/>
        <color rgb="FF000000"/>
        <rFont val="Tahoma"/>
      </rPr>
      <t xml:space="preserve">--Insert--
Status: Active
Effective Start Date = </t>
    </r>
    <r>
      <rPr>
        <sz val="11"/>
        <color rgb="FF00B0F0"/>
        <rFont val="Tahoma"/>
      </rPr>
      <t xml:space="preserve">Today
</t>
    </r>
    <r>
      <rPr>
        <sz val="11"/>
        <color rgb="FF000000"/>
        <rFont val="Tahoma"/>
      </rPr>
      <t>Effective End Date = 31 Dec 9999
Company =</t>
    </r>
    <r>
      <rPr>
        <sz val="11"/>
        <color rgb="FF00B0F0"/>
        <rFont val="Tahoma"/>
      </rPr>
      <t xml:space="preserve"> RBS (C002)</t>
    </r>
  </si>
  <si>
    <t>4.1 แสดง Active ในตารางตาม Effective ปัจจุบัน
4.2 ข้อมูล Benefit Plan ID/ Benefit Name/Benefit Category/Type แสดงค่าเดิมไม่เปลี่ยนแปลง
6.1 แสดง Status: Active ใน Benefit Info ตาม Effective ปัจจุบัน
6.2 แสดง Company: RBS (C002) ใน Benefit Info ตาม Effective ปัจจุบัน
6.3 แสดง Effective Start Date เป็นวันที่ปัจจุบันตามที่ Insert
6.4 แสดง Effective End Date  เป็นวันที่ 31 Dec 9999 ตาม Plan ก่อนหน้า
7.1 แสดงกรอบ "Insert" เพิ่มอีก 1 รายการ ภายใน Effective Start Date ใหม่
7.2 กรอบที่เพิ่มมาแสดงอยู่ด้านบนสุดของ Effective นั้น
7.3 กรอบ Insert แสดง Active กรอบสีเขียว 
7.4 แสดง Field ที่แก้ไข Company รายละเอียดการแก้ไข Before: CDS (C001) /After: RBS (C002) ถูกต้อง
7.6 แสดง "Update By: {User Name}" ตรงกับผู้ใช้งานที่ Login และทำการ Insert จริง
7.7 แสดง "Update Date: {วันที่} ({เวลา})" ตรงกับวันเวลาจริงที่กด Confirm Insert (ไม่ใช่ค่าว่างหรือค่าที่ผิดเพี้ยน)</t>
  </si>
  <si>
    <t>28-Aug Passed skip เรื่อง 71210</t>
  </si>
  <si>
    <t>PL_08_25</t>
  </si>
  <si>
    <t>ตรวจสอบ History เมื่อ Insert มากกว่า 1 ครั้ง ด้วย Effective Start Date ต่างกัน เเต่ข้อมูลนั้นซ้ำกับ Effective ก่อนหน้า</t>
  </si>
  <si>
    <r>
      <rPr>
        <sz val="11"/>
        <color rgb="FF000000"/>
        <rFont val="Tahoma"/>
      </rPr>
      <t xml:space="preserve">Plan = "PL_08_25"
Name = QA-Insert diff day with same data
--Create--
Effective Start Date = 01 Jan 1999
Company = CDS
--Insert R1--
Effective Start Date = </t>
    </r>
    <r>
      <rPr>
        <sz val="11"/>
        <color rgb="FF00B0F0"/>
        <rFont val="Tahoma"/>
      </rPr>
      <t xml:space="preserve">Today
</t>
    </r>
    <r>
      <rPr>
        <sz val="11"/>
        <color rgb="FF000000"/>
        <rFont val="Tahoma"/>
      </rPr>
      <t xml:space="preserve">Company = </t>
    </r>
    <r>
      <rPr>
        <sz val="11"/>
        <color rgb="FF00B0F0"/>
        <rFont val="Tahoma"/>
      </rPr>
      <t xml:space="preserve">RBS (C002)
</t>
    </r>
    <r>
      <rPr>
        <sz val="11"/>
        <color rgb="FF000000"/>
        <rFont val="Tahoma"/>
      </rPr>
      <t xml:space="preserve">--Insert R2--
Effective Start Date = </t>
    </r>
    <r>
      <rPr>
        <sz val="11"/>
        <color rgb="FF00B0F0"/>
        <rFont val="Tahoma"/>
      </rPr>
      <t xml:space="preserve">Next day
</t>
    </r>
    <r>
      <rPr>
        <sz val="11"/>
        <color rgb="FF000000"/>
        <rFont val="Tahoma"/>
      </rPr>
      <t xml:space="preserve">Company = </t>
    </r>
    <r>
      <rPr>
        <sz val="11"/>
        <color rgb="FF00B0F0"/>
        <rFont val="Tahoma"/>
      </rPr>
      <t>RBS (C002)</t>
    </r>
  </si>
  <si>
    <t xml:space="preserve">1. เข้าสู่เมนูที่กำหนด
2. กดไอคอน Insert ของ Plan ที่ต้องการ ระบุ Effective Start Date = Today และกด Proceed
3. แก้ไข Field Company = RBS (C002) 
4. กดไอคอน Insert ของ Plan ที่ต้องการอีกครั้ง ระบุ Effective Start Date = Next day และกด Proceed
5. แก้ไข Field Company = RBS (C002) เหมือนกับที่ Insert ก่อนหน้า และกด Confirm Insert
</t>
  </si>
  <si>
    <t>5.1 ไม่สามารถ Comfirm Insert ได้ ขึ้น Error Message "All information is the same. Duplicate inserts are not allowed"</t>
  </si>
  <si>
    <t>PL_08_26</t>
  </si>
  <si>
    <t>ตรวจสอบ History เมื่อ Insert มากกว่า 1 ครั้ง ด้วย Effective Start Date ต่างกัน เเต่ข้อมูลนั้นซ้ำกับ Effective ถัดไป</t>
  </si>
  <si>
    <r>
      <rPr>
        <sz val="11"/>
        <color rgb="FF000000"/>
        <rFont val="Tahoma"/>
      </rPr>
      <t xml:space="preserve">Plan = "PL_08_26"
Name = QA-Insert dup data next day before today
--Create--
Effective Start Date = 01 Jan 1999
Company = CDS
--Insert R1--
Effective Start Date = </t>
    </r>
    <r>
      <rPr>
        <sz val="11"/>
        <color rgb="FF00B0F0"/>
        <rFont val="Tahoma"/>
      </rPr>
      <t xml:space="preserve">Next day 
</t>
    </r>
    <r>
      <rPr>
        <sz val="11"/>
        <color rgb="FF000000"/>
        <rFont val="Tahoma"/>
      </rPr>
      <t xml:space="preserve">Company = </t>
    </r>
    <r>
      <rPr>
        <sz val="11"/>
        <color rgb="FF00B0F0"/>
        <rFont val="Tahoma"/>
      </rPr>
      <t xml:space="preserve">RBS (C002)
</t>
    </r>
    <r>
      <rPr>
        <sz val="11"/>
        <color rgb="FF000000"/>
        <rFont val="Tahoma"/>
      </rPr>
      <t xml:space="preserve">--Insert R2--
Effective Start Date = </t>
    </r>
    <r>
      <rPr>
        <sz val="11"/>
        <color rgb="FF00B0F0"/>
        <rFont val="Tahoma"/>
      </rPr>
      <t xml:space="preserve">Today
</t>
    </r>
    <r>
      <rPr>
        <sz val="11"/>
        <color rgb="FF000000"/>
        <rFont val="Tahoma"/>
      </rPr>
      <t xml:space="preserve">Company = </t>
    </r>
    <r>
      <rPr>
        <sz val="11"/>
        <color rgb="FF00B0F0"/>
        <rFont val="Tahoma"/>
      </rPr>
      <t>RBS (C002)</t>
    </r>
  </si>
  <si>
    <t xml:space="preserve">1. เข้าสู่เมนูที่กำหนด
2. กดไอคอน Insert ของ Plan ที่ต้องการ ระบุ Effective Start Date = Next Day และกด Proceed
3. แก้ไข Field Company = RBS (C002)  และกด Save
4. กด Make Correction เพื่อตรวจสอบ History
5. กด Insert  ระบุ Effective Start Date = Today และกด Proceed อีกครั้ง
6. แก้ไข Field Company = RBS (C002) เหมือนกับที่ Insert ก่อนหน้า และกด Confirm Insert
7. กด Make Correction เพื่อตรวจสอบ History
</t>
  </si>
  <si>
    <r>
      <rPr>
        <sz val="11"/>
        <color rgb="FF000000"/>
        <rFont val="Tahoma"/>
        <family val="2"/>
      </rPr>
      <t xml:space="preserve">3.1 แสดงกรอบ "Insert" เพิ่มอีก 1 รายการ ด้วย Effective Start Date ใหม่
3.2 กรอบที่เพิ่มมาแสดงอยู่ด้านบนสุดของ Effective นั้น
3.3 แสดงสีกรอบเป็นสีเทาหากยังไม่ถึง Effective Start Date ที่กำหนด และเปลี่ยนอัตโนมัติเมื่อถึง Effective
3.4 แสดงข้อมูล Before/After เฉพาะ Field ที่มีการ Insert ใหม่เท่านั้น ไม่แสดง Field ที่ไม่มีการเปลี่ยนแปลงค่า เช่น Status: Active &gt; Active, Effective End Date: 31 Dec 1999 &gt; 31 Dec 1999
3.5 ค่า Before ดึงค่าเก่าก่อนมีการ Insert มาแสดงถูกต้อง ไม่เป็นค่าว่างหรือ -
3.6 ค่า After แสดงค่าใหม่ หลังจากมีการ Save Insert 
3.7 Format Date ทั้งหมดแสดงถูกต้อง dd Mmm yyy เช่น 30 Jul 2027
3.8 แสดง "Update By: {User Name}" ตรงกับผู้ใช้งานที่ Login และทำการ Insert จริง
3.9 แสดง "Update Date: {วันที่} ({เวลา})" ตรงกับวันเวลาจริงที่กด Save Insert (ไม่ใช่ค่าว่างหรือค่าที่ผิดเพี้ยน)
7.1 </t>
    </r>
    <r>
      <rPr>
        <sz val="11"/>
        <color rgb="FF00B050"/>
        <rFont val="Tahoma"/>
        <family val="2"/>
      </rPr>
      <t xml:space="preserve">กรอบ Insert ที่เพิ่มมาแสดงอยู่ด้านล่างของ Effective Start Date ที่มากกว่า ระบบจะเรียงตาม Effective Date
7.2 แสดงข้อมูล Before/After Company Before: CDS, After: RBS เหมือนกับ Effective ถัดไป
</t>
    </r>
    <r>
      <rPr>
        <sz val="11"/>
        <color rgb="FF000000"/>
        <rFont val="Tahoma"/>
        <family val="2"/>
      </rPr>
      <t xml:space="preserve">7.3 แสดง Update By และ Update Date ถูกต้องตาม Format
7.4 </t>
    </r>
    <r>
      <rPr>
        <sz val="11"/>
        <color rgb="FF00B050"/>
        <rFont val="Tahoma"/>
        <family val="2"/>
      </rPr>
      <t>Effective End Date ของ Plan เดิมจะ Auto Change ให้สิ้นสุดก่อนเริ่ม Insert Plan ใหม่ 1 วัน เช่น เริ่ม Plan ใหม่ 26-Aug, Plan เดิมจะสิ้นสุด 25-Aug</t>
    </r>
  </si>
  <si>
    <t>PL_08_27</t>
  </si>
  <si>
    <t>ตรวจสอบ History เมื่อ Insert มากกว่า 1 ครั้ง ด้วย Effective Start Date ต่างกัน เเต่ข้อมูล Status เปลี่ยนไปมาแล้วซ้ำกัน</t>
  </si>
  <si>
    <r>
      <rPr>
        <sz val="11"/>
        <color rgb="FF000000"/>
        <rFont val="Tahoma"/>
      </rPr>
      <t xml:space="preserve">Plan = "PL_08_27"
Name = QA-Insert status active/inactive/active again
--Create--
Status: </t>
    </r>
    <r>
      <rPr>
        <sz val="11"/>
        <color rgb="FF00B0F0"/>
        <rFont val="Tahoma"/>
      </rPr>
      <t xml:space="preserve">Active
</t>
    </r>
    <r>
      <rPr>
        <sz val="11"/>
        <color rgb="FF000000"/>
        <rFont val="Tahoma"/>
      </rPr>
      <t xml:space="preserve">Effective Start Date = 01 Jan 1999
Company = CDS
--Insert R1--
Status: </t>
    </r>
    <r>
      <rPr>
        <sz val="11"/>
        <color rgb="FF00B0F0"/>
        <rFont val="Tahoma"/>
      </rPr>
      <t xml:space="preserve">Inactive
</t>
    </r>
    <r>
      <rPr>
        <sz val="11"/>
        <color rgb="FF000000"/>
        <rFont val="Tahoma"/>
      </rPr>
      <t xml:space="preserve">Effective Start Date = </t>
    </r>
    <r>
      <rPr>
        <sz val="11"/>
        <color rgb="FF00B0F0"/>
        <rFont val="Tahoma"/>
      </rPr>
      <t xml:space="preserve">Today
</t>
    </r>
    <r>
      <rPr>
        <sz val="11"/>
        <color rgb="FF000000"/>
        <rFont val="Tahoma"/>
      </rPr>
      <t xml:space="preserve">Company = CDS
--Insert R2--
Status: </t>
    </r>
    <r>
      <rPr>
        <sz val="11"/>
        <color rgb="FF00B0F0"/>
        <rFont val="Tahoma"/>
      </rPr>
      <t xml:space="preserve">Active
</t>
    </r>
    <r>
      <rPr>
        <sz val="11"/>
        <color rgb="FF000000"/>
        <rFont val="Tahoma"/>
      </rPr>
      <t xml:space="preserve">Effective Start Date = </t>
    </r>
    <r>
      <rPr>
        <sz val="11"/>
        <color rgb="FF00B0F0"/>
        <rFont val="Tahoma"/>
      </rPr>
      <t xml:space="preserve">Next day
</t>
    </r>
    <r>
      <rPr>
        <sz val="11"/>
        <color rgb="FF000000"/>
        <rFont val="Tahoma"/>
      </rPr>
      <t xml:space="preserve">Company = CDS
--Insert R3--
Status: </t>
    </r>
    <r>
      <rPr>
        <sz val="11"/>
        <color rgb="FF00B0F0"/>
        <rFont val="Tahoma"/>
      </rPr>
      <t xml:space="preserve">Inactive
</t>
    </r>
    <r>
      <rPr>
        <sz val="11"/>
        <color rgb="FF000000"/>
        <rFont val="Tahoma"/>
      </rPr>
      <t xml:space="preserve">Effective Start Date = </t>
    </r>
    <r>
      <rPr>
        <sz val="11"/>
        <color rgb="FF00B0F0"/>
        <rFont val="Tahoma"/>
      </rPr>
      <t xml:space="preserve">Next day+1
</t>
    </r>
    <r>
      <rPr>
        <sz val="11"/>
        <color rgb="FF000000"/>
        <rFont val="Tahoma"/>
      </rPr>
      <t>Company = CDS</t>
    </r>
  </si>
  <si>
    <t xml:space="preserve">1. เข้าสู่เมนูที่กำหนด
2. กดไอคอน Insert ของ Plan ที่ต้องการ ระบุ Effective Start Date = Today และกด Proceed
3. แก้ไข Field Status = Inactive และกด Save
4. กด Insert  ระบุ Effective Start Date = Next day และกด Proceed อีกครั้ง
5. แก้ไข Field Status = Active และกด Confirm Insert
6. กด Insert ระบุ Effective Start Date = Next day + 1 และกด Proceed อีกครั้ง
7. แก้ไข Field Status = Inactive เหมือนกับที่ Insert รอบที่ 1 และกด Confirm Insert
8. กด Make Correction เพื่อตรวจสอบ History
9. ตรวจสอบ Benefit Info
</t>
  </si>
  <si>
    <t>8.1 แสดง Insert ทั้ง 3 กรอบ ภายใต้ Effective Start Date ที่แตกต่างกัน
8.2 เรียง Effective Date จากมากไปน้อย โดย Effective ที่มากสุดจะอยู่ด้านบนสุด
8.3 Effective ที่ไม่ตรงกับกับวันที่ปัจจุบันจะยังเป็นกรอบสีเทา Status Inactive
8.4 Effective ที่ตรงกับวันที่ปัจจุบันจะเป็นสีเขียว Status Active
8.5 แสดง Before/After การเปลี่ยนแปลง Status ครบทั้ง 3 รอบ แม้ว่า Status จะถูกเปลี่ยนกลับไปเหมือนเดิม
8.6 Status สามารถเปลี่ยนกลับไปมาได้ ไม่ถูกมองว่าเป็นการ Duplicate และไม่สามารถเปลี่ยนกลับได้
8.7 แสดง Update By/Update Date ถูกต้อง
9.1 แสดง Benefit Info ตามข้อมูลที่ Effective อยู่ ณ ปัจจุบัน</t>
  </si>
  <si>
    <t>28-Aug รอบ 3 เปลี่ยน Active เป็น Inactive แล้ว Before/After Status ไม่ขึ้น ถ้าทำรายการวันเดียวกันทั้งหมด แต่ถ้ารอ Effective ถัดไปแล้วเปลี่ยนกลับ แสดงค่าปกติ</t>
  </si>
  <si>
    <t>PL_08_28</t>
  </si>
  <si>
    <t>ตรวจสอบ History เมื่อ Insert มากกว่า 1 ครั้ง ด้วย Effective Start Date ต่างกัน เเต่ข้อมูล Company เปลี่ยนไปมาแล้วซ้ำกัน</t>
  </si>
  <si>
    <r>
      <rPr>
        <sz val="11"/>
        <color rgb="FF000000"/>
        <rFont val="Tahoma"/>
      </rPr>
      <t xml:space="preserve">Plan = "PL_08_28"
Name = QA-Insert company CRG/CMS/CRG	
--Create--
Status: Active
Effective Start Date = 01 Jan 1999
Company = CDS
--Insert R1--
Status: Active
Effective Start Date = </t>
    </r>
    <r>
      <rPr>
        <sz val="11"/>
        <color rgb="FF00B0F0"/>
        <rFont val="Tahoma"/>
      </rPr>
      <t xml:space="preserve">Today
</t>
    </r>
    <r>
      <rPr>
        <sz val="11"/>
        <color rgb="FF000000"/>
        <rFont val="Tahoma"/>
      </rPr>
      <t xml:space="preserve">Company = </t>
    </r>
    <r>
      <rPr>
        <sz val="11"/>
        <color rgb="FF00B0F0"/>
        <rFont val="Tahoma"/>
      </rPr>
      <t xml:space="preserve">RBS
</t>
    </r>
    <r>
      <rPr>
        <sz val="11"/>
        <color rgb="FF000000"/>
        <rFont val="Tahoma"/>
      </rPr>
      <t xml:space="preserve">--Insert R2--
Status: Active
Effective Start Date = </t>
    </r>
    <r>
      <rPr>
        <sz val="11"/>
        <color rgb="FF00B0F0"/>
        <rFont val="Tahoma"/>
      </rPr>
      <t xml:space="preserve">Next day
</t>
    </r>
    <r>
      <rPr>
        <sz val="11"/>
        <color rgb="FF000000"/>
        <rFont val="Tahoma"/>
      </rPr>
      <t xml:space="preserve">Company = CDS
--Insert R3--
Status: Active
Effective Start Date = </t>
    </r>
    <r>
      <rPr>
        <sz val="11"/>
        <color rgb="FF00B0F0"/>
        <rFont val="Tahoma"/>
      </rPr>
      <t xml:space="preserve">Next day+1
</t>
    </r>
    <r>
      <rPr>
        <sz val="11"/>
        <color rgb="FF000000"/>
        <rFont val="Tahoma"/>
      </rPr>
      <t xml:space="preserve">Company = </t>
    </r>
    <r>
      <rPr>
        <sz val="11"/>
        <color rgb="FF00B0F0"/>
        <rFont val="Tahoma"/>
      </rPr>
      <t>RBS</t>
    </r>
  </si>
  <si>
    <t xml:space="preserve">1. เข้าสู่เมนูที่กำหนด
2. กดไอคอน Insert ของ Plan ที่ต้องการ ระบุ Effective Start Date = Today และกด Proceed
3. แก้ไข Field Company = RBS และกด Save
4. กด Insert  ระบุ Effective Start Date = Next day และกด Proceed อีกครั้ง
5. แก้ไข Field Company = CDS และกด Confirm Insert
6. กด Insert ระบุ Effective Start Date = Next day + 1 และกด Proceed อีกครั้ง
7. แก้ไข Field Company = RBS เหมือนกับที่ Insert รอบที่ 1 และกด Confirm Insert
8. กด Make Correction เพื่อตรวจสอบ History
9. ตรวจสอบ Benefit Info
</t>
  </si>
  <si>
    <t>8.1 แสดง Insert ทั้ง 3 กรอบ ภายใต้ Effective Start Date ที่แตกต่างกัน
8.2 เรียง Effective Date จากมากไปน้อย โดย Effective ที่มากสุดจะอยู่ด้านบนสุด
8.3 Effective ที่ไม่ตรงกับกับวันที่ปัจจุบันจะยังเป็นกรอบสีเทา Status Inactive
8.4 Effective ที่ตรงกับวันที่ปัจจุบันจะเป็นสีเขียว Status Active
8.5 แสดง Before/After การเปลี่ยนแปลง Company ครบทั้ง 3 รอบ แม้ว่า Company จะถูกเปลี่ยนกลับไปเหมือนเดิม
8.6 Company สามารถเปลี่ยนกลับไปมาได้ ไม่ถูกมองว่าเป็นการ Duplicate และไม่สามารถเปลี่ยนกลับได้
8.7 แสดง Update By/Update Date ถูกต้อง
9.1 แสดง Benefit Info ตามข้อมูลที่ Effective อยู่ ณ ปัจจุบัน</t>
  </si>
  <si>
    <t>28-Aug รอบ 3 เปลี่ยน CMS เป็น CRG แล้ว Before/After Company ไม่ขึ้น ถ้าทำรายการวันเดียวกันทั้งหมด แต่ถ้ารอ Effective ถัดไปแล้วเปลี่ยนกลับ แสดงค่าปกติ</t>
  </si>
  <si>
    <t>PL_08_29</t>
  </si>
  <si>
    <t>ตรวจสอบ History เมื่อ Create / Make Correction / Insert รวมกันหลายๆ ครั้ง</t>
  </si>
  <si>
    <r>
      <rPr>
        <sz val="11"/>
        <color rgb="FF000000"/>
        <rFont val="Tahoma"/>
      </rPr>
      <t xml:space="preserve">Plan = "PL_08_29"
Name = QA-Create/Make/Insert multi-time
--Create--
Status: Active
Effective Start Date = 01 Jan 1999
Company = CDS
--Make Correction 1--
Status: Active
Effective Start Date = 01 Jan 1999
Company = </t>
    </r>
    <r>
      <rPr>
        <sz val="11"/>
        <color rgb="FF00B0F0"/>
        <rFont val="Tahoma"/>
      </rPr>
      <t xml:space="preserve">CDS,RBS
</t>
    </r>
    <r>
      <rPr>
        <sz val="11"/>
        <color rgb="FF000000"/>
        <rFont val="Tahoma"/>
      </rPr>
      <t xml:space="preserve">--Make Correction 2--
Status: Active
Effective Start Date = 01 Jan 1999
Company = </t>
    </r>
    <r>
      <rPr>
        <sz val="11"/>
        <color rgb="FF00B0F0"/>
        <rFont val="Tahoma"/>
      </rPr>
      <t xml:space="preserve">CDS,RBS,SSP
</t>
    </r>
    <r>
      <rPr>
        <sz val="11"/>
        <color rgb="FF000000"/>
        <rFont val="Tahoma"/>
      </rPr>
      <t xml:space="preserve">--Insert R1--
Status: Active
Effective Start Date = </t>
    </r>
    <r>
      <rPr>
        <sz val="11"/>
        <color rgb="FF00B0F0"/>
        <rFont val="Tahoma"/>
      </rPr>
      <t xml:space="preserve">Today
</t>
    </r>
    <r>
      <rPr>
        <sz val="11"/>
        <color rgb="FF000000"/>
        <rFont val="Tahoma"/>
      </rPr>
      <t xml:space="preserve">Company = </t>
    </r>
    <r>
      <rPr>
        <sz val="11"/>
        <color rgb="FF00B0F0"/>
        <rFont val="Tahoma"/>
      </rPr>
      <t xml:space="preserve">OFM
</t>
    </r>
    <r>
      <rPr>
        <sz val="11"/>
        <color rgb="FF000000"/>
        <rFont val="Tahoma"/>
      </rPr>
      <t xml:space="preserve">--Make Correction 3--
Status: Active
Effective Start Date = </t>
    </r>
    <r>
      <rPr>
        <sz val="11"/>
        <color rgb="FF00B0F0"/>
        <rFont val="Tahoma"/>
      </rPr>
      <t xml:space="preserve">Today
</t>
    </r>
    <r>
      <rPr>
        <sz val="11"/>
        <color rgb="FF000000"/>
        <rFont val="Tahoma"/>
      </rPr>
      <t xml:space="preserve">Company = </t>
    </r>
    <r>
      <rPr>
        <sz val="11"/>
        <color rgb="FF00B0F0"/>
        <rFont val="Tahoma"/>
      </rPr>
      <t xml:space="preserve">OFM, B2S
</t>
    </r>
    <r>
      <rPr>
        <sz val="11"/>
        <color rgb="FF000000"/>
        <rFont val="Tahoma"/>
      </rPr>
      <t xml:space="preserve">--Make Correction 4--
Status: Active
Effective Start Date = </t>
    </r>
    <r>
      <rPr>
        <sz val="11"/>
        <color rgb="FF00B0F0"/>
        <rFont val="Tahoma"/>
      </rPr>
      <t xml:space="preserve">Today
</t>
    </r>
    <r>
      <rPr>
        <sz val="11"/>
        <color rgb="FF000000"/>
        <rFont val="Tahoma"/>
      </rPr>
      <t xml:space="preserve">Company = </t>
    </r>
    <r>
      <rPr>
        <sz val="11"/>
        <color rgb="FF00B0F0"/>
        <rFont val="Tahoma"/>
      </rPr>
      <t xml:space="preserve">OFM, B2S,CMS
</t>
    </r>
    <r>
      <rPr>
        <sz val="11"/>
        <color rgb="FF000000"/>
        <rFont val="Tahoma"/>
      </rPr>
      <t>--Insert R2--
Status: Active
Effective Start Date =</t>
    </r>
    <r>
      <rPr>
        <sz val="11"/>
        <color rgb="FF00B0F0"/>
        <rFont val="Tahoma"/>
      </rPr>
      <t xml:space="preserve"> 01 Jan 2027
</t>
    </r>
    <r>
      <rPr>
        <sz val="11"/>
        <color rgb="FF000000"/>
        <rFont val="Tahoma"/>
      </rPr>
      <t xml:space="preserve">Company = CRT
--Insert R3--
Status: Inactive
Effective Start Date = </t>
    </r>
    <r>
      <rPr>
        <sz val="11"/>
        <color rgb="FF00B0F0"/>
        <rFont val="Tahoma"/>
      </rPr>
      <t xml:space="preserve">01 Jan 2027
</t>
    </r>
    <r>
      <rPr>
        <sz val="11"/>
        <color rgb="FF000000"/>
        <rFont val="Tahoma"/>
      </rPr>
      <t xml:space="preserve">Company = CHY
--Make Correction 5--
Status: Active
Effective Start Date = Today
Company = </t>
    </r>
    <r>
      <rPr>
        <sz val="11"/>
        <color rgb="FF00B0F0"/>
        <rFont val="Tahoma"/>
      </rPr>
      <t>OFM, CHY</t>
    </r>
  </si>
  <si>
    <t>1. เข้าเมนูที่กำหนด
2. Create/Make Correction/Insert ตาม Test Data ที่กำหนด
3. สังเกตุ Table/Benefit Info และ History</t>
  </si>
  <si>
    <t xml:space="preserve">3.1 Table แสดง Plan ที่ Effective อยู่ ณ ปัจจุบัน ถูกต้อง
3.2 Benefit Info แสดงข้อมูล Status/Effective Start Date/Effective End Date และ Company ตาม Plan ที่ Effective อยู่ ณ ปัจจุบันถูกต้อง
3.3 History แสดง Sequesnce ตาม Effective Date จากมากไปน้อยถูกต้อง
3.4 Make Correction ต้องแสดงอยู่ภายใต้ Effective Date ที่ทำการ Make Correction ไม่แสดงแยกหรือแสดง Effective Date ใหม่เพิ่มขึ้นมาก
3.5 Make Correction แสดงข้อมูล Before/After ถูกต้องตามข้อมูลที่แก้ไข
3.6 Make Correction แสดง Update By/Update Date ตาม Username และวันเวลาที่ที่ทำการแก้ไขถูกต้อง
3.7 Insert แสดงกรอบใหม่ตาม Effective ใหม่ถูกต้อง
3.8 Insert แสดงข้อมูล Before/After ถูกต้องตามข้อมูลที่แก้ไข
3.9 Insert แสดง Update By/Update Date ตาม Username และวันเวลาที่ที่ทำการแก้ไขถูกต้อง
</t>
  </si>
  <si>
    <t>2-Sep Block from 70829</t>
  </si>
  <si>
    <t>PL_08_30</t>
  </si>
  <si>
    <t>ตรวจสอบการ Insert Inactive Plan ที่มีการผูก Rule/Individual</t>
  </si>
  <si>
    <t>Plan = PL_08_30
Name = QA-Insert Inactive plan have rule
-- Create Plan --
Status = Active
-- Make Correction --
Status = Inactive</t>
  </si>
  <si>
    <t xml:space="preserve">4.1 Status ของ Plan และ Rule แสดง Inactive ทันที
</t>
  </si>
  <si>
    <t>2-Sep Move to Cycle 2 ต้องรอเช็คพร้อม Individual
31-Aug Insert Status เป็น Inactive แล้ว Rule ยัง Active</t>
  </si>
  <si>
    <t>PL_09</t>
  </si>
  <si>
    <t>ตรวจสอบปุ่ม Delete และป็อปอัพ Confirm delete plan</t>
  </si>
  <si>
    <t>PL_09_01</t>
  </si>
  <si>
    <t>ตรวจสอบการกดปุ่ม Delete (ไอคอนถังขยะ) ในตาราง Plan</t>
  </si>
  <si>
    <t>Plan = "PL_09_01"
Name = QA-Delete</t>
  </si>
  <si>
    <t>1. เข้าสู่เมนูที่กำหนด
2. นำเมาส์ไปวางที่ไอคอนถังขยะ (Delete) ของแถว Plan ที่ต้องการ
3. กดไอคอนถังขยะ (Delete)</t>
  </si>
  <si>
    <t>2.1 แสดง Tooltip ข้อความ "Delete" เมื่อนำเมาส์ไปวาง
3.1 สามารถกดไอคอนได้
3.2 แสดงป็อปอัพ "Confirm delete plan"</t>
  </si>
  <si>
    <t>PL_09_02</t>
  </si>
  <si>
    <t>ตรวจสอบข้อความและองค์ประกอบในป็อปอัพ Confirm delete plan</t>
  </si>
  <si>
    <t>1. เข้าสู่เมนูที่กำหนด
2. กดไอคอน Delete ของ Plan TH_MED_005
3. ตรวจสอบข้อความและปุ่มในป็อปอัพ</t>
  </si>
  <si>
    <t>3.1 แสดงหัวข้อป็อปอัพ "Confirm delete plan"
3.2 แสดงข้อความ "Delete plan {Plan name} ({Plan ID})?" เช่น "Delete plan Medical Reimbursement (ICU) (TH_MED_005)?"
3.3 แสดงข้อความอธิบายเพิ่มเติม "This removes the plan from your benefit list."
3.4 แสดงปุ่ม Cancel และปุ่ม Delete (สีส้ม) ที่ท้ายป็อปอัพ</t>
  </si>
  <si>
    <t>PL_09_03</t>
  </si>
  <si>
    <t>ตรวจสอบปุ่ม Cancel และปุ่มปิด (X) ในป็อปอัพ Confirm delete plan</t>
  </si>
  <si>
    <t>1. เข้าสู่เมนูที่กำหนด
2. กดไอคอน Delete ของ Plan TH_MED_005
3. กดปุ่ม Cancel
4. กดไอคอน Delete อีกครั้ง แล้วกดปุ่มปิด (X)</t>
  </si>
  <si>
    <t xml:space="preserve">3.1 ป็อปอัพ Confirm delete plan ปิดลง และ Plan ยังคงอยู่ในตารางโดยไม่มีการเปลี่ยนแปลงสถานะ
4.1 ป็อปอัพปิดลงเมื่อกดปุ่ม X และ Plan ยังคงอยู่ในตารางโดยไม่มีการเปลี่ยนแปลงสถานะ
</t>
  </si>
  <si>
    <t>PL_09_04</t>
  </si>
  <si>
    <t>ตรวจสอบผลลัพธ์หลังกดปุ่ม Delete ยืนยันการลบ Plan Status Active</t>
  </si>
  <si>
    <t>Plan = "PL_09_01"
Name = QA-Delete
Status = Active</t>
  </si>
  <si>
    <t xml:space="preserve">1. เข้าสู่เมนูที่กำหนด
2. กดไอคอน Delete ของ Plan TH_MED_005
3. กดปุ่ม Delete เพื่อยืนยันการลบ
4. ตรวจสอบแถว Plan TH_MED_005 ในตารางหลังยืนยันการลบ
</t>
  </si>
  <si>
    <t xml:space="preserve">3.1 ป็อปอัพปิดลง ระบบไม่แสดง Error
4.1 Plan ถูกลบออกจากรายการ </t>
  </si>
  <si>
    <t>31-Aug Active สามารถ Delete ได้ถ้าไม่มี Rule&amp;Individaul ผูก</t>
  </si>
  <si>
    <t>PL_09_05</t>
  </si>
  <si>
    <t>ตรวจสอบผลลัพธ์หลังกดปุ่ม Delete ยืนยันการลบ Plan Status Inactive</t>
  </si>
  <si>
    <t>Plan = "PL_09_05"
Name = QA-Delete inactive
Status = Active</t>
  </si>
  <si>
    <t>1. เข้าสู่เมนูที่กำหนด
2. กดไอคอน Delete ของ Plan TH_MED_006
3. กดปุ่ม Delete เพื่อยืนยันการลบ
4. ตรวจสอบแถว Plan TH_MED_006 ในตารางหลังยืนยันการลบ</t>
  </si>
  <si>
    <t>PL_09_06</t>
  </si>
  <si>
    <t>ตรวจสอบการ Delete ขณะ Filter Benefit Name</t>
  </si>
  <si>
    <t>Plan = PL_09_06
Status = Inactive
Benefit Name = QA-Delete while filter BE Name</t>
  </si>
  <si>
    <t>1. เข้าสู่เมนูที่กำหนด
2. Create Plan PL_09_06 ด้วย Status Inactive
3. Filter Benefit Name = QA-Delete while filter BE Name
4. กดไอคอน Delete และตรวจสอบผลลัพธ์</t>
  </si>
  <si>
    <t>4.1 Plan ที่ Inactive ถูกลบออกจากตารางแสดงผล ไม่พบในหน้าแสดงผลอีก</t>
  </si>
  <si>
    <t xml:space="preserve">Before
Total Plans: 76
After
Total Plans: 75
</t>
  </si>
  <si>
    <t>PL_09_07</t>
  </si>
  <si>
    <t>ตรวจสอบการ Delete ขณะ Filter Benefit Category</t>
  </si>
  <si>
    <t>Plan = PL_09_07_R3
Status = Inactive
Benefit Name = QA-Delete while filter BE Category
Benefit Category = Physical Check</t>
  </si>
  <si>
    <t>1. เข้าสู่เมนูที่กำหนด
2. Create Plan PL_09_07 ด้วย Status Inactive
3. Filter Benefit Category = Physical Check
4. กดไอคอน Delete และตรวจสอบผลลัพธ์</t>
  </si>
  <si>
    <t>PL_09_08</t>
  </si>
  <si>
    <t>ตรวจสอบการ Delete ขณะ Filter Type</t>
  </si>
  <si>
    <t>Plan = PL_09_08
Status = Inactive
Benefit Name = QA-Delete while filter Type
Benefit Type: Reimbursement: Employee/HR</t>
  </si>
  <si>
    <t>1. เข้าสู่เมนูที่กำหนด
2. Create Plan PL_09_08 ด้วย Status Inactive
3. Filter Type = Reimbursement: Employee/HR
4. กดไอคอน Delete และตรวจสอบผลลัพธ์</t>
  </si>
  <si>
    <t>PL_09_09</t>
  </si>
  <si>
    <t>ตรวจสอบการ Delete ขณะ Filter Status</t>
  </si>
  <si>
    <t>Plan = PL_09_09
Status = Inactive
Benefit Name = QA-Delete while filter Status</t>
  </si>
  <si>
    <t>1. เข้าสู่เมนูที่กำหนด
2. Create Plan PL_09_09 ด้วย Status Inactive
3. Filter Status = Inactive
4. กดไอคอน Delete และตรวจสอบผลลัพธ์</t>
  </si>
  <si>
    <t>PL_09_10</t>
  </si>
  <si>
    <t>ตรวจสอบการ Delete เปลี่ยนมีการเปลี่ยน Status เป็น Inactive และ Filter Benefit Name</t>
  </si>
  <si>
    <t>Plan = PL_09_10
Status = Active
Benefit Name = QA-Delete when update Inactive and fiter BE Name</t>
  </si>
  <si>
    <t>1. เข้าสู่เมนูที่กำหนด
2. Create Plan PL_09_10 ด้วย Status Active
3. Filter Benefit Name = QA-Delete when update Inactive and fiter BE Name
4. กด Make Correction และเปลี่ยน Status เป็น Inactive
5. กดไอคอน Delete และตรวจสอบผลลัพธ์</t>
  </si>
  <si>
    <t>5.1 Plan ที่ Inactive ถูกลบออกจากตารางแสดงผล ไม่พบในหน้าแสดงผลอีก</t>
  </si>
  <si>
    <t>PL_09_11</t>
  </si>
  <si>
    <t>ตรวจสอบการ Delete เปลี่ยนมีการเปลี่ยน Status เป็น Inactive และ Filter Benefit Category</t>
  </si>
  <si>
    <t>Plan = PL_09_11
Status = Active
Benefit Name = QA-Delete when update I and fiter BE Category
Benefit Category = Physical Check</t>
  </si>
  <si>
    <t>1. เข้าสู่เมนูที่กำหนด
2. Create Plan PL_09_11 ด้วย Status Active
3. Filter Benefit Category = Physical Check
4. กด Make Correction และเปลี่ยน Status เป็น Inactive
5. กดไอคอน Delete และตรวจสอบผลลัพธ์</t>
  </si>
  <si>
    <t>PL_09_12</t>
  </si>
  <si>
    <t>ตรวจสอบการ Delete เปลี่ยนมีการเปลี่ยน Status เป็น Inactive และ Filter Type</t>
  </si>
  <si>
    <t>Plan = PL_09_12
Status = Active
Benefit Name = QA-Delete when update I and fiter Type
Benefit Type: Info</t>
  </si>
  <si>
    <t>1. เข้าสู่เมนูที่กำหนด
2. Create Plan PL_09_12 ด้วย Status Active
3. Filter Type = Info
4. กด Make Correction และเปลี่ยน Status เป็น Inactive
5. กดไอคอน Delete และตรวจสอบผลลัพธ์</t>
  </si>
  <si>
    <t>PL_09_13</t>
  </si>
  <si>
    <t>ตรวจสอบการ Delete เปลี่ยนมีการเปลี่ยน Status เป็น Inactive และ Filter Status</t>
  </si>
  <si>
    <t>Plan = PL_09_13
Status = Active
Benefit Name = QA-Delete when update I and filter Status</t>
  </si>
  <si>
    <t>1. เข้าสู่เมนูที่กำหนด
2. Create Plan PL_09_13 ด้วย Status Active
3. Filter Status = Active
4. กด Make Correction และเปลี่ยน Status เป็น Inactive
5. กดไอคอน Delete และตรวจสอบผลลัพธ์</t>
  </si>
  <si>
    <t>PL_09_14</t>
  </si>
  <si>
    <t>ตรวจสอบการ Insert Plan ในอนาคตแล้ว Inactive และ Delete</t>
  </si>
  <si>
    <t>Plan = PL_09_14
Status = Active
Benefit Name = QA-Insert next day before delete
Effective Start Date =  Today</t>
  </si>
  <si>
    <t>1. เข้าสู่เมนูที่กำหนด
2. Create Plan PL_09_14 ด้วย Status Active ระบุ Effective Start Date = Today
3. กด Insert ด้วย Effective Start Date = Next Day
4. กด Make Correction และเปลี่ยน Status เป็น Inactive
5. กดไอคอน Delete และตรวจสอบผลลัพธ์</t>
  </si>
  <si>
    <t>70543-[UI-Table] Deleted Benefit Plan after insert still appears in the Table</t>
  </si>
  <si>
    <t>TBC Expect
Status change from Inactive to Active เมื่อกด Delete อีกครั้งชื่อ Plan ID แสดง PL_09_14-COPY-1 ต้องลบทั้ง 2 ครั้งถึงหายจากหน้าจอ</t>
  </si>
  <si>
    <t>11-Aug Failed 70543</t>
  </si>
  <si>
    <t>PL_09_15</t>
  </si>
  <si>
    <t>ตรวจสอบการ Insert Plan ในอนาคตใน Plan ที่ Inactive อยู่แล้วและ Delete</t>
  </si>
  <si>
    <t>Plan = PL_09_15_R2
Status = Inactive
Benefit Name = QA-Insert next day with Inactive before delete
Effective Start Date =  Today</t>
  </si>
  <si>
    <t>1. เข้าสู่เมนูที่กำหนด
2. Create Plan PL_09_15_R2 ด้วย Status Inactive ระบุ Effective Start Date = Today
3. กด Insert ด้วย Effective Start Date = Next Day
4. กดไอคอน Delete และตรวจสอบผลลัพธ์</t>
  </si>
  <si>
    <t>TBC Expect
Status change still Inactive ไม่ถูกลบ เมื่อกด Delete อีกครั้งชื่อ Plan ID แสดง PL_09_15_R2-COPY-1 ต้องลบทั้ง 2 ครั้งถึงหายจากหน้าจอ</t>
  </si>
  <si>
    <t>PL_09_16</t>
  </si>
  <si>
    <t>ตรวจสอบการ Make Correction และกด Delete</t>
  </si>
  <si>
    <t>Plan = PL_09_16
Status = Active
Benefit Name = QA-Make correction before delete
Effective Start Date =  Today</t>
  </si>
  <si>
    <t>1. เข้าสู่เมนูที่กำหนด
2. Create Plan PL_09_16 ด้วย Status Inactive ระบุ Effective Start Date = Today
3. กดไอคอน Delete และตรวจสอบผลลัพธ์</t>
  </si>
  <si>
    <t>3.1 Plan ที่ Inactive ถูกลบออกจากตารางแสดงผล ไม่พบในหน้าแสดงผลอีก</t>
  </si>
  <si>
    <t>PL_09_17</t>
  </si>
  <si>
    <t>ตรวจสอบการ Create Plan Effective Start Date= Next Day และกด Delete</t>
  </si>
  <si>
    <t>Plan = PL_09_17
Status = Inactive
Benefit Name = QA-Create effective next day before delete
Effective Start Date =  Today</t>
  </si>
  <si>
    <t>PL_09_18</t>
  </si>
  <si>
    <t>Delete Active Plan ที่มีการผูก Rule/Individual</t>
  </si>
  <si>
    <t>Plan = PL_09_18
Name = Delete active plan have rule/individual</t>
  </si>
  <si>
    <t>1. เข้าสู่เมนูที่กำหนด
2. Create Plan และผูกกับ Rule/Individual
3. กดไอคอน Delete และตรวจสอบผลลัพธ์</t>
  </si>
  <si>
    <t>3.1 แสดง Error Message "Not allow delete because there are eligibility rules or individual benefit plans under this plan"</t>
  </si>
  <si>
    <t>2-Sep Move to Cycle 2 ต้องรอเช็คพร้อม Individual
31-Aug ไม่มี Error
31-Aug CF ไม่สามารถ Delete Plan ที่ผูกกับ Rule ได้</t>
  </si>
  <si>
    <t>PL_09_19</t>
  </si>
  <si>
    <t>Delete Inacive Plan ที่มีการผูก Rule/Individual</t>
  </si>
  <si>
    <t>31-Aug Inactive แล้วแต่มีผูก Rule/Plan ลบได้มั้ย</t>
  </si>
  <si>
    <t>PL_10</t>
  </si>
  <si>
    <t>ตรวจสอบการ Import (Bulk Import Benefit Plans)</t>
  </si>
  <si>
    <t>PL_10_01</t>
  </si>
  <si>
    <t>ตรวจสอบการกดปุ่ม Import และการนำทางไปยังหน้า Bulk import benefit plans</t>
  </si>
  <si>
    <t xml:space="preserve">1. เข้าสู่เมนูที่กำหนด
2. ตรวจสอบการแสดงปุ่ม Import 
3. กดปุ่ม Import </t>
  </si>
  <si>
    <r>
      <rPr>
        <sz val="11"/>
        <color rgb="FF000000"/>
        <rFont val="Tahoma"/>
        <family val="2"/>
      </rPr>
      <t>2.1 แสดงปุ่ม Import  ที่มุมขวาบนของหน้าจอ
3.1 ระบบนำทางไปยังหน้า "</t>
    </r>
    <r>
      <rPr>
        <sz val="11"/>
        <color rgb="FF00B050"/>
        <rFont val="Tahoma"/>
        <family val="2"/>
      </rPr>
      <t>Import Benefit Plans</t>
    </r>
    <r>
      <rPr>
        <sz val="11"/>
        <color rgb="FF000000"/>
        <rFont val="Tahoma"/>
        <family val="2"/>
      </rPr>
      <t xml:space="preserve">"
3.2 แสดง Label "Benefit Plan Setup" ด้านบน "Import Benefit Plans"
3.3 แสดง Label "Upload CSV to create or update master plans" ด้านล่าง "Import Benefit Plans"
3.4 แสดง Stepper </t>
    </r>
    <r>
      <rPr>
        <sz val="11"/>
        <color rgb="FF00B050"/>
        <rFont val="Tahoma"/>
        <family val="2"/>
      </rPr>
      <t xml:space="preserve">3 </t>
    </r>
    <r>
      <rPr>
        <sz val="11"/>
        <color rgb="FF000000"/>
        <rFont val="Tahoma"/>
        <family val="2"/>
      </rPr>
      <t>ขั้นตอน: 
     1. Upload (Active) แสดง Label "Select CSV file to import", 
     2. Validate &amp; Preview แสดง Label "Validate and confirm import", 
     3. Import Result แสดง Label "View import result summary"</t>
    </r>
  </si>
  <si>
    <t>sit</t>
  </si>
  <si>
    <t>PL_10_02</t>
  </si>
  <si>
    <t xml:space="preserve">ตรวจสอบการแสดงผล Breadcrumb Navigation ในหน้า Import Benefit Plans
</t>
  </si>
  <si>
    <t>1. HR
2. Bulk Import
3. Import benefit plans</t>
  </si>
  <si>
    <t>1. เข้าสู่เมนูที่กำหนด
2. ตรวจสอบตำแหน่งและการแสดงผลของ Breadcrumb ด้านบนหัวข้อ Import Benefit Plans</t>
  </si>
  <si>
    <r>
      <rPr>
        <sz val="11"/>
        <color rgb="FF000000"/>
        <rFont val="Tahoma"/>
      </rPr>
      <t>2.1 แสดง Breadcrumb "</t>
    </r>
    <r>
      <rPr>
        <sz val="11"/>
        <color rgb="FF00B050"/>
        <rFont val="Tahoma"/>
      </rPr>
      <t>Admin › Bulk Import › Import benefit plans</t>
    </r>
    <r>
      <rPr>
        <sz val="11"/>
        <color rgb="FF000000"/>
        <rFont val="Tahoma"/>
      </rPr>
      <t>" อยู่เหนือหัวข้อหลัก " Import Benefit Plans"
2.2 Breadcrumb แสดงลำดับชั้นเมนูถูกต้องตามโครงสร้างเมนู 
2.3 แสดง Breadcrumb อยู่ด้านบนสุดของ Import benefit plans</t>
    </r>
  </si>
  <si>
    <t>31-Aug เข้าได 2 วิธี อิงตามเมนูใน Bulk ถ้าเข้าจาก Plan กด back แทน
31-Aug TCB เมนูนี้รึป่าวหรือต้อง Benefit Plan</t>
  </si>
  <si>
    <t>PL_10_03</t>
  </si>
  <si>
    <t>ตรวจสอบการกดลิงก์ใน Breadcrumb เพื่อนำทางกลับไปยังแต่ละหน้า</t>
  </si>
  <si>
    <t>1. เข้าสู่เมนูที่กำหนด
2. กดลิงก์ใน Breadcrumb</t>
  </si>
  <si>
    <t>2.1 สามารถกดลิงก์ใน Breadcrumb ได้ (Cursor เปลี่ยนเป็นรูปมือเมื่อ Hover)
2.2 ระบบนำทางไปยังหน้าที่ต้องการสำเร็จ ไม่ Navigate ไปผิดหน้า
2.3 เมนู Sidebar อัปเดต Active state ให้ตรงกับหน้า  Import Benefit Plans ที่นำทางไป</t>
  </si>
  <si>
    <t>31-Aug passed with skip ความถูกต้องของเมนู</t>
  </si>
  <si>
    <t>PL_10_04</t>
  </si>
  <si>
    <t>ตรวจสอบว่าลิงค์ "Import benefit plans" (หน้าปัจจุบัน) ใน Breadcrumb ไม่สามารถกดได้</t>
  </si>
  <si>
    <t>1. เข้าสู่เมนูที่กำหนด
2. นำเมาส์ไปวางที่ข้อความ "Import benefit plans" ใน Breadcrumb
3. ทดลองกดที่ข้อความ "Import benefit plans"</t>
  </si>
  <si>
    <t>PL_10_05</t>
  </si>
  <si>
    <t>ตรวจสอบปุ่ม "&lt; Change type" ด้านบนหน้า Bulk Import</t>
  </si>
  <si>
    <t>1. เข้าสู่เมนูที่กำหนด แล้วกดปุ่ม Import 
2. ตรวจสอบการแสดงลิงก์ "&lt; Change type" ด้านบนหน้า
3. กดลิงก์ "&lt; Change type"</t>
  </si>
  <si>
    <t>2.1 แสดงลิงก์ "&lt; Change type" อยู่เหนือหัวข้อ Bulk import benefit plans
3.1 สามารถกดลิงก์ได้ และระบบพากลับไปยังหน้าเลือกประเภทการ Import ก่อนหน้า</t>
  </si>
  <si>
    <t>PL_10_06</t>
  </si>
  <si>
    <t>ตรวจสอบ UI ของ Step 1 Upload ให้ครบถ้วน</t>
  </si>
  <si>
    <t>1. เข้าสู่เมนูที่กำหนด แล้วกดปุ่ม Import 
2. ตรวจสอบองค์ประกอบ UI ทั้งหมดในหน้านี้
3. กด Download Sample CSV</t>
  </si>
  <si>
    <r>
      <rPr>
        <sz val="11"/>
        <color rgb="FF000000"/>
        <rFont val="Tahoma"/>
        <family val="2"/>
      </rPr>
      <t>2.1 แสดงหัวข้อ "Upload File" 
2.2 แสดงกรอบ Dropzone พร้อมข้อความ "Click or drag file here" และ "Accepts</t>
    </r>
    <r>
      <rPr>
        <sz val="11"/>
        <color rgb="FF0070C0"/>
        <rFont val="Tahoma"/>
        <family val="2"/>
      </rPr>
      <t xml:space="preserve"> </t>
    </r>
    <r>
      <rPr>
        <sz val="11"/>
        <color rgb="FF00B050"/>
        <rFont val="Tahoma"/>
        <family val="2"/>
      </rPr>
      <t xml:space="preserve">.csv </t>
    </r>
    <r>
      <rPr>
        <sz val="11"/>
        <color rgb="FF000000"/>
        <rFont val="Tahoma"/>
        <family val="2"/>
      </rPr>
      <t>files up to 10 MB"
2.3 แสดงกรอบ "Expected CSV format" ระบุรายชื่อ Column และเงื่อนไข First row must be header, comma delimiter, UTF-8 และปุ่ม "Download Sample CSV"
2.4 แสดงปุ่ม "Next" ที่มุมขวาล่าง (สถานะ Disabled เมื่อยังไม่มีไฟล์)
3.1 Download Sample file สำเร็จ แสดง Template สำหรับการ Import Benefit Plan
3.2 Template แสดง Column</t>
    </r>
    <r>
      <rPr>
        <sz val="11"/>
        <color rgb="FF00B050"/>
        <rFont val="Tahoma"/>
        <family val="2"/>
      </rPr>
      <t xml:space="preserve"> [OPERATOR], Country, Benefit Category, Benefit Plan ID, Benefit Name, Status, Effective Start Date, </t>
    </r>
    <r>
      <rPr>
        <sz val="11"/>
        <color rgb="FF0070C0"/>
        <rFont val="Tahoma"/>
        <family val="2"/>
      </rPr>
      <t>Effective End Date</t>
    </r>
    <r>
      <rPr>
        <sz val="11"/>
        <color rgb="FF00B050"/>
        <rFont val="Tahoma"/>
        <family val="2"/>
      </rPr>
      <t xml:space="preserve">, Benefit Type, Enrollment, Claim Period, Entitlement Amount Calculation Method, Eligible Claim Date, Special Claim Condition Flag, Special Claim Condition
</t>
    </r>
  </si>
  <si>
    <t>31-Aug Wording ไม่ตรงกับ UI
31-Aug รอ Confirm  เรื่องไม่มี Effective End Date/Wording
TBC ชื่อ column ต้องตรงกับใน template ที่ import จริง  UI ตอนนี้ยังไม่ตรง</t>
  </si>
  <si>
    <t>PL_10_07</t>
  </si>
  <si>
    <t>ตรวจสอบการอัปโหลดไฟล์ผ่านการคลิกเลือกไฟล์ (File dialog)</t>
  </si>
  <si>
    <t>File = benefit-plan-export-20260831-Import1</t>
  </si>
  <si>
    <t>1. เข้าสู่เมนูที่กำหนด แล้วกดปุ่ม Import
2. กดที่กรอบ Dropzone เพื่อเปิดหน้าต่างเลือกไฟล์ (File Explorer)
3. เลือกไฟล์ "benefit-plans (1).csv" แล้วกด Open</t>
  </si>
  <si>
    <r>
      <rPr>
        <sz val="11"/>
        <color rgb="FF000000"/>
        <rFont val="Tahoma"/>
      </rPr>
      <t>2.1 ระบบเปิดหน้าต่าง File Explorer ให้เลือกไฟล์
3.1 ไฟล์ถูกอัปโหลดสำเร็จ
3.2 แสดงชื่อไฟล์และขนาดไฟล์ใต้กรอบ Dropzone (เช่น "benefit-plans (1).csv 592 B") พร้อมลิงก์ "Remove"
3.3 ปุ่ม Next</t>
    </r>
    <r>
      <rPr>
        <strike/>
        <sz val="11"/>
        <color rgb="FF000000"/>
        <rFont val="Tahoma"/>
      </rPr>
      <t>: Preview</t>
    </r>
    <r>
      <rPr>
        <sz val="11"/>
        <color rgb="FF000000"/>
        <rFont val="Tahoma"/>
      </rPr>
      <t xml:space="preserve"> เปลี่ยนเป็นสถานะ Active</t>
    </r>
  </si>
  <si>
    <t>PL_10_08</t>
  </si>
  <si>
    <t>ตรวจสอบการอัปโหลดไฟล์ผ่านการลากไฟล์มาวาง (Drag and drop)</t>
  </si>
  <si>
    <t>1. เข้าสู่เมนูที่กำหนด แล้วกดปุ่ม Import
2. ลากไฟล์ "benefit-plans (1).csv" จาก File Explorer มาวางในกรอบ Dropzone</t>
  </si>
  <si>
    <t>2.1 ไฟล์ถูกอัปโหลดสำเร็จเช่นเดียวกับการคลิกเลือกไฟล์
2.2 แสดงชื่อไฟล์และขนาดไฟล์ใต้กรอบ Dropzone พร้อมลิงก์ "Remove"</t>
  </si>
  <si>
    <t>PL_10_09</t>
  </si>
  <si>
    <t>ตรวจสอบปุ่ม Remove ไฟล์ที่อัปโหลด</t>
  </si>
  <si>
    <t>1. เข้าสู่เมนูที่กำหนด แล้วกดปุ่ม Import
2. Import ไฟล์ที่ต้องการด้วยการเลือกไฟล์หรือลากวางจนสำเร็จ
2. กดลิงก์ "Remove"</t>
  </si>
  <si>
    <t>3.1 ไฟล์ที่อัปโหลดถูกลบออกจากหน้าจอ กรอบ Dropzone กลับสู่สถานะว่าง ("Click or drag file here")
3.2 ปุ่ม Next กลับเป็นสถานะ Disabled</t>
  </si>
  <si>
    <t>PL_10_10</t>
  </si>
  <si>
    <t>ตรวจสอบสถานะปุ่ม Next เมื่อยังไม่มีไฟล์ถูกอัปโหลด</t>
  </si>
  <si>
    <t>1. เข้าสู่หน้า Bulk import benefit plans โดยยังไม่อัปโหลดไฟล์ใดๆ
2. ตรวจสอบสถานะปุ่ม Next
3. พยายามกดปุ่ม Next</t>
  </si>
  <si>
    <t>2.1 ปุ่ม Next อยู่ในสถานะ Disabled (สีจาง)
3.1 ไม่สามารถกดปุ่มเพื่อไปขั้นตอนถัดไปได้จนกว่าจะอัปโหลดไฟล์</t>
  </si>
  <si>
    <t>PL_10_11</t>
  </si>
  <si>
    <t>ตรวจสอบข้อมูลในหน้า Validate &amp; Preview ตรงกับข้อมูลในไฟล์ CSV ที่อัปโหลด</t>
  </si>
  <si>
    <t>File = benefit-plan-export-20260831-Import5</t>
  </si>
  <si>
    <t>1. อัปโหลดไฟล์แล้วกด Next
2. ตรวจสอบหัวข้อและข้อความ
3. ตรวจสอบข้อมูลแต่ละแถวในตาราง Preview เปรียบเทียบกับข้อมูลจริงในไฟล์ CSV ที่อัปโหลด
4. ตรวจสอบ Column Error Meassage และ Badge แสดงจำนวน Error Message Valid, Invalid และ Warning</t>
  </si>
  <si>
    <r>
      <rPr>
        <sz val="11"/>
        <color rgb="FF000000"/>
        <rFont val="Tahoma"/>
        <family val="2"/>
      </rPr>
      <t>2.1 Stepper แสดงขั้นตอน 1. Upload เป็นสถานะเสร็จสิ้น (✓) และขั้นตอน 2. Validate &amp; Preview (Active)
3.1 ข้อมูลในตาราง Preview Column</t>
    </r>
    <r>
      <rPr>
        <sz val="11"/>
        <color rgb="FF00B050"/>
        <rFont val="Tahoma"/>
        <family val="2"/>
      </rPr>
      <t xml:space="preserve"> Operator, Country, Benefit Category, Benefit Plan ID, Benefit Name, Status, Effective Start Date, </t>
    </r>
    <r>
      <rPr>
        <sz val="11"/>
        <color rgb="FF0070C0"/>
        <rFont val="Tahoma"/>
        <family val="2"/>
      </rPr>
      <t>Effective End Date</t>
    </r>
    <r>
      <rPr>
        <sz val="11"/>
        <color rgb="FF00B050"/>
        <rFont val="Tahoma"/>
        <family val="2"/>
      </rPr>
      <t xml:space="preserve">, Benefit Type, Enrollment, Claim Period, Entitlement Amount Calculation Method, Eligible Claim Date, Special Claim Condition Flag, Special Claim Condition, Error Message </t>
    </r>
    <r>
      <rPr>
        <sz val="11"/>
        <color rgb="FF000000"/>
        <rFont val="Tahoma"/>
        <family val="2"/>
      </rPr>
      <t xml:space="preserve">ตรงกับข้อมูลจริงในไฟล์ CSV ทุกแถว ไม่มีข้อมูลตกหล่นหรือแสดงผิดเพี้ยน
4.1 แสดง Error Message แต่ละ Row ถูกต้อง สอดคล้องกับข้อมูล </t>
    </r>
    <r>
      <rPr>
        <sz val="11"/>
        <color rgb="FF00B050"/>
        <rFont val="Tahoma"/>
        <family val="2"/>
      </rPr>
      <t xml:space="preserve">หาก Valid จะแสดงเป็นว่าง
</t>
    </r>
    <r>
      <rPr>
        <sz val="11"/>
        <color rgb="FF000000"/>
        <rFont val="Tahoma"/>
        <family val="2"/>
      </rPr>
      <t>4.2 แสดงจำนวน Valid (สีเขียว), Warning (สีเหลือง), Invalid</t>
    </r>
    <r>
      <rPr>
        <sz val="11"/>
        <color rgb="FF4472C4"/>
        <rFont val="Tahoma"/>
        <family val="2"/>
      </rPr>
      <t xml:space="preserve"> </t>
    </r>
    <r>
      <rPr>
        <sz val="11"/>
        <color rgb="FF00B050"/>
        <rFont val="Tahoma"/>
        <family val="2"/>
      </rPr>
      <t>(สีส้ม)</t>
    </r>
    <r>
      <rPr>
        <sz val="11"/>
        <color rgb="FF4472C4"/>
        <rFont val="Tahoma"/>
        <family val="2"/>
      </rPr>
      <t xml:space="preserve"> </t>
    </r>
    <r>
      <rPr>
        <sz val="11"/>
        <color rgb="FF000000"/>
        <rFont val="Tahoma"/>
        <family val="2"/>
      </rPr>
      <t>ถูกต้องตรงกับผลการตรวจสอบข้อมูลจริง (เช่น "9 valid", "1 warnings")</t>
    </r>
  </si>
  <si>
    <t>[BE-Plan] Column sequence in Validate &amp; Preview table does not match specification
[BE-Plan] Validate &amp; Preview displays incorrect Special Claim Condition and Condition values</t>
  </si>
  <si>
    <t>1-Sep CF Sequence ต้องเรียงตาม Template น้องแป้ง
31-Aug CF ในไฟล์ใส่ Special Claim Condition NO แต่ UI ขึ้น Yes/Wording ไม่ถูก
31-Aug Confirm Sequence ต้องเรียงตาม Template มั้ย
* มี Status อะไรบ้าง Error Message อะไรบ้าง</t>
  </si>
  <si>
    <t>PL_10_12</t>
  </si>
  <si>
    <t>2.1 แสดง Scroll bar ด้านขวาและล่างของตารางสำหรับเลื่อนดูข้อมูลทั้งหมดได้
2.2 สามารถเลื่อน Scroll bar ได้</t>
  </si>
  <si>
    <t>PL_10_13</t>
  </si>
  <si>
    <t>PL_10_14</t>
  </si>
  <si>
    <t>ตัวเลือก: 15, 30, 50</t>
  </si>
  <si>
    <t>2.1 แสดงตัวเลือกครบถ้วนตามลำดับ: 15, 30, 50
2.2 ตัวเลือกที่กำลังถูกเลือกอยู่ (ค่า Default "15") ถูก Highlight สีน้ำเงินในรายการ</t>
  </si>
  <si>
    <t>PL_10_15</t>
  </si>
  <si>
    <t>Rows per page = 15, 30, 50</t>
  </si>
  <si>
    <t>1. เข้าสู่เมนูที่กำหนด (Total Plans = 43)
2. เลือก Rows per page = "15" แล้วนับจำนวนแถวข้อมูลที่แสดง
3. เปลี่ยนเป็น "30" แล้วนับจำนวนแถวอีกครั้ง
4. เปลี่ยนเป็น "50" แล้วนับจำนวนแถวอีกครั้ง (ข้อมูลทั้งหมดมีเพียง 43 แถว)</t>
  </si>
  <si>
    <t>2.1 ตารางแสดงข้อมูล 15 แถวพอดี เมื่อเลือก Rows per page = 15
3.1 ตารางแสดงข้อมูล 30 แถวพอดี เมื่อเลือก Rows per page = 30
4.1 ตารางแสดงข้อมูลทั้งหมด 43 แถว (เท่าที่มีจริง) เมื่อเลือก Rows per page = 50 เนื่องจากข้อมูลทั้งหมดน้อยกว่าค่าที่เลือก</t>
  </si>
  <si>
    <t>31-Aug เลือก 30, 50 แสดงแค่ 15 Row ต้องแสดงทั้งหมด
New Req 27/07</t>
  </si>
  <si>
    <t>PL_10_16</t>
  </si>
  <si>
    <t>1. เข้าสู่เมนูที่กำหนด โดยค่า Default Rows per page = 15
2. ตรวจสอบข้อความสรุปจำนวนแถวมุมขวาล่างของตาราง
3. เปลี่ยน Rows per page เป็น "30" แล้วตรวจสอบข้อความอีกครั้ง</t>
  </si>
  <si>
    <t>2.1 ข้อความแสดง "1-15 of 43" ถูกต้อง (แสดงแถวที่ 1 ถึง 15 จากทั้งหมด 43 รายการ)
3.1 ข้อความเปลี่ยนเป็น "1-30 of 43" ถูกต้องเมื่อเปลี่ยน Rows per page เป็น 30</t>
  </si>
  <si>
    <t>31-Aug ตัวเลขเปลี่ยน แต่ Row แสดงเท่าเดิม Relate กับ PL_10_15
New Req 27/07</t>
  </si>
  <si>
    <t>PL_10_17</t>
  </si>
  <si>
    <t>Rows per page = 30 → 15</t>
  </si>
  <si>
    <t>1. เข้าสู่เมนูที่กำหนด (Rows per page = 15) แล้วกดปุ่ม Next ไปยังหน้าถัดไป
2. เปลี่ยนค่า Rows per page เป็น "15"
3. ตรวจสอบข้อความ "X-Y of Z" และข้อมูลที่แสดงในตารางหลังเปลี่ยน</t>
  </si>
  <si>
    <t>3.1 ตารางกลับไปแสดงข้อมูลเริ่มต้นจากแถวที่ 1 โดยอัตโนมัติ (ข้อความแสดง "1-15 of 43")
3.2 ปุ่ม Previous กลับเป็นสถานะ Disabled เนื่องจากกลับมาอยู่หน้าแรก</t>
  </si>
  <si>
    <t>PL_10_18</t>
  </si>
  <si>
    <t>PL_10_19</t>
  </si>
  <si>
    <t>PL_10_20</t>
  </si>
  <si>
    <t>ตรวจสอบการเลือก Rows per page = 50 เมื่อจำนวนข้อมูลทั้งหมดน้อยกว่า 50</t>
  </si>
  <si>
    <t>Rows per page = 50, Total = 43</t>
  </si>
  <si>
    <t>1. เข้าสู่เมนูที่กำหนด (Total = 43)
2. เลือก Rows per page = "50"
3. ตรวจสอบจำนวนแถวที่แสดง ข้อความ "X-Y of Z" และสถานะปุ่ม Previous/Next</t>
  </si>
  <si>
    <t>71913-[BE-Plan] Rows per page in Validate &amp; Preview table does not display the selected number of rows</t>
  </si>
  <si>
    <t>31-Aug เลือก 50 แสดง 15 และขึ้นให้กด Next
New Req 27/07</t>
  </si>
  <si>
    <t>PL_10_21</t>
  </si>
  <si>
    <t xml:space="preserve">ตรวจสอบปุ่ม Upload (Step 1) ในหน้า Validate &amp; Preview
</t>
  </si>
  <si>
    <t>File = benefit-plan-export-20260831-Import7 /benefit-plan-export-20260831-Import8</t>
  </si>
  <si>
    <t xml:space="preserve">1. อยู่ในหน้า Validate &amp; Preview (Step 2)
2. กดปุ่ม "Upload (Step 1)"
3. ตรวจสอบว่ากลับไปหน้า Upload และไฟล์ที่อัปโหลดยังคงอยู่
4. กด Next อีกครั้งเพื่อกลับมาหน้า Validate &amp; Preview
</t>
  </si>
  <si>
    <t xml:space="preserve">2.1 สามารถกดปุ่ม Upload (Step 1) ได้
3.1 กลับไปยังหน้า Upload (Step 1) สถานะเปลี่ยนจากเสร็จสิ้น (✓) เป็น Active
3.2 ขั้นตอน 2. Validate &amp; Previewเป็น Disable ไม่สามารถกดได้
3.3 ไฟล์ที่อัปโหลดไว้ก่อนหน้ายังคงแสดงอยู่ ไม่ต้องอัปโหลดใหม่
3.4 ปุ่ม Next อยู่ในสถานะ Active 
4.1 สามารถกดปุ่ม Next ไป Step 2 อีกครั้งได้
4.2 แสดงข้อมูล Validate ในตารางอีกครั้ง
</t>
  </si>
  <si>
    <t>72002-[BE-Plan] Bulk import cannot proceed to step 2 when using the previously uploaded file</t>
  </si>
  <si>
    <t>1-Sep กลับมา 1 แล้วกด Next ไป 2 อีกรอบไม่ได้ ขึ้น "Upload error
Please select a valid file" เลือกไฟล์ใหม่ถึง Next ได้</t>
  </si>
  <si>
    <t>PL_10_22</t>
  </si>
  <si>
    <t xml:space="preserve">ตรวจสอบปุ่ม Back ในหน้า Validate &amp; Preview
</t>
  </si>
  <si>
    <t>1. อยู่ในหน้า Validate &amp; Preview (Step 2)
2. กดปุ่ม "← Back"
3. ตรวจสอบว่ากลับไปหน้า Upload และไฟล์ที่อัปโหลดยังคงอยู่
4. กด Next อีกครั้งเพื่อกลับมาหน้า Validate &amp; Preview</t>
  </si>
  <si>
    <t xml:space="preserve">2.1 สามารถกดปุ่ม  "← Back" ได้
3.1 กลับไปยังหน้า Upload (Step 1) สถานะเปลี่ยนจากเสร็จสิ้น (✓) เป็น Active
3.2 ขั้นตอน 2.Validate &amp; Preview เป็น Disable ไม่สามารถกดได้
3.3 ไฟล์ที่อัปโหลดไว้ก่อนหน้ายังคงแสดงอยู่ ไม่ต้องอัปโหลดใหม่
3.4 ปุ่ม Next อยู่ในสถานะ Active 
4.1 สามารถกดปุ่ม Next ไป Step 2 อีกครั้งได้
4.2 แสดงข้อมูล Validate ในตารางอีกครั้ง
</t>
  </si>
  <si>
    <t>PL_10_23</t>
  </si>
  <si>
    <t xml:space="preserve">ตรวจสอบปุ่ม Export ในหน้า Validate &amp; Preview
</t>
  </si>
  <si>
    <t xml:space="preserve">1. อยู่ในหน้า Validate &amp; Preview (Step 2)
2. กดปุ่ม "Export"
3. เปิดไฟล์ Export และตรวจสอบข้อมูลในไฟล์
</t>
  </si>
  <si>
    <r>
      <rPr>
        <sz val="11"/>
        <color rgb="FF000000"/>
        <rFont val="Tahoma"/>
      </rPr>
      <t xml:space="preserve">2.1 สามารถกดปุ่ม Export ได้ 
2.2 ไฟล์ Export เริ่มดาวน์โหลดจนสำเร็จ
2.3 ชื่อไฟล์ Format เป็น validation_result_d9147f58-9ece-4b7a-bf94-fd279c4db0cc
3.1 สามารถกดเปิดไฟล์ Export ได้
3.2 ข้อมูลในไฟล์ Export Column  </t>
    </r>
    <r>
      <rPr>
        <sz val="11"/>
        <color rgb="FF00B050"/>
        <rFont val="Tahoma"/>
      </rPr>
      <t xml:space="preserve">[OPERATOR], Country, Benefit Category, Benefit Plan ID, Benefit Name, Status, Effective Start Date, Benefit Type, Enrollment, Claim Period, Entitlement Amount Calculation Method, Eligible Claim Date, Special Claim Condition Flag, Special Claim Condition, Error Message </t>
    </r>
    <r>
      <rPr>
        <sz val="11"/>
        <color rgb="FF000000"/>
        <rFont val="Tahoma"/>
      </rPr>
      <t xml:space="preserve">ตรงกับข้อมูลจริงในตารง Preview ทุกแถว 
</t>
    </r>
  </si>
  <si>
    <t>72015-[BE-Plan] Export validation result in Validation &amp; Preview does not match the Spec</t>
  </si>
  <si>
    <t>1-Sep Failed Wording ไม่ตรงกับ UI, Effective from ขึ้น hh:mm/ Export ได้ทีละ 15 Record</t>
  </si>
  <si>
    <t>PL_10_24</t>
  </si>
  <si>
    <t xml:space="preserve">ตรวจสอบปุ่ม Import ในหน้า Validate &amp; Preview
</t>
  </si>
  <si>
    <t>1. อยู่ในหน้า Validate &amp; Preview (Step 2)
2. กดปุ่ม "Import"
3. สังเกตการเปลี่ยนแปลงของหน้าจอระหว่างการประมวลผล</t>
  </si>
  <si>
    <t xml:space="preserve">2.1 สามารถกดปุ่ม Import ได้ 
3.1 แสดง Progress bar พร้อมข้อความสถานะการทำงาน (เช่น "Creating audit log...") และตัวเลขความคืบหน้า (เช่น "6/8")
3.2 ปุ่ม Back, Export และ Import ถูก Disable ไม่ให้กดซ้ำ
3.3 Progress bar อัปเดตค่าความคืบหน้าต่อเนื่องจนครบ 100%
3.4 เมื่อครบ 100% แล้ว Stepper แสดงขั้นตอน 2. Validate &amp; Preview เป็นสถานะเสร็จสิ้น (✓) ขั้นตอน 3. Import Result (Active) </t>
  </si>
  <si>
    <t>1-Sep ตัวเลขความคืบหน้า ขึ้น x/8 เสมอ ไม่ตรงกับจำนวน Record จริง /3.2-3.4 Passed</t>
  </si>
  <si>
    <t>PL_10_25</t>
  </si>
  <si>
    <t>ตรวจสอบสถานะปุ่ม Import เมื่อผลการ Validate พบ Invalid</t>
  </si>
  <si>
    <t>ไฟล์ CSV ที่มีข้อมูลไม่ถูกต้อง (เช่น Required field ว่าง, Wrong Format)</t>
  </si>
  <si>
    <r>
      <rPr>
        <sz val="11"/>
        <color rgb="FF000000"/>
        <rFont val="Tahoma"/>
      </rPr>
      <t xml:space="preserve">1. อัปโหลดไฟล์ CSV ที่มี Required field บางแถวว่าง, Wrong Format แล้วไปถึงหน้า Validate
2. ตรวจสอบ Badge "X </t>
    </r>
    <r>
      <rPr>
        <sz val="11"/>
        <color rgb="FF00B050"/>
        <rFont val="Tahoma"/>
      </rPr>
      <t>Invalid</t>
    </r>
    <r>
      <rPr>
        <sz val="11"/>
        <color rgb="FF000000"/>
        <rFont val="Tahoma"/>
      </rPr>
      <t>"
3. ตรวจสอบสถานะปุ่ม Import
4. ตรวจสอบ Column Error Message
5. ตรวจสอบ Warning Message</t>
    </r>
  </si>
  <si>
    <r>
      <rPr>
        <sz val="11"/>
        <color rgb="FF000000"/>
        <rFont val="Tahoma"/>
      </rPr>
      <t xml:space="preserve">2.1 Badge แสดงจำนวน </t>
    </r>
    <r>
      <rPr>
        <sz val="11"/>
        <color rgb="FF00B050"/>
        <rFont val="Tahoma"/>
      </rPr>
      <t xml:space="preserve">Invalid </t>
    </r>
    <r>
      <rPr>
        <sz val="11"/>
        <color rgb="FF000000"/>
        <rFont val="Tahoma"/>
      </rPr>
      <t xml:space="preserve">มากกว่า 0 พร้อมรายละเอียดสาเหตุของแต่ละแถวที่ Invalid 
3.1 ปุ่ม </t>
    </r>
    <r>
      <rPr>
        <sz val="11"/>
        <color rgb="FF00B050"/>
        <rFont val="Tahoma"/>
      </rPr>
      <t xml:space="preserve">Import อยู่ในสถานะ Disabled </t>
    </r>
    <r>
      <rPr>
        <sz val="11"/>
        <color rgb="FF000000"/>
        <rFont val="Tahoma"/>
      </rPr>
      <t>ไม่สามารถดำเนินการต่อได้จนกว่าจะแก้ไขไฟล์ CSV ต้นทางและอัปโหลดใหม่
4.1 แสดงสถานะ Invalid และเหตุผลที่ Error
5.1 แสดง Warning "Cannot proceed Please fix all errors before continuing" สีส้ม</t>
    </r>
  </si>
  <si>
    <t>1-Sep แสดงครบ แต่ Error Message บางอันดูไม่สอดคล้อง ค่อยไปเช็คขา Validate
TBC มี Error มั้ย ไม่มีใน Spec</t>
  </si>
  <si>
    <t>PL_10_26</t>
  </si>
  <si>
    <t>ตรวจสอบข้อมูลสรุปในหน้า Import Result (Step 4)</t>
  </si>
  <si>
    <t xml:space="preserve">1. ผ่านขั้นตอน 2. Preview &amp; Validate แล้วกด Import สำเร็จ 100%
2. ตรวจสอบข้อมูลในกรอบ "Import summary"
3. ตรวจสอบปุ่ม Import another file
4. ตรวจสอบตาราง Import Job Monitor
</t>
  </si>
  <si>
    <t xml:space="preserve">2.1 Field File แสดงชื่อไฟล์ที่อัปโหลดถูกต้อง (เช่น "benefit-plans (1).csv")
2.2 Field Total rows แสดงจำนวนแถวข้อมูลทั้งหมดในไฟล์ถูกต้อง (เช่น "10")
2.3 Field Valid rows แสดงจำนวนแถวข้อมูลที่ Valid หลัง Validate ถูกต้อง (เช่น "10")
2.4 Field Invalid rows แสดงจำนวนแถวข้อมูลที่ Invalid หลัง Validate ถูกต้อง (เช่น "0")
2.4 Stepper แสดงขั้นตอน 1-2 เป็นสถานะเสร็จสิ้น (✓) และขั้นตอน 3. Import Result เป็น Active
3.1 แสดงลิงก์ "Import another file" ที่มุมขวาล่าง
4.1 ตาราง Import Job Monitor มีรายการ Job ใหม่เพิ่มขึ้น พร้อม Number, Filename, Status = Completed และ Started วันเวลาที่เริ่มที่ถูกต้อง
</t>
  </si>
  <si>
    <t>72027-[BE-Plan] Uploaded by displays Employee ID instead of Email Address</t>
  </si>
  <si>
    <t>1-Sep Uploaded By ไม่แสดงเป็น email</t>
  </si>
  <si>
    <t>PL_10_27</t>
  </si>
  <si>
    <t xml:space="preserve">ตรวจสอบปุ่ม Import another file ในหน้า Import Result
</t>
  </si>
  <si>
    <t>1. อยู่ในหน้า Import Result (Step 3)
2. กดปุ่ม "Import another file"
3. สังเกตการเปลี่ยนแปลงของหน้าจอ</t>
  </si>
  <si>
    <t xml:space="preserve">2.1 สามารถกดปุ่ม "Import another file" ได้
3.1 กลับไปยังหน้า Upload (Step 1) สถานะเปลี่ยนจากเสร็จสิ้น (✓) เป็น Active
3.2 ขั้นตอน 2.Validate &amp; Preview และ 3. Import Result เป็น Disable ไม่สามารถกดได้
3.3 ไฟล์ที่อัปโหลดไว้ก่อนหน้าต้องไม่แสดงอีก ต้องอัปโหลดใหม่
3.4 ปุ่ม Next อยู่ในสถานะ Disable ไม่สามารถกดได้
</t>
  </si>
  <si>
    <t>PL_10_28</t>
  </si>
  <si>
    <t>ตรวจสอบการแสดงผล Dropdown "Rows per page" และค่า Default ในตาราง Import Job Monitor</t>
  </si>
  <si>
    <t>PL_10_29</t>
  </si>
  <si>
    <t>ตรวจสอบตัวเลือกทั้งหมดใน Dropdown Rows per page ในตาราง Import Job Monitor</t>
  </si>
  <si>
    <t>PL_10_30</t>
  </si>
  <si>
    <t>72030-[BE-Plan] Import Job Monitor displays only the latest 15 records</t>
  </si>
  <si>
    <t>1-Sep แสดงรายการแค่ 15 รายการเสมอ Log เก่าหายไป ไม่แสดงเมื่อกด 30,50
New Req 27/07</t>
  </si>
  <si>
    <t>PL_10_31</t>
  </si>
  <si>
    <t>Validate นามสกุลไฟล์ที่อัปโหลดต้องเป็น .csv เท่านั้น</t>
  </si>
  <si>
    <t>ไฟล์ที่ไม่ใช่ .csv เช่น .xlsx, .txt, .pdf</t>
  </si>
  <si>
    <t>1. เข้าสู่หน้า Bulk import benefit plans
2. ทดลองอัปโหลดไฟล์ที่มีนามสกุล .xlsx, .txt หรือ .pdf ด้วยการเลือกไฟล์
3. ทดลองอัปโหลดไฟล์ที่มีนามสกุล .xlsx, .txt หรือ .pdf ด้วยการเลือกไฟล์
4. กดปุ่ม Next</t>
  </si>
  <si>
    <t>2.1 หากกดเลือกไฟล์ File Explorer จะแสดงเฉพาะ CSV เท่านั้น ไม่แสดงนามสกุลอื่น
3.1 หากกดลากวาง จะสามารถ Drop ได้สำเร็จแสดงชื่อไฟล์และนามสกุลไฟล์
4.1 ขึ้น Error Upload error Please select a valid file ไม่สามารถ Next ไป Step 2 ได้</t>
  </si>
  <si>
    <t>1-Sep Passed
TBC ตอนนี้ UI Demo allow อยู่ลองดูของ Dev</t>
  </si>
  <si>
    <t>PL_10_32</t>
  </si>
  <si>
    <r>
      <rPr>
        <sz val="11"/>
        <color rgb="FF000000"/>
        <rFont val="Tahoma"/>
      </rPr>
      <t>Validate ขนาดไฟล์ที่อัปโหลดต้องไม่เกิน</t>
    </r>
    <r>
      <rPr>
        <sz val="11"/>
        <color rgb="FF00B050"/>
        <rFont val="Tahoma"/>
      </rPr>
      <t xml:space="preserve"> 5 MB /5,000 Record</t>
    </r>
  </si>
  <si>
    <r>
      <rPr>
        <sz val="11"/>
        <color rgb="FF000000"/>
        <rFont val="Tahoma"/>
      </rPr>
      <t xml:space="preserve">ไฟล์ .csv ขนาดเกิน </t>
    </r>
    <r>
      <rPr>
        <sz val="11"/>
        <color rgb="FF00B050"/>
        <rFont val="Tahoma"/>
      </rPr>
      <t xml:space="preserve">5 MB /5,000 Record
</t>
    </r>
    <r>
      <rPr>
        <sz val="11"/>
        <color rgb="FF000000"/>
        <rFont val="Tahoma"/>
      </rPr>
      <t>File: benefit-plan-export-20260831-Import11</t>
    </r>
  </si>
  <si>
    <t xml:space="preserve">1. เข้าสู่หน้า Bulk import benefit plans
2. ทดลองอัปโหลดไฟล์ .csv ที่มีขนาดเกิน 5 MB/ 5,000 Record
</t>
  </si>
  <si>
    <t xml:space="preserve">2.1 ระบบไม่ยอมรับไฟล์ที่มีขนาดเกิน 5 MB แสดง Error message "Import file exceeds the maximum of 5000 rows (found {n} rows) or 5 MB. No rows were processed" แจ้งว่าขนาดไฟล์เกินขีดจำกัดที่กำหนด
</t>
  </si>
  <si>
    <t>72033-[BE-Plan] Incorrect validation error and UI text for Import file exceeding 5,000 records or 5 MB</t>
  </si>
  <si>
    <t>1-Sep Update Req เป็น 5MB/5000Row Update Error msg.
1-Sep Expected เกิน 10 MB ตอนนี้ Drop ได้แต่ Process Failed ไม่มี Error Message</t>
  </si>
  <si>
    <t>PL_10_33</t>
  </si>
  <si>
    <t>Validate ไฟล์ CSV ที่มี Encoding ไม่ใช่ UTF-8</t>
  </si>
  <si>
    <t>ไฟล์ .csv ที่บันทึกด้วย Encoding อื่น เช่น TIS-620/ANSI
File: benefit-plan-export-20260831-Import15</t>
  </si>
  <si>
    <t>1. เข้าสู่หน้า Bulk import benefit plans
2. อัปโหลดไฟล์ .csv ที่มีข้อความภาษาไทยแต่บันทึกด้วย Encoding ที่ไม่ใช่ UTF-8
3. ไปยังหน้า Preview Data แล้วตรวจสอบข้อความภาษาไทยในตาราง</t>
  </si>
  <si>
    <t>3.1 ข้อความในหน้า Validate &amp; Preview ต้องไม่แสดงเป็นอักขระเพี้ยน (Garbled text)</t>
  </si>
  <si>
    <t>SA</t>
  </si>
  <si>
    <t>PL_10_34</t>
  </si>
  <si>
    <t>Validate โครงสร้าง Column (Header) ของไฟล์ CSV ต้องตรงตาม Template ที่กำหนด</t>
  </si>
  <si>
    <t>benefit-plan-export-20260831-Import15 wrong seq
benefit_plan_import_sample21 wrong header
Header ไม่ตรงตาม Template 16 คอลัมน์ ( [OPERATOR], Country, Benefit Category, Benefit Plan ID, Benefit Name, Status, Effective Start Date, Effective End Date, Benefit Type, Enrollment, Claim Period, Entitlement Amount Calculation Method, Eligible Claim Date, Special Claim Condition Flag, Special Claim Condition, Company)</t>
  </si>
  <si>
    <t>1. เตรียมไฟล์ CSV ที่มีชื่อ Column สะกดผิดหรือเรียงลำดับ Column ไม่ตรงกับ Template ต้นฉบับ
2. อัปโหลดไฟล์ดังกล่าว แล้วกด Next ไปยังหน้า Validate &amp; Preview</t>
  </si>
  <si>
    <t>2.1 เมื่อกด Next แล้วขึ้น Error Message "Invalid file format. Please ensure the column names and sequence match the Template." ไม่สามารถไปยัง Step 2 ได้</t>
  </si>
  <si>
    <t>72048-[BE-Plan] Can proceed to Step 2 when CSV column sequence or wording does not match the Template</t>
  </si>
  <si>
    <t>2-Sep CF Fixed sequence/name ต้อง upload ให้ถูก
2-Sep รอ Confirm ต้องมี Validate Sequence มั้ย ตอนนี้ sequence ไม่ถูกแต่ระบบ map ได้ คำไม่ถูกจะไม่แสดงค่าใน Step 2</t>
  </si>
  <si>
    <t>PL_10_35</t>
  </si>
  <si>
    <t>Validate แถวแรกของไฟล์ CSV ต้องเป็น Header</t>
  </si>
  <si>
    <t>ไฟล์ CSV ที่แถวแรกเป็นข้อมูล (Data) แทนที่จะเป็น Header
benefit-plan-export-20260831-Import16</t>
  </si>
  <si>
    <t>1. เตรียมไฟล์ CSV ที่ไม่มีแถว Header (แถวแรกเป็นข้อมูล Plan เลย)
2. อัปโหลดไฟล์ดังกล่าว  แล้วกด Next ไปยังหน้า Validate &amp; Preview</t>
  </si>
  <si>
    <t>2.1 เมื่อกด Next แล้วขึ้น Error Message "" ไม่สามารถไปยัง Step 2 ได้</t>
  </si>
  <si>
    <t>72049-[BE-Plan] Can proceed to Step 2 without CSV Header</t>
  </si>
  <si>
    <t>2- CF ไปไม่ได้
2-Sep ถ้าไม่มี Header ไป Step 2 ได้มั้ยแสดง Error Message อะไรคะ</t>
  </si>
  <si>
    <t>PL_10_36</t>
  </si>
  <si>
    <t>Validate Delimiter ของไฟล์ CSV ต้องเป็นเครื่องหมายจุลภาค (Comma)</t>
  </si>
  <si>
    <t>ไฟล์ CSV ที่ใช้ Delimiter เป็น Semicolon (;) หรือ Tab แทน Comma
File: benefit-plan-export-20260831-Import17</t>
  </si>
  <si>
    <t>1. เตรียมไฟล์ที่คั่นข้อมูลด้วยเครื่องหมาย Semicolon (;) หรือ Tab แทน Comma
2.อัปโหลดไฟล์ดังกล่าว  แล้วกด Next ไปยังหน้า Validate &amp; Preview</t>
  </si>
  <si>
    <t>PL_10_37</t>
  </si>
  <si>
    <t>Validate Required field ต้องไม่เว้นว่าง</t>
  </si>
  <si>
    <t>เว้นว่างทีละ Field: [OPERATOR], Country, Benefit Category, Benefit Plan ID, Benefit Name, Status, Effective Start Date, Effective End Date, Benefit Type, Enrollment, Claim Period, Entitlement Amount Calculation Method, Eligible Claim Date, Special Claim Condition Flag, Special Claim Condition, Company</t>
  </si>
  <si>
    <t>1. เตรียมไฟล์ CSV ที่เว้นว่าง Column [OPERATOR], Country, Benefit Category, Benefit Plan ID, Benefit Name, Status, Effective Start Date, Effective End Date, Benefit Type, Enrollment, Claim Period, Entitlement Amount Calculation Method, Eligible Claim Date, Special Claim Condition Flag, Special Claim Condition, Company
2. อัปโหลดไฟล์แล้วตรวจสอบผลลัพธ์ในหน้า Validate</t>
  </si>
  <si>
    <t>2.1 ทุกแถวที่เว้นว่าง Field แสดง Status "Error" พร้อม Detail ระบุชื่อ Field ที่ขาดหายและต้องกรอกให้ครบถ้วน ยกเว้น Effective End Date, Special Claim Condition Flag, Special Claim Condition และ Eligible Claim Date
4.1 ระบบไม่อนุญาตให้ดำเนินการ Import แถวที่มี Error เหล่านี้จนกว่าจะแก้ไขไฟล์ต้นทาง</t>
  </si>
  <si>
    <t>2/9/2026 Special ใส่ค่าว่างขึ้นเป็น No ไม่แสดง Error/
Wording ผิด Invalid effective start date (must be dd/mm/yyyy)/ Wording ไม่ตรงกับ UI</t>
  </si>
  <si>
    <t>PL_10_38</t>
  </si>
  <si>
    <t>Validate field: [OPERATOR]* ต้องเป็นค่าที่กำหนดเท่านั้น (Create/Update/Insert/Delete)</t>
  </si>
  <si>
    <t>[OPERATOR] = ค่าอื่นที่ไม่ถูกต้อง เช่น "Del", "Remove"</t>
  </si>
  <si>
    <t>1. เตรียมไฟล์ CSV อีกชุดที่ Column [OPERATOR] ระบุค่าที่ไม่อยู่ในรายการที่กำหนด (เช่น "Update")
2. อัปโหลดไฟล์แล้วตรวจสอบผลลัพธ์ในหน้า Validate</t>
  </si>
  <si>
    <t>2.1 แถวที่ [OPERATOR] ระบุค่าที่ไม่ถูกต้อง (ไม่ใช่ Create/Make correction/Insert/Delete) แสดง Status "Error" พร้อม Detail แจ้งค่าที่ยอมรับได้</t>
  </si>
  <si>
    <t>TBC user เรื่อง Operator กรณี make correctin / insert ไม่ต้องระบุข้อมูล</t>
  </si>
  <si>
    <t>PL_10_39</t>
  </si>
  <si>
    <t>Validate field: Country* ต้องเป็นค่าที่กำหนดเท่านั้น (TH/VN)</t>
  </si>
  <si>
    <t>Country = ค่าอื่นที่ไม่ถูกต้อง เช่น "US", "th" (ตัวพิมพ์เล็ก)</t>
  </si>
  <si>
    <t>1. เตรียมไฟล์ CSV อีกชุดที่ Column Country ระบุค่าที่ไม่อยู่ในรายการ (เช่น "US")
2. อัปโหลดไฟล์ แล้วตรวจสอบผลลัพธ์ในหน้า Validate</t>
  </si>
  <si>
    <t>2.1 แถวที่ Country ระบุค่าที่ไม่ถูกต้อง แสดง Status "Error" พร้อม Detail แจ้งว่ารองรับเฉพาะ TH หรือ VN เท่านั้น</t>
  </si>
  <si>
    <t>PL_10_40</t>
  </si>
  <si>
    <t>Validate field: Status* ต้องเป็นค่าที่กำหนด (A/I)</t>
  </si>
  <si>
    <t>status = ค่าอื่นที่ไม่ถูกต้อง เช่น "Active", "X"</t>
  </si>
  <si>
    <t>1. เตรียมไฟล์ CSV ที่ระบุค่า status เป็นค่าที่ไม่อยู่ในรายการ (เช่น "X")
2. อัปโหลดไฟล์ แล้วตรวจสอบผลลัพธ์ในหน้า Validate</t>
  </si>
  <si>
    <t>2.1 แถวที่ status ระบุค่าที่ไม่ถูกต้อง แสดง Status "Error" พร้อม Detail แจ้งว่ารองรับเฉพาะ A (Active) หรือ I (Inactive) เท่านั้น</t>
  </si>
  <si>
    <t>PL_10_41</t>
  </si>
  <si>
    <t>Validate field: Effective Start Date (Required) ต้องเป็นรูปแบบวันที่ถูกต้อง (mm/dd/yyyy) และ Effective End Date (Optional) กรณีไม่ระบุ</t>
  </si>
  <si>
    <t>Effective Start Date = "32/13/2026" (วันที่ผิดรูปแบบ);
Effective End Date = ว่าง, "32/13/2026" (วันที่ผิดรูปแบบ);</t>
  </si>
  <si>
    <t>1. เตรียมไฟล์ CSV ที่ระบุ Effective Start Date เป็นวันที่ผิดรูปแบบ (เช่น "32/13/2026")
2. เตรียมไฟล์ CSV ที่เว้นว่าง Column Effective End Date (ไม่ระบุ)
3. เตรียมไฟล์ CSV ที่ระบุ Effective End Date เป็นวันที่ผิดรูปแบบ (เช่น "32/13/2026")
4. อัปโหลดไฟล์ แล้วตรวจสอบผลลัพธ์ในหน้า Validate</t>
  </si>
  <si>
    <t xml:space="preserve">4.1 แถวที่ Effective Start Date ผิดรูปแบบวันที่ แสดง Status "Error" พร้อม Detail แจ้งรูปแบบวันที่ที่ถูกต้อง mm/dd/yyyy
4.2 แถวที่ Effective End Date ว่าง แสดง Status "Valid" ปกติ เนื่องจากเป็น Optional field และระบบกำหนดค่า Default ให้อัตโนมัติ (เช่น 31/12/9999)
4.3 แถวที่ Effective End Date ผิดรูปแบบวันที่ แสดง Status "Error" พร้อม Detail แจ้งรูปแบบวันที่ที่ถูกต้อง mm/dd/yyyy
</t>
  </si>
  <si>
    <t>PL_10_42</t>
  </si>
  <si>
    <t>Validate field: Benefit Type*, Enrollment*, Claim Period*, Entitlement Amount Calculation Method* ต้องเป็นค่าที่กำหนด</t>
  </si>
  <si>
    <t>Benefit type = ค่าที่ไม่อยู่ใน List ที่ระบบรองรับ
Enrollment = ค่าที่ไม่อยู่ใน List ที่ระบบรองรับ
Claim period = วค่าที่ไม่อยู่ใน List ที่ระบบรองรับ
Entitlement amount cal method = ค่าที่ไม่อยู่ใน List ที่ระบบรองรับ</t>
  </si>
  <si>
    <t>1. เตรียมไฟล์ CSV ที่ระบุค่าที่ไม่อยู่ในรายการที่ระบบรองรับ (เช่น Claim period = "MONTHLY-X")
2. อัปโหลดไฟล์ แล้วตรวจสอบผลลัพธ์ในหน้า Validate</t>
  </si>
  <si>
    <t>2.1 แถวที่ระบุค่าไม่ตรงตาม List ที่ระบบรองรับ แสดง Status "Error" พร้อม Detail แจ้งรายการค่าที่ถูกต้อง (เช่น Claim period รองรับเฉพาะ YEAR/MONTH)</t>
  </si>
  <si>
    <t>PL_10_43</t>
  </si>
  <si>
    <t>Validate field: Eligible Claim date* ต้องระบุและเป็นตัวเลขเท่านั้น</t>
  </si>
  <si>
    <t>Eligible Claim date = "abc", "-30", "0", "900"</t>
  </si>
  <si>
    <t>1. เตรียมไฟล์ CSV ที่ระบุ Eligible Claim date เป็นตัวอักษรหรือค่าติดลบ
2. อัปโหลดไฟล์ แล้วตรวจสอบผลลัพธ์ในหน้า Validate</t>
  </si>
  <si>
    <t>2.1 แถวที่ระบุตัวอักษรหรือค่าติดลบ แสดง Status "Error" พร้อม Detail แจ้งว่าต้องเป็นตัวเลขจำนวนเต็มบวกเท่านั้น</t>
  </si>
  <si>
    <t>PL_10_44</t>
  </si>
  <si>
    <t xml:space="preserve">Validate field: Special Claim Condition Flag และ Special Claim Condition ต้องเป็นค่าที่กำหนด </t>
  </si>
  <si>
    <t>Special Claim Condition Flag = ค่าอื่นที่ไม่ถูกต้อง เช่น "ํYes", "A"
Special Claim Condition = ค่าอื่นที่ไม่ถูกต้อง เช่น "ํHospital"</t>
  </si>
  <si>
    <t>1. เตรียมไฟล์ CSV ที่ระบุค่าที่ไม่อยู่ในรายการที่ระบบรองรับ (เช่นSpecial Claim Condition Flag = "A")
2. อัปโหลดไฟล์ แล้วตรวจสอบผลลัพธ์ในหน้า Validate</t>
  </si>
  <si>
    <t>2.1 แถวที่ระบุค่าไม่ตรงตาม List ที่ระบบรองรับ แสดง Status "Error" พร้อม Detail แจ้งรายการค่าที่ถูกต้อง</t>
  </si>
  <si>
    <t>PL_10_45</t>
  </si>
  <si>
    <t>Validate field: Special Claim Condition กรณีที่ Special Claim Condition Flag เป็น N หรือว่าง</t>
  </si>
  <si>
    <t>Special Claim Condition Flag = "N",ว่าง
Special Claim Condition = ePatient|Tops care</t>
  </si>
  <si>
    <t>1. เตรียมไฟล์ CSV ที่ระบุค่า Special Claim Condition = ePatient|Tops care แต่  Special Claim Condition Flag เป็น N หรือว่าง
2. อัปโหลดไฟล์ แล้วตรวจสอบผลลัพธ์ในหน้า Validate</t>
  </si>
  <si>
    <t>2.1 แถวที่ระบุค่า Special Claim Condition แต่ Special Claim Condition Flag เป็น N หรือว่าง จะแสดง Status "Error" พร้อม Detail แจ้งเงื่อนไขต้องระบุค่า  Special Claim Condition Flag เป็น Y เท่านั้น จึงสามารถระบุ Special Claim Condition ได้
2.2 ระบบไม่อ่านค่า Special Claim Condition ที่ระบุในไฟล์</t>
  </si>
  <si>
    <t>PL_10_46</t>
  </si>
  <si>
    <t>Validate field: Company* ต้องเป็นค่าที่กำหนดเท่านั้น (CDS,CDG,CFR...)</t>
  </si>
  <si>
    <t>Company = ค่าอื่นที่ไม่ถูกต้อง เช่น "BKK", "TOA"</t>
  </si>
  <si>
    <t>1. เตรียมไฟล์ CSV อีกชุดที่ Column Company ระบุค่าที่ไม่อยู่ในรายการที่กำหนด (เช่น "BKK")
2. อัปโหลดไฟล์แล้วตรวจสอบผลลัพธ์ในหน้า Validate</t>
  </si>
  <si>
    <t>2.1 แถวที่ Company ระบุค่าที่ไม่ถูกต้อง แสดง Status "Error" พร้อม Detail แจ้งค่าที่ยอมรับได้</t>
  </si>
  <si>
    <t>PL_10_47</t>
  </si>
  <si>
    <t>Validate กรณีไฟล์ CSV มี Column เกินกว่าที่ Template กำหนด (Extra column)</t>
  </si>
  <si>
    <t>ไฟล์ CSV ที่มี Column เพิ่มเติมนอกเหนือจาก 16 Column ตาม Template</t>
  </si>
  <si>
    <t>1. เตรียมไฟล์ CSV ที่มี Column เพิ่มเติม (เช่น เพิ่ม Column "Remark2") นอกเหนือจาก Template ที่กำหนด
2. อัปโหลดไฟล์ดังกล่าว แล้วตรวจสอบผลลัพธ์ในหน้า Preview/Validate</t>
  </si>
  <si>
    <t>2.1 ระบบตรวจพบ Column ที่เกินจาก Template และแสดง Warning/Error message แจ้งว่ามี Column ที่ไม่รู้จัก พร้อมระบุชื่อ Column นั้น
2.2 ระบบเพิกเฉย (Ignore) ต่อ Column ส่วนเกินโดยไม่นำไป Import หรือปฏิเสธไฟล์ทั้งหมด ขึ้นอยู่กับ Business rule ที่กำหนด (ต้องยืนยันพฤติกรรมที่ถูกต้องกับทีม Dev/BA)</t>
  </si>
  <si>
    <t>PL_10_48</t>
  </si>
  <si>
    <t>Validate กรณีข้อมูลในแต่ละ Cell มีความยาวเกินขอบเขตสูงสุดที่กำหนด</t>
  </si>
  <si>
    <t>Benefit name EN/TH = ข้อความความยาวเกิน 255 ตัวอักษร</t>
  </si>
  <si>
    <t>1. เตรียมไฟล์ CSV ที่มีข้อความใน Column Benefit name EN หรือ Benefit name TH ยาวเกินขอบเขตสูงสุดที่ระบบรองรับ (เช่น เกิน 255 ตัวอักษร)
2. อัปโหลดไฟล์ดังกล่าว แล้วตรวจสอบผลลัพธ์ในหน้า Validate</t>
  </si>
  <si>
    <t>2.1 แถวที่มีข้อมูลยาวเกินขอบเขตแสดง Status "Error" หรือ "Warning" พร้อม Detail แจ้งว่าข้อความยาวเกินจำนวนตัวอักษรสูงสุดที่กำหนด</t>
  </si>
  <si>
    <t>PL_10_49</t>
  </si>
  <si>
    <t>Validate กรณีไฟล์ CSV มีจำนวนแถวข้อมูลเกินจำนวนสูงสุดที่ระบบรองรับต่อการ Import 1 ครั้ง</t>
  </si>
  <si>
    <t>ไฟล์ CSV ที่มีจำนวนแถวข้อมูลมากกว่าขีดจำกัดที่ระบบกำหนด (เช่น มากกว่า 1,000 แถว)</t>
  </si>
  <si>
    <t>1. เตรียมไฟล์ CSV ที่มีจำนวนแถวข้อมูลเกินขีดจำกัดสูงสุดที่ระบบรองรับ
2. อัปโหลดไฟล์ดังกล่าว</t>
  </si>
  <si>
    <t>2.1 ระบบแสดง Error message แจ้งว่าจำนวนแถวเกินขีดจำกัดที่กำหนดต่อการ Import 1 ครั้ง และแนะนำให้แบ่งไฟล์เป็นหลายไฟล์ย่อย
2.2 ปุ่ม Next: Preview ยังคงอยู่ในสถานะ Disabled หรือไม่สามารถดำเนินการต่อได้</t>
  </si>
  <si>
    <t>PL_10_50</t>
  </si>
  <si>
    <t>ตรวจสอบการ Import ด้วย [OPERATOR] = Create สำหรับสร้าง Plan ใหม่ที่ยังไม่มีในระบบ</t>
  </si>
  <si>
    <t>[OPERATOR]=Create, Benefit plan ID=TH_MED_001 (Plan ID ใหม่ที่ยังไม่มีในระบบ) พร้อมข้อมูลครบตาม Template</t>
  </si>
  <si>
    <t>1. เตรียมไฟล์ CSV ตาม Template โดยระบุ [OPERATOR] = "Create" และ Benefit plan ID เป็นค่าใหม่ที่ยังไม่มีในระบบ พร้อมกรอกข้อมูลครบทุก Required field
2. Import ไฟล์ผ่านทุกขั้นตอน
3. ตรวจสอบผลลัพธ์ในหน้า Benefit Plan Catalog</t>
  </si>
  <si>
    <t>2.1 แถวข้อมูลผ่านการ Validate เป็น "Valid" และ Import สำเร็จ
3.1 มี Plan ใหม่เพิ่มขึ้นในตาราง Benefit Plan Catalog โดยข้อมูลตรงกับที่ระบุในไฟล์ CSV (Plan ID, Plan name, Category, Type, Status ฯลฯ)
3.2 จำนวน Total Plans เพิ่มขึ้นตามจำนวนแถวที่ Import สำเร็จด้วย Operator Create</t>
  </si>
  <si>
    <t>PL_10_51</t>
  </si>
  <si>
    <t>ตรวจสอบการ Import ด้วย [OPERATOR] = Create เมื่อ Benefit plan ID ซ้ำกับ Plan ที่มีอยู่แล้วในระบบ</t>
  </si>
  <si>
    <t>[OPERATOR]=Create, Benefit plan ID=BE-MED-001 (มีอยู่แล้วในระบบ)</t>
  </si>
  <si>
    <t>1. เตรียมไฟล์ CSV โดยระบุ [OPERATOR] = "Create" และ Benefit plan ID เป็นค่าที่มีอยู่แล้วในระบบ
2. Import ไฟล์และตรวจสอบผลลัพธ์ในหน้า Validate</t>
  </si>
  <si>
    <t>2.1 แถวข้อมูลดังกล่าวแสดง Status "Error" พร้อม Detail แจ้งว่า Plan ID นี้มีอยู่แล้วในระบบ ไม่สามารถ Create ซ้ำได้
2.2 หากเปิดใช้งาน Incremental Load (Insert new rows only) แถวนี้จะถูก Skip ไม่ Import และไม่มีการเปลี่ยนแปลงข้อมูล Plan เดิม</t>
  </si>
  <si>
    <t>PL_10_52</t>
  </si>
  <si>
    <t>ตรวจสอบการ Import ด้วย [OPERATOR] = Make correction สำหรับแก้ไขข้อมูล Plan ที่มีอยู่แล้วในระบบ</t>
  </si>
  <si>
    <t>[OPERATOR]=Make correction, Benefit plan ID=BE-MED-001 (มีอยู่แล้ว)</t>
  </si>
  <si>
    <t>1. เตรียมไฟล์ CSV โดยระบุ [OPERATOR] = "Make correction" และ Benefit plan ID เป็น Plan ที่มีอยู่แล้วในระบบ
2. Import ไฟล์ผ่านทุกขั้นตอนจนถึง Run Import
3. ตรวจสอบข้อมูล Plan ในหน้า Benefit Plan Catalog และ History</t>
  </si>
  <si>
    <r>
      <rPr>
        <sz val="11"/>
        <color rgb="FF000000"/>
        <rFont val="Tahoma"/>
        <family val="2"/>
      </rPr>
      <t xml:space="preserve">2.1 แถวข้อมูลผ่านการ Validate เป็น "Valid" และ Import สำเร็จ
3.1 ข้อมูล Plan ที่ระบุถูกอัปเดตตามค่าใหม่ในไฟล์ CSV 
3.2 มีรายการ History ใหม่เพิ่มขึ้นในหน้า Make Correction ของ Plan นั้น </t>
    </r>
    <r>
      <rPr>
        <sz val="11"/>
        <color rgb="FF0070C0"/>
        <rFont val="Tahoma"/>
        <family val="2"/>
      </rPr>
      <t>ระบุว่าดำเนินการผ่านการ Import CSV</t>
    </r>
  </si>
  <si>
    <t>PL_10_53</t>
  </si>
  <si>
    <t>ตรวจสอบการ Import ด้วย [OPERATOR] = Make correction เมื่อระบุข้อมูลที่ห้ามแก้ไข เช่น Benefit Category, Benefit Plan ID, Benefit Name, Effective Start Date, Effective End Date, Benefit Type, Enrollment, Claim Period, Entitlement Amount Calculation Method, Eligible Claim Date, Special Claim Condition Flag, Special Claim Condition</t>
  </si>
  <si>
    <t xml:space="preserve">[OPERATOR]=Make correction, 
Benefit plan ID=BE-MED-001 (มีอยู่แล้ว)
Benefit Categoty = Gasoline </t>
  </si>
  <si>
    <t>1. เตรียมไฟล์ CSV โดยระบุ [OPERATOR] = "Make correction" และเพิ่มค่าที่ห้ามแก้ไขใน Column Benefit Category, Benefit Plan ID, Benefit Name, Effective Start Date, Effective End Date, Benefit Type, Enrollment, Claim Period, Entitlement Amount Calculation Method, Eligible Claim Date, Special Claim Condition Flag, Special Claim Condition
2. Import ไฟล์และตรวจสอบผลลัพธ์ในหน้า Validate</t>
  </si>
  <si>
    <t>2.1 แถวข้อมูลดังกล่าวแสดง Status "Error" พร้อม Detail แจ้งว่าไม่สามารถ Make correction ได้
2.2 ระบบไม่ Make Correction รายการที่ระบุในไฟล์</t>
  </si>
  <si>
    <t>PL_10_54</t>
  </si>
  <si>
    <t>ตรวจสอบการ Import ด้วย [OPERATOR] = Make correction เมื่อ Benefit plan ID ไม่มีอยู่ในระบบ</t>
  </si>
  <si>
    <t>[OPERATOR]=Make correction, Benefit plan ID=BE-XXX-999 (ไม่มีในระบบ)</t>
  </si>
  <si>
    <t>1. เตรียมไฟล์ CSV โดยระบุ [OPERATOR] = "Make correction" และ Benefit plan ID เป็นค่าที่ไม่มีอยู่ในระบบ
2. Import ไฟล์และตรวจสอบผลลัพธ์ในหน้า Validate</t>
  </si>
  <si>
    <t>2.1 แถวข้อมูลดังกล่าวแสดง Status "Error" พร้อม Detail แจ้งว่าไม่พบ Plan ID นี้ในระบบ ไม่สามารถ Make correction ได้
2.2 ระบบไม่สร้าง Plan ใหม่ขึ้นมาแทน (Make correction ต้องใช้กับ Plan ที่มีอยู่แล้วเท่านั้น)</t>
  </si>
  <si>
    <t>PL_10_55</t>
  </si>
  <si>
    <t>ตรวจสอบการ Import ด้วย [OPERATOR] = Insert สำหรับสร้าง Change ในอนาคตให้กับ Plan ที่มีอยู่แล้ว</t>
  </si>
  <si>
    <t>[OPERATOR]=Insert, Benefit plan ID=BE-MED-001, effectiveStartDate=วันที่ในอนาคต</t>
  </si>
  <si>
    <t>1. เตรียมไฟล์ CSV โดยระบุ [OPERATOR] = "Insert" และ Benefit plan ID เป็น Plan ที่มีอยู่แล้ว พร้อมระบุ effectiveStartDate เป็นวันที่ในอนาคต และแก้ไขค่าบาง Field (เช่น status)
2. Import ไฟล์ผ่านทุกขั้นตอนจนถึง Run Import
3. ตรวจสอบ Change Log ของ Plan ที่เกี่ยวข้อง</t>
  </si>
  <si>
    <t>2.1 แถวข้อมูลผ่านการ Validate เป็น "Valid" และ Import สำเร็จ
3.1 มีรายการ Change Log ใหม่เพิ่มขึ้น พร้อม Effective Date ตรงกับวันที่ระบุในไฟล์ CSV (effective on {วันที่ในอนาคต})
3.2 ข้อมูลปัจจุบันของ Plan ยังไม่เปลี่ยนแปลงจนกว่าจะถึงวันที่ Effective Date ที่กำหนด</t>
  </si>
  <si>
    <t>PL_10_56</t>
  </si>
  <si>
    <t>ตรวจสอบการ Import ด้วย [OPERATOR] = Delete สำหรับ Delete Plan</t>
  </si>
  <si>
    <t>[OPERATOR]=Delete, Benefit plan ID=BE-MED-001 (มีอยู่แล้วในระบบ)</t>
  </si>
  <si>
    <t>1. เตรียมไฟล์ CSV โดยระบุ [OPERATOR] = "Delete" และ Benefit plan ID เป็น Plan ที่มีอยู่แล้วในระบบ
2. Import ไฟล์ผ่านทุกขั้นตอนจนถึง Run Import
3. ตรวจสอบสถานะของ Plan ในตาราง Benefit Plan Catalog</t>
  </si>
  <si>
    <t>2.1 แถวข้อมูลผ่านการ Validate เป็น "Valid" และ Import สำเร็จ
3.1 Plan ที่ระบุถูกลบออกจากตารางแสดงผล ไม่สามารถค้นหาได้
3.2 จำนวน Total Plans ลดลงจากจำนวนที่ Delete</t>
  </si>
  <si>
    <t>72037-[BE-Plan] Validate &amp; Preview displays inccorect operator and does not math the import data</t>
  </si>
  <si>
    <t>1-Sep Stamp Action เป็น Update</t>
  </si>
  <si>
    <t>PL_10_57</t>
  </si>
  <si>
    <t>ตรวจสอบการ Import ไฟล์เดียวที่มีหลาย [OPERATOR] ปะปนกัน (Create, Make correction, Insert, Delete)</t>
  </si>
  <si>
    <t>ไฟล์ CSV ที่มีแถวข้อมูลระบุ [OPERATOR] ต่างกัน: Create, Make correction, Insert, Delete ในไฟล์เดียวกัน</t>
  </si>
  <si>
    <t>1. เตรียมไฟล์ CSV ที่มีหลายแถว โดยแต่ละแถวระบุ [OPERATOR] แตกต่างกัน (Create 1 แถว, Make correction 1 แถว, Insert 1 แถว, Delete 1 แถว) และข้อมูลถูกต้องครบถ้วนตาม Required field ของแต่ละ Operator
2. Import ไฟล์ผ่านทุกขั้นตอนจนถึง Run Import
3. ตรวจสอบผลลัพธ์ของแต่ละแถวในหน้า Benefit Plan Catalog ตาม Operator ที่ระบุ</t>
  </si>
  <si>
    <t>2.1 ทุกแถวผ่านการ Validate เป็น "Valid" (หรือแสดง Error/Warning เฉพาะแถวที่มีปัญหาจริง โดยไม่กระทบแถวอื่น) และ Import สำเร็จ
3.1 แถว Create สร้าง Plan ใหม่ถูกต้อง
3.2 แถว Make correction แก้ไขข้อมูล Plan เดิมถูกต้อง
3.3 แถว Insert สร้าง Change/History ในอนาคตให้กับ Plan เดิมถูกต้อง
3.4 แถว Delete เปลี่ยนสถานะ Plan เป็น Inactive ถูกต้อง
3.5 สรุปผลใน "Import successful" ระบุจำนวน records saved ถูกต้องครบตามจำนวนแถวทั้งหมด</t>
  </si>
  <si>
    <t>PL_11</t>
  </si>
  <si>
    <t>ตรวจสอบปุ่ม Export</t>
  </si>
  <si>
    <t>PL_11_01</t>
  </si>
  <si>
    <t>ตรวจสอบการกดปุ่ม Export และการดาวน์โหลดไฟล์ (กรณีไม่มี Filter)</t>
  </si>
  <si>
    <t>N/A (ไม่มี Filter ใดๆ ถูกเลือก)</t>
  </si>
  <si>
    <t>1. เข้าสู่เมนูที่กำหนด โดยไม่เลือก Filter ใดๆ (Category=All, Type=All, Status=All)
2. ตรวจสอบการแสดงปุ่ม Export
3. กดปุ่ม Export</t>
  </si>
  <si>
    <t>2.1 แสดงปุ่ม Export ที่มุมขวาบนของหน้าจอ ระหว่างปุ่ม Import และ Create Plan
3.1 สามารถกดปุ่ม Export ได้
3.2 ระบบดาวน์โหลดไฟล์ CSV สำเร็จ ไม่มี Error
3.3 ชื่อไฟล์เป็น "benefit-plan-export--042849</t>
  </si>
  <si>
    <t>PL_11_03</t>
  </si>
  <si>
    <t>ตรวจสอบ Column ในไฟล์ CSV ที่ Export ออกมาครบถ้วนตาม Spec</t>
  </si>
  <si>
    <t>1. เข้าสู่เมนูที่กำหนด แล้วกดปุ่ม Export
2. เปิดไฟล์ CSV ที่ดาวน์โหลดมาด้วยโปรแกรม Excel/Text editor
3. ตรวจสอบหัว Column (Header) แถวแรกของไฟล์</t>
  </si>
  <si>
    <t>3.1 ไฟล์ CSV มี Column ครบถ้วนตามลำดับดังนี้: Country, Benefit Category, Benefit plan ID, Benefit name, status, effective from, effective to, Benefit type, Enrollment, Claim period, Entitlement amount cal method, Eligible Claim date, Special claim condition, Condition, Company
3.2 แถวแรกของไฟล์เป็น Header ตรงตามชื่อ Column ข้างต้น ไม่มี Column ขาดหายหรือเกินมา</t>
  </si>
  <si>
    <t>72040-[BE-Plan] Wording in Export file do not match specification</t>
  </si>
  <si>
    <t>31-Aug Wording ไม่ตรงกับ UI
31-Aug Confirm ต้องมี Operator = Blank ,  Effective End date และไม่มี Company
31-Aug มี Operator ไม่มี Company และ Wording ไม่ตรงกับ UI</t>
  </si>
  <si>
    <t>PL_11_04</t>
  </si>
  <si>
    <t>ตรวจสอบข้อมูลในไฟล์ CSV ตรงกับข้อมูลจริงในตาราง กรณีไม่มี Filter (Export ทั้งหมด)</t>
  </si>
  <si>
    <t>N/A (Category=All, Type=All, Status=All, Total Plans=29)</t>
  </si>
  <si>
    <t>1. เข้าสู่เมนูที่กำหนด โดยไม่เลือก Filter ใดๆ และตรวจสอบจำนวน Total Plans/Showing X of Y
2. กดปุ่ม Export แล้วเปิดไฟล์ที่ดาวน์โหลดมา
3. เปรียบเทียบจำนวนแถวและข้อมูลในไฟล์ CSV กับข้อมูลในตารางบนหน้าจอ</t>
  </si>
  <si>
    <t>3.1 จำนวนแถวข้อมูลในไฟล์ CSV (ไม่นับ Header) เท่ากับจำนวน Total Plans ทั้งหมด (29 แถว)
3.2 ข้อมูลในแต่ละ Column ของทุกแถวตรงกับข้อมูลจริงในตาราง ไม่มีข้อมูลตกหล่นหรือผิดเพี้ยน (รวมถึงข้อความภาษาไทยใน Column Plan name (Thai) แสดงผลถูกต้อง ไม่เป็นอักขระเพี้ยน)</t>
  </si>
  <si>
    <t>PL_11_05</t>
  </si>
  <si>
    <t>ตรวจสอบการ Export เมื่อมีการ Filter ด้วย Benefit Name</t>
  </si>
  <si>
    <t>Benefit Name = QA-History when Effective end today 70470</t>
  </si>
  <si>
    <t>1. เข้าสู่เมนูที่กำหนด แล้วเลือก Filter Benefit Name
2. ตรวจสอบจำนวนแถวที่แสดงในตารางหลัง Filter
3. กดปุ่ม Export แล้วเปิดไฟล์ที่ดาวน์โหลดมา
4. ตรวจสอบข้อมูลในไฟล์ CSV</t>
  </si>
  <si>
    <t>4.1 ไฟล์ CSV มีเฉพาะแถวข้อมูลที่ Benefit Name ตรงกับเงื่อนไขค้นหาเท่านั้น จำนวนแถวตรงกับที่แสดงในตารางหลัง Filter
4.2 ไม่มีข้อมูล Benefit Name อื่นที่ไม่ตรงเงื่อนไขปะปนอยู่ในไฟล์</t>
  </si>
  <si>
    <t>PL_11_06</t>
  </si>
  <si>
    <t>ตรวจสอบการ Export เมื่อมีการ Filter ด้วย Category</t>
  </si>
  <si>
    <t>Benefit Category = Scholarship</t>
  </si>
  <si>
    <t>1. เข้าสู่เมนูที่กำหนด แล้วเลือก Filter Benefit Category = Scholarship
2. ตรวจสอบจำนวนแถวที่แสดงในตารางหลัง Filter
3. กดปุ่ม Export แล้วเปิดไฟล์ที่ดาวน์โหลดมา
4. ตรวจสอบข้อมูลในไฟล์ CSV</t>
  </si>
  <si>
    <t>4.1 ไฟล์ CSV มีเฉพาะแถวข้อมูลที่ Benefit Category = Scholarship เท่านั้น จำนวนแถวตรงกับที่แสดงในตารางหลัง Filter (ข้อ 2)
4.2 ไม่มีข้อมูล Plan ของ Category อื่นปะปนอยู่ในไฟล์</t>
  </si>
  <si>
    <t>PL_11_07</t>
  </si>
  <si>
    <t>ตรวจสอบการ Export เมื่อมีการ Filter ด้วย Status</t>
  </si>
  <si>
    <t>Status = Inactive</t>
  </si>
  <si>
    <t>1. เข้าสู่เมนูที่กำหนด แล้วเลือก Filter Status = "Inactive"
2. ตรวจสอบจำนวนแถวที่แสดงในตารางหลัง Filter
3. กดปุ่ม Export แล้วเปิดไฟล์ที่ดาวน์โหลดมา
4. ตรวจสอบข้อมูลในไฟล์ CSV</t>
  </si>
  <si>
    <t>4.1 ไฟล์ CSV มีเฉพาะแถวข้อมูลที่ Status = Inactive เท่านั้น จำนวนแถวตรงกับที่แสดงในตารางหลัง Filter
4.2 ไม่มีข้อมูล Plan ที่มีสถานะ Active ปะปนอยู่ในไฟล์</t>
  </si>
  <si>
    <t>PL_11_08</t>
  </si>
  <si>
    <t>ตรวจสอบการ Export เมื่อมีการ Filter ด้วย Benefit type</t>
  </si>
  <si>
    <t>Benefit Type = Reimburse by employee and HR</t>
  </si>
  <si>
    <t>1. เข้าสู่เมนูที่กำหนด แล้วเลือก Filter Benefit Type = "Reimburse by employee and HR"
2. ตรวจสอบจำนวนแถวที่แสดงในตารางหลัง Filter
3. กดปุ่ม Export แล้วเปิดไฟล์ที่ดาวน์โหลดมา
4. ตรวจสอบข้อมูลในไฟล์ CSV</t>
  </si>
  <si>
    <t>4.1 ไฟล์ CSV มีเฉพาะแถวข้อมูลที่ Benefit Type ตรงกับเงื่อนไขที่เลือกเท่านั้น จำนวนแถวตรงกับที่แสดงในตารางหลัง Filter
4.2 ไม่มีข้อมูล Benefit type ประเภทอื่น (เช่น Info, Record) ปะปนอยู่ในไฟล์</t>
  </si>
  <si>
    <t>PL_11_09</t>
  </si>
  <si>
    <t>ตรวจสอบการ Export เมื่อมีการ Filter หลายเงื่อนไขพร้อมกัน (Category + Status + Type)</t>
  </si>
  <si>
    <t>Category = Medical
Status = Active
Benefit Type = Reimburse by employee and HR</t>
  </si>
  <si>
    <t>1. เข้าสู่เมนูที่กำหนด แล้วเลือก Filter พร้อมกัน: Category = "Medical", Status = "Active", Type = "Reimburse by employee and HR"
2. ตรวจสอบจำนวนแถวที่แสดงในตารางหลัง Filter
3. กดปุ่ม Export แล้วเปิดไฟล์ที่ดาวน์โหลดมา
4. ตรวจสอบข้อมูลในไฟล์ CSV</t>
  </si>
  <si>
    <t>4.1 ไฟล์ CSV มีเฉพาะแถวข้อมูลที่ตรงกับเงื่อนไข Filter ทั้งหมดพร้อมกัน (AND condition) จำนวนแถวตรงกับที่แสดงในตารางหลัง Filter
4.2 ไม่มีข้อมูลที่ไม่ตรงเงื่อนไขข้อใดข้อหนึ่งปะปนอยู่ในไฟล์</t>
  </si>
  <si>
    <t>PL_11_10</t>
  </si>
  <si>
    <t>ตรวจสอบรูปแบบไฟล์ที่ Export (นามสกุล .csv, Encoding รองรับภาษาไทย)</t>
  </si>
  <si>
    <t>1. เข้าสู่เมนูที่กำหนด แล้วกดปุ่ม Export
2. ตรวจสอบนามสกุลไฟล์ที่ดาวน์โหลดมา
3. เปิดไฟล์ด้วยโปรแกรมที่รองรับ Encoding UTF-8 แล้วตรวจสอบข้อความภาษาไทยใน Column Plan name (Thai)</t>
  </si>
  <si>
    <t>2.1 ไฟล์ที่ดาวน์โหลดมีนามสกุล .csv ถูกต้อง
3.1 ข้อความภาษาไทยแสดงผลถูกต้อง ไม่เป็นอักขระเพี้ยน (Encoding UTF-8)</t>
  </si>
  <si>
    <t>PL_11_11</t>
  </si>
  <si>
    <t>ตรวจสอบชื่อไฟล์ที่ Export</t>
  </si>
  <si>
    <t>1. เข้าสู่เมนูที่กำหนด แล้วกดปุ่ม Export
2. ตรวจสอบชื่อไฟล์ที่ถูกดาวน์โหลด</t>
  </si>
  <si>
    <t>2.1 ชื่อไฟล์มีรูปแบบที่สื่อความหมายและสามารถอ้างอิงถึงแหล่งที่มาและวันเวลาที่ Export ได้ (เช่น benefit-plans_YYYYMMDD_HHmmss.csv)
2.2 ไม่มีการเขียนทับไฟล์เดิมโดยไม่ตั้งใจ หากกด Export ซ้ำหลายครั้งต้องได้ไฟล์คนละชื่อ/ไม่ชนกัน (เบราว์เซอร์เติมเลขลำดับให้อัตโนมัติ เช่น (1), (2))</t>
  </si>
  <si>
    <t>31-Aug เวลาในชื่อไฟล์ไม่ตรงกับเวลาจริงต้อง +7</t>
  </si>
  <si>
    <t>PL_11_12</t>
  </si>
  <si>
    <t>ตรวจสอบการ Export กรณี Filter แล้วไม่มีข้อมูลที่ตรงเงื่อนไข (ผลลัพธ์ว่าง)</t>
  </si>
  <si>
    <t>Filter ที่ไม่มีข้อมูลตรงเงื่อนไข เช่น Category = Medical + Status = Inactive + Type = Info (ไม่มี Plan ที่ตรงทุกเงื่อนไข)</t>
  </si>
  <si>
    <t>1. เข้าสู่เมนูที่กำหนด แล้วเลือก Filter ที่ทำให้ไม่มีข้อมูลตรงเงื่อนไขเลย
2. ตรวจสอบสถานะปุ่ม Export
3. กดปุ่ม Export แล้วตรวจสอบไฟล์ที่ดาวน์โหลดมา</t>
  </si>
  <si>
    <t>2.1 ปุ่ม Export ยังคงกดได้ตามปกติ 
3.1  ไฟล์ CSV ที่ Export ออกมาจะมีเฉพาะแถว Header โดยไม่มีแถวข้อมูล (0 records) ไม่เกิด Error หรือไฟล์เสียหาย</t>
  </si>
  <si>
    <t>Benefit Rule</t>
  </si>
  <si>
    <t>RU_01</t>
  </si>
  <si>
    <t>การมองเห็นเมนูและการเข้าถึงเมนู Eligibility rules</t>
  </si>
  <si>
    <t>RU_01_01</t>
  </si>
  <si>
    <t>การมองเห็นและเข้าถึงเมนู Eligibility rules</t>
  </si>
  <si>
    <t>1. HR
2. Benefits Admin
3. Eligibility rules</t>
  </si>
  <si>
    <t xml:space="preserve">1. กด Menu
2. ตรวจสอบการมองเห็นเมนู HR
3. กดเมนู HR และตรวจสอบ
4. กดเมนู Benefits Admin และตรวจสอบ
5. กดเมนู Eligibility rules
</t>
  </si>
  <si>
    <t xml:space="preserve">2.1 มองเห็นเมนู HR 
3.1 สามารถกดเมนู HR ได้
3.2 เมื่อกดเมนู HR แล้วแสดงเมนูย่อยอื่นๆ
3.2 มองเห็นเมนู Benefits Admin
4.1 สามารถกดเมนู Benefits Admin ได้
4.2 แสดงหน้า Benefits administration
4.3 มองเห็นเมนู Eligibility rules
5.1 สามารถกดเมนู Eligibility rules
5.2 แสดงหน้า Benefit Entitlement Rules
</t>
  </si>
  <si>
    <t>RU_02</t>
  </si>
  <si>
    <t>ความถูกต้องของข้อความ</t>
  </si>
  <si>
    <t>RU_02_01</t>
  </si>
  <si>
    <t>ตรวจสอบความถูกต้องของข้อความในหน้า Benefit Entitlement Rules</t>
  </si>
  <si>
    <t>1. เข้าสู่เมนูที่กำหนด
2. ตรวจสอบข้อความในหน้า Benefit Entitlement Rules</t>
  </si>
  <si>
    <t>RU_02_02</t>
  </si>
  <si>
    <t>1. เข้าสู่เมนูที่กำหนด
2. กด Create Rule
3. ตรวจสอบข้อความในป้อปอัพ Create Rule</t>
  </si>
  <si>
    <t>RU_02_03</t>
  </si>
  <si>
    <t>1. เข้าสู่เมนูที่กำหนด
2. เลือก Rule ที่ต้องการ
3. กด Make correction
4. ตรวจสอบข้อความในป้อปอัพ Make correction</t>
  </si>
  <si>
    <t>RU_02_04</t>
  </si>
  <si>
    <t>1. เข้าสู่เมนูที่กำหนด
2. เลือก Rule ที่ต้องการ
3. กด Insert
4. ตรวจสอบข้อความในป้อปอัพ Insert new changes for Benefit: {Rule name}
5. กด Proceed
6. ตรวจสอบข้อความในป้อปอัพ Insert rule</t>
  </si>
  <si>
    <t>RU_02_05</t>
  </si>
  <si>
    <t>RU_03</t>
  </si>
  <si>
    <t>ตรวจสอบ Search/Filter ใน Benefit Entitlement Rules</t>
  </si>
  <si>
    <t>RU_03_01</t>
  </si>
  <si>
    <t>1. เข้าสู่เมนูที่กำหนด
2. ตรวจสอบ Filter ที่ Defualt
3. กด More filters
4. ตรวจสอบ Filter ที่แสดงหลังกด More filters</t>
  </si>
  <si>
    <r>
      <rPr>
        <sz val="11"/>
        <color rgb="FF000000"/>
        <rFont val="Tahoma"/>
        <family val="2"/>
      </rPr>
      <t xml:space="preserve">2.1 แสดง Filter Benefit plan
2.2 </t>
    </r>
    <r>
      <rPr>
        <strike/>
        <sz val="11"/>
        <color rgb="FF00B050"/>
        <rFont val="Tahoma"/>
        <family val="2"/>
      </rPr>
      <t xml:space="preserve">แสดง Filter Rule type
</t>
    </r>
    <r>
      <rPr>
        <sz val="11"/>
        <color rgb="FF000000"/>
        <rFont val="Tahoma"/>
        <family val="2"/>
      </rPr>
      <t xml:space="preserve">2.1 แสดง Filter Employee Group
2.2 </t>
    </r>
    <r>
      <rPr>
        <strike/>
        <sz val="11"/>
        <color rgb="FF00B050"/>
        <rFont val="Tahoma"/>
        <family val="2"/>
      </rPr>
      <t xml:space="preserve">แสดง Filter Policy
</t>
    </r>
    <r>
      <rPr>
        <sz val="11"/>
        <color rgb="FF000000"/>
        <rFont val="Tahoma"/>
        <family val="2"/>
      </rPr>
      <t>2.3 แสดง Filter Effective type
2.4 แสดง Filter PG from
2.5 แสดง Filter PG to
4.1 แสดง Filter Business Group
4.2 แสดง Filter Business Unit
4.3 แสดง Filter Company Code
4.4 แสดง Filter Job Code
4.5 แสดง Filter DVT Project
4.6 แสดง Filter Employee Subgroup
4.7 แสดง Filter Hiring date from
4.8 แสดง Filter Hiring date to</t>
    </r>
  </si>
  <si>
    <t>TBC ต้องมี filter Policy มั้ย
21 Jul ตัดออก</t>
  </si>
  <si>
    <t>RU_03_02</t>
  </si>
  <si>
    <t>ตรวจสอบสถานะเริ่มต้นของปุ่ม More filters (Default: Collapsed)</t>
  </si>
  <si>
    <t>1. เข้าสู่เมนูที่กำหนด
2. ตรวจสอบการแสดงปุ่ม "More filters" ในแถว Filter
3. ตรวจสอบว่า Filter ที่ซ่อนไว้แสดงผลอยู่หรือไม่ในสถานะเริ่มต้น</t>
  </si>
  <si>
    <r>
      <rPr>
        <sz val="11"/>
        <color rgb="FF000000"/>
        <rFont val="Tahoma"/>
        <family val="2"/>
      </rPr>
      <t xml:space="preserve">2.1 แสดงปุ่ม "More filters" พร้อมไอคอนลูกศรชี้ลง (▾) ต่อท้ายข้อความ ในตำแหน่งถัดจาก Filter PG to
3.1 Filter เพิ่มเติม </t>
    </r>
    <r>
      <rPr>
        <u/>
        <sz val="11"/>
        <color rgb="FF00B050"/>
        <rFont val="Tahoma"/>
        <family val="2"/>
      </rPr>
      <t>ยังไม่แสดงผลในสถานะเริ่มต้น</t>
    </r>
    <r>
      <rPr>
        <sz val="11"/>
        <color rgb="FF000000"/>
        <rFont val="Tahoma"/>
        <family val="2"/>
      </rPr>
      <t xml:space="preserve"> (Business Group, Business Unit, Company Code, Job Code, DVTProject, Employee Subgroup, Hiring date from, Hiring date to) </t>
    </r>
  </si>
  <si>
    <t>RU_03_03</t>
  </si>
  <si>
    <t>ตรวจสอบการกดปุ่ม More filters แล้วแสดง Filter ที่ซ่อนไว้ครบถ้วน</t>
  </si>
  <si>
    <t>1. เข้าสู่เมนูที่กำหนด
2. กดปุ่ม "More filters"
3. ตรวจสอบ Filter ที่แสดงเพิ่มขึ้นมาใหม่ทั้งหมด</t>
  </si>
  <si>
    <r>
      <rPr>
        <sz val="11"/>
        <color rgb="FF000000"/>
        <rFont val="Tahoma"/>
        <family val="2"/>
      </rPr>
      <t xml:space="preserve">2.1 สามารถกดปุ่ม "More filters" ได้
3.1 แสดง Filter เพิ่มเติมเป็นแถวใหม่ใต้แถว Filter หลัก ครบถ้วนดังนี้: Business Group, Business Unit, Company Code, Job Code, DVTProject, Employee Subgroup, Hiring date from, Hiring date to
3.2 Filter ที่แสดงเดิม (Benefit plan, </t>
    </r>
    <r>
      <rPr>
        <strike/>
        <sz val="11"/>
        <color rgb="FF00B050"/>
        <rFont val="Tahoma"/>
        <family val="2"/>
      </rPr>
      <t>Rule type</t>
    </r>
    <r>
      <rPr>
        <sz val="11"/>
        <color rgb="FF000000"/>
        <rFont val="Tahoma"/>
        <family val="2"/>
      </rPr>
      <t>, Employee Group, Policy, Effective type, PG from, PG to) ยังคงแสดงอยู่ครบถ้วนเช่นเดิม</t>
    </r>
  </si>
  <si>
    <t>RU_03_04</t>
  </si>
  <si>
    <t>ตรวจสอบการเปลี่ยนข้อความและไอคอนของปุ่มเป็น "Fewer filters" หลังกด More filters</t>
  </si>
  <si>
    <t>1. เข้าสู่เมนูที่กำหนด
2. กดปุ่ม "More filters"
3. ตรวจสอบข้อความและไอคอนบนปุ่มหลังจากกด</t>
  </si>
  <si>
    <t>3.1 ปุ่มเปลี่ยนข้อความจาก "More filters" เป็น "Fewer filters"
3.2 ไอคอนลูกศรเปลี่ยนทิศทางจากชี้ลง (▾) เป็นชี้ขึ้น (▴)</t>
  </si>
  <si>
    <t>RU_03_06</t>
  </si>
  <si>
    <r>
      <rPr>
        <sz val="11"/>
        <color rgb="FF000000"/>
        <rFont val="Tahoma"/>
        <family val="2"/>
      </rPr>
      <t xml:space="preserve">ตรวจสอบ Filter </t>
    </r>
    <r>
      <rPr>
        <sz val="11"/>
        <color rgb="FF0070C0"/>
        <rFont val="Tahoma"/>
        <family val="2"/>
      </rPr>
      <t>Benefit plan</t>
    </r>
  </si>
  <si>
    <r>
      <rPr>
        <sz val="11"/>
        <color rgb="FF000000"/>
        <rFont val="Tahoma"/>
        <family val="2"/>
      </rPr>
      <t>1. เข้าสู่เมนูที่กำหนด
2. ตรวจสอบ Filter</t>
    </r>
    <r>
      <rPr>
        <sz val="11"/>
        <color rgb="FF0070C0"/>
        <rFont val="Tahoma"/>
        <family val="2"/>
      </rPr>
      <t xml:space="preserve"> Benefit plan
</t>
    </r>
    <r>
      <rPr>
        <sz val="11"/>
        <color rgb="FF000000"/>
        <rFont val="Tahoma"/>
        <family val="2"/>
      </rPr>
      <t xml:space="preserve">3. กด Filter </t>
    </r>
    <r>
      <rPr>
        <sz val="11"/>
        <color rgb="FF0070C0"/>
        <rFont val="Tahoma"/>
        <family val="2"/>
      </rPr>
      <t xml:space="preserve">Benefit plan
</t>
    </r>
    <r>
      <rPr>
        <sz val="11"/>
        <color rgb="FF000000"/>
        <rFont val="Tahoma"/>
        <family val="2"/>
      </rPr>
      <t xml:space="preserve">4. กดเลือกแต่ละ </t>
    </r>
    <r>
      <rPr>
        <sz val="11"/>
        <color rgb="FF0070C0"/>
        <rFont val="Tahoma"/>
        <family val="2"/>
      </rPr>
      <t>Benefit plan</t>
    </r>
    <r>
      <rPr>
        <sz val="11"/>
        <color rgb="FF000000"/>
        <rFont val="Tahoma"/>
        <family val="2"/>
      </rPr>
      <t xml:space="preserve"> และตรวจสอบตารางแสดงผล</t>
    </r>
  </si>
  <si>
    <r>
      <rPr>
        <sz val="11"/>
        <color rgb="FF000000"/>
        <rFont val="Tahoma"/>
        <family val="2"/>
      </rPr>
      <t>2.1 แสดง Default: All (No filter)
2.2 แสดง Filter Type: Dropdown
3.1 สามารถกดเลือก Filter ได้
3.2 แสดงตัวเลือก</t>
    </r>
    <r>
      <rPr>
        <sz val="11"/>
        <color rgb="FF0070C0"/>
        <rFont val="Tahoma"/>
        <family val="2"/>
      </rPr>
      <t xml:space="preserve"> Benefit plan </t>
    </r>
    <r>
      <rPr>
        <sz val="11"/>
        <color rgb="FF000000"/>
        <rFont val="Tahoma"/>
        <family val="2"/>
      </rPr>
      <t xml:space="preserve">ครบถ้วน ดังนี้
</t>
    </r>
    <r>
      <rPr>
        <sz val="11"/>
        <color rgb="FF0070C0"/>
        <rFont val="Tahoma"/>
        <family val="2"/>
      </rPr>
      <t xml:space="preserve">ค่ารักษาพยาบาล (TH_MAD_001)
ค่าฝึกอบรม (TH_TRN_001)
ค่าเดินทาง (TH_TRV_001)
เบิกค่าน้ำมัน (TH_FUL_001)...
</t>
    </r>
    <r>
      <rPr>
        <sz val="11"/>
        <color rgb="FF000000"/>
        <rFont val="Tahoma"/>
        <family val="2"/>
      </rPr>
      <t xml:space="preserve">4.1 สามารถเลือกแต่ละ </t>
    </r>
    <r>
      <rPr>
        <sz val="11"/>
        <color rgb="FF0070C0"/>
        <rFont val="Tahoma"/>
        <family val="2"/>
      </rPr>
      <t>Benefit plan</t>
    </r>
    <r>
      <rPr>
        <sz val="11"/>
        <color rgb="FF000000"/>
        <rFont val="Tahoma"/>
        <family val="2"/>
      </rPr>
      <t xml:space="preserve"> ได้
4.2 สามารถเลือกได้ทีละ 1 </t>
    </r>
    <r>
      <rPr>
        <sz val="11"/>
        <color rgb="FF0070C0"/>
        <rFont val="Tahoma"/>
        <family val="2"/>
      </rPr>
      <t xml:space="preserve">Benefit plan </t>
    </r>
    <r>
      <rPr>
        <sz val="11"/>
        <color rgb="FF000000"/>
        <rFont val="Tahoma"/>
        <family val="2"/>
      </rPr>
      <t xml:space="preserve">(Single select)
4.3 แสดงข้อมูลถูกต้องตาม Filter
 </t>
    </r>
  </si>
  <si>
    <t>TBC Plan name (Plan ID)? ใน column มีแค่ ID</t>
  </si>
  <si>
    <t>RU_03_08</t>
  </si>
  <si>
    <t>ตรวจสอบ Filter Employee Group</t>
  </si>
  <si>
    <t>1. เข้าสู่เมนูที่กำหนด
2. ตรวจสอบ Filter Employee Group
3. กด Filter Employee Group
4. กดเลือกแต่ละ Employee Group และตรวจสอบตารางแสดงผล</t>
  </si>
  <si>
    <r>
      <rPr>
        <sz val="11"/>
        <color rgb="FF000000"/>
        <rFont val="Tahoma"/>
        <family val="2"/>
      </rPr>
      <t>2.1 แสดง Default: All (No filter)
2.2 แสดง Filter Type: Dropdown
3.1 สามารถกดเลือก Filter ได้
3.2 แสดงตัวเลือก</t>
    </r>
    <r>
      <rPr>
        <sz val="11"/>
        <color rgb="FF0070C0"/>
        <rFont val="Tahoma"/>
        <family val="2"/>
      </rPr>
      <t xml:space="preserve"> </t>
    </r>
    <r>
      <rPr>
        <sz val="11"/>
        <color rgb="FF000000"/>
        <rFont val="Tahoma"/>
        <family val="2"/>
      </rPr>
      <t xml:space="preserve">Employee Group ครบถ้วน ดังนี้
A - Permanent
B - Expat Outbound
C - Expat Inbound
D - Retirement
E - Temporary
F - DVT
G - Internship
H - Contingent Worker
4.1 สามารถเลือกแต่ละ Employee Group ได้
4.2 สามารถเลือกได้ทีละ 1 Employee Group (Single select)
4.3 แสดงข้อมูลถูกต้องตาม Filter
 </t>
    </r>
  </si>
  <si>
    <t>TBC Dropdown Group - Group name ได้ใช่มั้ย</t>
  </si>
  <si>
    <t>RU_03_10</t>
  </si>
  <si>
    <t>ตรวจสอบ Filter Effective type</t>
  </si>
  <si>
    <t>1. เข้าสู่เมนูที่กำหนด
2. ตรวจสอบ Filter Effective type
3. กด Filter Effective type
4. กดเลือกแต่ละ Effective type และตรวจสอบตารางแสดงผล</t>
  </si>
  <si>
    <r>
      <rPr>
        <sz val="11"/>
        <color rgb="FF000000"/>
        <rFont val="Tahoma"/>
        <family val="2"/>
      </rPr>
      <t>2.1 แสดง Default: All (No filter)
2.2 แสดง Filter Type: Dropdown
3.1 สามารถกดเลือก Filter ได้
3.2 แสดงตัวเลือก</t>
    </r>
    <r>
      <rPr>
        <sz val="11"/>
        <color rgb="FF0070C0"/>
        <rFont val="Tahoma"/>
        <family val="2"/>
      </rPr>
      <t xml:space="preserve"> </t>
    </r>
    <r>
      <rPr>
        <sz val="11"/>
        <color rgb="FF000000"/>
        <rFont val="Tahoma"/>
        <family val="2"/>
      </rPr>
      <t xml:space="preserve">Effective type ครบถ้วน ดังนี้
HireDate
PassProbationDate
DayFromHireDate
HourFromHireDate
4.1 สามารถเลือกแต่ละ Effective type ได้
4.2 สามารถเลือกได้ทีละ 1 Effective type (Single select)
4.3 แสดงข้อมูลถูกต้องตาม Filter
 </t>
    </r>
  </si>
  <si>
    <t>RU_03_11</t>
  </si>
  <si>
    <t>ตรวจสอบ UI/Field Type ของ Filter PG from และ PG to</t>
  </si>
  <si>
    <t>1. เข้าสู่เมนูที่กำหนด
2. ตรวจสอบรูปแบบ (Type) ของ Field PG from และ PG to</t>
  </si>
  <si>
    <t>2.1 Field PG from และ PG to เป็นรูปแบบ Number Input พร้อม Spinner มีปุ่มลูกศรขึ้น-ลง (▲▼) อยู่ด้านขวาของช่องกรอก
2.2 สามารถพิมพ์ตัวเลขในช่องได้โดยตรง
2.3 แสดง Default: ค่าว่าง (No filter)</t>
  </si>
  <si>
    <t>RU_03_12</t>
  </si>
  <si>
    <t>ตรวจสอบการพิมพ์ตัวเลขโดยตรงใน Field PG from และ PG to</t>
  </si>
  <si>
    <t>PG from = 1, PG to = 6</t>
  </si>
  <si>
    <t>1. เข้าสู่เมนูที่กำหนด
2. คลิกที่ Field PG from แล้วพิมพ์เลข "1"
3. คลิกที่ Field PG to แล้วพิมพ์เลข "6"</t>
  </si>
  <si>
    <t>2.1 สามารถพิมพ์ตัวเลขใน Field PG from ได้ และแสดงค่าที่พิมพ์ถูกต้อง
3.1 สามารถพิมพ์ตัวเลขใน Field PG to ได้ และแสดงค่าที่พิมพ์ถูกต้อง</t>
  </si>
  <si>
    <t>RU_03_13</t>
  </si>
  <si>
    <t>ตรวจสอบการกดปุ่มลูกศรขึ้น (▲) เพื่อเพิ่มค่าใน PG from และ PG to ทีละ 1</t>
  </si>
  <si>
    <t>ค่าเริ่มต้น PG from = 1</t>
  </si>
  <si>
    <t>1. เข้าสู่เมนูที่กำหนด
2. กดปุ่มลูกศรขึ้น (▲) ของ Field PG from จำนวน 3 ครั้ง จากค่าเริ่มต้น 1
3. ทำซ้ำขั้นตอนเดียวกันกับ Field PG to</t>
  </si>
  <si>
    <t>2.1 ค่าใน Field PG from เพิ่มขึ้นทีละ 1 ต่อการกด 1 ครั้ง (1 → 2 → 3 → 4)
3.1 ค่าใน Field PG to เพิ่มขึ้นทีละ 1 ต่อการกด 1 ครั้ง ในลักษณะเดียวกัน</t>
  </si>
  <si>
    <t>RU_03_14</t>
  </si>
  <si>
    <t>ตรวจสอบการกดปุ่มลูกศรลง (▼) เพื่อลดค่าใน PG from และ PG to ทีละ 1</t>
  </si>
  <si>
    <t>ค่าเริ่มต้น PG from = 4</t>
  </si>
  <si>
    <t>1. เข้าสู่เมนูที่กำหนด
2. กรอกค่า PG from = 4
3. กดปุ่มลูกศรลง (▼) ของ Field PG from จำนวน 2 ครั้ง
4. ทำซ้ำขั้นตอนเดียวกันกับ Field PG to</t>
  </si>
  <si>
    <t>3.1 ค่าใน Field PG from ลดลงทีละ 1 ต่อการกด 1 ครั้ง (4 → 3 → 2)
4.1 ค่าใน Field PG to ลดลงทีละ 1 ต่อการกด 1 ครั้ง ในลักษณะเดียวกัน</t>
  </si>
  <si>
    <t>RU_03_15</t>
  </si>
  <si>
    <t>ตรวจสอบ Validation ป้องกันการกรอกตัวอักษรหรือสัญลักษณ์ที่ไม่ใช่ตัวเลขใน PG from/PG to</t>
  </si>
  <si>
    <t>PG from/PG to = "abc", "1.5", "-", "+", "!@#"</t>
  </si>
  <si>
    <t>1. เข้าสู่เมนูที่กำหนด
2. พิมพ์ตัวอักษรภาษาอังกฤษ/ไทย ใน Field PG from และ PG to
3. พิมพ์สัญลักษณ์พิเศษ (เช่น !, @, #, .) ใน Field PG from และ PG to</t>
  </si>
  <si>
    <t>2.1 ระบบไม่ยอมรับตัวอักษร ไม่มีค่าใดๆ ถูกกรอกเข้าไปใน Field (Field ยอมรับเฉพาะตัวเลขเท่านั้น)
3.1 ระบบไม่ยอมรับสัญลักษณ์พิเศษ ไม่มีค่าใดๆ ถูกกรอกเข้าไปใน Field</t>
  </si>
  <si>
    <t>RU_03_16</t>
  </si>
  <si>
    <t>ตรวจสอบ Validation ค่าต่ำสุด (Min) ของ Field PG from/PG to</t>
  </si>
  <si>
    <t>PG from/PG to = 0, -1, -99</t>
  </si>
  <si>
    <t>1. เข้าสู่เมนูที่กำหนด
2. พิมพ์ค่า 0 ใน Field PG from
3. พิมพ์ค่าติดลบ (เช่น -1) ใน Field PG from
4. กดปุ่มลูกศรลง (▼) ต่อเนื่องจนกว่าค่าจะถึงขอบเขตต่ำสุด</t>
  </si>
  <si>
    <t>2.1/3.1 ระบบไม่ยอมรับค่า 0 หรือค่าติดลบ (PG Group เริ่มต้นที่ 1) โดยแสดง Error message หรือไม่อนุญาตให้กรอกค่าดังกล่าว
4.1 เมื่อกดลูกศรลงถึงค่าต่ำสุดที่กำหนด (เช่น 1) ปุ่มลูกศรลงจะถูก Disable หรือค่าจะไม่ลดต่ำกว่าขอบเขตที่กำหนด</t>
  </si>
  <si>
    <t>RU_03_17</t>
  </si>
  <si>
    <t>ตรวจสอบ Validation ค่าสูงสุด (Max) ของ Field PG from/PG to</t>
  </si>
  <si>
    <t>PG from/PG to = ค่าที่มากกว่า PG Group สูงสุดที่มีในระบบ (เช่น 999)</t>
  </si>
  <si>
    <t>1. เข้าสู่เมนูที่กำหนด
2. พิมพ์ค่าที่มากกว่า PG Group สูงสุดที่ระบบรองรับ (เช่น 999) ใน Field PG to
3. กดปุ่มลูกศรขึ้น (▲) ต่อเนื่องจนกว่าค่าจะถึงขอบเขตสูงสุด</t>
  </si>
  <si>
    <t>2.1 ระบบไม่ยอมรับค่าที่เกินขอบเขตสูงสุด โดยแสดง Error message หรือปรับค่าให้อยู่ในขอบเขตที่กำหนดโดยอัตโนมัติ
3.1 เมื่อกดลูกศรขึ้นถึงค่าสูงสุดที่กำหนด ปุ่มลูกศรขึ้นจะถูก Disable หรือค่าจะไม่เพิ่มเกินขอบเขตที่กำหนด</t>
  </si>
  <si>
    <t>RU_03_18</t>
  </si>
  <si>
    <t>ตรวจสอบ Validation ความสัมพันธ์ระหว่าง PG from และ PG to (PG from ต้องไม่มากกว่า PG to)</t>
  </si>
  <si>
    <t>PG from = 6, PG to = 2</t>
  </si>
  <si>
    <t>1. เข้าสู่เมนูที่กำหนด
2. กรอกค่า PG from = 6 และ PG to = 2 (PG from มากกว่า PG to)
3. ตรวจสอบผลลัพธ์การ Filter หรือ Error message</t>
  </si>
  <si>
    <t>3.1 ระบบแสดง Error message แจ้งว่า PG from ต้องน้อยกว่าหรือเท่ากับ PG to หรือ
3.2 ระบบไม่ทำการ Filter ตาราง (แสดงค่าว่างหรือคงค่าตารางเดิม) จนกว่าจะกรอกค่าให้ถูกต้อง</t>
  </si>
  <si>
    <t>RU_03_19</t>
  </si>
  <si>
    <t>ตรวจสอบผลลัพธ์การ Filter ตารางเมื่อกรอกค่า PG from เพียงอย่างเดียว</t>
  </si>
  <si>
    <t>PG from = 1</t>
  </si>
  <si>
    <t>1. เข้าสู่เมนูที่กำหนด
2. กรอกค่า PG from = 1 โดยไม่กรอก PG to
3. ตรวจสอบผลลัพธ์ในตาราง</t>
  </si>
  <si>
    <t>3.1 ตารางแสดงเฉพาะ Rule ที่มีค่า PG From เท่ากับ 1 (หรือ PG Range ที่ครอบคลุมค่า 1) เท่านั้น เช่น rule-med-001, rule-med-002, rule-med-003
3.2 ข้อความ "Showing X of 8" อัปเดตจำนวนให้ตรงกับผลลัพธ์ที่ Filter ได้</t>
  </si>
  <si>
    <t>RU_03_20</t>
  </si>
  <si>
    <t>ตรวจสอบผลลัพธ์การ Filter ตารางเมื่อกรอกค่า PG to เพียงอย่างเดียว</t>
  </si>
  <si>
    <t>PG to = 4</t>
  </si>
  <si>
    <t>1. เข้าสู่เมนูที่กำหนด
2. กรอกค่า PG to = 4 โดยไม่กรอก PG from
3. ตรวจสอบผลลัพธ์ในตาราง</t>
  </si>
  <si>
    <t>3.1 ตารางแสดงเฉพาะ Rule ที่มีค่า PG To เท่ากับ 4 (หรือ PG Range ที่ครอบคลุมค่า 4) เท่านั้น
3.2 ข้อความ "Showing X of 8" อัปเดตจำนวนให้ตรงกับผลลัพธ์ที่ Filter ได้</t>
  </si>
  <si>
    <t>RU_03_21</t>
  </si>
  <si>
    <t>ตรวจสอบผลลัพธ์การ Filter ตารางเมื่อกรอกทั้ง PG from และ PG to พร้อมกัน (Range Filter)</t>
  </si>
  <si>
    <t>1. เข้าสู่เมนูที่กำหนด
2. กรอกค่า PG from = 1 และ PG to = 6
3. ตรวจสอบผลลัพธ์ในตาราง</t>
  </si>
  <si>
    <t>3.1 ตารางแสดงเฉพาะ Rule ที่มีช่วง PG From-PG To อยู่ภายในหรือคาบเกี่ยวกับช่วง 1-6 เท่านั้น (เช่น rule-med-001 · PG1-PG6)
3.2 Rule ที่มีช่วง PG อยู่นอกช่วงที่กำหนดจะไม่แสดงในตาราง
3.3 ข้อความ "Showing X of 8" อัปเดตจำนวนให้ถูกต้องตามผลลัพธ์</t>
  </si>
  <si>
    <t>RU_03_22</t>
  </si>
  <si>
    <t>ตรวจสอบ Filter Business Group</t>
  </si>
  <si>
    <t>1. เข้าสู่เมนูที่กำหนด
2. กด More filters
3. ตรวจสอบ Filter Business Group
4. กด Filter Business Group
5. กดเลือกแต่ละ Business Group และตรวจสอบตารางแสดงผล
6. ตรวจสอบ Fewer filters</t>
  </si>
  <si>
    <r>
      <rPr>
        <sz val="11"/>
        <color rgb="FF000000"/>
        <rFont val="Tahoma"/>
        <family val="2"/>
      </rPr>
      <t>3.1 แสดง Default: All (No filter)
3.2 แสดง Filter Type: Dropdown
4.1 สามารถกดเลือก Filter ได้
4.2 แสดงตัวเลือก</t>
    </r>
    <r>
      <rPr>
        <sz val="11"/>
        <color rgb="FF0070C0"/>
        <rFont val="Tahoma"/>
        <family val="2"/>
      </rPr>
      <t xml:space="preserve"> </t>
    </r>
    <r>
      <rPr>
        <sz val="11"/>
        <color rgb="FF000000"/>
        <rFont val="Tahoma"/>
        <family val="2"/>
      </rPr>
      <t>Business Group ครบถ้วน ดังนี้
Corporate
Logistics
Retail
5.1 สามารถเลือกแต่ละ Business Group ได้
5.2 สามารถเลือกได้ทีละ 1 Business Group (Single select)
5.3 แสดงข้อมูลถูกต้องตาม Filter
6.1 แสดงจำนวนที่ Filter หลัง Fewer filters เช่น Fewer filters (1)</t>
    </r>
  </si>
  <si>
    <t>RU_03_23</t>
  </si>
  <si>
    <t>ตรวจสอบ Filter Company Code</t>
  </si>
  <si>
    <t>1. เข้าสู่เมนูที่กำหนด
2. กด More filters
3. ตรวจสอบ Filter Company Code
4. กด Filter Company Code
5. กดเลือกแต่ละ Company Code และตรวจสอบตารางแสดงผล
6. ตรวจสอบ Fewer filters</t>
  </si>
  <si>
    <r>
      <rPr>
        <sz val="11"/>
        <color rgb="FF000000"/>
        <rFont val="Tahoma"/>
        <family val="2"/>
      </rPr>
      <t>3.1 แสดง Default: All (No filter)
3.2 แสดง Filter Type: Dropdown
4.1 สามารถกดเลือก Filter ได้
4.2 แสดงตัวเลือก</t>
    </r>
    <r>
      <rPr>
        <sz val="11"/>
        <color rgb="FF0070C0"/>
        <rFont val="Tahoma"/>
        <family val="2"/>
      </rPr>
      <t xml:space="preserve"> </t>
    </r>
    <r>
      <rPr>
        <sz val="11"/>
        <color rgb="FF000000"/>
        <rFont val="Tahoma"/>
        <family val="2"/>
      </rPr>
      <t>Company Code ครบถ้วน ดังนี้
C001
C002
C003
C004
C006...
5.1 สามารถเลือกแต่ละ Company Code ได้
5.2 สามารถเลือกได้ทีละ 1 Company Code (Single select)
5.3 แสดงข้อมูลถูกต้องตาม Filter
6.1 แสดงจำนวนที่ Filter หลัง Fewer filters เช่น Fewer filters (1)</t>
    </r>
  </si>
  <si>
    <t>RU_03_24</t>
  </si>
  <si>
    <t>ตรวจสอบ Filter Job Code</t>
  </si>
  <si>
    <t>1. เข้าสู่เมนูที่กำหนด
2. กด More filters
3. ตรวจสอบ Filter Job Code
4. กด Filter Job Code
5. กดเลือกแต่ละ Job Code และตรวจสอบตารางแสดงผล
6. ตรวจสอบ Fewer filters</t>
  </si>
  <si>
    <t>3.1 แสดง Default: All (No filter)
3.2 แสดง Filter Type: Dropdown
4.1 สามารถกดเลือก Filter ได้
4.2 แสดงตัวเลือก Job Code ครบถ้วน ดังนี้
PTB10.43
PTB10.51
STB10.01
STB10.03
STB10.11...
5.1 สามารถเลือกแต่ละ Job Code ได้
5.2 สามารถเลือกได้ทีละ 1 Job Code (Single select)
5.3 แสดงข้อมูลถูกต้องตาม Filter
6.1 แสดงจำนวนที่ Filter หลัง Fewer filters เช่น Fewer filters (1)</t>
  </si>
  <si>
    <t>RU_03_25</t>
  </si>
  <si>
    <t>ตรวจสอบ Filter DVTProject</t>
  </si>
  <si>
    <t>1. เข้าสู่เมนูที่กำหนด
2. กด More filters
3. ตรวจสอบ Filter DVTProject
4. กด Filter DVTProject
5. กดเลือกแต่ละ DVTProject และตรวจสอบตารางแสดงผล
6. ตรวจสอบ Fewer filters</t>
  </si>
  <si>
    <t>3.1 แสดง Default: All (No filter)
3.2 แสดง Filter Type: Dropdown
4.1 สามารถกดเลือก Filter ได้
4.2 แสดงตัวเลือก DVTProject ครบถ้วน ดังนี้
B02
B03
B04
B05
B06...
5.1 สามารถเลือกแต่ละ DVTProject ได้
5.2 สามารถเลือกได้ทีละ 1 DVTProject (Single select)
5.3 แสดงข้อมูลถูกต้องตาม Filter
6.1 แสดงจำนวนที่ Filter หลัง Fewer filters เช่น Fewer filters (1)</t>
  </si>
  <si>
    <t>RU_03_26</t>
  </si>
  <si>
    <t>ตรวจสอบ Filter Employee Subgroup</t>
  </si>
  <si>
    <t>1. เข้าสู่เมนูที่กำหนด
2. กด More filters
3. ตรวจสอบ Filter Employee Subgroup
4. กด Filter Employee Subgroup
5. กดเลือกแต่ละ Employee Subgroup และตรวจสอบตารางแสดงผล
6. ตรวจสอบ Fewer filters</t>
  </si>
  <si>
    <t>3.1 แสดง Default: All (No filter)
3.2 แสดง Filter Type: Dropdown
4.1 สามารถกดเลือก Filter ได้
4.2 แสดงตัวเลือก Employee Subgroup ครบถ้วน ดังนี้
D1
D2...
5.1 สามารถเลือกแต่ละ Employee Subgroupได้
5.2 สามารถเลือกได้ทีละ 1 Employee Subgroup (Single select)
5.3 แสดงข้อมูลถูกต้องตาม Filter
6.1 แสดงจำนวนที่ Filter หลัง Fewer filters เช่น Fewer filters (1)</t>
  </si>
  <si>
    <t>RU_03_27</t>
  </si>
  <si>
    <t>ตรวจสอบ Filter Hiring date from</t>
  </si>
  <si>
    <t>1. เข้าสู่เมนูที่กำหนด
2. กด More filters
3. ตรวจสอบ Filter Hiring date from
4. กด Filter Hiring date from
5. กดเลือกวันที่ย้อนหลัง/ปัจจุบัน/อนาคต และตรวจสอบตารางแสดงผล
6. ตรวจสอบ Fewer filters</t>
  </si>
  <si>
    <t>3.1 แสดง Placeholder: Select date (No filter)
4.1 แสดง Filter Type: Date picker
4.2 แสดง Default วันเดือนปีปัจจุบัน
5.1 สามารถเลือกวันที่ที่ต้องการ Filter ได้
5.2 แสดงข้อมูลถูกต้องตาม Filter
6.1 แสดงจำนวนที่ Filter หลัง Fewer filters เช่น Fewer filters (1)</t>
  </si>
  <si>
    <t>RU_03_28</t>
  </si>
  <si>
    <t>ตรวจสอบ Filter Hiring date to</t>
  </si>
  <si>
    <t>1. เข้าสู่เมนูที่กำหนด
2. กด More filters
3. ตรวจสอบ Filter Hiring date to
4. กด Filter Hiring date to
5. กดเลือกวันที่ย้อนหลัง/ปัจจุบัน/อนาคต และตรวจสอบตารางแสดงผล
6. ตรวจสอบ Fewer filters</t>
  </si>
  <si>
    <t>RU_03_29</t>
  </si>
  <si>
    <t>1. เข้าสู่เมนูที่กำหนด
2. ตรวจสอบการแสดงปุ่ม Clear filter ก่อน filter
3. เลือก Filter ที่ต้องการ และตรวจสอบตารางแสดงผล
4. ตรวจสอบการแสดงปุ่ม Clear filter หลัง filter
5. กด Clear filter
6. ตรวจสอบ Filter หลังกด Clear filter
7. ตรวจสอบตารางแสดงผล</t>
  </si>
  <si>
    <t>2.1 ไม่แสดงปุ่ม Clear filter
3.1 ข้อมูลในตารางแสดงตาม Filter
4.1 แสดงปุ่ม Clear filter
5.1 สามารถกดปุ่ม Clear filter ได้
6.1 Filter ทั้งหมดแสดงค่า Default (No filter)
7.1 ตารางแสดงค่าทั้งหมดก่อน Filter</t>
  </si>
  <si>
    <t>RU_04</t>
  </si>
  <si>
    <t>ตรวจสอบตารางแสดง Rule</t>
  </si>
  <si>
    <t>RU_04_01</t>
  </si>
  <si>
    <r>
      <rPr>
        <sz val="11"/>
        <color rgb="FF000000"/>
        <rFont val="Tahoma"/>
        <family val="2"/>
      </rPr>
      <t xml:space="preserve">2.1 แสดง Column Rule ID
2.2 แสดง Column Rule name
</t>
    </r>
    <r>
      <rPr>
        <strike/>
        <sz val="11"/>
        <color rgb="FF00B050"/>
        <rFont val="Tahoma"/>
        <family val="2"/>
      </rPr>
      <t xml:space="preserve">2.3 แสดง Column Rule type
</t>
    </r>
    <r>
      <rPr>
        <sz val="11"/>
        <color rgb="FF000000"/>
        <rFont val="Tahoma"/>
        <family val="2"/>
      </rPr>
      <t>2.4 แสดง Column Benefit plan ID
2.5 แสดง Column Business Group
2.6 แสดง Column Business Unit
2.7 แสดง Column Company Code
2.8 แสดง Column Job Code
2.9 แสดง Column Employee Group
2.10 แสดง Column Employee Subgroup
2.11 แสดง Column PG From
2.12 แสดง Column PG To
2.13 แสดง Column DVTProject
2.14 แสดง Column Hiring Date From
2.15 แสดง Column Hiring Date To
2.16 แสดง Column Effective type
2.17 แสดง Column Entitlement amount</t>
    </r>
  </si>
  <si>
    <t>BE Rule v. ล่าสุดไม่มี rule type
21 Jul ตัดออก</t>
  </si>
  <si>
    <t>RU_04_02</t>
  </si>
  <si>
    <t>2.1 Default ข้อมูลเรียงลำดับตาม Rule ID ถูกต้อง
3.1 สามารถกด Header Column เพื่อเรียงลำดับข้อมูลตามที่ต้องการได้</t>
  </si>
  <si>
    <t>การเรียงข้อมูล</t>
  </si>
  <si>
    <t>RU_04_03</t>
  </si>
  <si>
    <t xml:space="preserve">ตรวจสอบความครบถ้วนของ Column ในตาราง Rule </t>
  </si>
  <si>
    <t>1. เข้าสู่เมนูที่กำหนด
2. ตรวจสอบ Column ทั้งหมดที่แสดงในตาราง Rule</t>
  </si>
  <si>
    <t>2.1 ตารางแสดง Column ครบถ้วนดังนี้: Rule ID, Rule name, Benefit plan ID, Business Group, Business Unit, Company Code, Job Code, Employee Group, Employee Subgroup, PG From
2.2 หัวตาราง (Header) ของแต่ละ Column แสดงข้อความถูกต้องตรงตาม Spec
2.3 Column ที่รองรับการ Sort แสดงไอคอนลูกศรขึ้น-ลง (↕) ที่หัว Column</t>
  </si>
  <si>
    <t>RU_04_04</t>
  </si>
  <si>
    <t>ตรวจสอบข้อมูลใน Column Rule ID</t>
  </si>
  <si>
    <t xml:space="preserve">1. เข้าสู่เมนูที่กำหนด
2. ตรวจสอบข้อมูลใน Column Rule ID ของแต่ละแถว
</t>
  </si>
  <si>
    <t xml:space="preserve">2.1 แสดง Rule ID ครบทุกแถว ไม่มีค่าว่าง
2.2 Rule ID ไม่ซ้ำกัน (Unique) ในทุกแถว
2.3 รูปแบบ Rule ID เป็นตัวเลข 6 หลัก
</t>
  </si>
  <si>
    <t>RU_04_05</t>
  </si>
  <si>
    <t>ตรวจสอบข้อมูลใน Column Rule name</t>
  </si>
  <si>
    <t xml:space="preserve">1. เข้าสู่เมนูที่กำหนด
2. ตรวจสอบข้อมูลใน Column Rule name ของแต่ละแถว
</t>
  </si>
  <si>
    <t xml:space="preserve">2.1 แสดง Rule name ครบทุกแถว ไม่มีค่าว่าง
2.2 Rule name ไม่ซ้ำกัน (Unique) ในทุกแถว
2.3 รูปแบบ Rule name แสดง Pattern ตามที่กำหนด MedicalReimbursement--BU(XXX-XXX)-Business Grop-Buniness Group Name(PG from-PG To)-(Hiring Date To) เช่น MedicalReimbursement--CDS(XXX-XXX)-A - Permanent(7-16)-(12/31/9999)
</t>
  </si>
  <si>
    <t>RU_04_06</t>
  </si>
  <si>
    <t>ตรวจสอบข้อมูลใน Column Benefit plan ID</t>
  </si>
  <si>
    <t xml:space="preserve">1. เข้าสู่เมนูที่กำหนด
2. ตรวจสอบข้อมูลใน Column Benefit plan ID ของแต่ละแถว
</t>
  </si>
  <si>
    <t>2.1 แสดง Benefit plan ID ครบทุกแถว ไม่มีค่าว่าง
2.2 ค่าที่แสดงสอดคล้องกับข้อมูล Rule เช่น TH_MED_001 ตรงกับ MedicalReimbursement
2.3 ค่า Benefit plan ID ที่แสดงอยู่ใน Benefit Plan ทั้งหมด ไม่มี Plan ID ที่ไม่มีข้อมูล</t>
  </si>
  <si>
    <t>RU_04_07</t>
  </si>
  <si>
    <t>ตรวจสอบข้อมูลใน Column Business Group</t>
  </si>
  <si>
    <t>1. เข้าสู่เมนูที่กำหนด
2. ตรวจสอบข้อมูลใน Column Business Group ของแต่ละแถว</t>
  </si>
  <si>
    <t>2.1 หากไม่มีข้อมูล Business Group ต้องแสดงเป็นเครื่องหมาย "-" ในตาราง
2.2 หากมีข้อมูล Business Group ต้องแสดงค่า Business Group ถูกต้อง
2.3 Business Group ที่แสดงอยู่ใน Spec ทั้งหมดดังนี้
CRC
CU
CPN</t>
  </si>
  <si>
    <t>RU_04_08</t>
  </si>
  <si>
    <t>ตรวจสอบข้อมูลใน Column Business Unit</t>
  </si>
  <si>
    <t xml:space="preserve">1. เข้าสู่เมนูที่กำหนด
2. ตรวจสอบข้อมูลใน Column Business Unit ของแต่ละแถว
</t>
  </si>
  <si>
    <t>2.1 แสดง Business Unit ครบทุก Row ไม่มีค่าว่าง
2.2 Business Unit ที่แสดงอยู่ใน Spec ทั้งหมดดังนี้
CDS
RBS
SSP
SCM
CFR
CFM
OFM
B2S
CHG
PWB
CG-HR
RIS
CBD
FAST
CGO
CNG
T1C
CU
AUDIT
CENTRALTHAM
CRC
CMG
CPN
SU-BD
SU-CGO
SU-CMC &amp; SDO
SU-CNG
SU-FAST
SU-HR
SU-INTERNAL AUDIT
SU-RIS
SU-T1C
SU-OTHER</t>
  </si>
  <si>
    <t>RU_04_09</t>
  </si>
  <si>
    <t>ตรวจสอบข้อมูลใน Column Company Code</t>
  </si>
  <si>
    <t>1. เข้าสู่เมนูที่กำหนด
2. ตรวจสอบข้อมูลใน Column Company Code ของแต่ละแถว</t>
  </si>
  <si>
    <t>2.1 หากไม่มีข้อมูล Company Code ต้องแสดงเป็นเครื่องหมาย "-" ในตาราง
2.2 หากมีข้อมูล Company Code ต้องแสดงค่า Business Group ถูกต้อง
2.3 Company Code ที่แสดงอยู่ใน Spec ทั้งหมดดังนี้
C001
C002
C003
C004
C006
C008
C009
C010
C011
C012
C013
C014
C015
C031
C032
C033
C034
C035
C036
C037
C038
C039
C040
C041
C042
C043
C044
C045
C046
C047
C048
C049
C050
C051
C052
C053
C054
C055
C059
C066
C067
C068
C069
C070
C071
C072
C073
C074
C075
C076
C077
C078
C079
C080
C081
C096
C102
C103
C104
C105
C108
C109
C110
C111
C113
C120
C145</t>
  </si>
  <si>
    <t>RU_04_10</t>
  </si>
  <si>
    <t>ตรวจสอบข้อมูลใน Column Job Code</t>
  </si>
  <si>
    <t>1. เข้าสู่เมนูที่กำหนด
2. ตรวจสอบข้อมูลใน Column Job Code ของแต่ละแถว</t>
  </si>
  <si>
    <t>2.1 หากไม่มีข้อมูล Job Code ต้องแสดงเป็นเครื่องหมาย "-" ในตาราง
2.2 หากมีข้อมูล Job Code ต้องแสดงค่า Job Code ถูกต้อง
2.3 Job Code ที่แสดงอยู่ใน Spec ทั้งหมดดังนี้
PTB10.43
PTB10.51
STB10.01
STB10.03
STB10.11
STB10.12
STB10.21
STB10.22
STB10.23
STB10.31
STB10.32
STB10.40
STB10.41
STB10.42
STB10.43
STB10.51
STB10.52
STB10.61
STB10.62
STB10.63
STB10.99
STB11.01
STB11.03
STB11.11
STB11.12
STB11.21
STB11.22
STB11.23
STB11.31
STB11.32
STB11.40
STB11.41
STB11.42
STB11.43
STB11.51
STB11.52
STB11.61
STB11.62
STB11.63
STB11.99
STB12.01
STB12.03
STB12.11
STB12.12
STB12.21
STB12.22
STB12.23
STB12.31
STB12.32
STB12.40
STB12.41
STB12.42
STB12.43
STB12.51
STB12.52
STB12.61
STB12.62
STB12.63
STB12.99
STB14.01
STB14.03
STB14.11
STB14.12
STB14.21
STB14.22
STB14.23
STB14.31
STB14.32
STB14.40
STB14.41
STB14.42
STB14.43
STB14.51
STB14.52
STB14.61
STB14.62
STB14.63
STB14.99</t>
  </si>
  <si>
    <t>RU_04_11</t>
  </si>
  <si>
    <t>ตรวจสอบข้อมูลใน Column Employee Group</t>
  </si>
  <si>
    <t>1. เข้าสู่เมนูที่กำหนด
2. ตรวจสอบข้อมูลใน Column Employee Group ของแต่ละแถว</t>
  </si>
  <si>
    <r>
      <rPr>
        <sz val="11"/>
        <color rgb="FF000000"/>
        <rFont val="Tahoma"/>
        <family val="2"/>
      </rPr>
      <t xml:space="preserve">2.1 แสดง Employee Group ครบทุก Row ไม่มีค่าว่าง
2.2 Employee Group ที่แสดงอยู่ใน Spec ทั้งหมดดังนี้
</t>
    </r>
    <r>
      <rPr>
        <sz val="11"/>
        <color rgb="FF00B050"/>
        <rFont val="Tahoma"/>
        <family val="2"/>
      </rPr>
      <t>A - Permanent
B - Expat Outbound
C - Expat Inbound
D - Retirement
E - Temporary
F - DVT
G - Internship
H - Contingent Worker</t>
    </r>
  </si>
  <si>
    <t>TBC ควรเป็น A - Permanent เหมือนใน Filter มั้ย
21 Jul ควรเป็น A - Permanent เหมือนกัน ไม่ใช่แค่ A,B,C</t>
  </si>
  <si>
    <t>RU_04_12</t>
  </si>
  <si>
    <t>ตรวจสอบข้อมูลใน Column Employee Subgroup</t>
  </si>
  <si>
    <t>2.1 หากไม่มีข้อมูล Employee Subgroup ต้องแสดงเป็นเครื่องหมาย "-" ในตาราง
2.2 หากมีข้อมูล Employee Subgroup ต้องแสดงค่า Business Group ถูกต้อง
2.3 Employee Subgroup ที่แสดงอยู่ใน Spec ทั้งหมดดังนี้
P1
P2
P3
P4
D1
D2</t>
  </si>
  <si>
    <t>RU_04_13</t>
  </si>
  <si>
    <t>ตรวจสอบข้อมูลใน Column PG From</t>
  </si>
  <si>
    <t xml:space="preserve">1. เข้าสู่เมนูที่กำหนด
2. ตรวจสอบข้อมูลใน Column PG From ของแต่ละแถว
3. เปรียบเทียบกับค่า PG To ในแถวเดียวกัน
</t>
  </si>
  <si>
    <t xml:space="preserve">2.1 แสดง PG From ครบทุก Row ไม่มีค่าว่าง
2.2 รูปแบบ PG From แสดงเป็นตัวเลข
3.1 PG From ต้องน้อยกว่า PG To
</t>
  </si>
  <si>
    <t>RU_04_14</t>
  </si>
  <si>
    <t>ตรวจสอบข้อมูลใน Column PG To</t>
  </si>
  <si>
    <t>1. เข้าสู่เมนูที่กำหนด
2. ตรวจสอบข้อมูลใน Column PG To ของแต่ละแถว
3. เปรียบเทียบกับค่า PG From ในแถวเดียวกัน</t>
  </si>
  <si>
    <t xml:space="preserve">2.1 แสดง PG To ครบทุก Row ไม่มีค่าว่าง
2.2 รูปแบบ PG To แสดงเป็นตัวเลข
3.1 PG To ต้องมากกว่า PG From
</t>
  </si>
  <si>
    <t>RU_04_15</t>
  </si>
  <si>
    <t>ตรวจสอบข้อมูลใน Column DVTProject</t>
  </si>
  <si>
    <t>1. เข้าสู่เมนูที่กำหนด
2. ตรวจสอบข้อมูลใน Column DVTProject ของแต่ละแถว</t>
  </si>
  <si>
    <t>2.1 หากไม่มีข้อมูล DVTProject ต้องแสดงเป็นเครื่องหมาย "-" ในตาราง
2.2 หากมีข้อมูล DVTProject ต้องแสดงค่า DVTProject ถูกต้อง
2.3 DVTProject ที่แสดงอยู่ใน Spec ทั้งหมดดังนี้
B02
B03
B04
B05
B06</t>
  </si>
  <si>
    <t>RU_04_16</t>
  </si>
  <si>
    <t>ตรวจสอบข้อมูลใน Column Hiring Date From</t>
  </si>
  <si>
    <t>1. เข้าสู่เมนูที่กำหนด
2. ตรวจสอบข้อมูลใน Column Hiring Date From ของแต่ละแถว
3. เปรียบเทียบกับค่า Hiring Date To ในแถวเดียวกัน</t>
  </si>
  <si>
    <t>2.1 แสดง Hiring Date From ครบทุก Row ไม่มีค่าว่าง
2.2 รูปแบบ Hiring Date From แสดงเป็น dd-MMM-yyyy
2.3 Hiring Date From สามารถเป็นปีย้อนหลังได้
3.1 Hiring Date From ต้องน้อยกว่า Hiring Date To</t>
  </si>
  <si>
    <t>RU_04_17</t>
  </si>
  <si>
    <t>ตรวจสอบข้อมูลใน Column Hiring Date To</t>
  </si>
  <si>
    <t>1. เข้าสู่เมนูที่กำหนด
2. ตรวจสอบข้อมูลใน Column Hiring Date Toของแต่ละแถว
3. เปรียบเทียบกับค่า Hiring Date From ในแถวเดียวกัน</t>
  </si>
  <si>
    <t>2.1 แสดง Hiring Date To ครบทุก Row ไม่มีค่าว่าง
2.2 รูปแบบ Hiring Date To แสดงเป็น dd-MMM-yyyy
2.3 Hiring Date To สามารถเป็นปีล่วงหน้าได้
3.1 Hiring Date To ต้องมากกว่า Hiring Date From</t>
  </si>
  <si>
    <t>RU_04_18</t>
  </si>
  <si>
    <t>ตรวจสอบข้อมูลใน Column Effective type</t>
  </si>
  <si>
    <t>1. เข้าสู่เมนูที่กำหนด
2. ตรวจสอบข้อมูลใน Column Effective type ของแต่ละแถว</t>
  </si>
  <si>
    <t>2.1 แสดง Effective type ครบทุก Row ไม่มีค่าว่าง
2.2 Effective type ที่แสดงอยู่ใน Spec ทั้งหมดดังนี้
HireDate
PassProbationDate
DayFromHireDate
HourFromHireDate
YearFromHireDate</t>
  </si>
  <si>
    <t>RU_04_19</t>
  </si>
  <si>
    <t>ตรวจสอบข้อมูลใน Column Entitlement amount</t>
  </si>
  <si>
    <t xml:space="preserve">1. เข้าสู่เมนูที่กำหนด
2. ตรวจสอบข้อมูลใน Column Entitlement amount ของแต่ละแถว
</t>
  </si>
  <si>
    <t xml:space="preserve">2.1 แสดง Entitlement amount ครบทุก Row ไม่มีค่าว่าง
2.2 รูปแบบ Entitlement amount แสดงเป็นจำนวนเต็มที่มี , คั่นและแสดงทศนิยม 2 ตำแหน่ง เช่น 80,000.00
2.3 Entitlement amount ไม่สามารถเป็น 0 หรือน้อยกว่า 0 ได้
</t>
  </si>
  <si>
    <t>RU_05</t>
  </si>
  <si>
    <t>ตรวจสอบปุ่ม Create Rule และป็อปอัพ Create Rule</t>
  </si>
  <si>
    <t>RU_05_01</t>
  </si>
  <si>
    <t>ตรวจสอบการกดปุ่ม Create Rule และการแสดงป็อปอัพ Create Rule</t>
  </si>
  <si>
    <t>1. เข้าสู่เมนูที่กำหนด
2. ตรวจสอบการแสดงปุ่ม Create Rule
3. กดปุ่ม Create Rule</t>
  </si>
  <si>
    <t xml:space="preserve">2.1 แสดงปุ่ม Create Rule ที่มุมขวาบนของหน้าจอ
3.1 สามารถกดปุ่ม Create Rule ได้
3.2 แสดงป็อปอัพ "Create Rule" พร้อม Badge "Create" ที่มุมบนของป็อปอัพ
3.3 แสดงปุ่ม Cancel และ Save ที่ท้ายป็อปอัพ 
3.4 ปุ่ม Save และ Cancel อยู่ในสถานะ Enable </t>
  </si>
  <si>
    <t>RU_05_02</t>
  </si>
  <si>
    <t>ตรวจสอบการกดปุุ่ม Save หากกรอกข้อมูลไม่ครบถ้วน</t>
  </si>
  <si>
    <t>1. เข้าสู่เมนูที่กำหนด
2. ตรวจสอบการแสดงปุ่ม Create Rule
3. กดปุ่ม Create Rule
4. กด Save และตรวจสอบ Warning message
5. กดปิด Warning
6. กด Save อีกครั้ง
7. สังเกต Warning message ที่หายไปอัตโนมัติ</t>
  </si>
  <si>
    <t>4.1 เมื่อกดแล้วแสดง Warning message "กรุณาระบุวงเงินเบิกต่อปี" มุมขวาล่างของจอ
5.1 กดปิด Warning ได้
7.1 5-6 วินาที Warnning message จะหายไปอัตโนมัติ</t>
  </si>
  <si>
    <t>RU_05_03</t>
  </si>
  <si>
    <t>ตรวจสอบความครบถ้วนของ Field ในป็อปอัพ Create Rule</t>
  </si>
  <si>
    <t>1. เข้าสู่เมนูที่กำหนด
2. กดปุ่ม Create Rule
3. ตรวจสอบ Field ทั้งหมดในป็อปอัพ Create Rule</t>
  </si>
  <si>
    <r>
      <rPr>
        <sz val="11"/>
        <color rgb="FF000000"/>
        <rFont val="Tahoma"/>
        <family val="2"/>
      </rPr>
      <t xml:space="preserve">3.1 หัวข้อ RULE ID AND VALIDITY: แสดง Field Rule ID, Rule Name, </t>
    </r>
    <r>
      <rPr>
        <strike/>
        <sz val="11"/>
        <color rgb="FF00B050"/>
        <rFont val="Tahoma"/>
        <family val="2"/>
      </rPr>
      <t>Rule Type,</t>
    </r>
    <r>
      <rPr>
        <sz val="11"/>
        <color rgb="FF000000"/>
        <rFont val="Tahoma"/>
        <family val="2"/>
      </rPr>
      <t xml:space="preserve"> Benefit Plan ID, Status, </t>
    </r>
    <r>
      <rPr>
        <sz val="11"/>
        <color rgb="FF0070C0"/>
        <rFont val="Tahoma"/>
        <family val="2"/>
      </rPr>
      <t xml:space="preserve">effectiveStartDate, effectiveEndDate
</t>
    </r>
    <r>
      <rPr>
        <sz val="11"/>
        <color rgb="FF000000"/>
        <rFont val="Tahoma"/>
        <family val="2"/>
      </rPr>
      <t xml:space="preserve">3.2 หัวข้อ EMPLOYEE INFO: แสดง Field Business Group, Business Unit, Company Code, </t>
    </r>
    <r>
      <rPr>
        <strike/>
        <sz val="11"/>
        <color rgb="FF00B050"/>
        <rFont val="Tahoma"/>
        <family val="2"/>
      </rPr>
      <t>Policy Profile</t>
    </r>
    <r>
      <rPr>
        <sz val="11"/>
        <color rgb="FF000000"/>
        <rFont val="Tahoma"/>
        <family val="2"/>
      </rPr>
      <t xml:space="preserve">, </t>
    </r>
    <r>
      <rPr>
        <strike/>
        <sz val="11"/>
        <color rgb="FF00B050"/>
        <rFont val="Tahoma"/>
        <family val="2"/>
      </rPr>
      <t>Company</t>
    </r>
    <r>
      <rPr>
        <sz val="11"/>
        <color rgb="FF000000"/>
        <rFont val="Tahoma"/>
        <family val="2"/>
      </rPr>
      <t xml:space="preserve">, Job Code, </t>
    </r>
    <r>
      <rPr>
        <sz val="11"/>
        <color rgb="FF0070C0"/>
        <rFont val="Tahoma"/>
        <family val="2"/>
      </rPr>
      <t>DVTProject</t>
    </r>
    <r>
      <rPr>
        <sz val="11"/>
        <color rgb="FF000000"/>
        <rFont val="Tahoma"/>
        <family val="2"/>
      </rPr>
      <t>, Employee Group, Employee Subgroup, PG From, PG To, Hiring Date From, Hiring Date To
3.3 หัวข้อ EFFECTIVE OF PLAN: แสดง Field Effective Types, Waiting Period
3.4 หัวข้อ REIMBURSEMENT LIMITATION: แสดง Field Claim Period, Entitlement Amount, Maximum Amount per Claim, Additional Condition (Defined in Rule)
3.5 แสดงปุ่ม Cancel และ Save ท้ายป็อปอัพ</t>
    </r>
  </si>
  <si>
    <t>RU_05_04</t>
  </si>
  <si>
    <t>ตรวจสอบ Field Type ของแต่ละ Field ในป็อปอัพ Create Rule</t>
  </si>
  <si>
    <t>1. เข้าสู่เมนูที่กำหนด
2. กดปุ่ม Create Rule
3. ตรวจสอบรูปแบบ (Type) ของแต่ละ Field</t>
  </si>
  <si>
    <r>
      <rPr>
        <sz val="11"/>
        <color rgb="FF000000"/>
        <rFont val="Tahoma"/>
        <family val="2"/>
      </rPr>
      <t xml:space="preserve">3.1 </t>
    </r>
    <r>
      <rPr>
        <sz val="11"/>
        <color rgb="FF00B050"/>
        <rFont val="Tahoma"/>
        <family val="2"/>
      </rPr>
      <t xml:space="preserve">Rule ID: Text field (ไม่สามารถกรอกเองได้)
</t>
    </r>
    <r>
      <rPr>
        <sz val="11"/>
        <color rgb="FF000000"/>
        <rFont val="Tahoma"/>
        <family val="2"/>
      </rPr>
      <t xml:space="preserve">3.2 Rule Name: Text field, พิมพ์ข้อความได้
</t>
    </r>
    <r>
      <rPr>
        <strike/>
        <sz val="11"/>
        <color rgb="FF00B050"/>
        <rFont val="Tahoma"/>
        <family val="2"/>
      </rPr>
      <t xml:space="preserve">3.3 Rule Type: Dropdown (Single select)
</t>
    </r>
    <r>
      <rPr>
        <sz val="11"/>
        <color rgb="FF000000"/>
        <rFont val="Tahoma"/>
        <family val="2"/>
      </rPr>
      <t xml:space="preserve">3.4 Benefit Plan ID: Dropdown (Single select)
3.5 Status: Dropdown (Single select)
3.6 effectiveStartDate / effectiveEndDate: Date picker
</t>
    </r>
    <r>
      <rPr>
        <sz val="11"/>
        <color rgb="FF00B050"/>
        <rFont val="Tahoma"/>
        <family val="2"/>
      </rPr>
      <t xml:space="preserve">3.7 Business Group: Dropdown (Single select)
3.8 Business Unit: Dropdown (Single select)
3.9 Company Code: Dropdown (Single select)
</t>
    </r>
    <r>
      <rPr>
        <strike/>
        <sz val="11"/>
        <color rgb="FF00B050"/>
        <rFont val="Tahoma"/>
        <family val="2"/>
      </rPr>
      <t xml:space="preserve">3.10 Policy Profile: Dropdown (Single select)
3.11 Company: Dropdown (Single select)
</t>
    </r>
    <r>
      <rPr>
        <sz val="11"/>
        <color rgb="FF00B050"/>
        <rFont val="Tahoma"/>
        <family val="2"/>
      </rPr>
      <t>3.12 Job Code: Dropdown (Single select</t>
    </r>
    <r>
      <rPr>
        <sz val="11"/>
        <color rgb="FF0070C0"/>
        <rFont val="Tahoma"/>
        <family val="2"/>
      </rPr>
      <t xml:space="preserve">)
</t>
    </r>
    <r>
      <rPr>
        <sz val="11"/>
        <color rgb="FF000000"/>
        <rFont val="Tahoma"/>
        <family val="2"/>
      </rPr>
      <t xml:space="preserve">3.13 </t>
    </r>
    <r>
      <rPr>
        <sz val="11"/>
        <color rgb="FF0070C0"/>
        <rFont val="Tahoma"/>
        <family val="2"/>
      </rPr>
      <t xml:space="preserve">DVTProject: Dropdown (Single select)
</t>
    </r>
    <r>
      <rPr>
        <sz val="11"/>
        <color rgb="FF000000"/>
        <rFont val="Tahoma"/>
        <family val="2"/>
      </rPr>
      <t>3.14 Employee Group: Dropdown (Single select)
3.15 Employee Subgroup: Dropdown (Single select)
3.16 PG From / PG To: Number field (Spin Box)
3.17 Hiring Date From / Hiring Date To: Date picker
3.18 Effective Type: Dropdown (Single select)
3.19 Waiting Period: Number field (Spin Box)
3.20 Claim Period: Dropdown (Single select)
3.21 Entitlement Amount / Maximum Amount per Claim: Number field
3.22 Additional Condition (Defined in Rule): Textarea (พิมพ์ข้อความหลายบรรทัดได้)</t>
    </r>
  </si>
  <si>
    <t>- Rule ID ที่ Gen ควรแสดงตอน Create เลยมั้ย
21 Jul เก็บไว้หลังบ้าน ไม่แสดง รอดู Dev อีกที
- Business Group, Business unit, company code, Job code ควรเป็น Dropdown หรือไม่
21 Jul เป็น Dropdown
- Policy/ Company ไม่มีใน Spec
21 Jul ตัดออก
- DVT Project มีใน Spec แต่ไม่มีใน UI</t>
  </si>
  <si>
    <t>RU_05_05</t>
  </si>
  <si>
    <t>ตรวจสอบค่า Default ของแต่ละ Field ในป็อปอัพ Create Rule</t>
  </si>
  <si>
    <t>1. เข้าสู่เมนูที่กำหนด
2. กดปุ่ม Create Rule
3. ตรวจสอบค่าที่แสดงในแต่ละ Field ก่อนมีการแก้ไขข้อมูล แยกระหว่างค่า Default จริงกับข้อความ Placeholder (ตัวอย่าง)</t>
  </si>
  <si>
    <r>
      <rPr>
        <sz val="11"/>
        <color rgb="FF000000"/>
        <rFont val="Tahoma"/>
        <family val="2"/>
      </rPr>
      <t>3.1</t>
    </r>
    <r>
      <rPr>
        <sz val="11"/>
        <color rgb="FF00B050"/>
        <rFont val="Tahoma"/>
        <family val="2"/>
      </rPr>
      <t xml:space="preserve"> Rule ID: Default = "Auto generated by system"  (ไม่สามารถกรอกเองได้)
</t>
    </r>
    <r>
      <rPr>
        <sz val="11"/>
        <color rgb="FF000000"/>
        <rFont val="Tahoma"/>
        <family val="2"/>
      </rPr>
      <t xml:space="preserve">3.2 Rule Name: Default = Medical entitlement A
</t>
    </r>
    <r>
      <rPr>
        <strike/>
        <sz val="11"/>
        <color rgb="FF00B050"/>
        <rFont val="Tahoma"/>
        <family val="2"/>
      </rPr>
      <t xml:space="preserve">3.3 Rule Type: Default = Special
</t>
    </r>
    <r>
      <rPr>
        <sz val="11"/>
        <color rgb="FF000000"/>
        <rFont val="Tahoma"/>
        <family val="2"/>
      </rPr>
      <t xml:space="preserve">3.4 Benefit Plan ID: Default = ค่ารักษาพยาบาล (TH_MAD_001)
3.5 Status: Default = Active
3.6 effectiveStartDate: Default = วันที่ปัจจุบัน (เช่น 20 Jul 2026)
3.7 effectiveEndDate: Default = ว่าง (Select date)
</t>
    </r>
    <r>
      <rPr>
        <sz val="11"/>
        <color rgb="FF0070C0"/>
        <rFont val="Tahoma"/>
        <family val="2"/>
      </rPr>
      <t xml:space="preserve">3.8 Business Group: Default = "— Select Business Group —" (ยังไม่เลือก)
3.9 Business Unit: Default = "— Select Business Unit —" (ยังไม่เลือก)
3.10 Company Code: Default = "— Select Company Code —" (ยังไม่เลือก)
3.11 Policy Profile: Default = "— Select Policy Profile —" (ยังไม่เลือก)
3.11 Company: Default = "— Select Company —" (ยังไม่เลือก)
3.12 Job Code: Default = "— Select Job Code —" (ยังไม่เลือก)
3.13 DVTProject: Default =  "— Select DVTProject —" (ยังไม่เลือก)
</t>
    </r>
    <r>
      <rPr>
        <sz val="11"/>
        <color rgb="FF000000"/>
        <rFont val="Tahoma"/>
        <family val="2"/>
      </rPr>
      <t xml:space="preserve">3.11 Employee Group: Default = A - Permanent
3.12 </t>
    </r>
    <r>
      <rPr>
        <sz val="11"/>
        <color rgb="FF0070C0"/>
        <rFont val="Tahoma"/>
        <family val="2"/>
      </rPr>
      <t xml:space="preserve">Employee Subgroup: Default =  "— Select Employee Subgroup—" (ยังไม่เลือก)
</t>
    </r>
    <r>
      <rPr>
        <sz val="11"/>
        <color rgb="FF000000"/>
        <rFont val="Tahoma"/>
        <family val="2"/>
      </rPr>
      <t>3.13 PG From: Default = เช่น 17
3.12 PG To: Default = เช่น 20
3.14 Hiring Date From: Default = 1 Jan 1900
3.15 Hiring Date To: Default = 31 Dec 9999
3.16 Effective Type: Default = HireDate
3.17 Waiting Period: Default = เช่น 30
3.18 Claim Period: Default = Year
3.19 Entitlement Amount: Default = เช่น 70000
3.20 Maximum Amount per Claim: Default = ไม่จำกัด
3.21 Additional Condition: Default =  เงื่อนไขเพิ่มเติม (ถ้ามี)</t>
    </r>
  </si>
  <si>
    <t>RU_05_06</t>
  </si>
  <si>
    <t>ตรวจสอบ Required Field ในป็อปอัพ Create Rule</t>
  </si>
  <si>
    <r>
      <rPr>
        <sz val="11"/>
        <color rgb="FF000000"/>
        <rFont val="Tahoma"/>
        <family val="2"/>
      </rPr>
      <t xml:space="preserve">1. เข้าสู่เมนูที่กำหนด
2. กดปุ่ม Create Rule
3. ตรวจสอบสัญลักษณ์ </t>
    </r>
    <r>
      <rPr>
        <sz val="11"/>
        <color rgb="FFED7D31"/>
        <rFont val="Tahoma"/>
        <family val="2"/>
      </rPr>
      <t xml:space="preserve">* </t>
    </r>
    <r>
      <rPr>
        <sz val="11"/>
        <color rgb="FF000000"/>
        <rFont val="Tahoma"/>
        <family val="2"/>
      </rPr>
      <t>หน้า Label ของแต่ละ Field ที่เป็น Required
4. ปล่อย Required field บาง Field ว่างไว้ (เช่น Entitlement Amount) แล้วตรวจสอบปุ่ม Save
5. กรอกข้อมูลใน Required field ให้ครบถ้วน แล้วตรวจสอบปุ่ม Save</t>
    </r>
  </si>
  <si>
    <r>
      <rPr>
        <sz val="11"/>
        <color rgb="FF000000"/>
        <rFont val="Tahoma"/>
        <family val="2"/>
      </rPr>
      <t xml:space="preserve">3.1 Field ที่เป็น Required ประกอบด้วย Field ดังนี้ 
- Rule Name
- Benefit Plan ID
- Status
</t>
    </r>
    <r>
      <rPr>
        <sz val="11"/>
        <color rgb="FF4472C4"/>
        <rFont val="Tahoma"/>
        <family val="2"/>
      </rPr>
      <t>-</t>
    </r>
    <r>
      <rPr>
        <sz val="11"/>
        <color rgb="FF0070C0"/>
        <rFont val="Tahoma"/>
        <family val="2"/>
      </rPr>
      <t xml:space="preserve"> effectiveStartDate	
- effectiveEndDate 
- Business Group
</t>
    </r>
    <r>
      <rPr>
        <sz val="11"/>
        <color rgb="FF000000"/>
        <rFont val="Tahoma"/>
        <family val="2"/>
      </rPr>
      <t xml:space="preserve">- Employee Group
- PG From
- PG To
- Hiring Date From
- Hiring Date To
</t>
    </r>
    <r>
      <rPr>
        <sz val="11"/>
        <color rgb="FF4472C4"/>
        <rFont val="Tahoma"/>
        <family val="2"/>
      </rPr>
      <t>-</t>
    </r>
    <r>
      <rPr>
        <sz val="11"/>
        <color rgb="FF000000"/>
        <rFont val="Tahoma"/>
        <family val="2"/>
      </rPr>
      <t xml:space="preserve"> Effective type
- Waiting period (if effective type = PassProbationDate/DayFromHireDate/HourFromHireDate)
- Entitlement Amount
4.1 เมื่อ Required field ยังกรอก/เลือกไม่ครบ เมื่อกดปุ่ม Save จะแสดง Warning messing field ที่ยังไม่ได้กรอก และไม่สามารถกดบันทึกได้
5.1 เมื่อกรอก/เลือก Required field ครบถ้วน เมื่อกดปุ่ม Save จะสามารถกดเพื่อบันทึกข้อมูลได้</t>
    </r>
  </si>
  <si>
    <t>- Wordiing effectiveStartDate/ effectiveEndDate 
- effectiveEndDate Require?
- Business Group Require?</t>
  </si>
  <si>
    <t>RU_05_07</t>
  </si>
  <si>
    <t>ตรวจสอบปุ่ม Cancel และปุ่มปิด (X) ของป็อปอัพ Create Rule</t>
  </si>
  <si>
    <t>1. เข้าสู่เมนูที่กำหนด
2. กดปุ่ม Create Rule
3. กรอกข้อมูลบางส่วนในป็อปอัพ
4. กดปุ่ม Cancel
5. กดปุ่ม Create Rule อีกครั้ง กรอกข้อมูลบางส่วน แล้วกดปุ่มปิด (X)</t>
  </si>
  <si>
    <t>4.1 ป็อปอัพ Create Rule ปิดลง
4.2 ข้อมูลที่กรอกไว้ไม่ถูกบันทึก และไม่มี Rule ใหม่เพิ่มขึ้นในตาราง
5.1 ป็อปอัพ Create Rule ปิดลงเมื่อกดปุ่ม X
5.2 ข้อมูลที่กรอกไว้ไม่ถูกบันทึก และไม่มี Rule ใหม่เพิ่มขึ้นในตาราง</t>
  </si>
  <si>
    <t>RU_05_08</t>
  </si>
  <si>
    <t>ตรวจสอบว่าสามารถระบุ Field Job Code ได้เมื่อเลือก Rule ประเภท Full time</t>
  </si>
  <si>
    <t>Rule ประเภท = Full time
Job Code = PTB10.43</t>
  </si>
  <si>
    <t>1. เข้าสู่เมนูที่กำหนด
2. กดปุ่ม Create Rule
3. เลือก Rule ประเภท Full time
4. ตรวจสอบสถานะ Field Job Code แล้วกรอกค่า</t>
  </si>
  <si>
    <t>4.1 Field Job Code อยู่ในสถานะ Enabled สามารถกรอกข้อมูลได้
4.2 สามารถกรอกค่า Job Code (เช่น PTB10.43) และบันทึกได้ตามปกติ</t>
  </si>
  <si>
    <t>TBC FT,PT,DVT จับจากอะไร</t>
  </si>
  <si>
    <t>RU_05_09</t>
  </si>
  <si>
    <t>ตรวจสอบว่าสามารถระบุ Field Job Code ได้เมื่อเลือก Rule ประเภท Part time</t>
  </si>
  <si>
    <t>Rule ประเภท = Part time
Job Code = PTB10.43</t>
  </si>
  <si>
    <t>1. เข้าสู่เมนูที่กำหนด
2. กดปุ่ม Create Rule
3. เลือก Rule ประเภท Part time
4. ตรวจสอบสถานะ Field Job Code แล้วกรอกค่า</t>
  </si>
  <si>
    <t>RU_05_10</t>
  </si>
  <si>
    <t>ตรวจสอบว่าไม่สามารถระบุ Field Job Code ได้เมื่อเลือก Rule ประเภท DVT</t>
  </si>
  <si>
    <t>Rule ประเภท = DVT</t>
  </si>
  <si>
    <t>1. เข้าสู่เมนูที่กำหนด
2. กดปุ่ม Create Rule
3. เลือก Rule ประเภท DVT
4. ตรวจสอบสถานะ Field Job Code
5. พยายามกรอกค่าใน Field Job Code</t>
  </si>
  <si>
    <t>4.1 Field Job Code อยู่ในสถานะ Disabled หรือถูกซ่อนไม่แสดงในฟอร์ม
5.1 ไม่สามารถกรอกข้อมูลใน Field Job Code ได้ หรือค่าที่เคยกรอกไว้ก่อนหน้าถูกล้างค่าและปิดการใช้งานทันทีที่เปลี่ยนเป็น Rule ประเภท DVT</t>
  </si>
  <si>
    <t>RU_05_11</t>
  </si>
  <si>
    <t>ตรวจสอบว่าสามารถระบุ Field DVTProject ได้เมื่อเลือก Rule ประเภท DVT</t>
  </si>
  <si>
    <t>Rule ประเภท = DVT
DVTProject = B02</t>
  </si>
  <si>
    <t>1. เข้าสู่เมนูที่กำหนด
2. กดปุ่ม Create Rule
3. เลือก Rule ประเภท DVT
4. ตรวจสอบสถานะ Field DVTProject แล้วกรอก/เลือกค่า</t>
  </si>
  <si>
    <t>4.1 Field DVTProject อยู่ในสถานะ Enabled สามารถกรอก/เลือกข้อมูลได้
4.2 สามารถเลือกค่า DVTProject และบันทึกได้ตามปกติ</t>
  </si>
  <si>
    <t>RU_05_12</t>
  </si>
  <si>
    <t>ตรวจสอบว่าไม่สามารถระบุ Field DVTProject ได้เมื่อเลือก Rule ประเภท Full time</t>
  </si>
  <si>
    <t>Rule ประเภท = Full time</t>
  </si>
  <si>
    <t>1. เข้าสู่เมนูที่กำหนด
2. กดปุ่ม Create Rule
3. เลือก Rule ประเภท Full time
4. ตรวจสอบสถานะ Field DVTProject
5. พยายามกรอก/เลือกค่าใน Field DVTProject</t>
  </si>
  <si>
    <t>4.1 Field DVTProject อยู่ในสถานะ Disabled หรือถูกซ่อนไม่แสดงในฟอร์ม
5.1 ไม่สามารถกรอก/เลือกข้อมูลใน Field DVTProject ได้</t>
  </si>
  <si>
    <t>RU_05_13</t>
  </si>
  <si>
    <t>ตรวจสอบว่าไม่สามารถระบุ Field DVTProject ได้เมื่อเลือก Rule ประเภท Part time</t>
  </si>
  <si>
    <t>Rule ประเภท = Part time</t>
  </si>
  <si>
    <t>1. เข้าสู่เมนูที่กำหนด
2. กดปุ่ม Create Rule
3. เลือก Rule ประเภท Part time
4. ตรวจสอบสถานะ Field DVTProject
5. พยายามกรอก/เลือกค่าใน Field DVTProject</t>
  </si>
  <si>
    <t>RU_05_14</t>
  </si>
  <si>
    <t>ตรวจสอบว่าสามารถระบุ Field Employee Subgroup ได้เมื่อเลือก Rule ประเภท Part time</t>
  </si>
  <si>
    <t>Rule ประเภท = Part time, 
Employee Subgroup = P1</t>
  </si>
  <si>
    <t>1. เข้าสู่เมนูที่กำหนด
2. กดปุ่ม Create Rule
3. เลือก Rule ประเภท Part time
4. ตรวจสอบสถานะ Field Employee Subgroup แล้วเลือกค่า</t>
  </si>
  <si>
    <t>4.1 Field Employee Subgroup อยู่ในสถานะ Enabled สามารถเลือกข้อมูลได้
4.2 สามารถเลือกค่า Employee Subgroup และบันทึกได้ตามปกติ</t>
  </si>
  <si>
    <t>RU_05_15</t>
  </si>
  <si>
    <t>ตรวจสอบว่าสามารถระบุ Field Employee Subgroup ได้เมื่อเลือก Rule ประเภท DVT</t>
  </si>
  <si>
    <t>Rule ประเภท = DVT
Employee Subgroup = D1</t>
  </si>
  <si>
    <t>1. เข้าสู่เมนูที่กำหนด
2. กดปุ่ม Create Rule
3. เลือก Rule ประเภท DVT
4. ตรวจสอบสถานะ Field Employee Subgroup แล้วเลือกค่า</t>
  </si>
  <si>
    <t>RU_05_16</t>
  </si>
  <si>
    <t>ตรวจสอบว่าไม่สามารถระบุ Field Employee Subgroup ได้เมื่อเลือก Rule ประเภท Full time</t>
  </si>
  <si>
    <t>1. เข้าสู่เมนูที่กำหนด
2. กดปุ่ม Create Rule
3. เลือก Rule ประเภท Full time
4. ตรวจสอบสถานะ Field Employee Subgroup
5. พยายามเลือกค่าใน Field Employee Subgroup</t>
  </si>
  <si>
    <t>4.1 Field Employee Subgroup อยู่ในสถานะ Disabled หรือถูกซ่อนไม่แสดงในฟอร์ม
5.1 ไม่สามารถเลือกข้อมูลใน Field Employee Subgroup ได้</t>
  </si>
  <si>
    <t>RU_05_17</t>
  </si>
  <si>
    <t>ตรวจสอบว่าสามารถระบุ Field PG From / PG to ได้เมื่อเลือก Rule ประเภท Full time</t>
  </si>
  <si>
    <t>Rule ประเภท = Full time
PG From = 1
PG To = 6</t>
  </si>
  <si>
    <t>1. เข้าสู่เมนูที่กำหนด
2. กดปุ่ม Create Rule
3. เลือก Rule ประเภท Full time
4. ตรวจสอบสถานะ Field PG From และ PG to แล้วกรอกค่า</t>
  </si>
  <si>
    <t>4.1 Field PG From และ PG to อยู่ในสถานะ Enabled สามารถกรอกข้อมูลได้
4.2 สามารถกรอกค่า PG From/PG to และบันทึกได้ตามปกติ</t>
  </si>
  <si>
    <t>RU_05_18</t>
  </si>
  <si>
    <t>ตรวจสอบว่าไม่สามารถระบุ Field PG From / PG to ได้เมื่อเลือก Rule ประเภท Part time</t>
  </si>
  <si>
    <t>1. เข้าสู่เมนูที่กำหนด
2. กดปุ่ม Create Rule
3. เลือก Rule ประเภท Part time
4. ตรวจสอบสถานะ Field PG From และ PG to
5. พยายามกรอกค่าใน Field PG From/PG to</t>
  </si>
  <si>
    <t>4.1 Field PG From และ PG to อยู่ในสถานะ Disabled หรือถูกซ่อนไม่แสดงในฟอร์ม
5.1 ไม่สามารถกรอกข้อมูลใน Field PG From/PG to ได้</t>
  </si>
  <si>
    <t>RU_05_19</t>
  </si>
  <si>
    <t>ตรวจสอบว่าไม่สามารถระบุ Field PG From / PG to ได้เมื่อเลือก Rule ประเภท DVT</t>
  </si>
  <si>
    <t>1. เข้าสู่เมนูที่กำหนด
2. กดปุ่ม Create Rule
3. เลือก Rule ประเภท DVT
4. ตรวจสอบสถานะ Field PG From และ PG to
5. พยายามกรอกค่าใน Field PG From/PG to</t>
  </si>
  <si>
    <t>RU_05_20</t>
  </si>
  <si>
    <t>ตรวจสอบ Validation ค่าใน Field PG From / PG to ห้ามน้อยกว่า 0 หรือติดลบ</t>
  </si>
  <si>
    <t>Rule ประเภท = Full time
PG From = 0, -1, -99
PG to = 0, -1, -99</t>
  </si>
  <si>
    <t>1. เข้าสู่เมนูที่กำหนด
2. กดปุ่ม Create Rule
3. เลือก Rule ประเภท Full time
4. กรอกค่า 0 ใน Field PG From หรือ PG to
5. กรอกค่าติดลบ (เช่น -1) ใน Field PG From หรือ PG to
6. กดปุ่ม Save</t>
  </si>
  <si>
    <t>4.1/5.1 ระบบไม่ยอมรับค่า 0 หรือค่าติดลบใน Field PG From/PG to
6.1 ระบบแสดง Error message แจ้งว่า PG From/PG to ต้องมากกว่า 0 และไม่สามารถบันทึกข้อมูลได้จนกว่าจะแก้ไขให้ถูกต้อง</t>
  </si>
  <si>
    <t>RU_05_21</t>
  </si>
  <si>
    <t>ตรวจสอบ Validation Field Entitlement Amount และ Maximum Amount per Claim รับเฉพาะตัวเลข</t>
  </si>
  <si>
    <t>Entitlement Amount = 
"abc", "70,000", "70000บาท"
Maximum Amount per Claim = 
"abc", "70,000", "70000บาท"</t>
  </si>
  <si>
    <t>1. เข้าสู่เมนูที่กำหนด
2. กดปุ่ม Create Rule
3. กรอกตัวอักษรหรือสัญลักษณ์ที่ไม่ใช่ตัวเลข (เช่น "abc", "70,000บาท") ใน Field Entitlement Amount
4. ทำซ้ำขั้นตอนเดียวกันกับ Field Maximum Amount per Claim</t>
  </si>
  <si>
    <t>3.1 ระบบไม่ยอมรับตัวอักษรหรือสัญลักษณ์ที่ไม่ใช่ตัวเลข (ยกเว้นจุดทศนิยม) ใน Field Entitlement Amount แสดง Error message หรือไม่สามารถกรอกได้
4.1 Field Maximum Amount per Claim มีพฤติกรรม Validation เช่นเดียวกัน</t>
  </si>
  <si>
    <t>RU_05_22</t>
  </si>
  <si>
    <t>ตรวจสอบ Field Entitlement Amount และ Maximum Amount per Claim รองรับทศนิยม 2 ตำแหน่ง</t>
  </si>
  <si>
    <t>Entitlement Amount 
= 70000.50, 100.999
Maximum Amount per Claim 
= 5000.99, 100.999</t>
  </si>
  <si>
    <t>1. เข้าสู่เมนูที่กำหนด
2. กดปุ่ม Create Rule
3. กรอกค่า Entitlement Amount = "70000.50"
4. กรอกค่า Maximum Amount per Claim = "5000.99"
5. กรอกค่าทศนิยมเกิน 2 ตำแหน่ง เช่น "100.999" ใน Field Entitlement Amount</t>
  </si>
  <si>
    <t>3.1 Field Entitlement Amount ยอมรับค่าทศนิยม 2 ตำแหน่งได้ถูกต้อง (70000.50)
4.1 Field Maximum Amount per Claim ยอมรับค่าทศนิยม 2 ตำแหน่งได้ถูกต้อง (5000.99)
5.1 ระบบไม่ยอมรับทศนิยมเกิน 2 ตำแหน่ง โดยปัดเศษหรือตัดทอนให้เหลือ 2 ตำแหน่งอัตโนมัติ หรือแสดง Error message แจ้งว่ารองรับทศนิยมสูงสุด 2 ตำแหน่ง</t>
  </si>
  <si>
    <t>RU_05_23</t>
  </si>
  <si>
    <t>ตรวจสอบ Validation Field Entitlement Amount และ Maximum Amount per Claim ห้ามน้อยกว่า 0 หรือติดลบ</t>
  </si>
  <si>
    <t>Entitlement Amount 
= 0, -1, -70000
Maximum Amount per Claim 
= 0, -1, -70000</t>
  </si>
  <si>
    <t>1. เข้าสู่เมนูที่กำหนด
2. กดปุ่ม Create Rule
3. กรอกค่า 0 ใน Field Entitlement Amount แล้วกดปุ่ม Save
4. กรอกค่าติดลบ (เช่น -1) ใน Field Entitlement Amount แล้วกดปุ่ม Save
5. ทำซ้ำขั้นตอนเดียวกันกับ Field Maximum Amount per Claim</t>
  </si>
  <si>
    <t>3.1/4.1 ระบบไม่ยอมรับค่า 0 หรือค่าติดลบใน Field Entitlement Amount แสดง Error message แจ้งว่าต้องมากกว่า 0 และไม่สามารถบันทึกข้อมูลได้
5.1 Field Maximum Amount per Claim มีพฤติกรรม Validation เช่นเดียวกัน (ต้องมากกว่า 0 หากมีการระบุค่า)</t>
  </si>
  <si>
    <t>RU_05_24</t>
  </si>
  <si>
    <t>ตรวจสอบค่าที่แสดงในตารางแสดงผลหลัง Create Rule ครบถ้วน</t>
  </si>
  <si>
    <t>Rule name = MedicalReimbursement--CDS(XXX-XXX)-A - Permanent(7-16)-(12/31/9999)
Benefit Plan ID = TH_MAD_001
Status = Active
effectiveStartDate = 1-Jan-1900
effectiveEndDate = 31-Dec-9999
Business Group = CRC
BU = RIS
Company Code = C013
Job Code = STB10.03
Employee Group = A - Permanent
PG From - To = 7-16
Hiring Date From = 1-Jan-1900
Hiring Date To = 31-Dec-9999
Effective type = HireDate
Entitlement Amount = 38,000.00</t>
  </si>
  <si>
    <t>1. เข้าสู่เมนูที่กำหนด
2. กดปุ่ม Create Rule
3. กรอก Required field ตามข้อมูลที่กำหนด
Rule name = MedicalReimbursement--CDS(XXX-XXX)-A - Permanent(7-16)-(12/31/9999)
Benefit Plan ID = TH_MAD_001
Status = Active
effectiveStartDate = 1900-01-01
effectiveEndDate = 31-12-9999
Business Group = CRC
BU = RIS
PG From - To = 7-16
Hiring Date From = 1900-01-01
Hiring Date To = 9999-12-31
Effective type = HireDate
Entitlement Amount = 38,000.00
4. กดปุ่ม Create Rule
5. ตรวจสอบค่าในตารางแต่ละ Column
6. ลอง Create Rule รูปแบบอื่นๆ และตรวจสอบค่าในตารางอีกครั้ง</t>
  </si>
  <si>
    <t>4.1 สามารถ Create Rule ได้สำเร็จ
5.1 แสดงข้อมูลในตารางถูกต้องตามที่ Create
Rule name = MedicalReimbursement--CDS(XXX-XXX)-A - Permanent(7-16)-(12/31/9999)
Benefit Plan ID = TH_MAD_001
Status = Active
effectiveStartDate = 1-Jan-1900
effectiveEndDate = 31-Dec-9999
Business Group = CRC
BU = RIS
Company Code = C013
Job Code = STB10.03
Employee Group = A - Permanent
PG From - To = 7-16
Hiring Date From = 1-Jan-1900
Hiring Date To = 31-Dec-9999
Effective type = HireDate
Entitlement Amount = 38,000.00
6.1 แสดงข้อมูลในตารางถูกต้องตามที่ Create ทุกรูปแบบ</t>
  </si>
  <si>
    <t>RU_05_25</t>
  </si>
  <si>
    <t>RU_05_26</t>
  </si>
  <si>
    <t>RU_05_27</t>
  </si>
  <si>
    <t>RU_05_28</t>
  </si>
  <si>
    <r>
      <rPr>
        <sz val="11"/>
        <color rgb="FF000000"/>
        <rFont val="Tahoma"/>
        <family val="2"/>
      </rPr>
      <t xml:space="preserve">Validate </t>
    </r>
    <r>
      <rPr>
        <sz val="11"/>
        <color rgb="FF00B050"/>
        <rFont val="Tahoma"/>
        <family val="2"/>
      </rPr>
      <t>Rule Name</t>
    </r>
    <r>
      <rPr>
        <sz val="11"/>
        <color rgb="FF000000"/>
        <rFont val="Tahoma"/>
        <family val="2"/>
      </rPr>
      <t xml:space="preserve"> กรอกเว้นวรรค</t>
    </r>
  </si>
  <si>
    <t>RU_05_29</t>
  </si>
  <si>
    <r>
      <rPr>
        <sz val="11"/>
        <color rgb="FF000000"/>
        <rFont val="Tahoma"/>
        <family val="2"/>
      </rPr>
      <t xml:space="preserve">Validate </t>
    </r>
    <r>
      <rPr>
        <sz val="11"/>
        <color rgb="FF00B050"/>
        <rFont val="Tahoma"/>
        <family val="2"/>
      </rPr>
      <t>Rule Name</t>
    </r>
    <r>
      <rPr>
        <sz val="11"/>
        <color rgb="FF000000"/>
        <rFont val="Tahoma"/>
        <family val="2"/>
      </rPr>
      <t xml:space="preserve"> กรอกเกิน 125 ตัวอักษร</t>
    </r>
  </si>
  <si>
    <t>RU_05_30</t>
  </si>
  <si>
    <r>
      <rPr>
        <sz val="11"/>
        <color rgb="FF000000"/>
        <rFont val="Tahoma"/>
        <family val="2"/>
      </rPr>
      <t xml:space="preserve">Validate </t>
    </r>
    <r>
      <rPr>
        <sz val="11"/>
        <color rgb="FF00B050"/>
        <rFont val="Tahoma"/>
        <family val="2"/>
      </rPr>
      <t>Rule Name</t>
    </r>
    <r>
      <rPr>
        <sz val="11"/>
        <color rgb="FF000000"/>
        <rFont val="Tahoma"/>
        <family val="2"/>
      </rPr>
      <t xml:space="preserve"> กรอกอักขระพิเศษ</t>
    </r>
  </si>
  <si>
    <t>RU_05_31</t>
  </si>
  <si>
    <t>Validate Field Waiting Period รับเฉพาะตัวเลขและสามารถเว้นว่างได้</t>
  </si>
  <si>
    <r>
      <rPr>
        <sz val="11"/>
        <color rgb="FF000000"/>
        <rFont val="Tahoma"/>
        <family val="2"/>
      </rPr>
      <t xml:space="preserve">1. เข้าสู่เมนูที่กำหนด
2. กดปุ่ม Create Rule
3. กรอก Waiting Period เป็นตัวอักษร (เช่น abc)
4. กรอก Waiting Period เป็นค่าติดลบ 
5. กรอก Waiting Period เป็น 0
6. กรอก Waiting Period เป็นอักขระพิเศษ
7. กรอก Waiting Period เป็นจำนวนที่มากกว่า 365 วัน
8. กรอก Waiting Period เป็นจำนวนที่มากกว่า 3 หลัก
</t>
    </r>
    <r>
      <rPr>
        <sz val="11"/>
        <color rgb="FF00B050"/>
        <rFont val="Tahoma"/>
        <family val="2"/>
      </rPr>
      <t>9. กรอก Waiting Period เป็นค่าว่าง
10. กรอก Waiting Period เป็นเว้นวรรค</t>
    </r>
  </si>
  <si>
    <t>RU_05_32</t>
  </si>
  <si>
    <t>ตรวจสอบข้อมูล History หลังจาก Create Rule สำเร็จ แล้วกด Make Correction เพื่อเปิดดูรายการ History</t>
  </si>
  <si>
    <t>RU_05_33</t>
  </si>
  <si>
    <t>ตรวจสอบข้อมูล History หลังจาก Create Rule  ด้วยวันที่ปัจจุบัน</t>
  </si>
  <si>
    <t>RU_05_34</t>
  </si>
  <si>
    <t>ตรวจสอบการ Create Rule ด้วย Effective Start Date ในอนาคตและตรวจสอบ History ก่อน-หลัง Effective Date</t>
  </si>
  <si>
    <t>RU_05_35</t>
  </si>
  <si>
    <t>ตรวจสอบการ Create Rule ด้วย Benefit Plan ID เดิมที่เคย Delete ออกไปแล้ว</t>
  </si>
  <si>
    <t>RU_05_36</t>
  </si>
  <si>
    <t>ตรวจสอบการ Create Rule ด้วย Effective End Date วันปัจจุบันและตรวจสอบ History ก่อน-หลัง Effective Date</t>
  </si>
  <si>
    <t>RU_05_37</t>
  </si>
  <si>
    <t>ตรวจสอบการ Create Rule ด้วย Effective Start Date และ Effective End Date เป็นวันถัดไปและตรวจสอบ History ก่อน-หลัง Effective Date</t>
  </si>
  <si>
    <t>RU_06</t>
  </si>
  <si>
    <t>ตรวจสอบปุ่ม Make Correction (Edit) และป็อปอัพ Make correction</t>
  </si>
  <si>
    <t>RU_06_01</t>
  </si>
  <si>
    <t>ตรวจสอบการกดปุ่ม Make Correction (ไอคอนดินสอ) ในตาราง Rule</t>
  </si>
  <si>
    <t xml:space="preserve">Rule ID = </t>
  </si>
  <si>
    <t>1. เข้าสู่เมนูที่กำหนด
2. นำเมาส์ไปวางที่ไอคอนดินสอ (Make correction) ของ Rule ที่ต้องการ
3. กดไอคอนดินสอ (Make correction)</t>
  </si>
  <si>
    <r>
      <rPr>
        <sz val="11"/>
        <color rgb="FF000000"/>
        <rFont val="Tahoma"/>
        <family val="2"/>
      </rPr>
      <t>2.1 แสดง Tooltip ข้อความ "Make Correction" เมื่อนำเมาส์ไปวาง
3.1 สามารถกดไอคอนได้
3.2 แสดงป็อปอัพ "</t>
    </r>
    <r>
      <rPr>
        <sz val="11"/>
        <color rgb="FF0070C0"/>
        <rFont val="Tahoma"/>
        <family val="2"/>
      </rPr>
      <t>Make correction: {Rule ID}</t>
    </r>
    <r>
      <rPr>
        <sz val="11"/>
        <color rgb="FF000000"/>
        <rFont val="Tahoma"/>
        <family val="2"/>
      </rPr>
      <t>" เช่น "Make correction: 258354"
3.3 แสดง Badge "Make Correction" ที่มุมบนของป็อปอัพ</t>
    </r>
  </si>
  <si>
    <t>TBC ชื่อ Popup</t>
  </si>
  <si>
    <t>RU_06_02</t>
  </si>
  <si>
    <t>ตรวจสอบการแสดงข้อมูลเดิม (Pre-filled) ในป็อปอัพ Make Correction ให้ตรงกับข้อมูลปัจจุบันของ Rule</t>
  </si>
  <si>
    <t>1. เข้าสู่เมนูที่กำหนด
2. กดไอคอน Make Correction ของ Rule ที่ต้องการ
3. ตรวจสอบค่าที่แสดงในแต่ละ Field เปรียบเทียบกับข้อมูลปัจจุบันของ Plan</t>
  </si>
  <si>
    <r>
      <rPr>
        <sz val="11"/>
        <color rgb="FF000000"/>
        <rFont val="Tahoma"/>
        <family val="2"/>
      </rPr>
      <t xml:space="preserve">3.1 Rule ID แสดงตรงกับข้อมูลปัจจุบัน
3.2 Rule Name แสดงตรงกับข้อมูลปัจจุบัน
3.3 Status แสดงตรงกับข้อมูลปัจจุบัน
3.4 </t>
    </r>
    <r>
      <rPr>
        <sz val="11"/>
        <color rgb="FF0070C0"/>
        <rFont val="Tahoma"/>
        <family val="2"/>
      </rPr>
      <t>Benefit Plan ID</t>
    </r>
    <r>
      <rPr>
        <sz val="11"/>
        <color rgb="FF000000"/>
        <rFont val="Tahoma"/>
        <family val="2"/>
      </rPr>
      <t xml:space="preserve"> แสดงตรงกับข้อมูลปัจจุบัน
3.5 </t>
    </r>
    <r>
      <rPr>
        <sz val="11"/>
        <color rgb="FF0070C0"/>
        <rFont val="Tahoma"/>
        <family val="2"/>
      </rPr>
      <t>effectiveStartDate</t>
    </r>
    <r>
      <rPr>
        <sz val="11"/>
        <color rgb="FF000000"/>
        <rFont val="Tahoma"/>
        <family val="2"/>
      </rPr>
      <t>,</t>
    </r>
    <r>
      <rPr>
        <sz val="11"/>
        <color rgb="FF4472C4"/>
        <rFont val="Tahoma"/>
        <family val="2"/>
      </rPr>
      <t xml:space="preserve"> effectiveEndDate</t>
    </r>
    <r>
      <rPr>
        <sz val="11"/>
        <color rgb="FF000000"/>
        <rFont val="Tahoma"/>
        <family val="2"/>
      </rPr>
      <t xml:space="preserve"> แสดงตรงกับข้อมูลปัจจุบัน
3.8 Business Group ตรงกับข้อมูลปัจจุบัน
3.9 Business Unit ตรงกับข้อมูลปัจจุบัน
3.10 Company Code ตรงกับข้อมูลปัจจุบัน
3.11 Job code ตรงกับข้อมูลปัจจุบัน
3.12 </t>
    </r>
    <r>
      <rPr>
        <sz val="11"/>
        <color rgb="FF0070C0"/>
        <rFont val="Tahoma"/>
        <family val="2"/>
      </rPr>
      <t xml:space="preserve">DVTProject </t>
    </r>
    <r>
      <rPr>
        <sz val="11"/>
        <color rgb="FF000000"/>
        <rFont val="Tahoma"/>
        <family val="2"/>
      </rPr>
      <t>ตรงกับข้อมูลปัจจุบัน
3.13 Employee Group ตรงกับข้อมูลปัจจุบัน
3.14 Employee Subgroup ตรงกับข้อมูลปัจจุบัน
3.15 PG From, PG To ตรงกับข้อมูลปัจจุบัน
3.16 Hiring From, Hiring To ตรงกับข้อมูลปัจจุบัน
3.17 Effective Types ตรงกับข้อมูลปัจจุบัน
3.18 Waiting Period ตรงกับข้อมูลปัจจุบัน
3.19 Claim Period ตรงกับข้อมูลปัจจุบัน
3.20 Entitlement Amount ตรงกับข้อมูลปัจจุบัน
3.21 Maximum Amount per Claim ตรงกับข้อมูลปัจจุบัน
3.22 Additional Condition (Defined in Rule) ตรงกับข้อมูลปัจจุบัน</t>
    </r>
  </si>
  <si>
    <t>TBC แก้ Benefit plan ได้มั้ยค้องมีมั้ย 
Wording effectivedate
DVTProject ต้องมีมั้ย</t>
  </si>
  <si>
    <t>RU_06_03</t>
  </si>
  <si>
    <t>ตรวจสอบ Field Rule ID ไม่สามารถแก้ไขได้ในหน้า Make Correction</t>
  </si>
  <si>
    <t>1. เข้าสู่เมนูที่กำหนด
2. กดไอคอน Make Correction 
3. ตรวจสอบสถานะ Field Rule ID
4. พยายามกดหรือแก้ไขค่าใน Field Rule ID</t>
  </si>
  <si>
    <t>3.1 Field Rule ID อยู่ในสถานะ Disabled/Read-only (พื้นหลังสีเทา)
4.1 ไม่สามารถแก้ไขค่าใน Field Rule ID ได้</t>
  </si>
  <si>
    <t>RU_06_04</t>
  </si>
  <si>
    <t>ตรวจสอบว่าสามารถแก้ไข Field อื่นๆ ได้ทุก Field ยกเว้น Rule ID</t>
  </si>
  <si>
    <r>
      <rPr>
        <sz val="11"/>
        <color rgb="FF000000"/>
        <rFont val="Tahoma"/>
        <family val="2"/>
      </rPr>
      <t xml:space="preserve">Rule name = MedicalReimbursement--XXX(XXX-XXX)-A - Permanent(7-16)-(12/31/9999)
</t>
    </r>
    <r>
      <rPr>
        <sz val="11"/>
        <color rgb="FF0070C0"/>
        <rFont val="Tahoma"/>
        <family val="2"/>
      </rPr>
      <t>Benefit Plan ID</t>
    </r>
    <r>
      <rPr>
        <sz val="11"/>
        <color rgb="FF000000"/>
        <rFont val="Tahoma"/>
        <family val="2"/>
      </rPr>
      <t xml:space="preserve"> = TH_MED_005
Status = Inactive
effectiveStartDate = 30-Sep-2026
effectiveEndDate = 30-Sep-2026
Business Group = CU
Business Unit = CU
Company Code = C004
Job Code = STB10.01
Employee Group = D - Retirement
PG From - To = 10-99
Hiring Date From = 30-Sep-2026
Hiring Date To = 30-Sep-2026
Effective type = PassProbationDate
Waiting Period = 365
Entitlement Amount = 58,000.00</t>
    </r>
  </si>
  <si>
    <r>
      <rPr>
        <sz val="11"/>
        <color rgb="FF000000"/>
        <rFont val="Tahoma"/>
        <family val="2"/>
      </rPr>
      <t xml:space="preserve">1. เข้าสู่เมนูที่กำหนด
2. กดไอคอน Make Correction
3. แก้ไขค่าใน Field ทีละ Field 
Rule name = MedicalReimbursement--XXX(XXX-XXX)-A - Permanent(7-16)-(12/31/9999)
</t>
    </r>
    <r>
      <rPr>
        <sz val="11"/>
        <color rgb="FF0070C0"/>
        <rFont val="Tahoma"/>
        <family val="2"/>
      </rPr>
      <t xml:space="preserve">Benefit Plan ID </t>
    </r>
    <r>
      <rPr>
        <sz val="11"/>
        <color rgb="FF000000"/>
        <rFont val="Tahoma"/>
        <family val="2"/>
      </rPr>
      <t>= TH_MED_005
Status = Inactive
effectiveStartDate = 30-Sep-2026
effectiveEndDate = 30-Sep-2026
Business Group = CU
Business Unit = CU
Company Code = C004
Job Code = STB10.01
Employee Group = D - Retirement
PG From - To = 10-99
Hiring Date From = 30-Sep-2026
Hiring Date To = 30-Sep-2026
Effective type = PassProbationDate
Waiting Period = 365
Entitlement Amount = 58,000.00</t>
    </r>
  </si>
  <si>
    <r>
      <rPr>
        <sz val="11"/>
        <color rgb="FF000000"/>
        <rFont val="Tahoma"/>
        <family val="2"/>
      </rPr>
      <t>3.1 สามารถแก้ไขค่าใน Field Rule nameได้
3.2 สามารถแก้ไขค่าใน Field</t>
    </r>
    <r>
      <rPr>
        <sz val="11"/>
        <color rgb="FF0070C0"/>
        <rFont val="Tahoma"/>
        <family val="2"/>
      </rPr>
      <t xml:space="preserve"> Benefit Plan ID </t>
    </r>
    <r>
      <rPr>
        <sz val="11"/>
        <color rgb="FF000000"/>
        <rFont val="Tahoma"/>
        <family val="2"/>
      </rPr>
      <t>ได้
3.3 สามารถแก้ไขค่าใน Field Status ได้
3.4 สามารถเลือก/แก้ไขวันที่ใน Field effectiveStartDate และ effectiveEndDate to ได้
3.5 สามารถแก้ไขค่าใน Field Business Group ได้
3.6 สามารถแก้ไขค่าใน Field Business Unit ได้
3.7 สามารถแก้ไขค่าใน Field Company Code ได้
3.8 สามารถแก้ไขค่าใน Field Job Code ได้
3.9 สามารถแก้ไขค่าใน Field Employee Group ได้
3.10 สามารถแก้ไขค่าใน Field PG From และ PG To ได้
3.11 สามารถเลือก/แก้ไขวันที่ใน Field Hiring Date From และ Hiring Date To ได้
3.12 สามารถแก้ไขค่าใน Effective type ได้
3.13 สามารถแก้ไขค่าใน Waiting Period ได้    
3.14 สามารถแก้ไขค่าใน Entitlement Amount ได้</t>
    </r>
  </si>
  <si>
    <t>RU_06_05</t>
  </si>
  <si>
    <t>ตรวจสอบการบันทึกข้อมูลหลังแก้ไขในป็อปอัพ Make Correction (ปุ่ม Save)</t>
  </si>
  <si>
    <t>Entitlement Amount = 48,000.00</t>
  </si>
  <si>
    <t>1. เข้าสู่เมนูที่กำหนด
2. กดไอคอน Make Correction 
3. แก้ไขข้อมูลบาง Field 
4. กดปุ่ม Save</t>
  </si>
  <si>
    <t>4.1 ระบบบันทึกข้อมูลสำเร็จ และป็อปอัพปิดลง
4.2 ข้อมูลในตาราง Rule อัปเดตตามค่าที่แก้ไขใหม่ทันที
4.3 Rule ID ของแถวไม่เปลี่ยนแปลง</t>
  </si>
  <si>
    <t>RU_06_06</t>
  </si>
  <si>
    <t>ตรวจสอบปุ่ม Cancel และปุ่มปิด (X) ในป็อปอัพ Make Correction</t>
  </si>
  <si>
    <t>1. เข้าสู่เมนูที่กำหนด
2. กดไอคอน Make Correction 
3. แก้ไขข้อมูลบาง Field
4. กดปุ่ม Cancel
5. กดไอคอน Make Correction อีกครั้ง แก้ไขข้อมูลบาง Field แล้วกดปุ่มปิด (X)</t>
  </si>
  <si>
    <t>4.1 ป็อปอัพปิดลง และข้อมูลของ Rule ไม่ถูกเปลี่ยนแปลง (ยังคงเป็นข้อมูลเดิมก่อนแก้ไข)
5.1 ป็อปอัพปิดลงเมื่อกดปุ่ม X และข้อมูลของ Rule ไม่ถูกเปลี่ยนแปลง</t>
  </si>
  <si>
    <t>RU_06_07</t>
  </si>
  <si>
    <t>ตรวจสอบการแสดงผลส่วน Change Log / History ในป็อปอัพ Edit rule</t>
  </si>
  <si>
    <t>1. เข้าสู่เมนูที่กำหนด
2. กดไอคอน Edit (Make Correction) ของ Rule ที่ต้องการ
3. ตรวจสอบส่วน Change Log / History ทางด้านขวาของป็อปอัพ</t>
  </si>
  <si>
    <t>3.1 แสดงหัวข้อ "CHANGE LOG" และ "History" ทางด้านขวาของป็อปอัพ
3.2 แสดงรายการ Log เรียงจากล่าสุดไปเก่าสุด (ล่าสุดอยู่บนสุด)
3.3 แต่ละรายการมีจุดสัญลักษณ์ (Dot) นำหน้าวันที่ โดยสีของจุดแตกต่างกันตามประเภทรายการ (เช่น สีส้มสำหรับ Delete, สีน้ำเงินสำหรับ Insert, สีเขียวสำหรับ Create)</t>
  </si>
  <si>
    <t>RU_06_08</t>
  </si>
  <si>
    <t>ตรวจสอบรายละเอียดของแต่ละรายการใน Change Log (วันที่, Badge, เวลา, ผู้ทำรายการ)</t>
  </si>
  <si>
    <t>1. เข้าสู่เมนูที่กำหนด
2. กดไอคอน Edit (Make Correction) ของ Rule ที่ต้องการ
3. ตรวจสอบรายละเอียดของแต่ละรายการใน Change Log</t>
  </si>
  <si>
    <t>3.1 แต่ละรายการแสดงวันที่เป็นหัวข้อกลุ่ม (เช่น "9 MAY 2026", "22 APRIL 2026", "18 FEBRUARY 2026")
3.2 แต่ละรายการแสดง Badge ประเภทการเปลี่ยนแปลง (เช่น DELETE, INSERT, CREATE) พร้อมวันที่และเวลาที่ทำรายการ (เช่น "9 May 2026, 16:05")
3.3 แต่ละรายการแสดงชื่อผู้ทำรายการ นำหน้าด้วยข้อความ "By: " (เช่น "By: HR Admin")</t>
  </si>
  <si>
    <t>RU_06_09</t>
  </si>
  <si>
    <t>ตรวจสอบ Badge ประเภทของ Change Log (CREATE, INSERT, DELETE) แสดงสีและข้อความถูกต้อง</t>
  </si>
  <si>
    <t>1. เข้าสู่เมนูที่กำหนด
2. กดไอคอน Edit (Make Correction) ของ Rule ที่มีประวัติครบทั้ง 3 ประเภท (Create, Insert, Delete)
3. ตรวจสอบสี/ข้อความของแต่ละ Badge</t>
  </si>
  <si>
    <t>3.1 Badge "CREATE" แสดงสีเขียว ข้อความถูกต้อง สำหรับรายการที่เป็นการสร้าง Rule ครั้งแรก
3.2 Badge "INSERT" แสดงสีน้ำเงิน/ม่วง ข้อความถูกต้อง สำหรับรายการที่เป็นการเพิ่มการเปลี่ยนแปลงแบบมีผลในอนาคต
3.3 Badge "DELETE" แสดงสีส้ม ข้อความถูกต้อง สำหรับรายการที่เป็นการลบ/ปิดใช้งาน Rule</t>
  </si>
  <si>
    <t>RU_06_10</t>
  </si>
  <si>
    <t>ตรวจสอบการเรียงลำดับรายการใน Change Log (ล่าสุดอยู่บนสุด)</t>
  </si>
  <si>
    <t>1. เข้าสู่เมนูที่กำหนด
2. กดไอคอน Edit (Make Correction) ของ Rule ที่มีประวัติมากกว่า 1 รายการ
3. ตรวจสอบลำดับวันที่ของแต่ละรายการใน Change Log จากบนลงล่าง</t>
  </si>
  <si>
    <t>3.1 รายการที่มีวันที่ล่าสุดแสดงอยู่บนสุด และเรียงลำดับวันที่ลดหลั่นลงมาจนถึงรายการเก่าสุด (วันที่สร้าง Rule ครั้งแรก) อยู่ล่างสุด</t>
  </si>
  <si>
    <t>RU_06_11</t>
  </si>
  <si>
    <t>ตรวจสอบการแสดง Effective Date ของรายการประเภท INSERT ใน Change Log</t>
  </si>
  <si>
    <t>1. เข้าสู่เมนูที่กำหนด
2. กดไอคอน Edit (Make Correction) ของ Rule ที่มีประวัติประเภท INSERT
3. ตรวจสอบข้อความ Effective Date ของรายการ INSERT</t>
  </si>
  <si>
    <t>3.1 รายการประเภท INSERT แสดงข้อความ "effective on {วันที่}" เหนือ Badge INSERT (เช่น "effective on 1 May 2026") ระบุวันที่การเปลี่ยนแปลงมีผลบังคับใช้
3.2 วันที่ effective ตรงกับ effectiveStartDate ที่ระบุไว้ตอนทำรายการ Insert</t>
  </si>
  <si>
    <t>RU_06_12</t>
  </si>
  <si>
    <t>ตรวจสอบรายละเอียดการเปลี่ยนแปลงค่า Field แบบ Before/After ใน Change Log</t>
  </si>
  <si>
    <t>Entitlement Amount: 60,000 → 70,000; 
Employee Group: A → A, B</t>
  </si>
  <si>
    <t>1. เข้าสู่เมนูที่กำหนด
2. กดไอคอน Edit (Make Correction) ของ Rule ที่มีประวัติการแก้ไขค่า Field
3. ตรวจสอบรายละเอียดข้อความการเปลี่ยนแปลงในรายการ Change Log</t>
  </si>
  <si>
    <t>3.1 แสดงรายละเอียดการเปลี่ยนแปลงในรูปแบบ "{Field name} from '{ค่าเดิม}' to '{ค่าใหม่}'" เช่น "Entitlement Amount from '฿60,000' to '฿70,000'"
3.2 หากมีการเปลี่ยนแปลงมากกว่า 1 Field ในรายการเดียวกัน ต้องแสดงครบทุก Field ที่เปลี่ยนแปลง (เช่น "Employee Group from 'A' to 'A, B'")
3.3 รูปแบบการแสดงจำนวนเงินมีสัญลักษณ์ ฿ และคั่นหลักพันด้วยเครื่องหมายจุลภาคถูกต้อง</t>
  </si>
  <si>
    <t>RU_06_13</t>
  </si>
  <si>
    <t>ตรวจสอบการแสดงผลส่วน Entitlement Amount History (แยกจาก Change Log)</t>
  </si>
  <si>
    <t>1. เข้าสู่เมนูที่กำหนด
2. กดไอคอน Edit (Make Correction) ของ Rule ที่ต้องการ
3. เลื่อนดูส่วนล่างของ Panel ด้านขวา แล้วตรวจสอบกรอบ "ENTITLEMENT AMOUNT HISTORY"</t>
  </si>
  <si>
    <t>3.1 แสดงกรอบหัวข้อ "ENTITLEMENT AMOUNT HISTORY" แยกต่างหากจากกรอบ Change Log/History ด้านบน
3.2 แสดงรายการประวัติจำนวนเงิน Entitlement Amount เรียงจากวันที่มีผลล่าสุดไปเก่าสุด</t>
  </si>
  <si>
    <t>RU_06_14</t>
  </si>
  <si>
    <t>ตรวจสอบรายละเอียดแต่ละรายการใน Entitlement Amount History (วันที่มีผล, จำนวนเงิน)</t>
  </si>
  <si>
    <t>01 ม.ค. 2569 = ฿30,000, 01 ม.ค. 2568 = ฿24,000</t>
  </si>
  <si>
    <t>1. เข้าสู่เมนูที่กำหนด
2. กดไอคอน Edit (Make Correction) ของ Rule ที่ต้องการ
3. ตรวจสอบรายละเอียดแต่ละแถวใน Entitlement Amount History</t>
  </si>
  <si>
    <t>3.1 แต่ละแถวแสดงวันที่มีผล (Effective Date) ในรูปแบบปี พ.ศ. (เช่น "01 ม.ค. 2569") และจำนวนเงิน Entitlement Amount ที่ถูกต้อง (เช่น "฿30,000")
3.2 จำนวนเงินที่แสดงมีรูปแบบสัญลักษณ์ ฿ และคั่นหลักพันถูกต้อง ตรงกับค่าที่เคยตั้งไว้จริงในแต่ละช่วงเวลา</t>
  </si>
  <si>
    <t>RU_06_15</t>
  </si>
  <si>
    <t>ตรวจสอบสถานะรายการที่ถูกยกเลิก/ไม่มีผลแล้วใน Entitlement Amount History</t>
  </si>
  <si>
    <t>01 ม.ค. 2568 = ฿24,000 (ยกเลิก)</t>
  </si>
  <si>
    <t>1. เข้าสู่เมนูที่กำหนด
2. กดไอคอน Edit (Make Correction) ของ Rule ที่มีรายการ Entitlement Amount ที่ถูกยกเลิกในประวัติ
3. ตรวจสอบข้อความกำกับของรายการที่ถูกยกเลิก</t>
  </si>
  <si>
    <t>3.1 รายการที่ถูกยกเลิก/ถูกแทนที่ด้วยค่าใหม่ แสดงข้อความกำกับ "(ยกเลิก)" ต่อท้ายจำนวนเงินอย่างชัดเจน
3.2 รายการที่ยังมีผลใช้งานปัจจุบัน (ไม่มีข้อความ "(ยกเลิก)") ต้องเป็นค่าที่ตรงกับ Entitlement Amount ปัจจุบันของ Rule ที่แสดงในฟอร์มด้านซ้าย</t>
  </si>
  <si>
    <t>RU_06_16</t>
  </si>
  <si>
    <t>ตรวจสอบความสอดคล้องระหว่าง Entitlement Amount History กับรายการใน Change Log</t>
  </si>
  <si>
    <t>1. เข้าสู่เมนูที่กำหนด
2. กดไอคอน Edit (Make Correction) ของ Rule ที่ต้องการ
3. เปรียบเทียบจำนวนเงินและวันที่ในกรอบ Entitlement Amount History กับรายละเอียดการเปลี่ยนแปลง Entitlement Amount ที่ปรากฏในกรอบ Change Log</t>
  </si>
  <si>
    <t>3.1 จำนวนเงินและวันที่มีผลในกรอบ Entitlement Amount History สอดคล้องกับรายละเอียด "Entitlement Amount from ... to ..." ที่ปรากฏในกรอบ Change Log ด้านบน ไม่มีข้อมูลขัดแย้งกัน</t>
  </si>
  <si>
    <t>RU_06_17</t>
  </si>
  <si>
    <t>ตรวจสอบการ Scroll ดูรายการ Change Log และ Entitlement Amount History เมื่อมีจำนวนมาก</t>
  </si>
  <si>
    <t>Rule ที่มีประวัติมากกว่า 10 รายการ</t>
  </si>
  <si>
    <t>1. เข้าสู่เมนูที่กำหนด
2. กดไอคอน Edit (Make Correction) ของ Rule ที่มีประวัติการแก้ไขจำนวนมาก
3. เลื่อน Scrollbar ทางด้านขวาของ Panel Change Log/Entitlement Amount History</t>
  </si>
  <si>
    <t>3.1 Panel ด้านขวาแสดง Scrollbar เมื่อเนื้อหายาวเกินพื้นที่แสดงผล
3.2 สามารถเลื่อนดูรายการทั้งหมดได้ครบถ้วน ไม่มีเนื้อหาถูกตัดหรือซ้อนทับกัน
3.3 การ Scroll ใน Panel ด้านขวาไม่กระทบกับการ Scroll ของฟอร์มด้านซ้าย (Scroll แยกอิสระจากกัน)</t>
  </si>
  <si>
    <t>RU_06_18</t>
  </si>
  <si>
    <t>ตรวจสอบการ Make Correction Inactive Rule ที่มีการผูก Individual</t>
  </si>
  <si>
    <t>Rule = 
Name = 
-- Create Plan --
Status = Active
-- Make Correction --
Status = Inactive</t>
  </si>
  <si>
    <t>1. เข้าเมนููที่กำหนด
2. เลือก Rule ที่ผูกกับ Individual
3. กด Make Correction Rule
4. ตรวจสอบ Status ของ Rule และ Individual</t>
  </si>
  <si>
    <t xml:space="preserve">4.1 Status ของ Rule และ Individual แสดง Inactive ทันที
</t>
  </si>
  <si>
    <t>RU_07</t>
  </si>
  <si>
    <t>ตรวจสอบปุ่ม Insert และป็อปอัพ Insert new changes / Insert rule</t>
  </si>
  <si>
    <t>RU_07_01</t>
  </si>
  <si>
    <t>ตรวจสอบการกดปุ่ม Insert (ไอคอน Layers) ในตาราง Rule</t>
  </si>
  <si>
    <t>1. เข้าสู่เมนูที่กำหนด
2. นำเมาส์ไปวางที่ไอคอน Layers (Insert) ของแถว Rule ที่ต้องการ
3. กดไอคอน Layers (Insert)</t>
  </si>
  <si>
    <r>
      <rPr>
        <sz val="11"/>
        <color rgb="FF000000"/>
        <rFont val="Tahoma"/>
        <family val="2"/>
      </rPr>
      <t>2.1 แสดง Tooltip ข้อความ "Insert" เมื่อนำเมาส์ไปวาง
3.1 สามารถกดไอคอนได้
3.2 แสดงป็อปอัพ "</t>
    </r>
    <r>
      <rPr>
        <sz val="11"/>
        <color rgb="FF4472C4"/>
        <rFont val="Tahoma"/>
        <family val="2"/>
      </rPr>
      <t>Insert new changes for Benefit: {ชื่อ Benefit plan}" เช่น "Insert new changes for Benefit: ค่ารักษาพยาบาล"</t>
    </r>
  </si>
  <si>
    <t>RU_07_02</t>
  </si>
  <si>
    <t>ตรวจสอบ Field "Enter Effective Date for this change" ในป็อปอัพ Insert new changes</t>
  </si>
  <si>
    <t>Effective Date = ว่าง/วันที่ในอดีต/วันที่ปัจจุบัน หรืออนาคต</t>
  </si>
  <si>
    <t>1. เข้าสู่เมนูที่กำหนด
2. กดไอคอน Insert ของ Rule ที่ต้องการ
3. ตรวจสอบค่า Default ของ Field "Enter Effective Date for this change"
4. ตรวจสอบสัญลักษณ์ Required (*)
5. ลบค่าออกจาก Field แล้วกดปุ่ม Proceed
6. ทดลองเลือกวันที่ในอดีต (ก่อนวันปัจจุบัน)</t>
  </si>
  <si>
    <t>3.1 Field แสดงค่า Default วันที่ปัจจุบัน 
4.1 Field แสดงสัญลักษณ์ * แสดงว่าเป็น Required field
5.1 เมื่อ Field ว่าง ปุ่ม Proceed อยู่ในสถานะ Disabled หรือแสดง Error message เมื่อพยายามกด
6.1 ระบบไม่อนุญาตให้เลือกวันที่ย้อนหลังก่อนวันปัจจุบัน หรือแสดง Error message เมื่อพยายามเลือก</t>
  </si>
  <si>
    <t>RU_07_03</t>
  </si>
  <si>
    <t>1. เข้าสู่เมนูที่กำหนด
2. กดไอคอน Insert ของ Rule ที่ต้องการ
3. กดปุ่ม Cancel
4. กดไอคอน Insert อีกครั้ง แล้วกดปุ่มปิด (X)</t>
  </si>
  <si>
    <t>RU_07_04</t>
  </si>
  <si>
    <t>ตรวจสอบปุ่ม Proceed เปิดป็อปอัพ Insert rule พร้อม Badge "Insert"</t>
  </si>
  <si>
    <t>Effective Date = 1 Jan 2026</t>
  </si>
  <si>
    <t>1. เข้าสู่เมนูที่กำหนด
2. กดไอคอน Insert ของ Rule ที่ต้องการ
3. กรอก/ยืนยัน Effective Date
4. กดปุ่ม Proceed</t>
  </si>
  <si>
    <t>4.1 ป็อปอัพ Insert new changes ปิดลง
4.2 แสดงป็อปอัพใหม่ "Insert rule" พร้อม Badge "Insert" ที่มุมบนของป็อปอัพ
4.3 แสดงปุ่ม Cancel และ "Confirm insert" ที่ท้ายป็อปอัพ</t>
  </si>
  <si>
    <t>RU_07_05</t>
  </si>
  <si>
    <t>ตรวจสอบการแสดงข้อมูลเดิม (Pre-filled) ในป็อปอัพ Insert rule ให้ตรงกับข้อมูลปัจจุบันของ Rule</t>
  </si>
  <si>
    <t>1. เข้าสู่เมนูที่กำหนด
2. กดไอคอน Insert และกด Proceed
3. ตรวจสอบค่าที่แสดงในแต่ละ Field เปรียบเทียบกับข้อมูลปัจจุบันของ Rule ในตาราง</t>
  </si>
  <si>
    <t>3.1 Rule ID แสดง "rule-med-001"
3.2 Rule Type แสดง "Standard", Status แสดง "Active"
3.3 Business Group แสดง "Retail", Company Code แสดง "CG" ตรงกับข้อมูลปัจจุบัน
3.4 Policy Profile แสดง "CPN", Employee Group แสดง "A - Permanent"
3.5 PG From แสดง "1", PG To แสดง "6" ตรงกับข้อมูลในตาราง
3.6 Hiring Date From แสดง "1 Jan 1900", Hiring Date To แสดง "31 Dec 9999"
3.7 Effective Types แสดง "HireDate"
3.8 Entitlement Amount แสดง "30000", Maximum Amount per Claim แสดง "5000" ตรงกับข้อมูลปัจจุบัน (ค่าจริง ไม่ใช่ Placeholder ตัวอย่างแบบในหน้า Create Rule)</t>
  </si>
  <si>
    <t>RU_07_06</t>
  </si>
  <si>
    <t>ตรวจสอบ Field Rule ID ไม่สามารถแก้ไขได้ในหน้า Insert rule</t>
  </si>
  <si>
    <t>1. เข้าสู่เมนูที่กำหนด
2. กดไอคอน Insert และกด Proceed
3. ตรวจสอบสถานะ Field Rule ID
4. พยายามกดหรือแก้ไขค่าใน Field Rule ID</t>
  </si>
  <si>
    <t>RU_07_07</t>
  </si>
  <si>
    <t>ตรวจสอบ Field effectiveStartDate ในป็อปอัพ Insert rule ตรงกับ Effective Date ที่กรอกในป็อปอัพก่อนหน้า</t>
  </si>
  <si>
    <t>1. เข้าสู่เมนูที่กำหนด
2. กดไอคอน Insert ของ Rule ที่ต้องการ
3. กรอก Effective Date เป็น "1 Jan 2026" แล้วกด Proceed
4. ตรวจสอบค่าใน Field effectiveStartDate และ effectiveEndDate ในป็อปอัพ Insert rule</t>
  </si>
  <si>
    <t>4.1 Field effectiveStartDate แสดงค่า "1 Jan 2026" ตรงกับ Effective Date ที่กรอกไว้ในขั้นตอนก่อนหน้า
4.2 Field effectiveEndDate Default = 31 Dec 9999</t>
  </si>
  <si>
    <t>RU_07_08</t>
  </si>
  <si>
    <t>ตรวจสอบการแสดงผล Change Log / History ในป็อปอัพ Insert rule</t>
  </si>
  <si>
    <t>1. เข้าสู่เมนูที่กำหนด
2. กดไอคอน Insert และกด Proceed
3. ตรวจสอบส่วน Change Log / History ทางด้านขวาของป็อปอัพ</t>
  </si>
  <si>
    <t>3.1 แสดงหัวข้อ "CHANGE LOG" และ "History" ทางด้านขวาของป็อปอัพ เช่นเดียวกับป็อปอัพ Edit rule (Make Correction)
3.2 แสดงรายการ Log ทั้งหมดของ Rule เรียงจากล่าสุดไปเก่าสุด พร้อมวันที่ Badge สถานะ (CREATE/INSERT/DELETE) และผู้ทำรายการ ครบถ้วนถูกต้อง</t>
  </si>
  <si>
    <t>RU_07_09</t>
  </si>
  <si>
    <t>ตรวจสอบการแสดงผล Entitlement Amount History ในป็อปอัพ Insert rule</t>
  </si>
  <si>
    <t>1. เข้าสู่เมนูที่กำหนด
2. กดไอคอน Insert และกด Proceed
3. ตรวจสอบกรอบ "ENTITLEMENT AMOUNT HISTORY" ทางด้านขวาของป็อปอัพ</t>
  </si>
  <si>
    <t>3.1 แสดงกรอบ "ENTITLEMENT AMOUNT HISTORY" ใต้กรอบ Change Log เช่นเดียวกับป็อปอัพ Edit rule
3.2 แสดงรายการวันที่มีผลและจำนวนเงิน Entitlement Amount ในอดีตครบถ้วน พร้อมข้อความ "(ยกเลิก)" สำหรับรายการที่ถูกแทนที่แล้ว</t>
  </si>
  <si>
    <t>RU_07_10</t>
  </si>
  <si>
    <t>ตรวจสอบปุ่ม Confirm insert ในป็อปอัพ Insert rule</t>
  </si>
  <si>
    <t>Entitlement Amount = 35000, Effective Date = 1 Jan 2026</t>
  </si>
  <si>
    <t>1. เข้าสู่เมนูที่กำหนด
2. กดไอคอน Insert ของ Rule ที่ต้องการ และกด Proceed
3. แก้ไขค่า Field ที่สามารถแก้ไขได้ (เช่น Entitlement Amount)
4. กดปุ่ม "Confirm insert"</t>
  </si>
  <si>
    <t>4.1 ระบบบันทึกข้อมูลสำเร็จ และป็อปอัพปิดลง
4.2 มีรายการ Change Log ใหม่เพิ่มขึ้นสำหรับการเปลี่ยนแปลงนี้ พร้อม Badge "INSERT" และข้อความ "effective on {วันที่ที่กำหนด}" ตรงกับ Effective Date ที่ระบุไว้
4.3 รายละเอียดการเปลี่ยนแปลงแสดงค่า Before/After ของ Field ที่แก้ไขถูกต้อง (เช่น Entitlement Amount from '฿30,000' to '฿35,000')
4.4 ข้อมูล Rule ปัจจุบันในตารางยังไม่เปลี่ยนแปลงจนกว่าจะถึงวันที่ Effective Date ที่กำหนด</t>
  </si>
  <si>
    <t>RU_07_11</t>
  </si>
  <si>
    <t>ตรวจสอบปุ่ม Cancel และปุ่มปิด (X) ในป็อปอัพ Insert rule</t>
  </si>
  <si>
    <t>1. เข้าสู่เมนูที่กำหนด
2. กดไอคอน Insert ของ Rule ที่ต้องการ และกด Proceed
3. แก้ไขข้อมูลบาง Field
4. กดปุ่ม Cancel
5. กดไอคอน Insert อีกครั้ง กด Proceed แก้ไขข้อมูลบางส่วน แล้วกดปุ่มปิด (X)</t>
  </si>
  <si>
    <t>4.1 ป็อปอัพ Insert rule ปิดลง และไม่มีการบันทึกข้อมูลหรือเพิ่ม Change Log ใหม่
5.1 ป็อปอัพปิดลงเมื่อกดปุ่ม X และไม่มีการบันทึกข้อมูลหรือเพิ่ม Change Log ใหม่</t>
  </si>
  <si>
    <t>RU_07_12</t>
  </si>
  <si>
    <r>
      <rPr>
        <sz val="11"/>
        <color rgb="FF000000"/>
        <rFont val="Tahoma"/>
        <family val="2"/>
      </rPr>
      <t xml:space="preserve">Rule = 
Name = QA-Insert
--Create--
Status = </t>
    </r>
    <r>
      <rPr>
        <sz val="11"/>
        <color rgb="FF00B0F0"/>
        <rFont val="Tahoma"/>
        <family val="2"/>
      </rPr>
      <t>Active</t>
    </r>
    <r>
      <rPr>
        <sz val="11"/>
        <color rgb="FF000000"/>
        <rFont val="Tahoma"/>
        <family val="2"/>
      </rPr>
      <t xml:space="preserve">, 
Effective Start Date = 01 Jan 1999
Company = CDS
--Insert R1--
Status = </t>
    </r>
    <r>
      <rPr>
        <sz val="11"/>
        <color rgb="FF00B0F0"/>
        <rFont val="Tahoma"/>
        <family val="2"/>
      </rPr>
      <t>Inactive</t>
    </r>
    <r>
      <rPr>
        <sz val="11"/>
        <color rgb="FF000000"/>
        <rFont val="Tahoma"/>
        <family val="2"/>
      </rPr>
      <t xml:space="preserve">, 
Effective Start Date = </t>
    </r>
    <r>
      <rPr>
        <sz val="11"/>
        <color rgb="FF00B0F0"/>
        <rFont val="Tahoma"/>
        <family val="2"/>
      </rPr>
      <t xml:space="preserve">Today
</t>
    </r>
    <r>
      <rPr>
        <sz val="11"/>
        <color rgb="FF000000"/>
        <rFont val="Tahoma"/>
        <family val="2"/>
      </rPr>
      <t>Company = CDS (C001),</t>
    </r>
    <r>
      <rPr>
        <sz val="11"/>
        <color rgb="FF00B0F0"/>
        <rFont val="Tahoma"/>
        <family val="2"/>
      </rPr>
      <t xml:space="preserve"> B2S (C006), RBS (C002)</t>
    </r>
  </si>
  <si>
    <t>RU_07_13</t>
  </si>
  <si>
    <t>RU_07_14</t>
  </si>
  <si>
    <t>RU_07_15</t>
  </si>
  <si>
    <t>RU_07_16</t>
  </si>
  <si>
    <t>RU_07_17</t>
  </si>
  <si>
    <r>
      <rPr>
        <sz val="11"/>
        <color rgb="FF000000"/>
        <rFont val="Tahoma"/>
        <family val="2"/>
      </rPr>
      <t xml:space="preserve">Plan = PL_08_19
Name = QA-History when Insert Effective end today
--Create--
Status: Active
Effective Start Date = 1 Jan 1999
Effective End Date = </t>
    </r>
    <r>
      <rPr>
        <sz val="11"/>
        <color rgb="FF00B0F0"/>
        <rFont val="Tahoma"/>
        <family val="2"/>
      </rPr>
      <t xml:space="preserve">Today
</t>
    </r>
    <r>
      <rPr>
        <sz val="11"/>
        <color rgb="FF000000"/>
        <rFont val="Tahoma"/>
        <family val="2"/>
      </rPr>
      <t xml:space="preserve">Company = CDS (C001)
--Insert--
Status: Active
Effective Start Date = </t>
    </r>
    <r>
      <rPr>
        <sz val="11"/>
        <color rgb="FF00B0F0"/>
        <rFont val="Tahoma"/>
        <family val="2"/>
      </rPr>
      <t xml:space="preserve">Today
</t>
    </r>
    <r>
      <rPr>
        <sz val="11"/>
        <color rgb="FF000000"/>
        <rFont val="Tahoma"/>
        <family val="2"/>
      </rPr>
      <t>Effective End Date =</t>
    </r>
    <r>
      <rPr>
        <sz val="11"/>
        <color rgb="FF00B0F0"/>
        <rFont val="Tahoma"/>
        <family val="2"/>
      </rPr>
      <t xml:space="preserve"> Today
</t>
    </r>
    <r>
      <rPr>
        <sz val="11"/>
        <color rgb="FF000000"/>
        <rFont val="Tahoma"/>
        <family val="2"/>
      </rPr>
      <t xml:space="preserve">Company = </t>
    </r>
    <r>
      <rPr>
        <sz val="11"/>
        <color rgb="FF00B0F0"/>
        <rFont val="Tahoma"/>
        <family val="2"/>
      </rPr>
      <t>RBS (C002)</t>
    </r>
  </si>
  <si>
    <t>28-Aug End date ต้องดึงค่าเก่ามามั้ยหรือ Auto เป็น 31 Dec 9999</t>
  </si>
  <si>
    <t>RU_07_18</t>
  </si>
  <si>
    <t>28-Aug ตอนนี้ระบบ Allow และ Default End 31 Dec 9999 เชิง Business เป็นไง ถ้า End แล้วต้อง Create ใหม่หรือ Insert ได้</t>
  </si>
  <si>
    <t>RU_07_19</t>
  </si>
  <si>
    <t>RU_07_20</t>
  </si>
  <si>
    <t>RU_07_21</t>
  </si>
  <si>
    <t xml:space="preserve">28-Aug Effective Today History ไม่เป็น Active เพราะอ้างอิงจาก Status ของ Plan แทน Status Effective
</t>
  </si>
  <si>
    <t>RU_07_22</t>
  </si>
  <si>
    <r>
      <rPr>
        <sz val="11"/>
        <color rgb="FF000000"/>
        <rFont val="Tahoma"/>
        <family val="2"/>
      </rPr>
      <t xml:space="preserve">Plan = "PL_08_25"
Name = QA-Insert diff day with same data
--Create--
Effective Start Date = 01 Jan 1999
Company = CDS
--Insert R1--
Effective Start Date = </t>
    </r>
    <r>
      <rPr>
        <sz val="11"/>
        <color rgb="FF00B0F0"/>
        <rFont val="Tahoma"/>
        <family val="2"/>
      </rPr>
      <t xml:space="preserve">Today
</t>
    </r>
    <r>
      <rPr>
        <sz val="11"/>
        <color rgb="FF000000"/>
        <rFont val="Tahoma"/>
        <family val="2"/>
      </rPr>
      <t xml:space="preserve">Company = </t>
    </r>
    <r>
      <rPr>
        <sz val="11"/>
        <color rgb="FF00B0F0"/>
        <rFont val="Tahoma"/>
        <family val="2"/>
      </rPr>
      <t xml:space="preserve">RBS (C002)
</t>
    </r>
    <r>
      <rPr>
        <sz val="11"/>
        <color rgb="FF000000"/>
        <rFont val="Tahoma"/>
        <family val="2"/>
      </rPr>
      <t xml:space="preserve">--Insert R2--
Effective Start Date = </t>
    </r>
    <r>
      <rPr>
        <sz val="11"/>
        <color rgb="FF00B0F0"/>
        <rFont val="Tahoma"/>
        <family val="2"/>
      </rPr>
      <t xml:space="preserve">Next day
</t>
    </r>
    <r>
      <rPr>
        <sz val="11"/>
        <color rgb="FF000000"/>
        <rFont val="Tahoma"/>
        <family val="2"/>
      </rPr>
      <t xml:space="preserve">Company = </t>
    </r>
    <r>
      <rPr>
        <sz val="11"/>
        <color rgb="FF00B0F0"/>
        <rFont val="Tahoma"/>
        <family val="2"/>
      </rPr>
      <t>RBS (C002)</t>
    </r>
  </si>
  <si>
    <t>RU_07_23</t>
  </si>
  <si>
    <r>
      <rPr>
        <sz val="11"/>
        <color rgb="FF000000"/>
        <rFont val="Tahoma"/>
        <family val="2"/>
      </rPr>
      <t xml:space="preserve">Plan = "PL_08_27"
Name = QA-Insert status active/inactive/active again
--Create--
Status: </t>
    </r>
    <r>
      <rPr>
        <sz val="11"/>
        <color rgb="FF00B0F0"/>
        <rFont val="Tahoma"/>
        <family val="2"/>
      </rPr>
      <t xml:space="preserve">Active
</t>
    </r>
    <r>
      <rPr>
        <sz val="11"/>
        <color rgb="FF000000"/>
        <rFont val="Tahoma"/>
        <family val="2"/>
      </rPr>
      <t xml:space="preserve">Effective Start Date = 01 Jan 1999
Company = CDS
--Insert R1--
Status: </t>
    </r>
    <r>
      <rPr>
        <sz val="11"/>
        <color rgb="FF00B0F0"/>
        <rFont val="Tahoma"/>
        <family val="2"/>
      </rPr>
      <t xml:space="preserve">Inactive
</t>
    </r>
    <r>
      <rPr>
        <sz val="11"/>
        <color rgb="FF000000"/>
        <rFont val="Tahoma"/>
        <family val="2"/>
      </rPr>
      <t xml:space="preserve">Effective Start Date = </t>
    </r>
    <r>
      <rPr>
        <sz val="11"/>
        <color rgb="FF00B0F0"/>
        <rFont val="Tahoma"/>
        <family val="2"/>
      </rPr>
      <t xml:space="preserve">Today
</t>
    </r>
    <r>
      <rPr>
        <sz val="11"/>
        <color rgb="FF000000"/>
        <rFont val="Tahoma"/>
        <family val="2"/>
      </rPr>
      <t xml:space="preserve">Company = CDS
--Insert R2--
Status: </t>
    </r>
    <r>
      <rPr>
        <sz val="11"/>
        <color rgb="FF00B0F0"/>
        <rFont val="Tahoma"/>
        <family val="2"/>
      </rPr>
      <t xml:space="preserve">Active
</t>
    </r>
    <r>
      <rPr>
        <sz val="11"/>
        <color rgb="FF000000"/>
        <rFont val="Tahoma"/>
        <family val="2"/>
      </rPr>
      <t xml:space="preserve">Effective Start Date = </t>
    </r>
    <r>
      <rPr>
        <sz val="11"/>
        <color rgb="FF00B0F0"/>
        <rFont val="Tahoma"/>
        <family val="2"/>
      </rPr>
      <t xml:space="preserve">Next day
</t>
    </r>
    <r>
      <rPr>
        <sz val="11"/>
        <color rgb="FF000000"/>
        <rFont val="Tahoma"/>
        <family val="2"/>
      </rPr>
      <t xml:space="preserve">Company = CDS
--Insert R3--
Status: </t>
    </r>
    <r>
      <rPr>
        <sz val="11"/>
        <color rgb="FF00B0F0"/>
        <rFont val="Tahoma"/>
        <family val="2"/>
      </rPr>
      <t xml:space="preserve">Inactive
</t>
    </r>
    <r>
      <rPr>
        <sz val="11"/>
        <color rgb="FF000000"/>
        <rFont val="Tahoma"/>
        <family val="2"/>
      </rPr>
      <t xml:space="preserve">Effective Start Date = </t>
    </r>
    <r>
      <rPr>
        <sz val="11"/>
        <color rgb="FF00B0F0"/>
        <rFont val="Tahoma"/>
        <family val="2"/>
      </rPr>
      <t xml:space="preserve">Next day+1
</t>
    </r>
    <r>
      <rPr>
        <sz val="11"/>
        <color rgb="FF000000"/>
        <rFont val="Tahoma"/>
        <family val="2"/>
      </rPr>
      <t>Company = CDS</t>
    </r>
  </si>
  <si>
    <t xml:space="preserve">28-Aug รอบ 3 เปลี่ยน Active เป็น Inactive แล้ว Before/After Status ไม่ขึ้น </t>
  </si>
  <si>
    <t>RU_07_24</t>
  </si>
  <si>
    <r>
      <rPr>
        <sz val="11"/>
        <color rgb="FF000000"/>
        <rFont val="Tahoma"/>
        <family val="2"/>
      </rPr>
      <t xml:space="preserve">Plan = "PL_08_28"
Name = QA-Insert company CRG/CMS/CRG	
--Create--
Status: Active
Effective Start Date = 01 Jan 1999
Company = CDS
--Insert R1--
Status: Active
Effective Start Date = </t>
    </r>
    <r>
      <rPr>
        <sz val="11"/>
        <color rgb="FF00B0F0"/>
        <rFont val="Tahoma"/>
        <family val="2"/>
      </rPr>
      <t xml:space="preserve">Today
</t>
    </r>
    <r>
      <rPr>
        <sz val="11"/>
        <color rgb="FF000000"/>
        <rFont val="Tahoma"/>
        <family val="2"/>
      </rPr>
      <t xml:space="preserve">Company = </t>
    </r>
    <r>
      <rPr>
        <sz val="11"/>
        <color rgb="FF00B0F0"/>
        <rFont val="Tahoma"/>
        <family val="2"/>
      </rPr>
      <t xml:space="preserve">RBS
</t>
    </r>
    <r>
      <rPr>
        <sz val="11"/>
        <color rgb="FF000000"/>
        <rFont val="Tahoma"/>
        <family val="2"/>
      </rPr>
      <t xml:space="preserve">--Insert R2--
Status: Active
Effective Start Date = </t>
    </r>
    <r>
      <rPr>
        <sz val="11"/>
        <color rgb="FF00B0F0"/>
        <rFont val="Tahoma"/>
        <family val="2"/>
      </rPr>
      <t xml:space="preserve">Next day
</t>
    </r>
    <r>
      <rPr>
        <sz val="11"/>
        <color rgb="FF000000"/>
        <rFont val="Tahoma"/>
        <family val="2"/>
      </rPr>
      <t xml:space="preserve">Company = CDS
--Insert R3--
Status: Active
Effective Start Date = </t>
    </r>
    <r>
      <rPr>
        <sz val="11"/>
        <color rgb="FF00B0F0"/>
        <rFont val="Tahoma"/>
        <family val="2"/>
      </rPr>
      <t xml:space="preserve">Next day+1
</t>
    </r>
    <r>
      <rPr>
        <sz val="11"/>
        <color rgb="FF000000"/>
        <rFont val="Tahoma"/>
        <family val="2"/>
      </rPr>
      <t xml:space="preserve">Company = </t>
    </r>
    <r>
      <rPr>
        <sz val="11"/>
        <color rgb="FF00B0F0"/>
        <rFont val="Tahoma"/>
        <family val="2"/>
      </rPr>
      <t>RBS</t>
    </r>
  </si>
  <si>
    <t xml:space="preserve">28-Aug รอบ 3 เปลี่ยน CMS เป็น CRG แล้ว Before/After Company ไม่ขึ้น </t>
  </si>
  <si>
    <t>RU_07_25</t>
  </si>
  <si>
    <r>
      <rPr>
        <sz val="11"/>
        <color rgb="FF000000"/>
        <rFont val="Tahoma"/>
        <family val="2"/>
      </rPr>
      <t xml:space="preserve">Plan = "PL_08_29"
Name = QA-Create/Make/Insert multi-time
--Create--
Status: Active
Effective Start Date = 01 Jan 1999
Company = CDS
--Make Correction 1--
Status: Active
Effective Start Date = 01 Jan 1999
Company = </t>
    </r>
    <r>
      <rPr>
        <sz val="11"/>
        <color rgb="FF00B0F0"/>
        <rFont val="Tahoma"/>
        <family val="2"/>
      </rPr>
      <t xml:space="preserve">CDS,RBS
</t>
    </r>
    <r>
      <rPr>
        <sz val="11"/>
        <color rgb="FF000000"/>
        <rFont val="Tahoma"/>
        <family val="2"/>
      </rPr>
      <t xml:space="preserve">--Make Correction 2--
Status: Active
Effective Start Date = 01 Jan 1999
Company = </t>
    </r>
    <r>
      <rPr>
        <sz val="11"/>
        <color rgb="FF00B0F0"/>
        <rFont val="Tahoma"/>
        <family val="2"/>
      </rPr>
      <t xml:space="preserve">CDS,RBS,SSP
</t>
    </r>
    <r>
      <rPr>
        <sz val="11"/>
        <color rgb="FF000000"/>
        <rFont val="Tahoma"/>
        <family val="2"/>
      </rPr>
      <t xml:space="preserve">--Insert R1--
Status: Active
Effective Start Date = </t>
    </r>
    <r>
      <rPr>
        <sz val="11"/>
        <color rgb="FF00B0F0"/>
        <rFont val="Tahoma"/>
        <family val="2"/>
      </rPr>
      <t xml:space="preserve">Today
</t>
    </r>
    <r>
      <rPr>
        <sz val="11"/>
        <color rgb="FF000000"/>
        <rFont val="Tahoma"/>
        <family val="2"/>
      </rPr>
      <t xml:space="preserve">Company = </t>
    </r>
    <r>
      <rPr>
        <sz val="11"/>
        <color rgb="FF00B0F0"/>
        <rFont val="Tahoma"/>
        <family val="2"/>
      </rPr>
      <t xml:space="preserve">OFM
</t>
    </r>
    <r>
      <rPr>
        <sz val="11"/>
        <color rgb="FF000000"/>
        <rFont val="Tahoma"/>
        <family val="2"/>
      </rPr>
      <t xml:space="preserve">--Make Correction 3--
Status: Active
Effective Start Date = </t>
    </r>
    <r>
      <rPr>
        <sz val="11"/>
        <color rgb="FF00B0F0"/>
        <rFont val="Tahoma"/>
        <family val="2"/>
      </rPr>
      <t xml:space="preserve">Today
</t>
    </r>
    <r>
      <rPr>
        <sz val="11"/>
        <color rgb="FF000000"/>
        <rFont val="Tahoma"/>
        <family val="2"/>
      </rPr>
      <t xml:space="preserve">Company = </t>
    </r>
    <r>
      <rPr>
        <sz val="11"/>
        <color rgb="FF00B0F0"/>
        <rFont val="Tahoma"/>
        <family val="2"/>
      </rPr>
      <t xml:space="preserve">OFM, B2S
</t>
    </r>
    <r>
      <rPr>
        <sz val="11"/>
        <color rgb="FF000000"/>
        <rFont val="Tahoma"/>
        <family val="2"/>
      </rPr>
      <t xml:space="preserve">--Make Correction 4--
Status: Active
Effective Start Date = </t>
    </r>
    <r>
      <rPr>
        <sz val="11"/>
        <color rgb="FF00B0F0"/>
        <rFont val="Tahoma"/>
        <family val="2"/>
      </rPr>
      <t xml:space="preserve">Today
</t>
    </r>
    <r>
      <rPr>
        <sz val="11"/>
        <color rgb="FF000000"/>
        <rFont val="Tahoma"/>
        <family val="2"/>
      </rPr>
      <t xml:space="preserve">Company = </t>
    </r>
    <r>
      <rPr>
        <sz val="11"/>
        <color rgb="FF00B0F0"/>
        <rFont val="Tahoma"/>
        <family val="2"/>
      </rPr>
      <t xml:space="preserve">OFM, B2S,CMS
</t>
    </r>
    <r>
      <rPr>
        <sz val="11"/>
        <color rgb="FF000000"/>
        <rFont val="Tahoma"/>
        <family val="2"/>
      </rPr>
      <t>--Insert R2--
Status: Active
Effective Start Date =</t>
    </r>
    <r>
      <rPr>
        <sz val="11"/>
        <color rgb="FF00B0F0"/>
        <rFont val="Tahoma"/>
        <family val="2"/>
      </rPr>
      <t xml:space="preserve"> 01 Jan 2027
</t>
    </r>
    <r>
      <rPr>
        <sz val="11"/>
        <color rgb="FF000000"/>
        <rFont val="Tahoma"/>
        <family val="2"/>
      </rPr>
      <t xml:space="preserve">Company = CRT
--Insert R3--
Status: Inactive
Effective Start Date = </t>
    </r>
    <r>
      <rPr>
        <sz val="11"/>
        <color rgb="FF00B0F0"/>
        <rFont val="Tahoma"/>
        <family val="2"/>
      </rPr>
      <t xml:space="preserve">01 Jan 2027
</t>
    </r>
    <r>
      <rPr>
        <sz val="11"/>
        <color rgb="FF000000"/>
        <rFont val="Tahoma"/>
        <family val="2"/>
      </rPr>
      <t xml:space="preserve">Company = CHY
--Make Correction 5--
Status: Active
Effective Start Date = Today
Company = </t>
    </r>
    <r>
      <rPr>
        <sz val="11"/>
        <color rgb="FF00B0F0"/>
        <rFont val="Tahoma"/>
        <family val="2"/>
      </rPr>
      <t>OFM, CHY</t>
    </r>
  </si>
  <si>
    <t>RU_07_26</t>
  </si>
  <si>
    <t>ตรวจสอบการ Insert Inactive Rule ที่มีการผูก Individual</t>
  </si>
  <si>
    <t>1. เข้าเมนููที่กำหนด
2. เลือก Rule ที่ผูกกับ Individual
3. กด Insert Rule
4. ตรวจสอบ Status ของ Rule และ Individual</t>
  </si>
  <si>
    <t>RU_08</t>
  </si>
  <si>
    <t>ตรวจสอบปุ่ม Delete และป็อปอัพ Confirm delete Rule</t>
  </si>
  <si>
    <t>RU_08_01</t>
  </si>
  <si>
    <t>ตรวจสอบการกดปุ่ม Delete (ไอคอนถังขยะ) ในตาราง Rule</t>
  </si>
  <si>
    <t>RU_08_02</t>
  </si>
  <si>
    <t>ตรวจสอบข้อความและองค์ประกอบในป็อปอัพ Confirm delete Rule</t>
  </si>
  <si>
    <t>1. เข้าสู่เมนูที่กำหนด
2. กดไอคอน Delete 
3. ตรวจสอบข้อความและปุ่มในป็อปอัพ</t>
  </si>
  <si>
    <t>3.1 แสดงหัวข้อป็อปอัพ "Confirm delete plan"
3.2 แสดงข้อความ "Delete plan {Rule name} ({Rule ID})?"
3.3 แสดงข้อความอธิบายเพิ่มเติม "This removes the plan from your benefit list."
3.4 แสดงปุ่ม Cancel และปุ่ม Delete (สีส้ม) ที่ท้ายป็อปอัพ</t>
  </si>
  <si>
    <t>RU_08_03</t>
  </si>
  <si>
    <t>1. เข้าสู่เมนูที่กำหนด
2. กดไอคอน Delete 
3. กดปุ่ม Cancel
4. กดไอคอน Delete อีกครั้ง แล้วกดปุ่มปิด (X)</t>
  </si>
  <si>
    <t>3.1 ป็อปอัพ Confirm delete plan ปิดลง และ Rule ยังคงอยู่ในตารางโดยไม่มีการเปลี่ยนแปลงสถานะ
4.1 ป็อปอัพปิดลงเมื่อกดปุ่ม X และ Rule ยังคงอยู่ในตารางโดยไม่มีการเปลี่ยนแปลงสถานะ</t>
  </si>
  <si>
    <t>RU_08_04</t>
  </si>
  <si>
    <t>ตรวจสอบผลลัพธ์หลังกดปุ่ม Delete ยืนยันการลบ Rule Status Active</t>
  </si>
  <si>
    <t>Rule ID = 
Status = Active</t>
  </si>
  <si>
    <t>1. เข้าสู่เมนูที่กำหนด
2. กดไอคอน Delete
3. กดปุ่ม Delete เพื่อยืนยันการลบ
4. ตรวจสอบแถว Rule ในตารางหลังยืนยันการลบ</t>
  </si>
  <si>
    <r>
      <rPr>
        <sz val="11"/>
        <color rgb="FF000000"/>
        <rFont val="Tahoma"/>
        <family val="2"/>
      </rPr>
      <t xml:space="preserve">3.1 แสดง Error </t>
    </r>
    <r>
      <rPr>
        <sz val="11"/>
        <color rgb="FF0070C0"/>
        <rFont val="Tahoma"/>
        <family val="2"/>
      </rPr>
      <t>""</t>
    </r>
    <r>
      <rPr>
        <sz val="11"/>
        <color rgb="FF000000"/>
        <rFont val="Tahoma"/>
        <family val="2"/>
      </rPr>
      <t xml:space="preserve"> ไม่สามารถลบ Rule ID ที่ยัง Active อยู่ได้
4.1 Rule ยังคงแสดงอยู่ในตาราง ไม่ได้ถูกลบออกจากรายการ 
4.2 Status ของ Rule ยังเป็น Active</t>
    </r>
  </si>
  <si>
    <t>RU_08_05</t>
  </si>
  <si>
    <t>ตรวจสอบผลลัพธ์หลังกดปุ่ม Delete ยืนยันการลบ Rule Status Inactive</t>
  </si>
  <si>
    <t>Rule ID = 
Status = Inactive</t>
  </si>
  <si>
    <t>1. เข้าสู่เมนูที่กำหนด
2. กดไอคอน Delete 
3. กดปุ่ม Delete เพื่อยืนยันการลบ
4. ตรวจสอบแถว Rule ในตารางหลังยืนยันการลบ</t>
  </si>
  <si>
    <t xml:space="preserve">3.1 ป็อปอัพปิดลง ระบบไม่แสดง Error
4.1 Rule ถูกลบออกจากรายการ </t>
  </si>
  <si>
    <t>RU_08_06</t>
  </si>
  <si>
    <t>ตรวจสอบการ Insert Rule ในอนาคตแล้ว Inactive และ Delete</t>
  </si>
  <si>
    <t>1. เข้าสู่เมนูที่กำหนด
2. Create Rule ด้วย Status Active ระบุ Effective Start Date = Today
3. กด Insert ด้วย Effective Start Date = Next Day
4. กด Make Correction และเปลี่ยน Status เป็น Inactive
5. กดไอคอน Delete และตรวจสอบผลลัพธ์</t>
  </si>
  <si>
    <t>RU_08_07</t>
  </si>
  <si>
    <t>ตรวจสอบการ Insert Rule ในอนาคตใน Plan ที่ Inactive อยู่แล้วและ Delete</t>
  </si>
  <si>
    <t>1. เข้าสู่เมนูที่กำหนด
2. Create Rule ด้วย Status Inactive ระบุ Effective Start Date = Today
3. กด Insert ด้วย Effective Start Date = Next Day
4. กดไอคอน Delete และตรวจสอบผลลัพธ์</t>
  </si>
  <si>
    <t>RU_08_08</t>
  </si>
  <si>
    <t>31-Aug ไม่มี Error
31-Aug CF ไม่สามารถ Delete Plan ที่ผูกกับ Rule ได้</t>
  </si>
  <si>
    <t>RU_08_09</t>
  </si>
  <si>
    <t>Delete Inacive Rule ที่มีการผูก Individual</t>
  </si>
  <si>
    <t>RU_09</t>
  </si>
  <si>
    <t>RU_09_01</t>
  </si>
  <si>
    <t>RU_09_02</t>
  </si>
  <si>
    <t>1. HR
2. Bulk Import
3. Import Eligibility Rule</t>
  </si>
  <si>
    <r>
      <rPr>
        <sz val="11"/>
        <color rgb="FF000000"/>
        <rFont val="Tahoma"/>
        <family val="2"/>
      </rPr>
      <t>2.1 แสดง Breadcrumb "</t>
    </r>
    <r>
      <rPr>
        <sz val="11"/>
        <color rgb="FF0070C0"/>
        <rFont val="Tahoma"/>
        <family val="2"/>
      </rPr>
      <t>Admin › Bulk Import › Import benefit plans</t>
    </r>
    <r>
      <rPr>
        <sz val="11"/>
        <color rgb="FF000000"/>
        <rFont val="Tahoma"/>
        <family val="2"/>
      </rPr>
      <t>" อยู่เหนือหัวข้อหลัก " Import Benefit Plans"
2.2 Breadcrumb แสดงลำดับชั้นเมนูถูกต้องตามโครงสร้างเมนู 
2.3 แสดง Breadcrumb อยู่ด้านบนสุดของ Import benefit plans</t>
    </r>
  </si>
  <si>
    <t>TCB เมนูนี้รึป่าว</t>
  </si>
  <si>
    <t>RU_09_03</t>
  </si>
  <si>
    <t>RU_09_04</t>
  </si>
  <si>
    <t>RU_09_05</t>
  </si>
  <si>
    <t>RU_09_06</t>
  </si>
  <si>
    <r>
      <rPr>
        <sz val="11"/>
        <color rgb="FF000000"/>
        <rFont val="Tahoma"/>
        <family val="2"/>
      </rPr>
      <t>2.1 แสดงหัวข้อ "Upload File" 
2.2 แสดงกรอบ Dropzone พร้อมข้อความ "Click or drag file here" และ "Accepts</t>
    </r>
    <r>
      <rPr>
        <sz val="11"/>
        <color rgb="FF0070C0"/>
        <rFont val="Tahoma"/>
        <family val="2"/>
      </rPr>
      <t xml:space="preserve"> .csv</t>
    </r>
    <r>
      <rPr>
        <sz val="11"/>
        <color rgb="FF000000"/>
        <rFont val="Tahoma"/>
        <family val="2"/>
      </rPr>
      <t xml:space="preserve"> files up to 10 MB"
2.3 แสดงกรอบ "Expected CSV format" ระบุรายชื่อ Column และเงื่อนไข (First row must be header, comma delimiter, UTF-8) และปุ่ม "Download Sample CSV"
2.4 แสดงปุ่ม "Next: Preview →" ที่มุมขวาล่าง (สถานะ Disabled เมื่อยังไม่มีไฟล์)
3.1 Download Sample file สำเร็จ แสดง Template สำหรับการ Import Benefit Plan
3.2 Template แสดง Column </t>
    </r>
    <r>
      <rPr>
        <sz val="11"/>
        <color rgb="FF4472C4"/>
        <rFont val="Tahoma"/>
        <family val="2"/>
      </rPr>
      <t xml:space="preserve">[OPERATOR], Country, Benefit Category, Benefit Plan ID, Benefit Name, Status, Effective Start Date, Effective End Date, Benefit Type, Enrollment, Claim Period, Entitlement Amount Calculation Method, Eligible Claim Date, Special Claim Condition Flag, Special Claim Condition, Company
</t>
    </r>
  </si>
  <si>
    <t>TBC ชื่อ column ต้องตรงกับใน template ที่ import จริง  UI ตอนนี้ยังไม่ตรง</t>
  </si>
  <si>
    <t>RU_09_07</t>
  </si>
  <si>
    <t>ตรวจสอบการอัปโหลดไฟล์ผ่านการคลิกเลือกไฟล์ (File dialog) ด้วย Template "benefit-plans (1).csv"</t>
  </si>
  <si>
    <t>File = "benefit-plans (1).csv"</t>
  </si>
  <si>
    <r>
      <rPr>
        <sz val="11"/>
        <color rgb="FF000000"/>
        <rFont val="Tahoma"/>
        <family val="2"/>
      </rPr>
      <t>2.1 ระบบเปิดหน้าต่าง File Explorer ให้เลือกไฟล์
3.1 ไฟล์ "benefit-plans (1).csv" ถูกอัปโหลดสำเร็จ
3.2 แสดงชื่อไฟล์และขนาดไฟล์ใต้กรอบ Dropzone (เช่น "benefit-plans (1).csv 592 B") พร้อมลิงก์ "Remove"
3.3 ปุ่ม Next</t>
    </r>
    <r>
      <rPr>
        <strike/>
        <sz val="11"/>
        <color rgb="FF000000"/>
        <rFont val="Tahoma"/>
        <family val="2"/>
      </rPr>
      <t>: Preview</t>
    </r>
    <r>
      <rPr>
        <sz val="11"/>
        <color rgb="FF000000"/>
        <rFont val="Tahoma"/>
        <family val="2"/>
      </rPr>
      <t xml:space="preserve"> เปลี่ยนเป็นสถานะ Active</t>
    </r>
  </si>
  <si>
    <t>RU_09_08</t>
  </si>
  <si>
    <t>RU_09_09</t>
  </si>
  <si>
    <r>
      <rPr>
        <sz val="11"/>
        <color rgb="FF000000"/>
        <rFont val="Tahoma"/>
        <family val="2"/>
      </rPr>
      <t>3.1 ไฟล์ที่อัปโหลดถูกลบออกจากหน้าจอ กรอบ Dropzone กลับสู่สถานะว่าง ("Click or drag file here")
3.2 ปุ่ม Nex</t>
    </r>
    <r>
      <rPr>
        <strike/>
        <sz val="11"/>
        <color rgb="FF000000"/>
        <rFont val="Tahoma"/>
        <family val="2"/>
      </rPr>
      <t>t: Preview</t>
    </r>
    <r>
      <rPr>
        <sz val="11"/>
        <color rgb="FF000000"/>
        <rFont val="Tahoma"/>
        <family val="2"/>
      </rPr>
      <t xml:space="preserve"> กลับเป็นสถานะ Disabled</t>
    </r>
  </si>
  <si>
    <t>RU_09_10</t>
  </si>
  <si>
    <r>
      <rPr>
        <sz val="11"/>
        <color rgb="FF000000"/>
        <rFont val="Tahoma"/>
        <family val="2"/>
      </rPr>
      <t>ตรวจสอบสถานะปุ่ม Next</t>
    </r>
    <r>
      <rPr>
        <strike/>
        <sz val="11"/>
        <color rgb="FF000000"/>
        <rFont val="Tahoma"/>
        <family val="2"/>
      </rPr>
      <t>: Preview</t>
    </r>
    <r>
      <rPr>
        <sz val="11"/>
        <color rgb="FF000000"/>
        <rFont val="Tahoma"/>
        <family val="2"/>
      </rPr>
      <t xml:space="preserve"> เมื่อยังไม่มีไฟล์ถูกอัปโหลด</t>
    </r>
  </si>
  <si>
    <r>
      <rPr>
        <sz val="11"/>
        <color rgb="FF000000"/>
        <rFont val="Tahoma"/>
        <family val="2"/>
      </rPr>
      <t>1. เข้าสู่หน้า Bulk import benefit plans โดยยังไม่อัปโหลดไฟล์ใดๆ
2. ตรวจสอบสถานะปุ่ม Next</t>
    </r>
    <r>
      <rPr>
        <strike/>
        <sz val="11"/>
        <color rgb="FF000000"/>
        <rFont val="Tahoma"/>
        <family val="2"/>
      </rPr>
      <t xml:space="preserve">: Preview
</t>
    </r>
    <r>
      <rPr>
        <sz val="11"/>
        <color rgb="FF000000"/>
        <rFont val="Tahoma"/>
        <family val="2"/>
      </rPr>
      <t>3. พยายามกดปุ่ม Next</t>
    </r>
    <r>
      <rPr>
        <strike/>
        <sz val="11"/>
        <color rgb="FF000000"/>
        <rFont val="Tahoma"/>
        <family val="2"/>
      </rPr>
      <t>: Preview</t>
    </r>
  </si>
  <si>
    <t>2.1 ปุ่ม Next: Preview อยู่ในสถานะ Disabled (สีจาง)
3.1 ไม่สามารถกดปุ่มเพื่อไปขั้นตอนถัดไปได้จนกว่าจะอัปโหลดไฟล์</t>
  </si>
  <si>
    <t>RU_09_11</t>
  </si>
  <si>
    <r>
      <rPr>
        <sz val="11"/>
        <color rgb="FF000000"/>
        <rFont val="Tahoma"/>
        <family val="2"/>
      </rPr>
      <t>1. อัปโหลดไฟล์ "benefit-plans (1).csv" แล้วกด Next</t>
    </r>
    <r>
      <rPr>
        <strike/>
        <sz val="11"/>
        <color rgb="FF000000"/>
        <rFont val="Tahoma"/>
        <family val="2"/>
      </rPr>
      <t xml:space="preserve">: Preview
</t>
    </r>
    <r>
      <rPr>
        <sz val="11"/>
        <color rgb="FF000000"/>
        <rFont val="Tahoma"/>
        <family val="2"/>
      </rPr>
      <t>2. ตรวจสอบหัวข้อและข้อความ
3. ตรวจสอบข้อมูลแต่ละแถวในตาราง Preview เปรียบเทียบกับข้อมูลจริงในไฟล์ CSV ที่อัปโหลด
4. ตรวจสอบ Column Error Meassage และ Badge แสดงจำนวน Error Message Valid, Invalid และ Warning</t>
    </r>
  </si>
  <si>
    <r>
      <rPr>
        <sz val="11"/>
        <color rgb="FF000000"/>
        <rFont val="Tahoma"/>
        <family val="2"/>
      </rPr>
      <t xml:space="preserve">2.1 Stepper แสดงขั้นตอน 1. Upload เป็นสถานะเสร็จสิ้น (✓) และขั้นตอน 2. Validate &amp; Preview (Active)
3.1 ข้อมูลในตาราง Preview Column </t>
    </r>
    <r>
      <rPr>
        <sz val="11"/>
        <color rgb="FF0070C0"/>
        <rFont val="Tahoma"/>
        <family val="2"/>
      </rPr>
      <t xml:space="preserve"> [OPERATOR], Country, Benefit Category, Benefit Plan ID, Benefit Name, Status, Effective Start Date, Effective End Date, Benefit Type, Enrollment, Claim Period, Entitlement Amount Calculation Method, Eligible Claim Date, Special Claim Condition Flag, Special Claim Condition, Company </t>
    </r>
    <r>
      <rPr>
        <sz val="11"/>
        <color rgb="FF000000"/>
        <rFont val="Tahoma"/>
        <family val="2"/>
      </rPr>
      <t xml:space="preserve">ตรงกับข้อมูลจริงในไฟล์ CSV ทุกแถว ไม่มีข้อมูลตกหล่นหรือแสดงผิดเพี้ยน
4.1 แสดง Error Message แต่ละ Row ถูกต้อง ข้อมูลแสดงสอดคล้องกับข้อมูล </t>
    </r>
    <r>
      <rPr>
        <sz val="11"/>
        <color rgb="FF4472C4"/>
        <rFont val="Tahoma"/>
        <family val="2"/>
      </rPr>
      <t xml:space="preserve">หาก Valid จะแสดงเป็นว่าง
</t>
    </r>
    <r>
      <rPr>
        <sz val="11"/>
        <color rgb="FF000000"/>
        <rFont val="Tahoma"/>
        <family val="2"/>
      </rPr>
      <t xml:space="preserve">4.2 แสดงจำนวน Valid (สีเขียว), Warning (สีเหลือง), </t>
    </r>
    <r>
      <rPr>
        <sz val="11"/>
        <color rgb="FF4472C4"/>
        <rFont val="Tahoma"/>
        <family val="2"/>
      </rPr>
      <t xml:space="preserve">Error (สีแดง) </t>
    </r>
    <r>
      <rPr>
        <sz val="11"/>
        <color rgb="FF000000"/>
        <rFont val="Tahoma"/>
        <family val="2"/>
      </rPr>
      <t>ถูกต้องตรงกับผลการตรวจสอบข้อมูลจริง (เช่น "9 valid", "1 warnings")</t>
    </r>
  </si>
  <si>
    <t>* มี Status อะไรบ้าง Error Message อะไรบ้าง</t>
  </si>
  <si>
    <t>RU_09_12</t>
  </si>
  <si>
    <t>RU_09_13</t>
  </si>
  <si>
    <t>RU_09_14</t>
  </si>
  <si>
    <t>RU_09_15</t>
  </si>
  <si>
    <t>1. เข้าสู่เมนูที่กำหนด (Total Plans = 43)
2. เลือก Rows per page = "10" แล้วนับจำนวนแถวข้อมูลที่แสดง
3. เปลี่ยนเป็น "25" แล้วนับจำนวนแถวอีกครั้ง
4. เปลี่ยนเป็น "50" แล้วนับจำนวนแถวอีกครั้ง (ข้อมูลทั้งหมดมีเพียง 43 แถว)</t>
  </si>
  <si>
    <t>2.1 ตารางแสดงข้อมูล 10 แถวพอดี เมื่อเลือก Rows per page = 10
3.1 ตารางแสดงข้อมูล 25 แถวพอดี เมื่อเลือก Rows per page = 25
4.1 ตารางแสดงข้อมูลทั้งหมด 43 แถว (เท่าที่มีจริง) เมื่อเลือก Rows per page = 50 เนื่องจากข้อมูลทั้งหมดน้อยกว่าค่าที่เลือก</t>
  </si>
  <si>
    <t>RU_09_16</t>
  </si>
  <si>
    <t>RU_09_17</t>
  </si>
  <si>
    <t>RU_09_18</t>
  </si>
  <si>
    <t>RU_09_19</t>
  </si>
  <si>
    <t>RU_09_20</t>
  </si>
  <si>
    <t>RU_09_21</t>
  </si>
  <si>
    <t>RU_09_22</t>
  </si>
  <si>
    <t>RU_09_23</t>
  </si>
  <si>
    <r>
      <rPr>
        <sz val="11"/>
        <color rgb="FF000000"/>
        <rFont val="Tahoma"/>
        <family val="2"/>
      </rPr>
      <t xml:space="preserve">2.1 สามารถกดปุ่ม Export ได้ 
2.2 ไฟล์ Export เริ่มดาวน์โหลดจนสำเร็จ
3.1 สามารถกดเปิดไฟล์ Export ได้
3.2 ข้อมูลในไฟล์ Export Column  </t>
    </r>
    <r>
      <rPr>
        <sz val="11"/>
        <color rgb="FF0070C0"/>
        <rFont val="Tahoma"/>
        <family val="2"/>
      </rPr>
      <t>[OPERATOR], Country, Benefit Category, Benefit Plan ID, Benefit Name, Status, Effective Start Date, Effective End Date, Benefit Type, Enrollment, Claim Period, Entitlement Amount Calculation Method, Eligible Claim Date, Special Claim Condition Flag, Special Claim Condition, Company, Error Message</t>
    </r>
    <r>
      <rPr>
        <sz val="11"/>
        <color rgb="FF000000"/>
        <rFont val="Tahoma"/>
        <family val="2"/>
      </rPr>
      <t xml:space="preserve"> ตรงกับข้อมูลจริงในตารง Preview ทุกแถว 
</t>
    </r>
  </si>
  <si>
    <t>RU_09_24</t>
  </si>
  <si>
    <t>RU_09_25</t>
  </si>
  <si>
    <t>ตรวจสอบสถานะปุ่ม Import เมื่อผลการ Validate พบ Error</t>
  </si>
  <si>
    <t>ไฟล์ CSV ที่มีข้อมูลไม่ถูกต้อง (เช่น Required field ว่าง, Plan ซ้ำ)</t>
  </si>
  <si>
    <r>
      <rPr>
        <sz val="11"/>
        <color rgb="FF000000"/>
        <rFont val="Tahoma"/>
        <family val="2"/>
      </rPr>
      <t xml:space="preserve">1. อัปโหลดไฟล์ CSV ที่มี Required field บางแถวว่าง, Plan ID ซ้ำ แล้วไปถึงหน้า Validate
2. ตรวจสอบ Badge "X </t>
    </r>
    <r>
      <rPr>
        <sz val="11"/>
        <color rgb="FF0070C0"/>
        <rFont val="Tahoma"/>
        <family val="2"/>
      </rPr>
      <t>Errors</t>
    </r>
    <r>
      <rPr>
        <sz val="11"/>
        <color rgb="FF000000"/>
        <rFont val="Tahoma"/>
        <family val="2"/>
      </rPr>
      <t>"
3. ตรวจสอบสถานะปุ่ม Import</t>
    </r>
  </si>
  <si>
    <r>
      <rPr>
        <sz val="11"/>
        <color rgb="FF000000"/>
        <rFont val="Tahoma"/>
        <family val="2"/>
      </rPr>
      <t xml:space="preserve">2.1 Badge แสดงจำนวน </t>
    </r>
    <r>
      <rPr>
        <sz val="11"/>
        <color rgb="FF0070C0"/>
        <rFont val="Tahoma"/>
        <family val="2"/>
      </rPr>
      <t xml:space="preserve">Error </t>
    </r>
    <r>
      <rPr>
        <sz val="11"/>
        <color rgb="FF000000"/>
        <rFont val="Tahoma"/>
        <family val="2"/>
      </rPr>
      <t xml:space="preserve">มากกว่า 0 พร้อมรายละเอียดสาเหตุของแต่ละแถวที่ </t>
    </r>
    <r>
      <rPr>
        <sz val="11"/>
        <color rgb="FF0070C0"/>
        <rFont val="Tahoma"/>
        <family val="2"/>
      </rPr>
      <t xml:space="preserve">Error
</t>
    </r>
    <r>
      <rPr>
        <sz val="11"/>
        <color rgb="FF000000"/>
        <rFont val="Tahoma"/>
        <family val="2"/>
      </rPr>
      <t xml:space="preserve">3.1 ปุ่ม </t>
    </r>
    <r>
      <rPr>
        <sz val="11"/>
        <color rgb="FF0070C0"/>
        <rFont val="Tahoma"/>
        <family val="2"/>
      </rPr>
      <t>Import อยู่ในสถานะ Disabled</t>
    </r>
    <r>
      <rPr>
        <sz val="11"/>
        <color rgb="FF000000"/>
        <rFont val="Tahoma"/>
        <family val="2"/>
      </rPr>
      <t xml:space="preserve"> ไม่สามารถดำเนินการต่อได้จนกว่าจะแก้ไขไฟล์ CSV ต้นทางและอัปโหลดใหม่
(หมายเหตุ: หากไม่มี Error มีเพียง Warning ปุ่ม Next: Import ยังสามารถกดได้ตามปกติ)</t>
    </r>
  </si>
  <si>
    <t>TBC มี Error มั้ย ไม่มีใน Spec</t>
  </si>
  <si>
    <t>RU_09_26</t>
  </si>
  <si>
    <t>File = "benefit-plans (1).csv"
Total rows = 10</t>
  </si>
  <si>
    <t>RU_09_27</t>
  </si>
  <si>
    <t>RU_09_28</t>
  </si>
  <si>
    <t>RU_09_29</t>
  </si>
  <si>
    <t>RU_09_30</t>
  </si>
  <si>
    <t>RU_09_31</t>
  </si>
  <si>
    <t>1. เข้าสู่หน้า Bulk import benefit plans
2. ทดลองอัปโหลดไฟล์ที่มีนามสกุล .xlsx, .txt หรือ .pdf ด้วยการลากวางหรือเลือกไฟล์</t>
  </si>
  <si>
    <t>2.1 ระบบไม่ยอมรับไฟล์ที่ไม่ใช่ .csv แสดง Error message แจ้งว่ารองรับเฉพาะไฟล์ .csv เท่านั้น
2.2 ปุ่ม Next ยังคงอยู่ในสถานะ Disabled</t>
  </si>
  <si>
    <t>TBC ตอนนี้ UI Demo allow อยู่ลองดูของ Dev</t>
  </si>
  <si>
    <t>RU_09_32</t>
  </si>
  <si>
    <t>Validate ขนาดไฟล์ที่อัปโหลดต้องไม่เกิน 10 MB</t>
  </si>
  <si>
    <t>ไฟล์ .csv ขนาดเกิน 10 MB</t>
  </si>
  <si>
    <t>1. เข้าสู่หน้า Bulk import benefit plans
2. ทดลองอัปโหลดไฟล์ .csv ที่มีขนาดเกิน 10 MB</t>
  </si>
  <si>
    <t>2.1 ระบบไม่ยอมรับไฟล์ที่มีขนาดเกิน 10 MB แสดง Error message แจ้งว่าขนาดไฟล์เกินขีดจำกัดที่กำหนด
2.2 ปุ่ม Next ยังคงอยู่ในสถานะ Disabled</t>
  </si>
  <si>
    <t>RU_09_33</t>
  </si>
  <si>
    <t>ไฟล์ .csv ที่บันทึกด้วย Encoding อื่น เช่น TIS-620/ANSI</t>
  </si>
  <si>
    <t>3.1 หากระบบตรวจพบปัญหา Encoding: แสดง Error/Warning message แจ้งให้บันทึกไฟล์เป็น UTF-8 ก่อนอัปโหลดใหม่
3.2 หากระบบยอมให้ผ่านไปได้: ข้อความภาษาไทยในหน้า Preview ต้องไม่แสดงเป็นอักขระเพี้ยน (Garbled text) — หากพบว่าเพี้ยน ถือเป็นข้อบกพร่องที่ต้องแจ้งทีมพัฒนา</t>
  </si>
  <si>
    <t>RU_09_34</t>
  </si>
  <si>
    <t>Header ไม่ตรงตาม Template 16 คอลัมน์ ( [OPERATOR], Country, Benefit Category, Benefit Plan ID, Benefit Name, Status, Effective Start Date, Effective End Date, Benefit Type, Enrollment, Claim Period, Entitlement Amount Calculation Method, Eligible Claim Date, Special Claim Condition Flag, Special Claim Condition, Company)</t>
  </si>
  <si>
    <t>1. เตรียมไฟล์ CSV ที่มีชื่อ Column สะกดผิดหรือเรียงลำดับ Column ไม่ตรงกับ Template ต้นฉบับ
2. อัปโหลดไฟล์ดังกล่าว แล้วไปยังหน้า Preview/Validate</t>
  </si>
  <si>
    <t>2.1 ระบบตรวจพบว่า Header ไม่ตรงตาม Template ที่กำหนด และแสดง Error message แจ้งชื่อ Column ที่ไม่ถูกต้อง/ไม่พบ หรือปฏิเสธไม่ให้ไปขั้นตอนถัดไป
2.2 ระบบไม่ทำการ Import ข้อมูลจากไฟล์ที่ Header ไม่ถูกต้อง</t>
  </si>
  <si>
    <t>RU_09_35</t>
  </si>
  <si>
    <t>ไฟล์ CSV ที่แถวแรกเป็นข้อมูล (Data) แทนที่จะเป็น Header</t>
  </si>
  <si>
    <t>1. เตรียมไฟล์ CSV ที่ไม่มีแถว Header (แถวแรกเป็นข้อมูล Plan เลย)
2. อัปโหลดไฟล์ดังกล่าว แล้วตรวจสอบผลลัพธ์ในหน้า Preview/Validate</t>
  </si>
  <si>
    <t>2.1 ระบบตรวจพบว่าแถวแรกไม่ใช่ Header ที่ถูกต้อง และแสดง Error message หรือประมวลผลข้อมูลผิดพลาด (นำแถวข้อมูลจริงไปตีความเป็น Header)
2.2 ระบบแนะนำให้แก้ไขไฟล์ให้มีแถว Header เป็นแถวแรกตาม Format ที่กำหนด</t>
  </si>
  <si>
    <t>RU_09_36</t>
  </si>
  <si>
    <t>ไฟล์ CSV ที่ใช้ Delimiter เป็น Semicolon (;) หรือ Tab แทน Comma</t>
  </si>
  <si>
    <t>1. เตรียมไฟล์ที่คั่นข้อมูลด้วยเครื่องหมาย Semicolon (;) หรือ Tab แทน Comma
2. อัปโหลดไฟล์ดังกล่าว แล้วตรวจสอบผลลัพธ์ในหน้า Preview</t>
  </si>
  <si>
    <t>2.1 ระบบไม่สามารถแยก Column ข้อมูลได้ถูกต้อง (ข้อมูลทั้งแถวไปรวมอยู่ใน Column เดียว) และแสดง Error message แจ้งว่ารูปแบบไฟล์ไม่ถูกต้อง หรือปฏิเสธไม่ให้ไปขั้นตอนถัดไป</t>
  </si>
  <si>
    <t>RU_09_37</t>
  </si>
  <si>
    <t>RU_09_38</t>
  </si>
  <si>
    <t>Validate field: [OPERATOR]* ต้องเป็นค่าที่กำหนดเท่านั้น (Create/Make correction/Insert/Delete)</t>
  </si>
  <si>
    <t>[OPERATOR] = ค่าอื่นที่ไม่ถูกต้อง เช่น "Update", "Remove"</t>
  </si>
  <si>
    <t>RU_09_39</t>
  </si>
  <si>
    <t>RU_09_40</t>
  </si>
  <si>
    <t>RU_09_41</t>
  </si>
  <si>
    <t>RU_09_42</t>
  </si>
  <si>
    <t>RU_09_43</t>
  </si>
  <si>
    <t>RU_09_44</t>
  </si>
  <si>
    <t>RU_09_45</t>
  </si>
  <si>
    <t>RU_09_46</t>
  </si>
  <si>
    <t>RU_09_47</t>
  </si>
  <si>
    <t>RU_09_48</t>
  </si>
  <si>
    <t>RU_09_49</t>
  </si>
  <si>
    <t>RU_09_50</t>
  </si>
  <si>
    <t>RU_09_51</t>
  </si>
  <si>
    <t>RU_09_52</t>
  </si>
  <si>
    <t>RU_09_53</t>
  </si>
  <si>
    <t>RU_09_54</t>
  </si>
  <si>
    <t>RU_09_55</t>
  </si>
  <si>
    <t>RU_09_56</t>
  </si>
  <si>
    <t xml:space="preserve">ตรวจสอบการ Import ด้วย [OPERATOR] = Delete สำหรับเปลี่ยนสถานะ Plan เป็น Inactive  </t>
  </si>
  <si>
    <t>2.1 แถวข้อมูลผ่านการ Validate เป็น "Valid" และ Import สำเร็จ
3.1 Plan ที่ระบุยังคงปรากฏอยู่ในตาราง (ไม่ถูกลบออกจากระบบ) แต่สถานะเปลี่ยนเป็น Inactive และแสดง Label "INACTIVE" ต่อท้ายชื่อ Plan
3.2 จำนวน Total Plans ไม่เปลี่ยนแปลง เนื่องจากเป็นการเปลี่ยนสถานะ ไม่ใช่การลบข้อมูลถาวร</t>
  </si>
  <si>
    <t>RU_09_57</t>
  </si>
  <si>
    <t>RU_10</t>
  </si>
  <si>
    <t>RU_10_01</t>
  </si>
  <si>
    <t>RU_10_02</t>
  </si>
  <si>
    <t>RU_10_03</t>
  </si>
  <si>
    <t>RU_10_04</t>
  </si>
  <si>
    <t>RU_10_05</t>
  </si>
  <si>
    <t>RU_10_06</t>
  </si>
  <si>
    <t>RU_10_07</t>
  </si>
  <si>
    <t>RU_10_08</t>
  </si>
  <si>
    <t>RU_10_09</t>
  </si>
  <si>
    <t>RU_10_10</t>
  </si>
  <si>
    <t>RU_10_11</t>
  </si>
  <si>
    <t>Blocker group</t>
  </si>
  <si>
    <t>Blocker detail</t>
  </si>
  <si>
    <t>Mon 1-Sep</t>
  </si>
  <si>
    <t>Tue 2-Sep</t>
  </si>
  <si>
    <t>Wed 3-Sep</t>
  </si>
  <si>
    <t>Web Clocking</t>
  </si>
  <si>
    <t>MC_01</t>
  </si>
  <si>
    <t>ตรวจสอบหน้า Clock in /out</t>
  </si>
  <si>
    <t>MC_01_01</t>
  </si>
  <si>
    <t xml:space="preserve">ตรวจสอบหน้า Clock in /out
กรณีเปิด GPS </t>
  </si>
  <si>
    <t>- เปิด GPS
- อยู่ในรัศมีพื้นที่ทำงาน</t>
  </si>
  <si>
    <t>1. ME
2. Time &amp; Attendance
3. Clock in / out</t>
  </si>
  <si>
    <t>1. Login web humi
2. กดเมนู ME และตรวจสอบ
3. กดเมนู Time &amp; Attendance
4. กดเมนู Clock in / out</t>
  </si>
  <si>
    <r>
      <t xml:space="preserve">1.1 สามารถ login ได้สำเร็จ
1.2 ระบบแสดงหน้า Home เป็นหน้าแรก
1.3 มองเห็นเมนู ME
2.1 สามารถกดเมนู ME ได้
2.2 เมื่อกดเมนู ME แล้วแสดงเมนูย่อยอื่นๆ
2.3 มองเห็นเมนู Time &amp; Attendance
3.1 สามารถกดเมนู Time &amp; Attendance ได้ แล้วแสดงเมนูย่อยอื่นๆ
4.1 สามารถกดเมนู Clock in/out ได้
แสดงหน้า Clock in/out
- แสดง Navigation bar " Time &gt; Clock In / Out "  *ด้านบนซ้ายมือ
- แสดงกล่อง Clock IN / OUT
ในกล่อง Clock IN / OUT
- </t>
    </r>
    <r>
      <rPr>
        <sz val="11"/>
        <color rgb="FF00B050"/>
        <rFont val="Tahoma"/>
        <family val="2"/>
      </rPr>
      <t xml:space="preserve">แสดงสัญลักษณ์ GPS connected  </t>
    </r>
    <r>
      <rPr>
        <sz val="11"/>
        <rFont val="Tahoma"/>
        <family val="2"/>
      </rPr>
      <t>*ด้านบนขวามือ
- แสดงข้อความ " Clock IN / OUT "</t>
    </r>
    <r>
      <rPr>
        <sz val="11"/>
        <color rgb="FF000000"/>
        <rFont val="Tahoma"/>
        <family val="2"/>
        <charset val="222"/>
      </rPr>
      <t xml:space="preserve">  *ตรงกลาง
- แสดง " วัน,วันที่ เดือน ปี " ปัญจุบันที่กดเข้ามา  *ตรงกลาง
- แสดงเวลา " hh:mm:ss " แบบเรียวทาม  *ตรงกลาง
- แสดงกล่องข้อความ "Not clocked in yet"  *ตรงกลาง
- แสดงปุ่ม " Clock in " เป็น </t>
    </r>
    <r>
      <rPr>
        <sz val="11"/>
        <color rgb="FF00B050"/>
        <rFont val="Tahoma"/>
        <family val="2"/>
      </rPr>
      <t>enabled</t>
    </r>
    <r>
      <rPr>
        <sz val="11"/>
        <color rgb="FF000000"/>
        <rFont val="Tahoma"/>
        <family val="2"/>
        <charset val="222"/>
      </rPr>
      <t xml:space="preserve">  *ปุ่มอยู่ด้านซ้าย
- แสดงปุ่ม " Clock out " เป็น </t>
    </r>
    <r>
      <rPr>
        <sz val="11"/>
        <color rgb="FFED7D31"/>
        <rFont val="Tahoma"/>
        <family val="2"/>
      </rPr>
      <t>disabled</t>
    </r>
    <r>
      <rPr>
        <sz val="11"/>
        <color rgb="FF000000"/>
        <rFont val="Tahoma"/>
        <family val="2"/>
        <charset val="222"/>
      </rPr>
      <t xml:space="preserve">  *ปุ่มอยู่ด้านขวา
- แสดงข้อความ " Clock in first before clocking out "  *ใต้ปุ่ม Clock out
- แสดงข้อความ " Today's punches "  *ชิดซ้ายมือ
- แสดงข้อความ " No punches yet "  *ตรงกลาง</t>
    </r>
  </si>
  <si>
    <t>Siriya H.</t>
  </si>
  <si>
    <t> </t>
  </si>
  <si>
    <t>MC_01_02</t>
  </si>
  <si>
    <t>ตรวจสอบหน้า Clock in /out
กรณีไม่ได้เปิด GPS</t>
  </si>
  <si>
    <t>- ปิด GPS
- อยู่ในรัศมีพื้นที่ทำงาน</t>
  </si>
  <si>
    <r>
      <t xml:space="preserve">1.1 สามารถ login ได้สำเร็จ
1.2 ระบบแสดงหน้า Home เป็นหน้าแรก
1.3 มองเห็นเมนู ME
2.1 สามารถกดเมนู ME ได้
2.2 เมื่อกดเมนู ME แล้วแสดงเมนูย่อยอื่นๆ
2.3 มองเห็นเมนู Time &amp; Attendance
3.1 สามารถกดเมนู Time &amp; Attendance ได้ แล้วแสดงเมนูย่อยอื่นๆ
4.1 สามารถกดเมนู Clock in/out ได้
แสดงหน้า Clock in/out
- แสดง Navigation bar " Time &gt; Clock In / Out "  *ด้านบนซ้ายมือ
- แสดงกล่อง Clock IN / OUT
ในกล่อง Clock IN / OUT
- </t>
    </r>
    <r>
      <rPr>
        <sz val="11"/>
        <color rgb="FFED7D31"/>
        <rFont val="Tahoma"/>
        <family val="2"/>
      </rPr>
      <t>แสดงสัญลักษณ์ GPS not connected</t>
    </r>
    <r>
      <rPr>
        <sz val="11"/>
        <color rgb="FF00B050"/>
        <rFont val="Tahoma"/>
        <family val="2"/>
      </rPr>
      <t xml:space="preserve">  </t>
    </r>
    <r>
      <rPr>
        <sz val="11"/>
        <rFont val="Tahoma"/>
        <family val="2"/>
      </rPr>
      <t>*ด้านบนขวามือ
- แสดงข้อความ " Clock IN / OUT "</t>
    </r>
    <r>
      <rPr>
        <sz val="11"/>
        <color rgb="FF000000"/>
        <rFont val="Tahoma"/>
        <family val="2"/>
        <charset val="222"/>
      </rPr>
      <t xml:space="preserve">  *ตรงกลาง
- แสดง " วัน,วันที่ เดือน ปี " ปัญจุบันที่กดเข้ามา  *ตรงกลาง
- แสดงเวลา " hh:mm:ss " แบบเรียวทาม  *ตรงกลาง
- แสดงกล่องข้อความ "Not clocked in yet"  *ตรงกลาง
- แสดงข้อความ error </t>
    </r>
    <r>
      <rPr>
        <sz val="11"/>
        <color rgb="FFED7D31"/>
        <rFont val="Tahoma"/>
        <family val="2"/>
      </rPr>
      <t xml:space="preserve">" GPS unavailable — please turn on GPS or refresh the page and try again. "
- แสดงปุ่ม " Clock in " เป็น </t>
    </r>
    <r>
      <rPr>
        <sz val="11"/>
        <color rgb="FF00B050"/>
        <rFont val="Tahoma"/>
        <family val="2"/>
      </rPr>
      <t>enabled</t>
    </r>
    <r>
      <rPr>
        <sz val="11"/>
        <color rgb="FF000000"/>
        <rFont val="Tahoma"/>
        <family val="2"/>
        <charset val="222"/>
      </rPr>
      <t xml:space="preserve">  *ปุ่มอยู่ด้านซ้าย
- แสดงปุ่ม " Clock out " เป็น </t>
    </r>
    <r>
      <rPr>
        <sz val="11"/>
        <color rgb="FFED7D31"/>
        <rFont val="Tahoma"/>
        <family val="2"/>
      </rPr>
      <t>disabled</t>
    </r>
    <r>
      <rPr>
        <sz val="11"/>
        <color rgb="FF000000"/>
        <rFont val="Tahoma"/>
        <family val="2"/>
        <charset val="222"/>
      </rPr>
      <t xml:space="preserve">  *ปุ่มอยู่ด้านขวา
- แสดงข้อความ " Clock in first before clocking out "  *ใต้ปุ่ม Clock out
- แสดงข้อความ " Today's punches "  *ชิดซ้ายมือ
- แสดงข้อความ " No punches yet "  *ตรงกลาง</t>
    </r>
  </si>
  <si>
    <t>MC_02</t>
  </si>
  <si>
    <t xml:space="preserve">ตรวจสอบปุ่ม Clock in </t>
  </si>
  <si>
    <t>MC_02_01</t>
  </si>
  <si>
    <t>กรณีกดปุ่ม Clock in ครั้งแรกของวัน</t>
  </si>
  <si>
    <t>1. Login web humi
2. กดเมนู ME และตรวจสอบ
3. กดเมนู Time &amp; Attendance
4. กดเมนู Clock in / out
5. กดปุ่ม Clock in</t>
  </si>
  <si>
    <r>
      <t xml:space="preserve">5.1 ระบบแสดงปุ่ม Clock in เป็น </t>
    </r>
    <r>
      <rPr>
        <sz val="11"/>
        <color rgb="FF00B050"/>
        <rFont val="Tahoma"/>
        <family val="2"/>
      </rPr>
      <t>enabled</t>
    </r>
    <r>
      <rPr>
        <sz val="11"/>
        <color rgb="FF000000"/>
        <rFont val="Tahoma"/>
        <family val="2"/>
        <charset val="222"/>
      </rPr>
      <t xml:space="preserve"> สามารถกดปุ่มได้สำเร็จ
5.2 ระบบแสดง popup </t>
    </r>
    <r>
      <rPr>
        <sz val="11"/>
        <color rgb="FF00B050"/>
        <rFont val="Tahoma"/>
        <family val="2"/>
      </rPr>
      <t>" Clocked in "
- แสดงข้อความ " Time  เวลาที่กด "
- แสดงข้อความ " Within the work area  ระยะทาง m "
- แสดงปุ่ม " Close "
5.3 หลังจากกดปุ่ม Close</t>
    </r>
    <r>
      <rPr>
        <sz val="11"/>
        <color rgb="FF000000"/>
        <rFont val="Tahoma"/>
        <family val="2"/>
        <charset val="222"/>
      </rPr>
      <t xml:space="preserve">
ระบบแสดงหน้า Clock in/out
- กล่องข้อความ "Not clocked in yet" เปลี่ยนเป็น </t>
    </r>
    <r>
      <rPr>
        <sz val="11"/>
        <color rgb="FF00B050"/>
        <rFont val="Tahoma"/>
        <family val="2"/>
      </rPr>
      <t xml:space="preserve">" Clocked in (เวลาที่กดมา) "
- ปุ่ม " Clock in " เป็น </t>
    </r>
    <r>
      <rPr>
        <sz val="11"/>
        <rFont val="Tahoma"/>
        <family val="2"/>
      </rPr>
      <t>enabled</t>
    </r>
    <r>
      <rPr>
        <sz val="11"/>
        <color rgb="FF000000"/>
        <rFont val="Tahoma"/>
        <family val="2"/>
        <charset val="222"/>
      </rPr>
      <t xml:space="preserve"> เปลี่ยนเป็น </t>
    </r>
    <r>
      <rPr>
        <sz val="11"/>
        <color rgb="FFED7D31"/>
        <rFont val="Tahoma"/>
        <family val="2"/>
      </rPr>
      <t>disabled และมีข้อความ " You can clock in again 2 hours after your last clock-in "</t>
    </r>
    <r>
      <rPr>
        <sz val="11"/>
        <color rgb="FF000000"/>
        <rFont val="Tahoma"/>
        <family val="2"/>
        <charset val="222"/>
      </rPr>
      <t xml:space="preserve"> 
- ปุ่ม " Clock out " เป็น </t>
    </r>
    <r>
      <rPr>
        <sz val="11"/>
        <rFont val="Tahoma"/>
        <family val="2"/>
      </rPr>
      <t>disabled</t>
    </r>
    <r>
      <rPr>
        <sz val="11"/>
        <color rgb="FF000000"/>
        <rFont val="Tahoma"/>
        <family val="2"/>
        <charset val="222"/>
      </rPr>
      <t xml:space="preserve"> เปลี่ยนเป็น </t>
    </r>
    <r>
      <rPr>
        <sz val="11"/>
        <color rgb="FF00B050"/>
        <rFont val="Tahoma"/>
        <family val="2"/>
      </rPr>
      <t>enabled</t>
    </r>
    <r>
      <rPr>
        <sz val="11"/>
        <color rgb="FF000000"/>
        <rFont val="Tahoma"/>
        <family val="2"/>
        <charset val="222"/>
      </rPr>
      <t xml:space="preserve">
- ข้อความ " Clock in first before clocking out " ใต้ปุ่ม Clock out เปลี่ยนเป็น ไม่มีข้อความ
- ข้อความ " No punches yet "  *ตรงกลาง </t>
    </r>
    <r>
      <rPr>
        <sz val="11"/>
        <rFont val="Tahoma"/>
        <family val="2"/>
      </rPr>
      <t xml:space="preserve">เปลี่ยนเป็น </t>
    </r>
    <r>
      <rPr>
        <sz val="11"/>
        <color rgb="FF00B050"/>
        <rFont val="Tahoma"/>
        <family val="2"/>
      </rPr>
      <t>IN (เวลาที่กดมา)
5.4 ระบบลง DB วันเวลาเข้างานได้ถูกต้อง
- DB : time_clock_events</t>
    </r>
  </si>
  <si>
    <t xml:space="preserve">BUG 71868
</t>
  </si>
  <si>
    <t>MC_02_02</t>
  </si>
  <si>
    <t>กรณีกดปุ่ม Clock in ครั้งที่ 2 หลังจากกดครั้งแรกทันที</t>
  </si>
  <si>
    <t>- กดปุ่ม Clock in ครั้งแรกของวันแล้ว</t>
  </si>
  <si>
    <r>
      <t xml:space="preserve">5.1 ไม่สามารถกดปุ่มได้ เนื่องจากระบบแสดงปุ่ม Clock in เป็น </t>
    </r>
    <r>
      <rPr>
        <sz val="11"/>
        <color rgb="FFED7D31"/>
        <rFont val="Tahoma"/>
        <family val="2"/>
      </rPr>
      <t>disabled</t>
    </r>
    <r>
      <rPr>
        <sz val="11"/>
        <color rgb="FF000000"/>
        <rFont val="Tahoma"/>
        <family val="2"/>
        <charset val="222"/>
      </rPr>
      <t xml:space="preserve"> </t>
    </r>
  </si>
  <si>
    <t xml:space="preserve">Defect BUG 71868
</t>
  </si>
  <si>
    <t>MC_02_03</t>
  </si>
  <si>
    <t>กรณีกดปุ่ม Clock in ครั้งที่ 2 หลังจากกดครั้งแรกไปแล้ว 2 ชม.</t>
  </si>
  <si>
    <t xml:space="preserve">- กดปุ่ม Clock in ครั้งแรกของวันไปแล้ว 2 ชม. </t>
  </si>
  <si>
    <t>1. Login web humi
2. กดเมนู ME และตรวจสอบ
3. กดเมนู Time &amp; Attendance
4. กดเมนู Clock in / out
5. กดปุ่ม Clock in (ครั้งที่ 2 ของวัน)</t>
  </si>
  <si>
    <r>
      <t xml:space="preserve">5.1 ระบบแสดงปุ่ม Clock in เป็น </t>
    </r>
    <r>
      <rPr>
        <sz val="11"/>
        <color rgb="FF00B050"/>
        <rFont val="Tahoma"/>
        <family val="2"/>
      </rPr>
      <t>enabled</t>
    </r>
    <r>
      <rPr>
        <sz val="11"/>
        <color rgb="FF000000"/>
        <rFont val="Tahoma"/>
        <family val="2"/>
        <charset val="222"/>
      </rPr>
      <t xml:space="preserve"> และปุ่ม Clock out เป็น </t>
    </r>
    <r>
      <rPr>
        <sz val="11"/>
        <color rgb="FF00B050"/>
        <rFont val="Tahoma"/>
        <family val="2"/>
      </rPr>
      <t>enabled</t>
    </r>
    <r>
      <rPr>
        <sz val="11"/>
        <color rgb="FF000000"/>
        <rFont val="Tahoma"/>
        <family val="2"/>
        <charset val="222"/>
      </rPr>
      <t xml:space="preserve"> สามารถกดปุ่มได้
5.2 ระบบแสดง popup </t>
    </r>
    <r>
      <rPr>
        <sz val="11"/>
        <color rgb="FF00B050"/>
        <rFont val="Tahoma"/>
        <family val="2"/>
      </rPr>
      <t>" Clocked in "
- แสดงข้อความ " Time  เวลาที่กด "
- แสดงข้อความ " Within the work area  ระยะทาง m "
- แสดงข้อความ " Your supervisor hos been notified
- แสดงปุ่ม " Close "</t>
    </r>
    <r>
      <rPr>
        <sz val="11"/>
        <color rgb="FF000000"/>
        <rFont val="Tahoma"/>
        <family val="2"/>
        <charset val="222"/>
      </rPr>
      <t xml:space="preserve">
5.3 หลังจากกดปุ่ม Close
ระบบแสดงหน้า Clock in/out
- กล่องข้อความ "วันเวลาที่กด Clock เข้ามาครั้งแรก" เปลี่ยนเป็น </t>
    </r>
    <r>
      <rPr>
        <sz val="11"/>
        <color rgb="FF00B050"/>
        <rFont val="Tahoma"/>
        <family val="2"/>
      </rPr>
      <t xml:space="preserve">" Clocked in (เวลาที่กดมา) ล่าสุด"
- ปุ่ม " Clock in " เป็น enabled เปลี่ยนเป็น </t>
    </r>
    <r>
      <rPr>
        <sz val="11"/>
        <color rgb="FFED7D31"/>
        <rFont val="Tahoma"/>
        <family val="2"/>
      </rPr>
      <t>disabled และมีข้อความ " You can clock in again 2 hours after your last clock-in "</t>
    </r>
    <r>
      <rPr>
        <sz val="11"/>
        <color rgb="FF000000"/>
        <rFont val="Tahoma"/>
        <family val="2"/>
        <charset val="222"/>
      </rPr>
      <t xml:space="preserve"> 
- ปุ่ม " Clock out " เป็น enabled เปลี่ยนเป็น </t>
    </r>
    <r>
      <rPr>
        <sz val="11"/>
        <color rgb="FF00B050"/>
        <rFont val="Tahoma"/>
        <family val="2"/>
      </rPr>
      <t>enabled</t>
    </r>
    <r>
      <rPr>
        <sz val="11"/>
        <color rgb="FF000000"/>
        <rFont val="Tahoma"/>
        <family val="2"/>
        <charset val="222"/>
      </rPr>
      <t xml:space="preserve">
- ข้อความด้านล่างแสดง
      line 1 : แสดง IN เวลาที่กด Clock in เข้ามาครั้งแรก</t>
    </r>
    <r>
      <rPr>
        <sz val="11"/>
        <color rgb="FF00B050"/>
        <rFont val="Tahoma"/>
        <family val="2"/>
      </rPr>
      <t xml:space="preserve">
      line 2 : แสดง IN วันเวลาที่กดเข้ามาครั้งที่ 2</t>
    </r>
    <r>
      <rPr>
        <sz val="11"/>
        <color rgb="FF000000"/>
        <rFont val="Tahoma"/>
        <family val="2"/>
        <charset val="222"/>
      </rPr>
      <t xml:space="preserve">
5.4 ระบบลง DB วันเวลาเข้างานของครั้งที่ 2 ได้ถูกต้อง
- DB : mobile_clock_transaction</t>
    </r>
  </si>
  <si>
    <t>MC_03</t>
  </si>
  <si>
    <t>ตรวจสอบปุ่ม Clock out</t>
  </si>
  <si>
    <t>MC_03_01</t>
  </si>
  <si>
    <t>กรณีกดปุ่ม Clock out ครั้งแรกของวัน (ยังไม่ได้กด Clock in)</t>
  </si>
  <si>
    <t>1. Login web humi
2. กดเมนู ME และตรวจสอบ
3. กดเมนู Time &amp; Attendance
4. กดเมนู Clock in / out
5. กดปุ่ม Clock out</t>
  </si>
  <si>
    <r>
      <t xml:space="preserve">5.1 ไม่สามารถกดปุ่มได้ เนื่องจากระบบแสดงปุ่ม Clock out เป็น </t>
    </r>
    <r>
      <rPr>
        <sz val="11"/>
        <color rgb="FFED7D31"/>
        <rFont val="Tahoma"/>
        <family val="2"/>
      </rPr>
      <t>disabled</t>
    </r>
    <r>
      <rPr>
        <sz val="11"/>
        <color rgb="FF000000"/>
        <rFont val="Tahoma"/>
        <family val="2"/>
        <charset val="222"/>
      </rPr>
      <t xml:space="preserve"> </t>
    </r>
  </si>
  <si>
    <t>MC_03_02</t>
  </si>
  <si>
    <t>กรณีกดปุ่ม Clock out ครั้งแรกหลังจากกดปุ่ม Clock in ไปแล้วทันที</t>
  </si>
  <si>
    <r>
      <t xml:space="preserve">5.1 ระบบแสดงปุ่ม Clock in เป็น </t>
    </r>
    <r>
      <rPr>
        <sz val="11"/>
        <color rgb="FFED7D31"/>
        <rFont val="Tahoma"/>
        <family val="2"/>
      </rPr>
      <t>disabled</t>
    </r>
    <r>
      <rPr>
        <sz val="11"/>
        <color rgb="FF000000"/>
        <rFont val="Tahoma"/>
        <family val="2"/>
        <charset val="222"/>
      </rPr>
      <t xml:space="preserve"> และปุ่ม Clock out เป็น </t>
    </r>
    <r>
      <rPr>
        <sz val="11"/>
        <color rgb="FF00B050"/>
        <rFont val="Tahoma"/>
        <family val="2"/>
      </rPr>
      <t>enabled</t>
    </r>
    <r>
      <rPr>
        <sz val="11"/>
        <color rgb="FF000000"/>
        <rFont val="Tahoma"/>
        <family val="2"/>
        <charset val="222"/>
      </rPr>
      <t xml:space="preserve"> สามารถกดปุ่มได้
5.2 ระบบแสดง popup </t>
    </r>
    <r>
      <rPr>
        <sz val="11"/>
        <color rgb="FF00B050"/>
        <rFont val="Tahoma"/>
        <family val="2"/>
      </rPr>
      <t>" Clocked in "
- แสดงข้อความ " Time  เวลาที่กด "
- แสดงข้อความ " Within the work area  ระยะทาง m "
- แสดงข้อความ " Your supervisor hos been notified
- แสดงปุ่ม " Close "</t>
    </r>
    <r>
      <rPr>
        <sz val="11"/>
        <color rgb="FF000000"/>
        <rFont val="Tahoma"/>
        <family val="2"/>
        <charset val="222"/>
      </rPr>
      <t xml:space="preserve">
5.3 หลังจากกดปุ่ม Close
ระบบแสดงหน้า Clock in/out- กล่องข้อความ "วันเวลาที่กด Clock เข้ามาครั้งแรก" เปลี่ยนเป็น </t>
    </r>
    <r>
      <rPr>
        <sz val="11"/>
        <color rgb="FF00B050"/>
        <rFont val="Tahoma"/>
        <family val="2"/>
      </rPr>
      <t xml:space="preserve">วันเวลาที่กด Clock เข้ามาล่าสุด
- ปุ่ม " Clock in " เป็น disabled เปลี่ยนเป็น enabled
- ปุ่ม " Clock out " เป็น enabled เปลี่ยนเป็น </t>
    </r>
    <r>
      <rPr>
        <sz val="11"/>
        <color rgb="FFED7D31"/>
        <rFont val="Tahoma"/>
        <family val="2"/>
      </rPr>
      <t>disabled</t>
    </r>
    <r>
      <rPr>
        <sz val="11"/>
        <color rgb="FF000000"/>
        <rFont val="Tahoma"/>
        <family val="2"/>
        <charset val="222"/>
      </rPr>
      <t xml:space="preserve"> </t>
    </r>
    <r>
      <rPr>
        <sz val="11"/>
        <color rgb="FFED7D31"/>
        <rFont val="Tahoma"/>
        <family val="2"/>
      </rPr>
      <t>และมีข้อความ " Clock in first before clocking out " ใต้ปุ่ม Clock out
- ข้อความด้านล่างแสดง</t>
    </r>
    <r>
      <rPr>
        <sz val="11"/>
        <color rgb="FF000000"/>
        <rFont val="Tahoma"/>
        <family val="2"/>
        <charset val="222"/>
      </rPr>
      <t xml:space="preserve">
      line 1 : แสดง IN เวลาที่กด Clock in เข้ามาครั้งแรก
      </t>
    </r>
    <r>
      <rPr>
        <sz val="11"/>
        <color rgb="FF00B050"/>
        <rFont val="Tahoma"/>
        <family val="2"/>
      </rPr>
      <t>line 2 : แสดง OUT วันเวลาที่กดเข้ามาครั้งที่ 2</t>
    </r>
    <r>
      <rPr>
        <sz val="11"/>
        <color rgb="FF000000"/>
        <rFont val="Tahoma"/>
        <family val="2"/>
        <charset val="222"/>
      </rPr>
      <t xml:space="preserve">
5.4 ระบบลง DB วันเวลาเข้างานของครั้งที่ 2 ได้ถูกต้อง
- DB : mobile_clock_transaction</t>
    </r>
  </si>
  <si>
    <t>MC_03_03</t>
  </si>
  <si>
    <t>กรณีกดปุ่ม Clock out ครั้งแรกหลังจากกดหลังจากกดปุ่ม Clock in ไปแล้ว 2 ชม.</t>
  </si>
  <si>
    <r>
      <t xml:space="preserve">5.1 ระบบแสดงปุ่ม Clock in เป็น </t>
    </r>
    <r>
      <rPr>
        <sz val="11"/>
        <color rgb="FF00B050"/>
        <rFont val="Tahoma"/>
        <family val="2"/>
      </rPr>
      <t>enabled</t>
    </r>
    <r>
      <rPr>
        <sz val="11"/>
        <color rgb="FF000000"/>
        <rFont val="Tahoma"/>
        <family val="2"/>
        <charset val="222"/>
      </rPr>
      <t xml:space="preserve"> และปุ่ม Clock out เป็น </t>
    </r>
    <r>
      <rPr>
        <sz val="11"/>
        <color rgb="FF00B050"/>
        <rFont val="Tahoma"/>
        <family val="2"/>
      </rPr>
      <t>enabled</t>
    </r>
    <r>
      <rPr>
        <sz val="11"/>
        <color rgb="FF000000"/>
        <rFont val="Tahoma"/>
        <family val="2"/>
        <charset val="222"/>
      </rPr>
      <t xml:space="preserve"> สามารถกดปุ่มได้
5.2 ระบบแสดง popup </t>
    </r>
    <r>
      <rPr>
        <sz val="11"/>
        <color rgb="FF00B050"/>
        <rFont val="Tahoma"/>
        <family val="2"/>
      </rPr>
      <t>" Clocked in "
- แสดงข้อความ " Time  เวลาที่กด "
- แสดงข้อความ " Within the work area  ระยะทาง m "
- แสดงข้อความ " Your supervisor hos been notified
- แสดงปุ่ม " Close "</t>
    </r>
    <r>
      <rPr>
        <sz val="11"/>
        <color rgb="FF000000"/>
        <rFont val="Tahoma"/>
        <family val="2"/>
        <charset val="222"/>
      </rPr>
      <t xml:space="preserve">
5.3 หลังจากกดปุ่ม Close
ระบบแสดงหน้า Clock in/out- กล่องข้อความ "วันเวลาที่กด Clock เข้ามาครั้งแรก" เปลี่ยนเป็น </t>
    </r>
    <r>
      <rPr>
        <sz val="11"/>
        <color rgb="FF00B050"/>
        <rFont val="Tahoma"/>
        <family val="2"/>
      </rPr>
      <t xml:space="preserve">วันเวลาที่กด Clock เข้ามาล่าสุด
- ปุ่ม " Clock in " เป็น </t>
    </r>
    <r>
      <rPr>
        <sz val="11"/>
        <rFont val="Tahoma"/>
        <family val="2"/>
      </rPr>
      <t>enabled</t>
    </r>
    <r>
      <rPr>
        <sz val="11"/>
        <color rgb="FF000000"/>
        <rFont val="Tahoma"/>
        <family val="2"/>
        <charset val="222"/>
      </rPr>
      <t xml:space="preserve"> เปลี่ยนเป็น </t>
    </r>
    <r>
      <rPr>
        <sz val="11"/>
        <color rgb="FF00B050"/>
        <rFont val="Tahoma"/>
        <family val="2"/>
      </rPr>
      <t xml:space="preserve">enabled
- ปุ่ม " Clock out " เป็น enabled เปลี่ยนเป็น </t>
    </r>
    <r>
      <rPr>
        <sz val="11"/>
        <color rgb="FFED7D31"/>
        <rFont val="Tahoma"/>
        <family val="2"/>
      </rPr>
      <t>disabled</t>
    </r>
    <r>
      <rPr>
        <sz val="11"/>
        <color rgb="FF000000"/>
        <rFont val="Tahoma"/>
        <family val="2"/>
        <charset val="222"/>
      </rPr>
      <t xml:space="preserve"> </t>
    </r>
    <r>
      <rPr>
        <sz val="11"/>
        <color rgb="FFED7D31"/>
        <rFont val="Tahoma"/>
        <family val="2"/>
      </rPr>
      <t>และมีข้อความ " Clock in first before clocking out " ใต้ปุ่ม Clock out
- ข้อความด้านล่างแสดง</t>
    </r>
    <r>
      <rPr>
        <sz val="11"/>
        <color rgb="FF000000"/>
        <rFont val="Tahoma"/>
        <family val="2"/>
        <charset val="222"/>
      </rPr>
      <t xml:space="preserve">
      line 1 : แสดง IN เวลาที่กด Clock in เข้ามาครั้งแรก
      </t>
    </r>
    <r>
      <rPr>
        <sz val="11"/>
        <color rgb="FF00B050"/>
        <rFont val="Tahoma"/>
        <family val="2"/>
      </rPr>
      <t>line 2 : แสดง OUT วันเวลาที่กดเข้ามาครั้งที่ 2</t>
    </r>
    <r>
      <rPr>
        <sz val="11"/>
        <color rgb="FF000000"/>
        <rFont val="Tahoma"/>
        <family val="2"/>
        <charset val="222"/>
      </rPr>
      <t xml:space="preserve">
5.4 ระบบลง DB วันเวลาเข้างานของครั้งที่ 2 ได้ถูกต้อง
- DB : mobile_clock_transaction</t>
    </r>
  </si>
  <si>
    <t>MC_04</t>
  </si>
  <si>
    <t>กรณีกด Clock in/out หลายครั้ง</t>
  </si>
  <si>
    <t>MC_04_01</t>
  </si>
  <si>
    <t>Clock in/out หลายครั้งใน 1 วัน</t>
  </si>
  <si>
    <t>1. Login web humi
2. กดเมนู ME และตรวจสอบ
3. กดเมนู Time &amp; Attendance
4. กดเมนู Clock in / out
5. กดปุ่ม Clock in
6. กดปุ่ม Clock out
7. กดปุ่ม Clock in
8. กดปุ่ม Clock out</t>
  </si>
  <si>
    <r>
      <t xml:space="preserve">5.1 ระบบแสดงปุ่ม Clock in เป็น </t>
    </r>
    <r>
      <rPr>
        <sz val="11"/>
        <color rgb="FF00B050"/>
        <rFont val="Tahoma"/>
        <family val="2"/>
      </rPr>
      <t>enabled</t>
    </r>
    <r>
      <rPr>
        <sz val="11"/>
        <color rgb="FF000000"/>
        <rFont val="Tahoma"/>
        <family val="2"/>
        <charset val="222"/>
      </rPr>
      <t xml:space="preserve"> สามารถกดปุ่มได้สำเร็จ
หลังจากกดปุ่มสำเร็จระบบแสดงหน้า Clock in/out
- กล่องข้อความ "Not clocked in yet" เปลี่ยนเป็น </t>
    </r>
    <r>
      <rPr>
        <sz val="11"/>
        <color rgb="FF00B050"/>
        <rFont val="Tahoma"/>
        <family val="2"/>
      </rPr>
      <t xml:space="preserve">" Clocked in (เวลาที่กดมา) "
- ปุ่ม " Clock in " เป็น </t>
    </r>
    <r>
      <rPr>
        <sz val="11"/>
        <rFont val="Tahoma"/>
        <family val="2"/>
      </rPr>
      <t>enabled</t>
    </r>
    <r>
      <rPr>
        <sz val="11"/>
        <color rgb="FF000000"/>
        <rFont val="Tahoma"/>
        <family val="2"/>
        <charset val="222"/>
      </rPr>
      <t xml:space="preserve"> เปลี่ยนเป็น </t>
    </r>
    <r>
      <rPr>
        <sz val="11"/>
        <color rgb="FFED7D31"/>
        <rFont val="Tahoma"/>
        <family val="2"/>
      </rPr>
      <t>disabled และมีข้อความ " You can clock in again 2 hours after your last clock-in "</t>
    </r>
    <r>
      <rPr>
        <sz val="11"/>
        <color rgb="FF000000"/>
        <rFont val="Tahoma"/>
        <family val="2"/>
        <charset val="222"/>
      </rPr>
      <t xml:space="preserve"> 
- ปุ่ม " Clock out " เป็น </t>
    </r>
    <r>
      <rPr>
        <sz val="11"/>
        <rFont val="Tahoma"/>
        <family val="2"/>
      </rPr>
      <t>disabled</t>
    </r>
    <r>
      <rPr>
        <sz val="11"/>
        <color rgb="FF000000"/>
        <rFont val="Tahoma"/>
        <family val="2"/>
        <charset val="222"/>
      </rPr>
      <t xml:space="preserve"> เปลี่ยนเป็น </t>
    </r>
    <r>
      <rPr>
        <sz val="11"/>
        <color rgb="FF00B050"/>
        <rFont val="Tahoma"/>
        <family val="2"/>
      </rPr>
      <t>enabled</t>
    </r>
    <r>
      <rPr>
        <sz val="11"/>
        <color rgb="FF000000"/>
        <rFont val="Tahoma"/>
        <family val="2"/>
        <charset val="222"/>
      </rPr>
      <t xml:space="preserve">
- ข้อความ " Clock in first before clocking out " ใต้ปุ่ม Clock out เปลี่ยนเป็น ไม่มีข้อความ
- ข้อความ " No punches yet "  *ตรงกลาง </t>
    </r>
    <r>
      <rPr>
        <sz val="11"/>
        <rFont val="Tahoma"/>
        <family val="2"/>
      </rPr>
      <t xml:space="preserve">เปลี่ยนเป็น </t>
    </r>
    <r>
      <rPr>
        <sz val="11"/>
        <color rgb="FF00B050"/>
        <rFont val="Tahoma"/>
        <family val="2"/>
      </rPr>
      <t xml:space="preserve">IN (เวลาที่กดมา)
5.2 ระบบลง DB วันเวลาเข้างานได้ถูกต้อง
- DB : mobile_clock_transaction
------------------------------------------------------------------------------------
6.1 ระบบแสดงปุ่ม Clock in เป็น </t>
    </r>
    <r>
      <rPr>
        <sz val="11"/>
        <color rgb="FFED7D31"/>
        <rFont val="Tahoma"/>
        <family val="2"/>
      </rPr>
      <t>disabled</t>
    </r>
    <r>
      <rPr>
        <sz val="11"/>
        <rFont val="Tahoma"/>
        <family val="2"/>
      </rPr>
      <t xml:space="preserve"> และปุ่ม Clock out เป็น </t>
    </r>
    <r>
      <rPr>
        <sz val="11"/>
        <color rgb="FF00B050"/>
        <rFont val="Tahoma"/>
        <family val="2"/>
      </rPr>
      <t>enabled</t>
    </r>
    <r>
      <rPr>
        <sz val="11"/>
        <rFont val="Tahoma"/>
        <family val="2"/>
      </rPr>
      <t xml:space="preserve"> สามารถกดปุ่มได้
หลังจากกดปุ่ม  Clock out สำเร็จระบบแสดงหน้า Clock in/out
- กล่องข้อความ "วันเวลาที่กด Clock เข้ามาครั้งแรก" เปลี่ยนเป็น </t>
    </r>
    <r>
      <rPr>
        <sz val="11"/>
        <color rgb="FF00B050"/>
        <rFont val="Tahoma"/>
        <family val="2"/>
      </rPr>
      <t xml:space="preserve">วันเวลาที่กด Clock เข้ามาล่าสุด
- ปุ่ม " Clock in " เป็น disabled เปลี่ยนเป็น enabled
- ปุ่ม " Clock out " เป็น enabled เปลี่ยนเป็น </t>
    </r>
    <r>
      <rPr>
        <sz val="11"/>
        <color rgb="FFED7D31"/>
        <rFont val="Tahoma"/>
        <family val="2"/>
      </rPr>
      <t>disabled</t>
    </r>
    <r>
      <rPr>
        <sz val="11"/>
        <rFont val="Tahoma"/>
        <family val="2"/>
      </rPr>
      <t xml:space="preserve"> </t>
    </r>
    <r>
      <rPr>
        <sz val="11"/>
        <color rgb="FFED7D31"/>
        <rFont val="Tahoma"/>
        <family val="2"/>
      </rPr>
      <t>และมีข้อความ " Clock in first before clocking out " ใต้ปุ่ม Clock out
- ข้อความด้านล่างแสดง</t>
    </r>
    <r>
      <rPr>
        <sz val="11"/>
        <rFont val="Tahoma"/>
        <family val="2"/>
      </rPr>
      <t xml:space="preserve">
      line 1 : แสดง IN เวลาที่กด Clock in เข้ามาครั้งแรก
     </t>
    </r>
    <r>
      <rPr>
        <sz val="11"/>
        <color rgb="FF00B050"/>
        <rFont val="Tahoma"/>
        <family val="2"/>
      </rPr>
      <t xml:space="preserve"> line 2 : แสดง OUT วันเวลาที่กดเข้ามาครั้งที่ 2</t>
    </r>
    <r>
      <rPr>
        <sz val="11"/>
        <rFont val="Tahoma"/>
        <family val="2"/>
      </rPr>
      <t xml:space="preserve">
6.2 ระบบลง DB วันเวลาเข้างานของครั้งที่ 2 ได้ถูกต้อง
- DB : mobile_clock_transaction</t>
    </r>
    <r>
      <rPr>
        <sz val="11"/>
        <color rgb="FF000000"/>
        <rFont val="Tahoma"/>
        <family val="2"/>
        <charset val="222"/>
      </rPr>
      <t xml:space="preserve">
------------------------------------------------------------------------------------
7.1 ระบบแสดงปุ่ม Clock in เป็น </t>
    </r>
    <r>
      <rPr>
        <sz val="11"/>
        <color rgb="FF00B050"/>
        <rFont val="Tahoma"/>
        <family val="2"/>
      </rPr>
      <t>enabled</t>
    </r>
    <r>
      <rPr>
        <sz val="11"/>
        <color rgb="FF000000"/>
        <rFont val="Tahoma"/>
        <family val="2"/>
        <charset val="222"/>
      </rPr>
      <t xml:space="preserve"> สามารถกดปุ่มได้สำเร็จ
หลังจากกดปุ่มสำเร็จระบบแสดงหน้า Clock in/out
- กล่องข้อความ "วันเวลาที่กด Clock เข้ามาครั้งที่ 2" เปลี่ยนเป็น วันเวลาที่กด Clock เข้ามาล่าสุด
- ปุ่ม " Clock in " เป็น enabled เปลี่ยนเป็น </t>
    </r>
    <r>
      <rPr>
        <sz val="11"/>
        <color rgb="FFED7D31"/>
        <rFont val="Tahoma"/>
        <family val="2"/>
      </rPr>
      <t xml:space="preserve">disabled และมีข้อความ " You can clock in again 2 hours after your last clock-in " </t>
    </r>
    <r>
      <rPr>
        <sz val="11"/>
        <color rgb="FF000000"/>
        <rFont val="Tahoma"/>
        <family val="2"/>
        <charset val="222"/>
      </rPr>
      <t xml:space="preserve">
- ปุ่ม " Clock out " เป็น disabled เปลี่ยนเป็น </t>
    </r>
    <r>
      <rPr>
        <sz val="11"/>
        <color rgb="FF00B050"/>
        <rFont val="Tahoma"/>
        <family val="2"/>
      </rPr>
      <t>enabled</t>
    </r>
    <r>
      <rPr>
        <sz val="11"/>
        <color rgb="FF000000"/>
        <rFont val="Tahoma"/>
        <family val="2"/>
        <charset val="222"/>
      </rPr>
      <t xml:space="preserve">
- ข้อความด้านล่างแสดง
      line 1 : แสดง IN เวลาที่กด Clock in เข้ามาครั้งแรก
      line 2 : แสดง OUT วันเวลาที่กดเข้ามาครั้งที่ 2
      </t>
    </r>
    <r>
      <rPr>
        <sz val="11"/>
        <color rgb="FF00B050"/>
        <rFont val="Tahoma"/>
        <family val="2"/>
      </rPr>
      <t xml:space="preserve">line 2 : แสดง IN วันเวลาที่กดเข้ามาครั้งที่ 3
7.2 ระบบลง DB วันเวลาเข้างานได้ถูกต้อง
- DB : mobile_clock_transaction
------------------------------------------------------------------------------------
8.1 ระบบแสดงปุ่ม Clock in เป็น </t>
    </r>
    <r>
      <rPr>
        <sz val="11"/>
        <color rgb="FFED7D31"/>
        <rFont val="Tahoma"/>
        <family val="2"/>
      </rPr>
      <t>disabled</t>
    </r>
    <r>
      <rPr>
        <sz val="11"/>
        <color rgb="FF000000"/>
        <rFont val="Tahoma"/>
        <family val="2"/>
        <charset val="222"/>
      </rPr>
      <t xml:space="preserve"> และปุ่ม Clock out เป็น </t>
    </r>
    <r>
      <rPr>
        <sz val="11"/>
        <color rgb="FF00B050"/>
        <rFont val="Tahoma"/>
        <family val="2"/>
      </rPr>
      <t>enabled</t>
    </r>
    <r>
      <rPr>
        <sz val="11"/>
        <color rgb="FF000000"/>
        <rFont val="Tahoma"/>
        <family val="2"/>
        <charset val="222"/>
      </rPr>
      <t xml:space="preserve"> สามารถกดปุ่มได้
หลังจากกดปุ่ม  Clock out สำเร็จระบบแสดงหน้า Clock in/out
- กล่องข้อความ "วันเวลาที่กด Clock เข้ามาครั้งที่ 3" เปลี่ยนเป็น</t>
    </r>
    <r>
      <rPr>
        <sz val="11"/>
        <color rgb="FF00B050"/>
        <rFont val="Tahoma"/>
        <family val="2"/>
      </rPr>
      <t xml:space="preserve"> วันเวลาที่กด Clock เข้ามาล่าสุด
- ปุ่ม " Clock in " เป็น disabled เปลี่ยนเป็น enabled
- ปุ่ม " Clock out " เป็น enabled เปลี่ยนเป็น </t>
    </r>
    <r>
      <rPr>
        <sz val="11"/>
        <color rgb="FFED7D31"/>
        <rFont val="Tahoma"/>
        <family val="2"/>
      </rPr>
      <t>disabled และมีข้อความ " Clock in first before clocking out " ใต้ปุ่ม Clock out
- ข้อความด้านล่างแสดง</t>
    </r>
    <r>
      <rPr>
        <sz val="11"/>
        <color rgb="FF000000"/>
        <rFont val="Tahoma"/>
        <family val="2"/>
        <charset val="222"/>
      </rPr>
      <t xml:space="preserve">
      line 1 : แสดง IN เวลาที่กด Clock in เข้ามาครั้งแรก
      line 2 : แสดง OUT วันเวลาที่กดเข้ามาครั้งที่ 2
      line 3 : แสดง IN วันเวลาที่กดเข้ามาครั้งที่ 3
      l</t>
    </r>
    <r>
      <rPr>
        <sz val="11"/>
        <color rgb="FF00B050"/>
        <rFont val="Tahoma"/>
        <family val="2"/>
      </rPr>
      <t>ine 4 : แสดง OUT วันเวลาที่กดเข้ามาครั้งที่ 4</t>
    </r>
    <r>
      <rPr>
        <sz val="11"/>
        <color rgb="FF000000"/>
        <rFont val="Tahoma"/>
        <family val="2"/>
        <charset val="222"/>
      </rPr>
      <t xml:space="preserve">
8.2 ระบบลง DB วันเวลาเข้างานของครั้งที่ 2 ได้ถูกต้อง
- DB : mobile_clock_transaction</t>
    </r>
  </si>
  <si>
    <t>MC_05</t>
  </si>
  <si>
    <t>กรณีไม่เปิด GPS</t>
  </si>
  <si>
    <t>MC_05_01</t>
  </si>
  <si>
    <t>เปิด GPS เข้า web clock แล้วค่อยปิด GPS
- ตรวจสอบปุ่ม Clock in</t>
  </si>
  <si>
    <t>- เปิด GPS แล้วปิด GPS หลังเข้า web ได้แล้ว
- อยู่ในรัศมีพื้นที่ทำงาน</t>
  </si>
  <si>
    <t>1. กด Menu
2. กดเมนู ME และตรวจสอบ
3. กดเมนู Time &amp; Attendance
4. กดเมนู Clock in / out
5. ปิด GPS
6. เปิดเว็บที่เปิดค้างไว้ กดปุ่ม Clock in</t>
  </si>
  <si>
    <r>
      <t xml:space="preserve">4.1 สามารถกดเมนู Clock in/out ได้
แสดงหน้า Clock in/out
- แสดง Navigation bar " Time &gt; Clock In / Out "  *ด้านบนซ้ายมือ
- แสดงกล่อง Clock IN / OUT
ในกล่อง Clock IN / OUT
- </t>
    </r>
    <r>
      <rPr>
        <sz val="11"/>
        <color rgb="FF00B050"/>
        <rFont val="Tahoma"/>
        <family val="2"/>
      </rPr>
      <t xml:space="preserve">แสดงสัญลักษณ์ GPS connected  </t>
    </r>
    <r>
      <rPr>
        <sz val="11"/>
        <rFont val="Tahoma"/>
        <family val="2"/>
      </rPr>
      <t xml:space="preserve">*ด้านบนขวามือ
- แสดงปุ่ม " Clock in " เป็น </t>
    </r>
    <r>
      <rPr>
        <sz val="11"/>
        <color rgb="FF00B050"/>
        <rFont val="Tahoma"/>
        <family val="2"/>
      </rPr>
      <t>enabled</t>
    </r>
    <r>
      <rPr>
        <sz val="11"/>
        <color rgb="FF000000"/>
        <rFont val="Tahoma"/>
        <family val="2"/>
        <charset val="222"/>
      </rPr>
      <t xml:space="preserve">  *ปุ่มอยู่ด้านซ้าย
- แสดงปุ่ม " Clock out " เป็น </t>
    </r>
    <r>
      <rPr>
        <sz val="11"/>
        <color rgb="FFED7D31"/>
        <rFont val="Tahoma"/>
        <family val="2"/>
      </rPr>
      <t>disabled</t>
    </r>
    <r>
      <rPr>
        <sz val="11"/>
        <color rgb="FF000000"/>
        <rFont val="Tahoma"/>
        <family val="2"/>
        <charset val="222"/>
      </rPr>
      <t xml:space="preserve">  *ปุ่มอยู่ด้านขวา และมีข้อความ " Clock in first before clocking out " ใต้ปุ่ม Clock out
6.1 หลังจากกดปุ่ม Clock in ระบบแสดง</t>
    </r>
    <r>
      <rPr>
        <sz val="11"/>
        <color rgb="FFED7D31"/>
        <rFont val="Tahoma"/>
        <family val="2"/>
      </rPr>
      <t xml:space="preserve"> popup " Can't record your time "
- แสดงข้อความ " Please turn on GPS or allow location access. then try again."
- แสดงปุ่ม " Try again "
- แสดงปุ่ม " Close "</t>
    </r>
  </si>
  <si>
    <t>MC_05_02</t>
  </si>
  <si>
    <t>เปิด GPS เข้า web clock แล้วค่อยปิด GPS
- ตรวจสอบปุ่ม Clock out</t>
  </si>
  <si>
    <t>- กดปุ่ม Clock in ครั้งแรกของวันแล้ว
- เปิด GPS แล้วปิด GPS หลังเข้า web ได้แล้ว
- อยู่ในรัศมีพื้นที่ทำงาน</t>
  </si>
  <si>
    <t>1. กด Menu
2. กดเมนู ME และตรวจสอบ
3. กดเมนู Time &amp; Attendance
4. กดเมนู Clock in / out
5. ปิด GPS
6. เปิดเว็บที่เปิดค้างไว้ กดปุ่ม Clock out</t>
  </si>
  <si>
    <r>
      <t xml:space="preserve">4.1 สามารถกดเมนู Clock in/out ได้
แสดงหน้า Clock in/out
- แสดง Navigation bar " Time &gt; Clock In / Out "  *ด้านบนซ้ายมือ
- แสดงกล่อง Clock IN / OUT
ในกล่อง Clock IN / OUT
- </t>
    </r>
    <r>
      <rPr>
        <sz val="11"/>
        <color rgb="FF00B050"/>
        <rFont val="Tahoma"/>
        <family val="2"/>
      </rPr>
      <t xml:space="preserve">แสดงสัญลักษณ์ GPS connected  </t>
    </r>
    <r>
      <rPr>
        <sz val="11"/>
        <rFont val="Tahoma"/>
        <family val="2"/>
      </rPr>
      <t xml:space="preserve">*ด้านบนขวามือ
- แสดงปุ่ม " Clock in " เป็น </t>
    </r>
    <r>
      <rPr>
        <sz val="11"/>
        <color rgb="FF00B050"/>
        <rFont val="Tahoma"/>
        <family val="2"/>
      </rPr>
      <t>enabled</t>
    </r>
    <r>
      <rPr>
        <sz val="11"/>
        <color rgb="FF000000"/>
        <rFont val="Tahoma"/>
        <family val="2"/>
        <charset val="222"/>
      </rPr>
      <t xml:space="preserve">  *ปุ่มอยู่ด้านซ้าย
- แสดงปุ่ม " Clock out " เป็น </t>
    </r>
    <r>
      <rPr>
        <sz val="11"/>
        <color rgb="FFED7D31"/>
        <rFont val="Tahoma"/>
        <family val="2"/>
      </rPr>
      <t>disabled</t>
    </r>
    <r>
      <rPr>
        <sz val="11"/>
        <color rgb="FF000000"/>
        <rFont val="Tahoma"/>
        <family val="2"/>
        <charset val="222"/>
      </rPr>
      <t xml:space="preserve">  *ปุ่มอยู่ด้านขวา และมีข้อความ " Clock in first before clocking out " ใต้ปุ่ม Clock out
6.1 หลังจากกดปุ่ม Clock out ระบบแสดง </t>
    </r>
    <r>
      <rPr>
        <sz val="11"/>
        <color rgb="FFED7D31"/>
        <rFont val="Tahoma"/>
        <family val="2"/>
      </rPr>
      <t>popup " Can't record your time "
- แสดงข้อความ " Please turn on GPS or allow location access. then try again."
- แสดงปุ่ม " Try again "
- แสดงปุ่ม " Close "</t>
    </r>
  </si>
  <si>
    <t>MC_06</t>
  </si>
  <si>
    <t>กรณี Clock in/out นอกพิ้นที่</t>
  </si>
  <si>
    <t>MC_06_01</t>
  </si>
  <si>
    <t>Clock in นอกรัศมีพื้นที่ทำงาน</t>
  </si>
  <si>
    <t>- เปิด GPS
- อยู่นอกรัศมีพื้นที่ทำงาน</t>
  </si>
  <si>
    <t>1. กด Menu
2. กดเมนู ME และตรวจสอบ
3. กดเมนู Time &amp; Attendance
4. กดเมนู Clock in / out
5. กดปุ่ม Clock in</t>
  </si>
  <si>
    <r>
      <t xml:space="preserve">5.1 สามารถกดเมนู Clock in/out ได้
แสดงหน้า Clock in/out
- แสดงกล่อง Clock IN / OUT
ในกล่อง Clock IN / OUT
- </t>
    </r>
    <r>
      <rPr>
        <sz val="11"/>
        <color rgb="FF00B050"/>
        <rFont val="Tahoma"/>
        <family val="2"/>
      </rPr>
      <t xml:space="preserve">แสดงสัญลักษณ์ GPS connected  </t>
    </r>
    <r>
      <rPr>
        <sz val="11"/>
        <rFont val="Tahoma"/>
        <family val="2"/>
      </rPr>
      <t xml:space="preserve">*ด้านบนขวามือ
- แสดงปุ่ม " Clock in " เป็น </t>
    </r>
    <r>
      <rPr>
        <sz val="11"/>
        <color rgb="FF00B050"/>
        <rFont val="Tahoma"/>
        <family val="2"/>
      </rPr>
      <t>enabled</t>
    </r>
    <r>
      <rPr>
        <sz val="11"/>
        <color rgb="FF000000"/>
        <rFont val="Tahoma"/>
        <family val="2"/>
        <charset val="222"/>
      </rPr>
      <t xml:space="preserve">  *ปุ่มอยู่ด้านซ้าย
- แสดงปุ่ม " Clock out " เป็น </t>
    </r>
    <r>
      <rPr>
        <sz val="11"/>
        <color rgb="FFED7D31"/>
        <rFont val="Tahoma"/>
        <family val="2"/>
      </rPr>
      <t>disabled</t>
    </r>
    <r>
      <rPr>
        <sz val="11"/>
        <color rgb="FF000000"/>
        <rFont val="Tahoma"/>
        <family val="2"/>
        <charset val="222"/>
      </rPr>
      <t xml:space="preserve">  *ปุ่มอยู่ด้านขวา และมีข้อความ " Clock in first before clocking out " ใต้ปุ่ม Clock out
5.2 หลังจากกดปุ่ม Clock in ระบบแสดง </t>
    </r>
    <r>
      <rPr>
        <sz val="11"/>
        <color rgb="FFED7D31"/>
        <rFont val="Tahoma"/>
        <family val="2"/>
      </rPr>
      <t>popup " Time recorded — outside the work area "
- แสดงข้อความ " Time  เวลาที่กด "
- แสดงข้อความ " Outside the work area  ระยะทาง m "
- แสดงข้อความ " Your supervisor hos been notified
- แสดงปุ่ม " Close "</t>
    </r>
    <r>
      <rPr>
        <sz val="11"/>
        <color rgb="FF000000"/>
        <rFont val="Tahoma"/>
        <family val="2"/>
        <charset val="222"/>
      </rPr>
      <t xml:space="preserve">
5.3 หลังจากกดปุ่ม Close
ระบบแสดงหน้า Clock in/out
- กล่องข้อความ "Not clocked in yet" เปลี่ยนเป็น </t>
    </r>
    <r>
      <rPr>
        <sz val="11"/>
        <color rgb="FF00B050"/>
        <rFont val="Tahoma"/>
        <family val="2"/>
      </rPr>
      <t xml:space="preserve">" Clocked in (เวลาที่กดมา) "
- ปุ่ม " Clock in " เป็น enabled เปลี่ยนเป็น </t>
    </r>
    <r>
      <rPr>
        <sz val="11"/>
        <color rgb="FFED7D31"/>
        <rFont val="Tahoma"/>
        <family val="2"/>
      </rPr>
      <t>disabled และมีข้อความ " You can clock in again 2 hours after your last clock-in "</t>
    </r>
    <r>
      <rPr>
        <sz val="11"/>
        <color rgb="FF000000"/>
        <rFont val="Tahoma"/>
        <family val="2"/>
        <charset val="222"/>
      </rPr>
      <t xml:space="preserve"> 
- ปุ่ม " Clock out " เป็น disabled เปลี่ยนเป็น </t>
    </r>
    <r>
      <rPr>
        <sz val="11"/>
        <color rgb="FF00B050"/>
        <rFont val="Tahoma"/>
        <family val="2"/>
      </rPr>
      <t>enabled</t>
    </r>
    <r>
      <rPr>
        <sz val="11"/>
        <color rgb="FF000000"/>
        <rFont val="Tahoma"/>
        <family val="2"/>
        <charset val="222"/>
      </rPr>
      <t xml:space="preserve">
- ข้อความ " Clock in first before clocking out " ใต้ปุ่ม Clock out เปลี่ยนเป็น </t>
    </r>
    <r>
      <rPr>
        <sz val="11"/>
        <color rgb="FF00B050"/>
        <rFont val="Tahoma"/>
        <family val="2"/>
      </rPr>
      <t>ไม่มีข้อความ
- ข้อความ " No punches yet "</t>
    </r>
    <r>
      <rPr>
        <sz val="11"/>
        <color rgb="FF000000"/>
        <rFont val="Tahoma"/>
        <family val="2"/>
        <charset val="222"/>
      </rPr>
      <t xml:space="preserve">  *ตรงกลาง เปลี่ยนเป็น </t>
    </r>
    <r>
      <rPr>
        <sz val="11"/>
        <color rgb="FF00B050"/>
        <rFont val="Tahoma"/>
        <family val="2"/>
      </rPr>
      <t xml:space="preserve">IN </t>
    </r>
    <r>
      <rPr>
        <sz val="11"/>
        <color rgb="FFED7D31"/>
        <rFont val="Tahoma"/>
        <family val="2"/>
      </rPr>
      <t>Outside · supervisor notified</t>
    </r>
    <r>
      <rPr>
        <sz val="11"/>
        <color rgb="FF00B050"/>
        <rFont val="Tahoma"/>
        <family val="2"/>
      </rPr>
      <t xml:space="preserve"> (เวลาที่กดมา)
5.4 ระบบลง DB วันเวลาเข้างานได้ถูกต้อง
- DB : mobile_clock_transaction</t>
    </r>
  </si>
  <si>
    <t>MC_06_02</t>
  </si>
  <si>
    <t>Clock out นอกรัศมีพื้นที่ทำงาน</t>
  </si>
  <si>
    <t>- กดปุ่ม Clock in ครั้งแรกของวันแล้ว
- เปิด GPS
- อยู่นอกรัศมีพื้นที่ทำงาน</t>
  </si>
  <si>
    <t>1. กด Menu
2. กดเมนู ME และตรวจสอบ
3. กดเมนู Time &amp; Attendance
4. กดเมนู Clock in / out
5. กดปุ่ม Clock out</t>
  </si>
  <si>
    <r>
      <t xml:space="preserve">5.1 สามารถกดเมนู Clock in/out ได้
แสดงหน้า Clock in/out
- แสดงกล่อง Clock IN / OUT
ในกล่อง Clock IN / OUT
- </t>
    </r>
    <r>
      <rPr>
        <sz val="11"/>
        <color rgb="FF00B050"/>
        <rFont val="Tahoma"/>
        <family val="2"/>
      </rPr>
      <t xml:space="preserve">แสดงสัญลักษณ์ GPS connected  </t>
    </r>
    <r>
      <rPr>
        <sz val="11"/>
        <rFont val="Tahoma"/>
        <family val="2"/>
      </rPr>
      <t xml:space="preserve">*ด้านบนขวามือ
- แสดงปุ่ม " Clock in " เป็น </t>
    </r>
    <r>
      <rPr>
        <sz val="11"/>
        <color rgb="FF00B050"/>
        <rFont val="Tahoma"/>
        <family val="2"/>
      </rPr>
      <t>enabled</t>
    </r>
    <r>
      <rPr>
        <sz val="11"/>
        <color rgb="FF000000"/>
        <rFont val="Tahoma"/>
        <family val="2"/>
        <charset val="222"/>
      </rPr>
      <t xml:space="preserve">  *ปุ่มอยู่ด้านซ้าย
- แสดงปุ่ม " Clock out " เป็น </t>
    </r>
    <r>
      <rPr>
        <sz val="11"/>
        <color rgb="FFED7D31"/>
        <rFont val="Tahoma"/>
        <family val="2"/>
      </rPr>
      <t>disabled</t>
    </r>
    <r>
      <rPr>
        <sz val="11"/>
        <color rgb="FF000000"/>
        <rFont val="Tahoma"/>
        <family val="2"/>
        <charset val="222"/>
      </rPr>
      <t xml:space="preserve">  *ปุ่มอยู่ด้านขวา และมีข้อความ " Clock in first before clocking out " ใต้ปุ่ม Clock out
5.2 หลังจากกดปุ่ม Clock in ระบบแสดง </t>
    </r>
    <r>
      <rPr>
        <sz val="11"/>
        <color rgb="FFED7D31"/>
        <rFont val="Tahoma"/>
        <family val="2"/>
      </rPr>
      <t>popup " Time recorded — outside the work area "
- แสดงข้อความ " Time  เวลาที่กด "
- แสดงข้อความ " Outside the work area  ระยะทาง m "
- แสดงข้อความ " Your supervisor hos been notified
- แสดงปุ่ม " Close "
5.3 หลังจากกดปุ่ม Close</t>
    </r>
    <r>
      <rPr>
        <sz val="11"/>
        <color rgb="FF000000"/>
        <rFont val="Tahoma"/>
        <family val="2"/>
        <charset val="222"/>
      </rPr>
      <t xml:space="preserve">
ระบบแสดงหน้า Clock in/out
- กล่องข้อความ "วันเวลาที่กด Clock เข้ามาครั้งแรก" เปลี่ยนเป็น</t>
    </r>
    <r>
      <rPr>
        <sz val="11"/>
        <color rgb="FF00B050"/>
        <rFont val="Tahoma"/>
        <family val="2"/>
      </rPr>
      <t xml:space="preserve"> วันเวลาที่กด Clock เข้ามาล่าสุด
- ปุ่ม " Clock in " เป็น enabled เปลี่ยนเป็น enabled
- ปุ่ม " Clock out " เป็น enabled เปลี่ยนเป็น</t>
    </r>
    <r>
      <rPr>
        <sz val="11"/>
        <color rgb="FFED7D31"/>
        <rFont val="Tahoma"/>
        <family val="2"/>
      </rPr>
      <t xml:space="preserve"> disabled และมีข้อความ " Clock in first before clocking out " ใต้ปุ่ม Clock out
- ข้อความด้านล่างแสดง</t>
    </r>
    <r>
      <rPr>
        <sz val="11"/>
        <color rgb="FF000000"/>
        <rFont val="Tahoma"/>
        <family val="2"/>
        <charset val="222"/>
      </rPr>
      <t xml:space="preserve">
      line 1 : แสดง IN เวลาที่กด Clock in เข้ามาครั้งแรก
      </t>
    </r>
    <r>
      <rPr>
        <sz val="11"/>
        <color rgb="FF00B050"/>
        <rFont val="Tahoma"/>
        <family val="2"/>
      </rPr>
      <t>line 2 : แสดง</t>
    </r>
    <r>
      <rPr>
        <sz val="11"/>
        <color rgb="FFED7D31"/>
        <rFont val="Tahoma"/>
        <family val="2"/>
      </rPr>
      <t xml:space="preserve"> </t>
    </r>
    <r>
      <rPr>
        <sz val="11"/>
        <color rgb="FF00B050"/>
        <rFont val="Tahoma"/>
        <family val="2"/>
      </rPr>
      <t>OUT</t>
    </r>
    <r>
      <rPr>
        <sz val="11"/>
        <color rgb="FFED7D31"/>
        <rFont val="Tahoma"/>
        <family val="2"/>
      </rPr>
      <t xml:space="preserve"> Outside · supervisor notified</t>
    </r>
    <r>
      <rPr>
        <sz val="11"/>
        <color rgb="FF00B050"/>
        <rFont val="Tahoma"/>
        <family val="2"/>
      </rPr>
      <t xml:space="preserve"> เวลาที่กดมา
5.4 ระบบลง DB วันเวลาเข้างานของครั้งที่ 2 ได้ถูกต้อง
- DB : mobile_clock_transaction</t>
    </r>
  </si>
  <si>
    <t>MC_07</t>
  </si>
  <si>
    <t>ตรวจสอบสิทธิ์เข้า menu clock in/out</t>
  </si>
  <si>
    <t>MC_07_01</t>
  </si>
  <si>
    <t>ผู้ที่ไม่มีสิทธิ์เข้า menu clock in/out</t>
  </si>
  <si>
    <r>
      <t xml:space="preserve">5.1 สามารถกดเมนู Clock in/out ได้
แสดงหน้า Clock in/out
- แสดงกล่อง Clock IN / OUT
ในกล่อง Clock IN / OUT
- แสดงข้อความ </t>
    </r>
    <r>
      <rPr>
        <sz val="11"/>
        <color rgb="FF00B050"/>
        <rFont val="Tahoma"/>
        <family val="2"/>
      </rPr>
      <t>" Non-clocking employee - no clock-in needed. "</t>
    </r>
  </si>
  <si>
    <t>BUG 72047</t>
  </si>
  <si>
    <t>BG = CRC or CU</t>
  </si>
  <si>
    <t>- Role : time status = 01-Clocking</t>
  </si>
  <si>
    <t>MC_08</t>
  </si>
  <si>
    <t>กรณีเข้างานตรงเวลา /ไม่สาย /ไม่ขาด</t>
  </si>
  <si>
    <t>MC_08_01</t>
  </si>
  <si>
    <t>Clock in ก่อนเวลาเข้ากะ
Clock out ตรงเวลา หรือหลังเวลาออกกะ</t>
  </si>
  <si>
    <t>1. กด Menu
2. กดเมนู ME และตรวจสอบ
3. กดเมนู Time &amp; Attendance
4. กดเมนู Clock in/out
5. กดปุ่ม Clock in</t>
  </si>
  <si>
    <t>5.1 ระบบบันทึกเวลาตามที่กด ลง data base ถูกต้อง
5.2 ระบบคำนวนเวลาถูกต้อง
(เข้างานครบไม่โดนหักเวลางาน/ไม่โดนหักเงิน)</t>
  </si>
  <si>
    <t>MC_08_02</t>
  </si>
  <si>
    <t>Clock in ตรงเวลาเข้ากะ
Clock out ตรงเวลา หรือหลังเวลาออกกะ</t>
  </si>
  <si>
    <t>4.1 ระบบบันทึกเวลาตามที่กด ลง data base ถูกต้อง
4.2 ระบบคำนวนเวลาถูกต้อง
4.3 เข้างานครบไม่โดนหักเวลางาน/ไม่โดนหักเงิน</t>
  </si>
  <si>
    <t>MC_09</t>
  </si>
  <si>
    <t>กรณีเข้างานสาย (ไม่โดนหักเงิน)</t>
  </si>
  <si>
    <t>MC_09_01</t>
  </si>
  <si>
    <t>Clock in หลังเวลาเข้ากะ 1-30 นาที ในรัศมีพื้นที่ทำงาน
Clock out ตรงเวลา หรือหลังเวลาออกกะ</t>
  </si>
  <si>
    <t>4.1 ระบบบันทึกเวลาตามที่กด ลง data base ถูกต้อง
4.2 ระบบคำนวนเวลาถูกต้อง
4.3 บันทึกสาย X นาที ***ไม่โดนหักเงิน</t>
  </si>
  <si>
    <t>MC_09_02</t>
  </si>
  <si>
    <t>Clock in หลังเวลาเข้ากะ 30.01-30.59 วินาที ในรัศมีพื้นที่ทำงาน
Clock out ตรงเวลา หรือหลังเวลาออกกะ</t>
  </si>
  <si>
    <t>MC_10</t>
  </si>
  <si>
    <t>กรณีขาดงาน (โดนหักเงิน)</t>
  </si>
  <si>
    <t>MC_10_01</t>
  </si>
  <si>
    <t>Clock in หลังเวลาเข้ากะ 31 นาทีไปแล้ว ในรัศมีพื้นที่ทำงาน
Clock out ตรงเวลา หรือหลังเวลาออกกะ</t>
  </si>
  <si>
    <t>4.1 ระบบบันทึกเวลาตามที่กด ลง data base ถูกต้อง
4.2 ระบบคำนวนถูกต้อง
4.3 บันทึกสาย 31 นาที = ขาดงานตามเวลา ***โดนหักเงินตามเวลาที่ขาด</t>
  </si>
  <si>
    <t>MC_10_02</t>
  </si>
  <si>
    <t>Clock in ก่อนเวลา หรือตรงเวลาเข้ากะ
Clock out ก่อนเวลาออกกะ 10 นาที</t>
  </si>
  <si>
    <t>4.1 ระบบบันทึกเวลาตามที่กด ลง data base ถูกต้อง
4.2 ระบบคำนวนเวลาถูกต้อง
4.3 บันทึกออกงานก่อน 10 นาที โดนหักเวลางาน ***โดนหักเงินตามเวลาที่ขาด</t>
  </si>
  <si>
    <t>MC_10_03</t>
  </si>
  <si>
    <t>Clock in แต่ไม่ได้กด Clock out</t>
  </si>
  <si>
    <r>
      <t>4.1 ระบบบันทึกเวลาตามที่กด ลง data base ถูกต้อง
4.2 ระบบคำนวนถูกต้อง</t>
    </r>
    <r>
      <rPr>
        <sz val="11"/>
        <color rgb="FFFF0000"/>
        <rFont val="Tahoma"/>
        <family val="2"/>
      </rPr>
      <t xml:space="preserve">
4.3 บันทึกขาดงานเต็มวัน ***โดนหักเงินเต็มวัน</t>
    </r>
  </si>
  <si>
    <t>MC_10_04</t>
  </si>
  <si>
    <t>ไม่ได้กด Clock in/out</t>
  </si>
  <si>
    <t>4.1 ระบบบันทึกขาดงานเต็มวัน ***โดนหักเงินเต็มวัน</t>
  </si>
  <si>
    <t>MC_11</t>
  </si>
  <si>
    <t>กรณีเข้างานเวลาโอที</t>
  </si>
  <si>
    <t>MC_11_01</t>
  </si>
  <si>
    <t>Clock in/out ตรงเวลากะโอที
- กรณี *1.5</t>
  </si>
  <si>
    <t>OT Flag = YES
Manager กำหนดเวลาโอทีใน Work Schedule</t>
  </si>
  <si>
    <t xml:space="preserve">5.1 ระบบบันทึกเวลาตามที่กด ลง data base ถูกต้อง
5.2 ระบบคำนวนเวลาถูกต้อง
(เข้างานครบไม่โดนหักเวลางาน/ไม่โดนหักเงิน)
Time result
pay_type = OT_PAID
pay_code = OT_15_ADJ
payroll_code = 2531
Result =  hr
</t>
  </si>
  <si>
    <t>MC_11_02</t>
  </si>
  <si>
    <t>Clock in/out ตรงเวลากะโอที
- กรณี *1</t>
  </si>
  <si>
    <t xml:space="preserve">5.1 ระบบบันทึกเวลาตามที่กด ลง data base ถูกต้อง
5.2 ระบบคำนวนเวลาถูกต้อง
(เข้างานครบไม่โดนหักเวลางาน/ไม่โดนหักเงิน)
Time result
pay_type = OT_PAID
pay_code = OT_10_ADJ
payroll_code = 2530
Result =  hr
</t>
  </si>
  <si>
    <t>MC_11_03</t>
  </si>
  <si>
    <t>Clock in/out ตรงเวลากะโอที
- กรณี *3</t>
  </si>
  <si>
    <t xml:space="preserve">5.1 ระบบบันทึกเวลาตามที่กด ลง data base ถูกต้อง
5.2 ระบบคำนวนเวลาถูกต้อง
(เข้างานครบไม่โดนหักเวลางาน/ไม่โดนหักเงิน)
Time result
pay_type = OT_PAID
pay_code = OT_30_ADJ
payroll_code = 2533
Result =  hr
</t>
  </si>
  <si>
    <t>- Role : time status = 02-Clocking No Deduct</t>
  </si>
  <si>
    <t>MC_12</t>
  </si>
  <si>
    <t>MC_12_01</t>
  </si>
  <si>
    <t>Clock in ก่อนเวลาเข้ากะ ในรัศมีพื้นที่ทำงาน
Clock out ตรงเวลา หรือหลังเวลาออกกะ</t>
  </si>
  <si>
    <t>BU =
Time status = 02
เวลาเข้า/ออกกะ =</t>
  </si>
  <si>
    <t>1. กด Menu
2. กดเมนู ME และตรวจสอบ
3. กดเมนู Time &amp; Attendance
4. กดปุ่ม Clock in</t>
  </si>
  <si>
    <t>4.1 ระบบบันทึกเวลาตามที่กด ลง data base ถูกต้อง
4.2 ระบบลงเวลา / คำนวนเวลาทำงาน / ไม่โดนหักเงิน</t>
  </si>
  <si>
    <t>MC_12_02</t>
  </si>
  <si>
    <t>Clock in ตรงเวลาเข้ากะ ในรัศมีพื้นที่ทำงาน
Clock out ตรงเวลา หรือหลังเวลาออกกะ</t>
  </si>
  <si>
    <t>MC_13</t>
  </si>
  <si>
    <t>MC_13_01</t>
  </si>
  <si>
    <t>MC_13_02</t>
  </si>
  <si>
    <t>MC_14</t>
  </si>
  <si>
    <t>กรณีขาดงาน (ไม่โดนหักเงิน)</t>
  </si>
  <si>
    <t>MC_14_01</t>
  </si>
  <si>
    <t>MC_14_02</t>
  </si>
  <si>
    <t>Clock in ก่อนเวลา หรือตรงเวลาเข้ากะ ในรัศมีพื้นที่ทำงาน
Clock out ก่อนเวลาออกกะ 10 นาที</t>
  </si>
  <si>
    <t>MC_14_03</t>
  </si>
  <si>
    <t>MC_14_04</t>
  </si>
  <si>
    <t>MC_15</t>
  </si>
  <si>
    <t>MC_15_01</t>
  </si>
  <si>
    <t>MC_15_02</t>
  </si>
  <si>
    <t>MC_15_03</t>
  </si>
  <si>
    <t xml:space="preserve">- Role : time status = 03-Clocking No Tardy </t>
  </si>
  <si>
    <t>MC_16</t>
  </si>
  <si>
    <t>MC_16_01</t>
  </si>
  <si>
    <t>BU =
Time status = 03
เวลาเข้า/ออกกะ =</t>
  </si>
  <si>
    <t>MC_16_02</t>
  </si>
  <si>
    <t>MC_17</t>
  </si>
  <si>
    <t>MC_17_01</t>
  </si>
  <si>
    <t>4.1 ระบบบันทึกเวลาตามที่กด ลง data base ถูกต้อง
4.2 ระบบคำนวนเวลาถูกต้อง
4.3 บันทึกสาย 1 นาที ***ไม่โดนหักเงิน</t>
  </si>
  <si>
    <t>MC_17_02</t>
  </si>
  <si>
    <t>4.1 ระบบบันทึกเวลาตามที่กด ลง data base ถูกต้อง
4.2 ระบบคำนวนถูกต้อง
4.3 บันทึกสาย 1 นาที ***ไม่โดนหักเงิน
4.4 ระบบส่ง sms ถึง maneger ของพนังงานคนนั้นว่า ชิคอินนอกพื้นที่</t>
  </si>
  <si>
    <t>MC_18</t>
  </si>
  <si>
    <t>MC_18_01</t>
  </si>
  <si>
    <t>MC_18_02</t>
  </si>
  <si>
    <t>MC_18_03</t>
  </si>
  <si>
    <t>4.1 ระบบบันทึกเวลาตามที่กด ลง data base ถูกต้อง
4.2 ระบบคำนวนถูกต้อง
4.3 บันทึกขาดงานครึ่งวัน ***โดนหักเงินครึ่งนึง</t>
  </si>
  <si>
    <t>MC_18_04</t>
  </si>
  <si>
    <t>MC_19</t>
  </si>
  <si>
    <t>MC_19_01</t>
  </si>
  <si>
    <t>MC_19_02</t>
  </si>
  <si>
    <t>MC_19_03</t>
  </si>
  <si>
    <t>- Role : time status = 09-Exempt Time Status</t>
  </si>
  <si>
    <t>MC_20</t>
  </si>
  <si>
    <t>MC_20_01</t>
  </si>
  <si>
    <t>4.1 ระบบบันทึกเวลาตามที่กด ลง data base ถูกต้อง
4.2 ระบบลงเวลา / ไม่คำนวนเวลาทำงาน / ไม่โดนหักเงิน</t>
  </si>
  <si>
    <t>MC_20_02</t>
  </si>
  <si>
    <t>MC_21</t>
  </si>
  <si>
    <t>MC_21_01</t>
  </si>
  <si>
    <t>MC_21_02</t>
  </si>
  <si>
    <t>MC_22</t>
  </si>
  <si>
    <t>MC_22_01</t>
  </si>
  <si>
    <t>MC_22_02</t>
  </si>
  <si>
    <t>MC_22_03</t>
  </si>
  <si>
    <t>MC_22_04</t>
  </si>
  <si>
    <t>MC_23</t>
  </si>
  <si>
    <t>MC_23_01</t>
  </si>
  <si>
    <t>MC_23_02</t>
  </si>
  <si>
    <t>MC_23_03</t>
  </si>
  <si>
    <t>OT Request</t>
  </si>
  <si>
    <t>OT_01</t>
  </si>
  <si>
    <t>การมองเห็นเมนูและการเข้าถึงเมนู OT Requests</t>
  </si>
  <si>
    <t>OT_01_01</t>
  </si>
  <si>
    <t>การมองเห็นและเข้าถึงเมนู OT Requests
- OT Flag = YES</t>
  </si>
  <si>
    <t>1. ME
2. Time &amp; Attendance
3. OT Requests</t>
  </si>
  <si>
    <t>1. กด Menu
2. กดเมนู ME และตรวจสอบ
3. กดเมนู Time &amp; Attendance
4. กดเมนู OT Requests</t>
  </si>
  <si>
    <t xml:space="preserve">2.1 มองเห็นเมนู HR
2.1 สามารถกดเมนู HR ได้
2.2 เมื่อกดเมนู ME แล้วแสดงเมนูย่อยอื่นๆ
2.3 มองเห็นเมนู Time &amp; Attendance
3.1 สามารถกดเมนู Time &amp; Attendance ได้ แล้วแสดงเมนูย่อยอื่นๆ
4.1 สามารถกดเมนู OT Requests ได้ แล้วแสดงหน้า OT Requests
- แสดง Navigation bar " Time &gt; OT Requests "  *ด้านบนซ้ายมือ
- แสดงข้อความ " Work · Overtime " (ตัวอักษรตัวเล็ก ชิดซ้าย)
- แสดงข้อความ " Overtime Requests " (ตัวอักษรตัวใหญ่ ชิดซ้าย)
- แสดงข้อความ " Submit requests · Track OT status " (ตัวอักษรตัวเล็ก ชิดซ้าย)
- แสดงเมนู "Request" และ "Status"
- แสดงปุ่ม " Clock in "
- แสดงปุ่ม " Clock out "
</t>
  </si>
  <si>
    <t>Not Started</t>
  </si>
  <si>
    <t>OT_01_02</t>
  </si>
  <si>
    <t>การมองเห็นและเข้าถึงเมนู OT Requests
- OT Flag = NO</t>
  </si>
  <si>
    <t xml:space="preserve">2.1 มองเห็นเมนู HR
2.1 สามารถกดเมนู HR ได้
2.2 เมื่อกดเมนู ME แล้วแสดงเมนูย่อยอื่นๆ
2.3 มองเห็นเมนู Time &amp; Attendance
3.1 สามารถกดเมนู Time &amp; Attendance ได้ แล้วแสดงเมนูย่อยอื่นๆ
4.1 ไม่สามารถเห็นเมนู OT Requests ได้
</t>
  </si>
  <si>
    <t>OT_02</t>
  </si>
  <si>
    <t>Happy case - OT ในวันทำงานนอกเวลากะ</t>
  </si>
  <si>
    <t>OT_02_01</t>
  </si>
  <si>
    <t>ขอ OT
- มีเวลาในช่วงที่ Clock in/out
- Manager approve request</t>
  </si>
  <si>
    <t>- Clock in/out : 9.00-18.00, 19.50-23.10
- ขอ OT : 20.00-23.00</t>
  </si>
  <si>
    <t xml:space="preserve">ระบบลงเวลาที่ขอ 20.00-23.00 ลง DB
แต่จะคำนวนเวลาแค่ 20.00-23.00
Time result
pay_type = OT_PAID
pay_code = OT_15
payroll_code = 2531
Result = 3 hr
</t>
  </si>
  <si>
    <t>OT_02_02</t>
  </si>
  <si>
    <t>ขอ OT
- มีเวลาในช่วงที่ Clock in/out บางส่วน
- Manager approve request</t>
  </si>
  <si>
    <t>- Clock in/out : 9.00-18.00, 19.50-23.10
- ขอ OT : 20.00-24.00</t>
  </si>
  <si>
    <t>1. กด Menu
2. กดเมนู ME และตรวจสอบ
3. กดเมนู Time &amp; Attendance
4. กดเมนู OT Requests
5. กดขอ OT</t>
  </si>
  <si>
    <t xml:space="preserve">ระบบลงเวลาที่ขอ 20.00-24.00 ลง DB
แต่จะคำนวนเวลาแค่ 20.00-23.10
Time result
pay_type = OT_PAID
pay_code = OT_15
payroll_code = 2531
Result = 3.10 hr
</t>
  </si>
  <si>
    <t>OT_02_03</t>
  </si>
  <si>
    <t>ขอ OT
- ไม่มีเวลาที่ Clock in/out
- ขอเวลาที่ Time correction มาแล้ว
- Manager approve request</t>
  </si>
  <si>
    <t>- ขอ Time correction : 9.00-23.00
- ขอ OT : 20.00-23.00</t>
  </si>
  <si>
    <t xml:space="preserve">ระบบลงเวลาที่ขอ 20.00-23.00 ลง DB
แต่จะคำนวนเวลา 20.00-23.00
Time result
pay_type = OT_PAID
pay_code = OT_15
payroll_code = 2531
Result = 3 hr
</t>
  </si>
  <si>
    <t>OT_02_04</t>
  </si>
  <si>
    <t>ขอ OT
- ไม่มีเวลาที่ Clock in/out
- ขอเวลาที่ Time correction มาทีหลัง
- Manager approve request</t>
  </si>
  <si>
    <t>- ขอ OT : 20.00-23.00
- ขอ Time correction : 9.00-23.00 (ทีหลัง)</t>
  </si>
  <si>
    <t xml:space="preserve">ระบบลงเวลาที่ขอ 20.00-23.00 ลง DB
แต่ยังไม่คำนวนเวลาจนกว่าจะขอTime correction มา
หลังจากขอ Time correction ระบบจะคำนวนเวลา 20.00-23.00
Time result
pay_type = OT_PAID
pay_code = OT_15
payroll_code = 2531
Result = 3 hr
</t>
  </si>
  <si>
    <t>OT_02_05</t>
  </si>
  <si>
    <t>ขอ OT ย้อนหลัง 1 รอบสภาพ
- มีเวลาในช่วงที่ Clock in/out บางส่วน
- Manager approve request</t>
  </si>
  <si>
    <t>ระบบอนุญาติให้ขอได้
แต่จะคำนวนเวลาแค่ 20.00-23.10</t>
  </si>
  <si>
    <t>Happy case - OT ในวันหยุดหรือวัน day off</t>
  </si>
  <si>
    <t>OT_02_06</t>
  </si>
  <si>
    <t>ขอ OT *1 ในวันหยุดหรือวัน day off ในเวลากะ
- มีเวลาในช่วงที่ Clock in/out
- Manager approve request</t>
  </si>
  <si>
    <t>- Clock in/out : 9.00-13.01
- ขอ OT : 9.00-13.00</t>
  </si>
  <si>
    <t xml:space="preserve">ระบบลงเวลาที่ขอ 9.00-13.00 ลง DB
แต่จะคำนวนเวลาแค่ 9.00-13.00
Time result
pay_type = OT_PAID
pay_code = OT_10
payroll_code = 2530
Result = 3 hr
</t>
  </si>
  <si>
    <t>OT_02_07</t>
  </si>
  <si>
    <t>ขอ OT *3 ในวันหยุดหรือวัน day off นอกเวลากะ
- มีเวลาในช่วงที่ Clock in/out
- Manager approve request</t>
  </si>
  <si>
    <t xml:space="preserve">ระบบลงเวลาที่ขอ 20.00-23.00 ลง DB
แต่จะคำนวนเวลาแค่ 20.00-23.00
Time result
pay_type = OT_PAID
pay_code = OT_30
payroll_code = 2533
Result = 3 hr
</t>
  </si>
  <si>
    <t>OT_02_08</t>
  </si>
  <si>
    <t>ขอ OT ในวันหยุดหรือวัน day off ในเวลาและนอกเวลากะ
- มีเวลาในช่วงที่ Clock in/out บางส่วน
- Manager approve request</t>
  </si>
  <si>
    <t>- Clock in/out : 9.00-23.10
- ขอ OT : 09.00-23.00</t>
  </si>
  <si>
    <t xml:space="preserve">ระบบลงเวลาที่ขอ 09.00-23.00 ลง DB
แต่จะคำนวนเวลาแค่ 09.00-18.00 , 19.00-23.00
Time result
*1
pay_type = OT_PAID
pay_code = OT_10
payroll_code = 2530
Result = 8 hr
*
pay_type = OT_PAID
pay_code = OT_30
payroll_code = 2533
Result = 6 hr
</t>
  </si>
  <si>
    <t>OT_04</t>
  </si>
  <si>
    <t>Exceptional Case</t>
  </si>
  <si>
    <t>OT_04_01</t>
  </si>
  <si>
    <t>ขอ OT
- ไม่มีเวลาที่ Clock in/out
- ไม่มีการขอเวลาที่ Time correction
- Manager approve request</t>
  </si>
  <si>
    <t>- ขอ OT : 20.00-23.00</t>
  </si>
  <si>
    <t>ระบบลงเวลาที่ขอ 20.00-23.00 ลง DB
แต่ไม่คำนวนเวลาให้</t>
  </si>
  <si>
    <t>OT_04_02</t>
  </si>
  <si>
    <t>ขอ OT
- มีเวลาในช่วงที่ Clock in/out แต่ไม่ตรงกับเวลาขอ OT</t>
  </si>
  <si>
    <t>- Clock in/out : 9.00-18.00, 19.00-20.00
- ขอ OT : 20.00-24.00</t>
  </si>
  <si>
    <t>ระบบลงเวลาที่ขอ 20.00-24.00 ลง DB
แต่ไม่คำนวนเวลาให้</t>
  </si>
  <si>
    <t>OT_04_03</t>
  </si>
  <si>
    <t>ขอ OT ตรงกับเวลากะ
- มีเวลาในช่วงที่ Clock in/out</t>
  </si>
  <si>
    <t>- Clock in/out : 9.00-18.00
- ขอ OT : 17.00-18.00</t>
  </si>
  <si>
    <t>ระบบไม่ให้ขอ</t>
  </si>
  <si>
    <t>OT_04_04</t>
  </si>
  <si>
    <t xml:space="preserve">ขอ OT
- มีเวลาในช่วงที่ Clock in/out
- พนังงาน Cancel </t>
  </si>
  <si>
    <t>OT_04_05</t>
  </si>
  <si>
    <t>ขอ OT นอกเวลางาน
- มีเวลาในช่วงที่ Clock in/out
- Manager reject request</t>
  </si>
  <si>
    <t>OT_04_06</t>
  </si>
  <si>
    <t xml:space="preserve">ขอ OT
- มีเวลาในช่วงที่ Clock in/out บางส่วน
- Manager approve request
- พนังงาน Cancel </t>
  </si>
  <si>
    <t>ระบบลงเวลาที่ขอ 20.00-24.00 ลง DB
คำนวนเวลาแค่ 20.00-23.10
ระบบส่งให้ Manager approve Cancel
ระบบลบเวลาออก และคำนวนเวลาใหม่</t>
  </si>
  <si>
    <t>Time Correction</t>
  </si>
  <si>
    <t>MT_01</t>
  </si>
  <si>
    <t>ตรวจสอบหน้า Time Correction</t>
  </si>
  <si>
    <t>MT_01_01</t>
  </si>
  <si>
    <t>1. ME
2. Time &amp; Attendance
3. Time Correction</t>
  </si>
  <si>
    <t>1. กด Menu
2. กดเมนู ME และตรวจสอบ
3. กดเมนู Time &amp; Attendance
4. กดเมนู Time Correction</t>
  </si>
  <si>
    <t>2.1 มองเห็นเมนู HR
2.1 สามารถกดเมนู HR ได้
2.2 เมื่อกดเมนู ME แล้วแสดงเมนูย่อยอื่นๆ
2.3 มองเห็นเมนู Time &amp; Attendance
3.1 สามารถกดเมนู Time &amp; Attendance ได้ แล้วแสดงเมนูย่อยอื่นๆ
4.1 สามารถกดเมนู Time Correction ได้ แล้วแสดงหน้า Time Correction
- แสดง Navigation bar " Time &gt; Time Correction "  *ด้านบนซ้ายมือ
- แสดงข้อความ " Request a time correction " (ตัวอักษรตัวใหญ่ ชิดซ้าย)
- แสดงข้อความ " Submit a correction for a mis-recorded punch. Your manager will review it. " (ตัวอักษรตัวเล็ก ชิดซ้าย)</t>
  </si>
  <si>
    <t>MT_02</t>
  </si>
  <si>
    <t>Happy case - Time Correction</t>
  </si>
  <si>
    <t>MT_02_01</t>
  </si>
  <si>
    <t>ขอเวลางาน ในเวลากะ
- ไม่ได้ clock in / out (ขาดงานเต็มวัน)
- Manager approve request</t>
  </si>
  <si>
    <t>ไม่ได้ clock in / out</t>
  </si>
  <si>
    <t>ระบบลงเวลาที่ขอได้สำเร็จ
คำนวนเวลาทำงานได้ถูกต้อง</t>
  </si>
  <si>
    <t>MT_02_02</t>
  </si>
  <si>
    <t>ขอเวลางาน ในเวลากะ
- มีเวลาที่ Clock in/out แต่สาย
- Manager approve request</t>
  </si>
  <si>
    <t>มีการ clock in / out แต่สาย</t>
  </si>
  <si>
    <t>ระบบลงเวลาที่ขอได้สำเร็จ
คำนวนเวลาทำงานได้ถูกต้อง
ลงเวลาใหม่ เป็นเข้างานครบ</t>
  </si>
  <si>
    <t>MT_02_03</t>
  </si>
  <si>
    <t>ขอเวลางาน ในเวลากะ
- มีเวลาที่ Clock in/out แต่ขาดงานครึ่งวัน
- Manager approve request</t>
  </si>
  <si>
    <t>มีการ clock in / out แต่ขาดงานครึ่งวัน</t>
  </si>
  <si>
    <t>MT_02_04</t>
  </si>
  <si>
    <t>ขอเวลางาน ในเวลากะ
- มีการขอโอทีมาแล้ว
- มีเวลาในช่วงที่ Clock in/out
- Manager approve request</t>
  </si>
  <si>
    <t>มีการขอโอทีมาแล้ว</t>
  </si>
  <si>
    <t>ระบบลงเวลาที่ขอได้สำเร็จ
คำนวนเวลาทำงานได้ถูกต้อง
ลงเวลา OT</t>
  </si>
  <si>
    <t>MT_02_05</t>
  </si>
  <si>
    <t>ขอเวลางาน ในเวลากะ
- ขอหลายวันในครั้งเดียว
- Manager approve request</t>
  </si>
  <si>
    <t>ขอ 3 วันในครั้งเดียว</t>
  </si>
  <si>
    <t>ระบบลงเวลาที่ขอได้สำเร็จ ครบถ้วน
คำนวนเวลาทำงานได้ถูกต้อง
ลงเวลาใหม่ เป็นเข้างานครบ</t>
  </si>
  <si>
    <t>MT_02_06</t>
  </si>
  <si>
    <t>ขอเวลางาน นอกเวลากะ
- ไม่ได้ clock in / out
- Manager approve request</t>
  </si>
  <si>
    <t>MT_02_07</t>
  </si>
  <si>
    <t>ขอเวลางาน เป็นวันหยุดหรือ day off
- ไม่ได้ clock in / out
- Manager approve request</t>
  </si>
  <si>
    <t xml:space="preserve">ขอเวลางาน ในเวลากะ
- พนังงาน Cancel </t>
  </si>
  <si>
    <t>ขอเวลางาน ในเวลากะ
- ไม่ได้ clock in / out (ขาดงานเต็มวัน)
- Manager reject request</t>
  </si>
  <si>
    <t xml:space="preserve">ขอเวลางาน ในเวลากะ
- ไม่ได้ clock in / out (ขาดงานเต็มวัน)
- Manager approve request
- พนังงาน Cancel </t>
  </si>
  <si>
    <t>Leave Request</t>
  </si>
  <si>
    <t>Request Leave : Sick Leave</t>
  </si>
  <si>
    <t>ML_01</t>
  </si>
  <si>
    <t>Happy case - ลาป่วยไม่หักเงิน</t>
  </si>
  <si>
    <t>ML_01_01</t>
  </si>
  <si>
    <t>ลาป่วย เต็มวัน
- Manager approve request</t>
  </si>
  <si>
    <t>1. ME
2. Time &amp; Attendance
3. Leave request</t>
  </si>
  <si>
    <t>1. Login web humi
2. กดเมนู ME และตรวจสอบ
3. กดเมนู Time &amp; Attendance
4. กดเมนู Leave request
5. เลือก Leave type = Sick Leave
6. เลือกวันที่ลา
7. เลือกเป็น Full day
8. กดปุ่ม Submit
9. Manager กดปุ่ม approve request leave</t>
  </si>
  <si>
    <r>
      <t>5.1 ระบบแสดง Leave Type</t>
    </r>
    <r>
      <rPr>
        <sz val="11"/>
        <color rgb="FF00B050"/>
        <rFont val="Tahoma"/>
        <family val="2"/>
      </rPr>
      <t xml:space="preserve">
- Sick Leave : total 30D 0h 00m , Used 0D 0h 00m , Pending 0D 0h 00m , Remaining 30D 0h 00m
6.1 สามารถเลือกวันที่ลาได้
- ระบบแสดงวันที่เลือกในส่วนของ Duration per day* ได้ถูกต้อง
- ระบบเซตเลือกค่าตั้งต้นเป็น Full day เสมอ
7.1 ระบบแสดงเลือก Full day และแสดงเป็น 8h 00m
- แสดง Total leave : 1D 0h 00m
- แสดง Remaining after : 29D 0h 00m</t>
    </r>
    <r>
      <rPr>
        <sz val="11"/>
        <rFont val="Tahoma"/>
        <family val="2"/>
      </rPr>
      <t xml:space="preserve">
7.2 แสดง Approval route เป็น </t>
    </r>
    <r>
      <rPr>
        <sz val="11"/>
        <color rgb="FF00B050"/>
        <rFont val="Tahoma"/>
        <family val="2"/>
      </rPr>
      <t xml:space="preserve">Manager
8.1 สามารถกดปุ่ม Submit ได้สำเร็จ
8.2 ระบบ direct ไปหน้า My Request และแสดงรายละเอียดการลาได้ถูกต้อง
- Request type : </t>
    </r>
    <r>
      <rPr>
        <sz val="11"/>
        <color rgb="FFED7D31"/>
        <rFont val="Tahoma"/>
        <family val="2"/>
      </rPr>
      <t>Leave
- Submitted : วันที่กดลา
- Start : วันแรกที่ลา
- End : วันสุดท้ายที่ลา
- Requested hours : 8.00 hrs</t>
    </r>
    <r>
      <rPr>
        <sz val="11"/>
        <color rgb="FF00B050"/>
        <rFont val="Tahoma"/>
        <family val="2"/>
      </rPr>
      <t xml:space="preserve">
- Detail : </t>
    </r>
    <r>
      <rPr>
        <sz val="11"/>
        <color rgb="FFED7D31"/>
        <rFont val="Tahoma"/>
        <family val="2"/>
      </rPr>
      <t>Sick Leave</t>
    </r>
    <r>
      <rPr>
        <sz val="11"/>
        <color rgb="FF00B050"/>
        <rFont val="Tahoma"/>
        <family val="2"/>
      </rPr>
      <t xml:space="preserve">
- Status : </t>
    </r>
    <r>
      <rPr>
        <sz val="11"/>
        <color rgb="FFED7D31"/>
        <rFont val="Tahoma"/>
        <family val="2"/>
      </rPr>
      <t>Awaiting manager</t>
    </r>
    <r>
      <rPr>
        <sz val="11"/>
        <color rgb="FF00B050"/>
        <rFont val="Tahoma"/>
        <family val="2"/>
      </rPr>
      <t xml:space="preserve">
- Action : ปุ่ม View detail , ปุ่ม Cancel
8.3 บันทึกคำลาลง DB ได้สำเร็จและถูกต้อง
- DB : time_management.leave_requests , time_management.leave_request_decisions
8.4 ตรวจสอบหน้า Leave request เลือก Leave type = Sick Leave ระบบแสดงโควต้า
- Sick Leave : total 30D 0h 00m , Used 0D 0h 00m ,</t>
    </r>
    <r>
      <rPr>
        <sz val="11"/>
        <color rgb="FFED7D31"/>
        <rFont val="Tahoma"/>
        <family val="2"/>
      </rPr>
      <t xml:space="preserve"> Pending 1D 0h 00m </t>
    </r>
    <r>
      <rPr>
        <sz val="11"/>
        <color rgb="FF00B050"/>
        <rFont val="Tahoma"/>
        <family val="2"/>
      </rPr>
      <t xml:space="preserve">, </t>
    </r>
    <r>
      <rPr>
        <sz val="11"/>
        <color rgb="FFED7D31"/>
        <rFont val="Tahoma"/>
        <family val="2"/>
      </rPr>
      <t>Remaining 29D 0h 00m</t>
    </r>
    <r>
      <rPr>
        <sz val="11"/>
        <rFont val="Tahoma"/>
        <family val="2"/>
      </rPr>
      <t xml:space="preserve">
9.4 ตรวจสอบหน้า My Request ระบบเปลี่ยน Status : Awaiting manager เป็น </t>
    </r>
    <r>
      <rPr>
        <sz val="11"/>
        <color rgb="FF00B050"/>
        <rFont val="Tahoma"/>
        <family val="2"/>
      </rPr>
      <t>Approved</t>
    </r>
    <r>
      <rPr>
        <sz val="11"/>
        <rFont val="Tahoma"/>
        <family val="2"/>
      </rPr>
      <t xml:space="preserve">
9.5 ตรวจสอบหน้า Leave request เลือก Leave type = Sick Leave ระบบแสดงโควต้า
- Sick Leave : total 30D 0h 00m ,</t>
    </r>
    <r>
      <rPr>
        <sz val="11"/>
        <color rgb="FFED7D31"/>
        <rFont val="Tahoma"/>
        <family val="2"/>
      </rPr>
      <t xml:space="preserve"> Used 1D 0h 00m</t>
    </r>
    <r>
      <rPr>
        <sz val="11"/>
        <color rgb="FF00B050"/>
        <rFont val="Tahoma"/>
        <family val="2"/>
      </rPr>
      <t xml:space="preserve"> , </t>
    </r>
    <r>
      <rPr>
        <sz val="11"/>
        <color rgb="FFED7D31"/>
        <rFont val="Tahoma"/>
        <family val="2"/>
      </rPr>
      <t>Pending 0D 0h 00m</t>
    </r>
    <r>
      <rPr>
        <sz val="11"/>
        <color rgb="FF00B050"/>
        <rFont val="Tahoma"/>
        <family val="2"/>
      </rPr>
      <t xml:space="preserve"> , Remaining 29D 0h 00m</t>
    </r>
  </si>
  <si>
    <t>ML_01_02</t>
  </si>
  <si>
    <t>ลาป่วย ครึ่งวันเช้า
- Manager approve request</t>
  </si>
  <si>
    <t>1. Login web humi
2. กดเมนู ME และตรวจสอบ
3. กดเมนู Time &amp; Attendance
4. กดเมนู Leave request
5. เลือก Leave type = Sick Leave
6. เลือกวันที่ลา
7. เลือกเป็น First half
8. กดปุ่ม Submit
9. Manager กดปุ่ม approve request leave</t>
  </si>
  <si>
    <r>
      <t>5.1 ระบบแสดง Leave Type</t>
    </r>
    <r>
      <rPr>
        <sz val="11"/>
        <color rgb="FF00B050"/>
        <rFont val="Tahoma"/>
        <family val="2"/>
      </rPr>
      <t xml:space="preserve">
- Sick Leave : total 30D 0h 00m , Used 0D 0h 00m , Pending 0D 0h 00m , Remaining 30D 0h 00m
6.1 สามารถเลือกวันที่ลาได้
- ระบบแสดงวันที่เลือกในส่วนของ Duration per day* ได้ถูกต้อง
- ระบบเซตเลือกค่าตั้งต้นเป็น Full day เสมอ
7.1 ระบบแสดงเลือก First half และแสดงเป็น 4h 00m
- แสดง Total leave : 0D 4h 00m
- แสดง Remaining after : 29D 4h 00m</t>
    </r>
    <r>
      <rPr>
        <sz val="11"/>
        <rFont val="Tahoma"/>
        <family val="2"/>
      </rPr>
      <t xml:space="preserve">
7.2 แสดง Approval route เป็น</t>
    </r>
    <r>
      <rPr>
        <sz val="11"/>
        <color rgb="FF00B050"/>
        <rFont val="Tahoma"/>
        <family val="2"/>
      </rPr>
      <t xml:space="preserve"> Manager
8.1 สามารถกดปุ่ม Submit ได้สำเร็จ
8.2 ระบบ direct ไปหน้า My Request และแสดงรายละเอียดการลาได้ถูกต้อง
- Request type : </t>
    </r>
    <r>
      <rPr>
        <sz val="11"/>
        <color rgb="FFED7D31"/>
        <rFont val="Tahoma"/>
        <family val="2"/>
      </rPr>
      <t>Leave
- Submitted : วันที่กดลา
- Start : วันแรกที่ลา
- End : วันสุดท้ายที่ลา
- Requested hours : 4.00 hrs</t>
    </r>
    <r>
      <rPr>
        <sz val="11"/>
        <color rgb="FF00B050"/>
        <rFont val="Tahoma"/>
        <family val="2"/>
      </rPr>
      <t xml:space="preserve">
- Detail : </t>
    </r>
    <r>
      <rPr>
        <sz val="11"/>
        <color rgb="FFED7D31"/>
        <rFont val="Tahoma"/>
        <family val="2"/>
      </rPr>
      <t>Sick Leave</t>
    </r>
    <r>
      <rPr>
        <sz val="11"/>
        <color rgb="FF00B050"/>
        <rFont val="Tahoma"/>
        <family val="2"/>
      </rPr>
      <t xml:space="preserve">
- Status : </t>
    </r>
    <r>
      <rPr>
        <sz val="11"/>
        <color rgb="FFED7D31"/>
        <rFont val="Tahoma"/>
        <family val="2"/>
      </rPr>
      <t>Awaiting manager</t>
    </r>
    <r>
      <rPr>
        <sz val="11"/>
        <color rgb="FF00B050"/>
        <rFont val="Tahoma"/>
        <family val="2"/>
      </rPr>
      <t xml:space="preserve">
- Action : ปุ่ม View detail , ปุ่ม Cancel
8.3 บันทึกคำลาลง DB ได้สำเร็จและถูกต้อง
- DB : time_management.leave_requests , time_management.leave_request_decisions
8.4 ตรวจสอบหน้า Leave request เลือก Leave type = Sick Leave ระบบแสดงโควต้า
- Sick Leave : total 30D 0h 00m , Used 0D 0h 00m ,</t>
    </r>
    <r>
      <rPr>
        <sz val="11"/>
        <color rgb="FFED7D31"/>
        <rFont val="Tahoma"/>
        <family val="2"/>
      </rPr>
      <t xml:space="preserve"> Pending 0D 4h 00m </t>
    </r>
    <r>
      <rPr>
        <sz val="11"/>
        <color rgb="FF00B050"/>
        <rFont val="Tahoma"/>
        <family val="2"/>
      </rPr>
      <t xml:space="preserve">, </t>
    </r>
    <r>
      <rPr>
        <sz val="11"/>
        <color rgb="FFED7D31"/>
        <rFont val="Tahoma"/>
        <family val="2"/>
      </rPr>
      <t>Remaining 29D 4h 00m</t>
    </r>
    <r>
      <rPr>
        <sz val="11"/>
        <rFont val="Tahoma"/>
        <family val="2"/>
      </rPr>
      <t xml:space="preserve">
9.4 ตรวจสอบหน้า My Request ระบบเปลี่ยน Status : Awaiting manager เป็น </t>
    </r>
    <r>
      <rPr>
        <sz val="11"/>
        <color rgb="FF00B050"/>
        <rFont val="Tahoma"/>
        <family val="2"/>
      </rPr>
      <t xml:space="preserve">Approved
9.5 ตรวจสอบหน้า Leave request เลือก Leave type = Sick Leave ระบบแสดงโควต้า
- Sick Leave : total 30D 0h 00m , </t>
    </r>
    <r>
      <rPr>
        <sz val="11"/>
        <color rgb="FFED7D31"/>
        <rFont val="Tahoma"/>
        <family val="2"/>
      </rPr>
      <t>Used 0D 4h 00m</t>
    </r>
    <r>
      <rPr>
        <sz val="11"/>
        <color rgb="FF00B050"/>
        <rFont val="Tahoma"/>
        <family val="2"/>
      </rPr>
      <t xml:space="preserve"> , </t>
    </r>
    <r>
      <rPr>
        <sz val="11"/>
        <color rgb="FFED7D31"/>
        <rFont val="Tahoma"/>
        <family val="2"/>
      </rPr>
      <t xml:space="preserve">Pending 0D 0h 00m </t>
    </r>
    <r>
      <rPr>
        <sz val="11"/>
        <color rgb="FF00B050"/>
        <rFont val="Tahoma"/>
        <family val="2"/>
      </rPr>
      <t>, Remaining 29D 4h 00m</t>
    </r>
  </si>
  <si>
    <t>ML_01_03</t>
  </si>
  <si>
    <t>ลาป่วย ครึ่งวันบ่าย
- Manager approve request</t>
  </si>
  <si>
    <t>1. Login web humi
2. กดเมนู ME และตรวจสอบ
3. กดเมนู Time &amp; Attendance
4. กดเมนู Leave request
5. เลือก Leave type = Sick Leave
6. เลือกวันที่ลา
7. เลือกเป็น Second half
8. กดปุ่ม Submit
9. Manager กดปุ่ม approve request leave</t>
  </si>
  <si>
    <r>
      <t>5.1 ระบบแสดง Leave Type</t>
    </r>
    <r>
      <rPr>
        <sz val="11"/>
        <color rgb="FF00B050"/>
        <rFont val="Tahoma"/>
        <family val="2"/>
      </rPr>
      <t xml:space="preserve">
- Sick Leave : total 30D 0h 00m , Used 0D 0h 00m , Pending 0D 0h 00m , Remaining 30D 0h 00m
6.1 สามารถเลือกวันที่ลาได้
- ระบบแสดงวันที่เลือกในส่วนของ Duration per day* ได้ถูกต้อง
- ระบบเซตเลือกค่าตั้งต้นเป็น Full day เสมอ
7.1 ระบบแสดงเลือก Second half และแสดงเป็น 4h 00m
- แสดง Total leave : 0D 4h 00m
- แสดง Remaining after : 29D 4h 00m</t>
    </r>
    <r>
      <rPr>
        <sz val="11"/>
        <rFont val="Tahoma"/>
        <family val="2"/>
      </rPr>
      <t xml:space="preserve">
7.2 แสดง Approval route เป็น </t>
    </r>
    <r>
      <rPr>
        <sz val="11"/>
        <color rgb="FF00B050"/>
        <rFont val="Tahoma"/>
        <family val="2"/>
      </rPr>
      <t xml:space="preserve">Manager
8.1 สามารถกดปุ่ม Submit ได้สำเร็จ
8.2 ระบบ direct ไปหน้า My Request และแสดงรายละเอียดการลาได้ถูกต้อง
- Request type : </t>
    </r>
    <r>
      <rPr>
        <sz val="11"/>
        <color rgb="FFED7D31"/>
        <rFont val="Tahoma"/>
        <family val="2"/>
      </rPr>
      <t>Leave
- Submitted : วันที่กดลา
- Start : วันแรกที่ลา
- End : วันสุดท้ายที่ลา
- Requested hours : 4.00 hrs</t>
    </r>
    <r>
      <rPr>
        <sz val="11"/>
        <color rgb="FF00B050"/>
        <rFont val="Tahoma"/>
        <family val="2"/>
      </rPr>
      <t xml:space="preserve">
- Detail : </t>
    </r>
    <r>
      <rPr>
        <sz val="11"/>
        <color rgb="FFED7D31"/>
        <rFont val="Tahoma"/>
        <family val="2"/>
      </rPr>
      <t>Sick Leave</t>
    </r>
    <r>
      <rPr>
        <sz val="11"/>
        <color rgb="FF00B050"/>
        <rFont val="Tahoma"/>
        <family val="2"/>
      </rPr>
      <t xml:space="preserve">
- Status : </t>
    </r>
    <r>
      <rPr>
        <sz val="11"/>
        <color rgb="FFED7D31"/>
        <rFont val="Tahoma"/>
        <family val="2"/>
      </rPr>
      <t>Awaiting manager</t>
    </r>
    <r>
      <rPr>
        <sz val="11"/>
        <color rgb="FF00B050"/>
        <rFont val="Tahoma"/>
        <family val="2"/>
      </rPr>
      <t xml:space="preserve">
- Action : ปุ่ม View detail , ปุ่ม Cancel
8.3 บันทึกคำลาลง DB ได้สำเร็จและถูกต้อง
- DB : time_management.leave_requests , time_management.leave_request_decisions
8.4 ตรวจสอบหน้า Leave request เลือก Leave type = Sick Leave ระบบแสดงโควต้า
- Sick Leave : total 30D 0h 00m , Used 0D 0h 00m ,</t>
    </r>
    <r>
      <rPr>
        <sz val="11"/>
        <color rgb="FFED7D31"/>
        <rFont val="Tahoma"/>
        <family val="2"/>
      </rPr>
      <t xml:space="preserve"> Pending 0D 4h 00m </t>
    </r>
    <r>
      <rPr>
        <sz val="11"/>
        <color rgb="FF00B050"/>
        <rFont val="Tahoma"/>
        <family val="2"/>
      </rPr>
      <t xml:space="preserve">, </t>
    </r>
    <r>
      <rPr>
        <sz val="11"/>
        <color rgb="FFED7D31"/>
        <rFont val="Tahoma"/>
        <family val="2"/>
      </rPr>
      <t>Remaining 29D 4h 00m</t>
    </r>
    <r>
      <rPr>
        <sz val="11"/>
        <rFont val="Tahoma"/>
        <family val="2"/>
      </rPr>
      <t xml:space="preserve">
9.4 ตรวจสอบหน้า My Request ระบบเปลี่ยน Status : Awaiting manager เป็น Approved
9.5 ตรวจสอบหน้า Leave request เลือก Leave type = Sick Leave ระบบแสดงโควต้า</t>
    </r>
    <r>
      <rPr>
        <sz val="11"/>
        <color rgb="FF00B050"/>
        <rFont val="Tahoma"/>
        <family val="2"/>
      </rPr>
      <t xml:space="preserve">
- Sick Leave : total 30D 0h 00m ,</t>
    </r>
    <r>
      <rPr>
        <sz val="11"/>
        <color rgb="FFED7D31"/>
        <rFont val="Tahoma"/>
        <family val="2"/>
      </rPr>
      <t xml:space="preserve"> Used 0D 4h 00m </t>
    </r>
    <r>
      <rPr>
        <sz val="11"/>
        <color rgb="FF00B050"/>
        <rFont val="Tahoma"/>
        <family val="2"/>
      </rPr>
      <t>,</t>
    </r>
    <r>
      <rPr>
        <sz val="11"/>
        <color rgb="FFED7D31"/>
        <rFont val="Tahoma"/>
        <family val="2"/>
      </rPr>
      <t xml:space="preserve"> Pending 0D 0h 00m </t>
    </r>
    <r>
      <rPr>
        <sz val="11"/>
        <color rgb="FF00B050"/>
        <rFont val="Tahoma"/>
        <family val="2"/>
      </rPr>
      <t>, Remaining 29D 4h 00m</t>
    </r>
  </si>
  <si>
    <t>ML_01_04</t>
  </si>
  <si>
    <t>ลาป่วย ขั้นต่ำ 30 นาที
- Manager approve request</t>
  </si>
  <si>
    <t> ลา 31 นาที</t>
  </si>
  <si>
    <t>1. Login web humi
2. กดเมนู ME และตรวจสอบ
3. กดเมนู Time &amp; Attendance
4. กดเมนู Leave request
5. เลือก Leave type = Sick Leave
6. เลือกวันที่ลา
7. เลือกเป็น Hourly แล้วเลือกเวลาที่ต้องการ
8. กดปุ่ม Submit
9. Manager กดปุ่ม approve request leave</t>
  </si>
  <si>
    <r>
      <t>5.1 ระบบแสดง Leave Type</t>
    </r>
    <r>
      <rPr>
        <sz val="11"/>
        <color rgb="FF00B050"/>
        <rFont val="Tahoma"/>
        <family val="2"/>
      </rPr>
      <t xml:space="preserve">
- Sick Leave : total 30D 0h 00m , Used 0D 0h 00m , Pending 0D 0h 00m , Remaining 30D 0h 00m
6.1 สามารถเลือกวันที่ลาได้
- ระบบแสดงวันที่เลือกในส่วนของ Duration per day* ได้ถูกต้อง
- ระบบเซตเลือกค่าตั้งต้นเป็น Full day เสมอ
7.1 ระบบแสดงเลือก Hourly และแสดงเป็น 0h 30m
- แสดง Total leave : 0D 0h 30m
- แสดง Remaining after : 29D 7h 30m</t>
    </r>
    <r>
      <rPr>
        <sz val="11"/>
        <rFont val="Tahoma"/>
        <family val="2"/>
      </rPr>
      <t xml:space="preserve">
7.2 แสดง Approval route เป็น</t>
    </r>
    <r>
      <rPr>
        <sz val="11"/>
        <color rgb="FF00B050"/>
        <rFont val="Tahoma"/>
        <family val="2"/>
      </rPr>
      <t xml:space="preserve"> Manager
8.1 สามารถกดปุ่ม Submit ได้สำเร็จ
8.2 ระบบ direct ไปหน้า My Request และแสดงรายละเอียดการลาได้ถูกต้อง
- Request type : </t>
    </r>
    <r>
      <rPr>
        <sz val="11"/>
        <color rgb="FFED7D31"/>
        <rFont val="Tahoma"/>
        <family val="2"/>
      </rPr>
      <t>Leave
- Submitted : วันที่กดลา
- Start : วันแรกที่ลา
- End : วันสุดท้ายที่ลา
- Requested hours : 0.30 hrs</t>
    </r>
    <r>
      <rPr>
        <sz val="11"/>
        <color rgb="FF00B050"/>
        <rFont val="Tahoma"/>
        <family val="2"/>
      </rPr>
      <t xml:space="preserve">
- Detail : </t>
    </r>
    <r>
      <rPr>
        <sz val="11"/>
        <color rgb="FFED7D31"/>
        <rFont val="Tahoma"/>
        <family val="2"/>
      </rPr>
      <t>Sick Leave</t>
    </r>
    <r>
      <rPr>
        <sz val="11"/>
        <color rgb="FF00B050"/>
        <rFont val="Tahoma"/>
        <family val="2"/>
      </rPr>
      <t xml:space="preserve">
- Status : </t>
    </r>
    <r>
      <rPr>
        <sz val="11"/>
        <color rgb="FFED7D31"/>
        <rFont val="Tahoma"/>
        <family val="2"/>
      </rPr>
      <t>Awaiting manager</t>
    </r>
    <r>
      <rPr>
        <sz val="11"/>
        <color rgb="FF00B050"/>
        <rFont val="Tahoma"/>
        <family val="2"/>
      </rPr>
      <t xml:space="preserve">
- Action : ปุ่ม View detail , ปุ่ม Cancel
8.3 บันทึกคำลาลง DB ได้สำเร็จและถูกต้อง
- DB : time_management.leave_requests , time_management.leave_request_decisions
8.4 ตรวจสอบหน้า Leave request เลือก Leave type = Sick Leave ระบบแสดงโควต้า
- Sick Leave : total 30D 0h 00m , Used 0D 0h 00m ,</t>
    </r>
    <r>
      <rPr>
        <sz val="11"/>
        <color rgb="FFED7D31"/>
        <rFont val="Tahoma"/>
        <family val="2"/>
      </rPr>
      <t xml:space="preserve"> Pending 0D 0h 30m </t>
    </r>
    <r>
      <rPr>
        <sz val="11"/>
        <color rgb="FF00B050"/>
        <rFont val="Tahoma"/>
        <family val="2"/>
      </rPr>
      <t xml:space="preserve">, </t>
    </r>
    <r>
      <rPr>
        <sz val="11"/>
        <color rgb="FFED7D31"/>
        <rFont val="Tahoma"/>
        <family val="2"/>
      </rPr>
      <t>Remaining 29D 7h 30m</t>
    </r>
    <r>
      <rPr>
        <sz val="11"/>
        <rFont val="Tahoma"/>
        <family val="2"/>
      </rPr>
      <t xml:space="preserve">
9.4 ตรวจสอบหน้า My Request ระบบเปลี่ยน Status : Awaiting manager เป็น </t>
    </r>
    <r>
      <rPr>
        <sz val="11"/>
        <color rgb="FF00B050"/>
        <rFont val="Tahoma"/>
        <family val="2"/>
      </rPr>
      <t>Approved</t>
    </r>
    <r>
      <rPr>
        <sz val="11"/>
        <rFont val="Tahoma"/>
        <family val="2"/>
      </rPr>
      <t xml:space="preserve">
9.5 ตรวจสอบหน้า Leave request เลือก Leave type = Sick Leave ระบบแสดงโควต้า
- Sick Leave : total 30D 0h 00m ,</t>
    </r>
    <r>
      <rPr>
        <sz val="11"/>
        <color rgb="FFED7D31"/>
        <rFont val="Tahoma"/>
        <family val="2"/>
      </rPr>
      <t xml:space="preserve"> Used 0D 0h 30m</t>
    </r>
    <r>
      <rPr>
        <sz val="11"/>
        <color rgb="FF00B050"/>
        <rFont val="Tahoma"/>
        <family val="2"/>
      </rPr>
      <t xml:space="preserve"> , </t>
    </r>
    <r>
      <rPr>
        <sz val="11"/>
        <color rgb="FFED7D31"/>
        <rFont val="Tahoma"/>
        <family val="2"/>
      </rPr>
      <t>Pending 0D 0h 00m</t>
    </r>
    <r>
      <rPr>
        <sz val="11"/>
        <color rgb="FF00B050"/>
        <rFont val="Tahoma"/>
        <family val="2"/>
      </rPr>
      <t xml:space="preserve"> , Remaining 29D 7h 30m</t>
    </r>
  </si>
  <si>
    <t xml:space="preserve">BUG 72028
BUG 71893
</t>
  </si>
  <si>
    <t>ML_01_05</t>
  </si>
  <si>
    <t>ลาป่วย ลาติดต่อกัน 3 วันพร้อมแนบเอกสาร</t>
  </si>
  <si>
    <t>1. Login web humi
2. กดเมนู ME และตรวจสอบ
3. กดเมนู Time &amp; Attendance
4. กดเมนู Leave request
5. เลือก Leave type = Sick Leave
6. เลือกวันที่ลา
7. กดแนบเอกสาร (Attach)
8. กดปุ่ม Submit
9. Manager กดปุ่ม approve request leave</t>
  </si>
  <si>
    <r>
      <t>5.1 ระบบแสดง Leave Type</t>
    </r>
    <r>
      <rPr>
        <sz val="11"/>
        <color rgb="FF00B050"/>
        <rFont val="Tahoma"/>
        <family val="2"/>
      </rPr>
      <t xml:space="preserve">
- Sick Leave : total 30D 0h 00m , Used 0D 0h 00m , Pending 0D 0h 00m , Remaining 30D 0h 00m
6.1 สามารถเลือกวันที่ลาได้
- ระบบแสดงวันที่เลือกในส่วนของ Duration per day* ได้ถูกต้อง
- ระบบเซตเลือกค่าตั้งต้นเป็น Full day เสมอ
6.2 ระบบแสดงเลือก Full day และแสดงเป็น 8h 00m ทั้ง 3 วัน
6.3 ระบบแสดงกล่อง Required documents</t>
    </r>
    <r>
      <rPr>
        <sz val="11"/>
        <color rgb="FF000000"/>
        <rFont val="Tahoma"/>
        <family val="2"/>
        <charset val="222"/>
      </rPr>
      <t xml:space="preserve">
- ใบรับรองแพทย์ / Medical certificate
6.4 แสดงกล่อง error " Cannot submit yet "
- Attach required document(s): ใบรับรองแพทย์ / Medical certificate — use the "Attach" buttons above
6.5 แสดง Approval route เป็น </t>
    </r>
    <r>
      <rPr>
        <sz val="11"/>
        <color rgb="FF00B050"/>
        <rFont val="Tahoma"/>
        <family val="2"/>
      </rPr>
      <t xml:space="preserve">Manager &gt; HRBP &gt; SPD
6.6 แสดงปุ่ม " Submit " เป็น </t>
    </r>
    <r>
      <rPr>
        <sz val="11"/>
        <color rgb="FFED7D31"/>
        <rFont val="Tahoma"/>
        <family val="2"/>
      </rPr>
      <t xml:space="preserve">disabled
7.1 สามารถแนบเอกสารได้
- แสดง การแนบเอกสาร ใบรับรองแพทย์ / Medical certificate
- แสดงปุ่ม " Submit " เป็น </t>
    </r>
    <r>
      <rPr>
        <sz val="11"/>
        <color rgb="FF00B050"/>
        <rFont val="Tahoma"/>
        <family val="2"/>
      </rPr>
      <t>enabled</t>
    </r>
    <r>
      <rPr>
        <sz val="11"/>
        <color rgb="FF000000"/>
        <rFont val="Tahoma"/>
        <family val="2"/>
        <charset val="222"/>
      </rPr>
      <t xml:space="preserve">
8.1 สามารถกดปุ่ม Submit ได้สำเร็จ
8.2 ระบบ direct ไปหน้า My Request และแสดงรายละเอียดการลาได้ถูกต้อง</t>
    </r>
    <r>
      <rPr>
        <sz val="11"/>
        <color rgb="FF00B050"/>
        <rFont val="Tahoma"/>
        <family val="2"/>
      </rPr>
      <t xml:space="preserve">
- Request type : </t>
    </r>
    <r>
      <rPr>
        <sz val="11"/>
        <color rgb="FFED7D31"/>
        <rFont val="Tahoma"/>
        <family val="2"/>
      </rPr>
      <t>Leave
- Submitted : วันที่กดลา
- Start : วันแรกที่ลา
- End : วันสุดท้ายที่ลา
- Requested hours : 24.00 hrs</t>
    </r>
    <r>
      <rPr>
        <sz val="11"/>
        <color rgb="FF00B050"/>
        <rFont val="Tahoma"/>
        <family val="2"/>
      </rPr>
      <t xml:space="preserve">
- Detail : </t>
    </r>
    <r>
      <rPr>
        <sz val="11"/>
        <color rgb="FFED7D31"/>
        <rFont val="Tahoma"/>
        <family val="2"/>
      </rPr>
      <t>Sick Leave</t>
    </r>
    <r>
      <rPr>
        <sz val="11"/>
        <color rgb="FF00B050"/>
        <rFont val="Tahoma"/>
        <family val="2"/>
      </rPr>
      <t xml:space="preserve">
- Status : </t>
    </r>
    <r>
      <rPr>
        <sz val="11"/>
        <color rgb="FFED7D31"/>
        <rFont val="Tahoma"/>
        <family val="2"/>
      </rPr>
      <t>Awaiting manager
- Action : ปุ่ม View detail , ปุ่ม Cancel</t>
    </r>
    <r>
      <rPr>
        <sz val="11"/>
        <color rgb="FF000000"/>
        <rFont val="Tahoma"/>
        <family val="2"/>
        <charset val="222"/>
      </rPr>
      <t xml:space="preserve">
8.3 บันทึกคำลาลง DB ได้สำเร็จและถูกต้อง
- DB : time_management.leave_requests , time_management.leave_request_decisions , time_management.leave_request_attachments
8.4 ตรวจสอบหน้า Leave request เลือก Leave type = Sick Leave ระบบแสดงโควต้า</t>
    </r>
    <r>
      <rPr>
        <sz val="11"/>
        <color rgb="FF00B050"/>
        <rFont val="Tahoma"/>
        <family val="2"/>
      </rPr>
      <t xml:space="preserve">
- Sick Leave : total 30D 0h 00m , Used 0D 0h 00m , </t>
    </r>
    <r>
      <rPr>
        <sz val="11"/>
        <color rgb="FFED7D31"/>
        <rFont val="Tahoma"/>
        <family val="2"/>
      </rPr>
      <t>Pending 3D 0h 00m</t>
    </r>
    <r>
      <rPr>
        <sz val="11"/>
        <color rgb="FF00B050"/>
        <rFont val="Tahoma"/>
        <family val="2"/>
      </rPr>
      <t xml:space="preserve"> , </t>
    </r>
    <r>
      <rPr>
        <sz val="11"/>
        <color rgb="FFED7D31"/>
        <rFont val="Tahoma"/>
        <family val="2"/>
      </rPr>
      <t>Remaining 27D 0h 00m
9.4 ตรวจสอบหน้า My Request ระบบเปลี่ยน Status : Awaiting manager เป็น Approved
9.5 ตรวจสอบหน้า Leave request เลือก Leave type = Sick Leave ระบบแสดงโควต้า</t>
    </r>
    <r>
      <rPr>
        <sz val="11"/>
        <color rgb="FF00B050"/>
        <rFont val="Tahoma"/>
        <family val="2"/>
      </rPr>
      <t xml:space="preserve">
- Sick Leave : total 30D 0h 00m , </t>
    </r>
    <r>
      <rPr>
        <sz val="11"/>
        <color rgb="FFED7D31"/>
        <rFont val="Tahoma"/>
        <family val="2"/>
      </rPr>
      <t>Used 3D 0h 00m</t>
    </r>
    <r>
      <rPr>
        <sz val="11"/>
        <color rgb="FF00B050"/>
        <rFont val="Tahoma"/>
        <family val="2"/>
      </rPr>
      <t xml:space="preserve"> , </t>
    </r>
    <r>
      <rPr>
        <sz val="11"/>
        <color rgb="FFED7D31"/>
        <rFont val="Tahoma"/>
        <family val="2"/>
      </rPr>
      <t>Pending 0D 0h 00m</t>
    </r>
    <r>
      <rPr>
        <sz val="11"/>
        <color rgb="FF00B050"/>
        <rFont val="Tahoma"/>
        <family val="2"/>
      </rPr>
      <t xml:space="preserve"> , Remaining 27D 0h 00m</t>
    </r>
  </si>
  <si>
    <t> BUG 71891</t>
  </si>
  <si>
    <t>ML_01_06</t>
  </si>
  <si>
    <t>ลาป่วย ลาติดต่อกัน 3 วัน แบบกดลาทีละวัน</t>
  </si>
  <si>
    <t>1. Login web humi
2. กดเมนู ME และตรวจสอบ
3. กดเมนู Time &amp; Attendance
4. กดเมนู Leave request
5. เลือก Leave type = Sick Leave
6. เลือกวันที่ลา (ครั้งที 1)
7. เลือกเป็น Full day
8. กดปุ่ม Submit
9. กดเมนู Time &amp; Attendance
10. กดเมนู Leave request
11. เลือก Leave type = Sick Leave
12. เลือกวันที่ลา (ครั้งที 2)
13. เลือกเป็น Full day
14. กดปุ่ม Submit
15. กดเมนู Time &amp; Attendance
16. กดเมนู Leave request
17. เลือก Leave type = Sick Leave
18. เลือกวันที่ลา (ครั้งที 3)
19. กดแนบเอกสาร (Attach)
20. กดปุ่ม Submit
21. Manager กดปุ่ม approve request leave</t>
  </si>
  <si>
    <r>
      <t>---------------- ลาครั้งที่ 1 ----------------
5.1 ระบบแสดง Leave Type</t>
    </r>
    <r>
      <rPr>
        <sz val="11"/>
        <color rgb="FF00B050"/>
        <rFont val="Tahoma"/>
        <family val="2"/>
      </rPr>
      <t xml:space="preserve">
- Sick Leave : total 30D 0h 00m , Used 0D 0h 00m , Pending 0D 0h 00m , Remaining 0D 0h 00m</t>
    </r>
    <r>
      <rPr>
        <sz val="11"/>
        <color rgb="FF000000"/>
        <rFont val="Tahoma"/>
        <family val="2"/>
        <charset val="222"/>
      </rPr>
      <t xml:space="preserve">
6.1 สามารถเลือกวันที่ลาได้
- ระบบแสดงวันที่เลือกในส่วนของ Duration per day* ได้ถูกต้อง
- ระบบเซตเลือกค่าตั้งต้นเป็น Full day เสมอ
7.1 ระบบแสดงเลือก Full day และแสดงเป็น 8h 00m
- แสดง Total leave : 1D 0h 00m
- แสดง Remaining after : 29D 0h 00m
7.2</t>
    </r>
    <r>
      <rPr>
        <sz val="11"/>
        <rFont val="Tahoma"/>
        <family val="2"/>
      </rPr>
      <t xml:space="preserve"> แสดง Approval route เป็น</t>
    </r>
    <r>
      <rPr>
        <sz val="11"/>
        <color rgb="FF00B050"/>
        <rFont val="Tahoma"/>
        <family val="2"/>
      </rPr>
      <t xml:space="preserve"> Manager
8.1 สามารถกดปุ่ม Submit ได้สำเร็จ
8.2 ระบบ direct ไปหน้า My Request และแสดงรายละเอียดการลาได้ถูกต้อง
- Request type : </t>
    </r>
    <r>
      <rPr>
        <sz val="11"/>
        <color rgb="FFED7D31"/>
        <rFont val="Tahoma"/>
        <family val="2"/>
      </rPr>
      <t>Leave
- Requested hours : 8.00 hrs</t>
    </r>
    <r>
      <rPr>
        <sz val="11"/>
        <color rgb="FF00B050"/>
        <rFont val="Tahoma"/>
        <family val="2"/>
      </rPr>
      <t xml:space="preserve">
- Detail : </t>
    </r>
    <r>
      <rPr>
        <sz val="11"/>
        <color rgb="FFED7D31"/>
        <rFont val="Tahoma"/>
        <family val="2"/>
      </rPr>
      <t>Sick Leave</t>
    </r>
    <r>
      <rPr>
        <sz val="11"/>
        <color rgb="FF00B050"/>
        <rFont val="Tahoma"/>
        <family val="2"/>
      </rPr>
      <t xml:space="preserve">
- Status : </t>
    </r>
    <r>
      <rPr>
        <sz val="11"/>
        <color rgb="FFED7D31"/>
        <rFont val="Tahoma"/>
        <family val="2"/>
      </rPr>
      <t>Awaiting manager</t>
    </r>
    <r>
      <rPr>
        <sz val="11"/>
        <color rgb="FF000000"/>
        <rFont val="Tahoma"/>
        <family val="2"/>
        <charset val="222"/>
      </rPr>
      <t xml:space="preserve">
8.3 บันทึกคำลาลง DB ได้สำเร็จและถูกต้อง
- DB :
---------------- ลาครั้งที่ 2 ----------------
11.1 ระบบแสดง Leave Type</t>
    </r>
    <r>
      <rPr>
        <sz val="11"/>
        <color rgb="FF00B050"/>
        <rFont val="Tahoma"/>
        <family val="2"/>
      </rPr>
      <t xml:space="preserve">
- Sick Leave : total 30D 0h 00m , Used 0D 0h 00m , </t>
    </r>
    <r>
      <rPr>
        <sz val="11"/>
        <color rgb="FFED7D31"/>
        <rFont val="Tahoma"/>
        <family val="2"/>
      </rPr>
      <t>Pending 1D 0h 00m</t>
    </r>
    <r>
      <rPr>
        <sz val="11"/>
        <color rgb="FF00B050"/>
        <rFont val="Tahoma"/>
        <family val="2"/>
      </rPr>
      <t xml:space="preserve"> , </t>
    </r>
    <r>
      <rPr>
        <sz val="11"/>
        <color rgb="FFED7D31"/>
        <rFont val="Tahoma"/>
        <family val="2"/>
      </rPr>
      <t>Remaining 29D 0h 00m
12.1 สามารถเลือกวันที่ลาได้
- ระบบแสดงวันที่เลือกในส่วนของ Duration per day* ได้ถูกต้อง
- ระบบเซตเลือกค่าตั้งต้นเป็น Full day เสมอ
13.1 ระบบแสดงเลือก Full day และแสดงเป็น 8h 00m
- แสดง Total leave : 1D 0h 00m</t>
    </r>
    <r>
      <rPr>
        <sz val="11"/>
        <color rgb="FF000000"/>
        <rFont val="Tahoma"/>
        <family val="2"/>
        <charset val="222"/>
      </rPr>
      <t xml:space="preserve">
- แสดง Remaining after : 29D 0h 00m
13.2 แสดง Approval route เป็น </t>
    </r>
    <r>
      <rPr>
        <sz val="11"/>
        <color rgb="FF00B050"/>
        <rFont val="Tahoma"/>
        <family val="2"/>
      </rPr>
      <t xml:space="preserve">Manager
14.1 สามารถกดปุ่ม Submit ได้สำเร็จ
14.2 ระบบ direct ไปหน้า My Request และแสดงรายละเอียดการลาได้ถูกต้อง
- Request type : </t>
    </r>
    <r>
      <rPr>
        <sz val="11"/>
        <color rgb="FFED7D31"/>
        <rFont val="Tahoma"/>
        <family val="2"/>
      </rPr>
      <t>Leave
- Requested hours : 8.00 hrs</t>
    </r>
    <r>
      <rPr>
        <sz val="11"/>
        <color rgb="FF00B050"/>
        <rFont val="Tahoma"/>
        <family val="2"/>
      </rPr>
      <t xml:space="preserve">
- Detail : </t>
    </r>
    <r>
      <rPr>
        <sz val="11"/>
        <color rgb="FFED7D31"/>
        <rFont val="Tahoma"/>
        <family val="2"/>
      </rPr>
      <t>Sick Leave</t>
    </r>
    <r>
      <rPr>
        <sz val="11"/>
        <color rgb="FF00B050"/>
        <rFont val="Tahoma"/>
        <family val="2"/>
      </rPr>
      <t xml:space="preserve">
- Status : </t>
    </r>
    <r>
      <rPr>
        <sz val="11"/>
        <color rgb="FFED7D31"/>
        <rFont val="Tahoma"/>
        <family val="2"/>
      </rPr>
      <t>Awaiting manager</t>
    </r>
    <r>
      <rPr>
        <sz val="11"/>
        <rFont val="Tahoma"/>
        <family val="2"/>
      </rPr>
      <t xml:space="preserve">
14</t>
    </r>
    <r>
      <rPr>
        <sz val="11"/>
        <color rgb="FF000000"/>
        <rFont val="Tahoma"/>
        <family val="2"/>
        <charset val="222"/>
      </rPr>
      <t>.3 บันทึกคำลาลง DB ได้สำเร็จและถูกต้อง
- DB :
---------------- ลาครั้งที่ 3 ----------------
17.1 ระบบแสดง Leave Type</t>
    </r>
    <r>
      <rPr>
        <sz val="11"/>
        <color rgb="FF00B050"/>
        <rFont val="Tahoma"/>
        <family val="2"/>
      </rPr>
      <t xml:space="preserve">
- Sick Leave : total 30D 0h 00m , Used 0D 0h 00m , Pending 2D 0h 00m , Remaining 28D 0h 00m</t>
    </r>
    <r>
      <rPr>
        <sz val="11"/>
        <rFont val="Tahoma"/>
        <family val="2"/>
      </rPr>
      <t xml:space="preserve">
18</t>
    </r>
    <r>
      <rPr>
        <sz val="11"/>
        <color rgb="FF000000"/>
        <rFont val="Tahoma"/>
        <family val="2"/>
        <charset val="222"/>
      </rPr>
      <t>.1 สามารถเลือกวันที่ลาได้
- ระบบแสดงวันที่เลือกในส่วนของ Duration per day* ได้ถูกต้อง
- ระบบเซตเลือกค่าตั้งต้นเป็น Full day เสมอ
18.2 ระบบแสดงเลือก Full day และแสดงเป็น 8h 00m
18.3 ระบบแสดงกล่อง Required documents</t>
    </r>
    <r>
      <rPr>
        <sz val="11"/>
        <color rgb="FF00B050"/>
        <rFont val="Tahoma"/>
        <family val="2"/>
      </rPr>
      <t xml:space="preserve">
- ใบรับรองแพทย์ / Medical certificate</t>
    </r>
    <r>
      <rPr>
        <sz val="11"/>
        <color rgb="FF000000"/>
        <rFont val="Tahoma"/>
        <family val="2"/>
        <charset val="222"/>
      </rPr>
      <t xml:space="preserve">
18.4 แสดงกล่อง error </t>
    </r>
    <r>
      <rPr>
        <sz val="11"/>
        <color rgb="FFED7D31"/>
        <rFont val="Tahoma"/>
        <family val="2"/>
      </rPr>
      <t xml:space="preserve">" Cannot submit yet "
- Attach required document(s): ใบรับรองแพทย์ / Medical certificate — use the "Attach" buttons above
18.5 แสดง Approval route เป็น Manager &gt; HRBP &gt; SPD
18.6 แสดงปุ่ม " Submit " เป็น disabled
19.1 สามารถแนบเอกสารได้
- แสดง การแนบเอกสาร ใบรับรองแพทย์ / Medical certificate
- แสดงปุ่ม " Submit " เป็น </t>
    </r>
    <r>
      <rPr>
        <sz val="11"/>
        <color rgb="FF00B050"/>
        <rFont val="Tahoma"/>
        <family val="2"/>
      </rPr>
      <t xml:space="preserve">enabled
20.1 สามารถกดปุ่ม Submit ได้สำเร็จ
20.2 ระบบ direct ไปหน้า My Request และแสดงรายละเอียดการลาได้ถูกต้อง
- Request type : </t>
    </r>
    <r>
      <rPr>
        <sz val="11"/>
        <color rgb="FFED7D31"/>
        <rFont val="Tahoma"/>
        <family val="2"/>
      </rPr>
      <t>Leave
- Requested hours : 8.00 hrs</t>
    </r>
    <r>
      <rPr>
        <sz val="11"/>
        <color rgb="FF00B050"/>
        <rFont val="Tahoma"/>
        <family val="2"/>
      </rPr>
      <t xml:space="preserve">
- Detail : </t>
    </r>
    <r>
      <rPr>
        <sz val="11"/>
        <color rgb="FFED7D31"/>
        <rFont val="Tahoma"/>
        <family val="2"/>
      </rPr>
      <t>Sick Leave</t>
    </r>
    <r>
      <rPr>
        <sz val="11"/>
        <color rgb="FF00B050"/>
        <rFont val="Tahoma"/>
        <family val="2"/>
      </rPr>
      <t xml:space="preserve">
- Status : </t>
    </r>
    <r>
      <rPr>
        <sz val="11"/>
        <color rgb="FFED7D31"/>
        <rFont val="Tahoma"/>
        <family val="2"/>
      </rPr>
      <t>Awaiting manager</t>
    </r>
    <r>
      <rPr>
        <sz val="11"/>
        <rFont val="Tahoma"/>
        <family val="2"/>
      </rPr>
      <t xml:space="preserve">
20.3</t>
    </r>
    <r>
      <rPr>
        <sz val="11"/>
        <color rgb="FF000000"/>
        <rFont val="Tahoma"/>
        <family val="2"/>
        <charset val="222"/>
      </rPr>
      <t xml:space="preserve"> บันทึกคำลาลง DB ได้สำเร็จและถูกต้อง
- DB :</t>
    </r>
  </si>
  <si>
    <t> BUG 72035</t>
  </si>
  <si>
    <t>ML_01_07</t>
  </si>
  <si>
    <t>ลาป่วย ลาติดต่อกัน 3 วัน มีวันหยุดราชการคั่นระหว่างวันลา</t>
  </si>
  <si>
    <t>เลือกลา 3 วัน โดยมีวันหยุด 1 วันอยู่ระหว่างนั้น</t>
  </si>
  <si>
    <t>1. Login web humi
2. กดเมนู ME และตรวจสอบ
3. กดเมนู Time &amp; Attendance
4. กดเมนู Leave request
5. เลือก Leave type = Sick Leave
6. เลือกวันที่ลา
7. เลือกเป็น Full day
8. กดปุ่ม Submit</t>
  </si>
  <si>
    <r>
      <t xml:space="preserve">6.1 ไม่จำเป็นต้องแนบไฟล์
6.2 แสดง Approval route เป็น </t>
    </r>
    <r>
      <rPr>
        <sz val="11"/>
        <color rgb="FF00B050"/>
        <rFont val="Tahoma"/>
        <family val="2"/>
      </rPr>
      <t xml:space="preserve">Manager
8.1 บันทึกคำลาสำเร็จ ระบบหักสิทธิ์ลาเพียง 2 วัน
- Sick Leave : total 30D 0h 00m , Used 0D 0h 00m , </t>
    </r>
    <r>
      <rPr>
        <sz val="11"/>
        <color rgb="FFED7D31"/>
        <rFont val="Tahoma"/>
        <family val="2"/>
      </rPr>
      <t>Pending 2D 0h 00m</t>
    </r>
    <r>
      <rPr>
        <sz val="11"/>
        <color rgb="FF00B050"/>
        <rFont val="Tahoma"/>
        <family val="2"/>
      </rPr>
      <t xml:space="preserve"> ,</t>
    </r>
    <r>
      <rPr>
        <sz val="11"/>
        <color rgb="FFED7D31"/>
        <rFont val="Tahoma"/>
        <family val="2"/>
      </rPr>
      <t xml:space="preserve"> Remaining 28D 0h 00m</t>
    </r>
  </si>
  <si>
    <t>ML_01_08</t>
  </si>
  <si>
    <t>ลาป่วย ลาคร่อมวันหยุดพนังงาน</t>
  </si>
  <si>
    <t>เลือกลาศุกร์–จันทร์</t>
  </si>
  <si>
    <r>
      <t xml:space="preserve">6.1 ไม่จำเป็นต้องแนบไฟล์
6.2 แสดง Approval route เป็น </t>
    </r>
    <r>
      <rPr>
        <sz val="11"/>
        <color rgb="FF00B050"/>
        <rFont val="Tahoma"/>
        <family val="2"/>
      </rPr>
      <t xml:space="preserve">Manager
8.1 บันทึกคำลาสำเร็จ ระบบหักสิทธิ์เพียง 2 วันทำงาน (ศุกร์, จันทร์)
- Sick Leave : total 30D 0h 00m , Used 0D 0h 00m , </t>
    </r>
    <r>
      <rPr>
        <sz val="11"/>
        <color rgb="FFED7D31"/>
        <rFont val="Tahoma"/>
        <family val="2"/>
      </rPr>
      <t>Pending 2D 0h 00m</t>
    </r>
    <r>
      <rPr>
        <sz val="11"/>
        <color rgb="FF00B050"/>
        <rFont val="Tahoma"/>
        <family val="2"/>
      </rPr>
      <t xml:space="preserve"> , </t>
    </r>
    <r>
      <rPr>
        <sz val="11"/>
        <color rgb="FFED7D31"/>
        <rFont val="Tahoma"/>
        <family val="2"/>
      </rPr>
      <t>Remaining 28D 0h 00m</t>
    </r>
  </si>
  <si>
    <t>ML_01_09</t>
  </si>
  <si>
    <t>ลาป่วย ลาเต็มสิทธิ์ 30 วัน</t>
  </si>
  <si>
    <r>
      <t xml:space="preserve"> 8.1 บันทึกคำลาสำเร็จ และหักสิทธิ์ 30 วัน ,สิทธิ์คงเหลือเป็น 0 วัน</t>
    </r>
    <r>
      <rPr>
        <sz val="11"/>
        <color rgb="FF00B050"/>
        <rFont val="Tahoma"/>
        <family val="2"/>
      </rPr>
      <t xml:space="preserve">
- Sick Leave : total 30D 0h 00m , Used 0D 0h 00m , </t>
    </r>
    <r>
      <rPr>
        <sz val="11"/>
        <color rgb="FFED7D31"/>
        <rFont val="Tahoma"/>
        <family val="2"/>
      </rPr>
      <t xml:space="preserve">Pending 30D 0h 00m </t>
    </r>
    <r>
      <rPr>
        <sz val="11"/>
        <color rgb="FF00B050"/>
        <rFont val="Tahoma"/>
        <family val="2"/>
      </rPr>
      <t xml:space="preserve">, </t>
    </r>
    <r>
      <rPr>
        <sz val="11"/>
        <color rgb="FFED7D31"/>
        <rFont val="Tahoma"/>
        <family val="2"/>
      </rPr>
      <t>Remaining 30D 0h 00m</t>
    </r>
  </si>
  <si>
    <t>ML_01_10</t>
  </si>
  <si>
    <t>ลาป่วย ใช้สิทธิ์ครบแล้ว ในปีที่ลา</t>
  </si>
  <si>
    <t>1. กด Menu
2. กดเมนู ME และตรวจสอบ
3. กดเมนู Time &amp; Attendance
4. กดเมนู Leave request
5. เลือก Leave type = Sick Leave
6. เลือกวันที่ลา</t>
  </si>
  <si>
    <t xml:space="preserve">* เมนู Sick Leave </t>
  </si>
  <si>
    <t>ML_01_11</t>
  </si>
  <si>
    <t>ลาป่วย เช็คสิทธิ์ปีใหม่</t>
  </si>
  <si>
    <t>ระบบแสดง Sick Leave : total 30 D</t>
  </si>
  <si>
    <t>ML_01_12</t>
  </si>
  <si>
    <t>ลาป่วย ลาน้อยกว่า 30 นาที</t>
  </si>
  <si>
    <t>1. Login web humi
2. กดเมนู ME และตรวจสอบ
3. กดเมนู Time &amp; Attendance
4. กดเมนู Leave request
5. เลือก Leave type = Sick Leave
6. เลือกวันที่ลา
7. เลือกเป็น Hourly แล้วเลือกเวลาที่ต้องการ</t>
  </si>
  <si>
    <r>
      <rPr>
        <sz val="11"/>
        <color rgb="FF000000"/>
        <rFont val="Tahoma"/>
      </rPr>
      <t xml:space="preserve">5.1 ระบบแสดง Leave Type
</t>
    </r>
    <r>
      <rPr>
        <sz val="11"/>
        <color rgb="FF00B050"/>
        <rFont val="Tahoma"/>
      </rPr>
      <t xml:space="preserve">- Sick Leave : total 30D 0h 00m , Used 0D 0h 00m , Pending 0D 0h 00m , Remaining 30D 0h 00m
6.1 สามารถเลือกวันที่ลาได้
- ระบบแสดงวันที่เลือกในส่วนของ Duration per day* ได้ถูกต้อง
- ระบบเซตเลือกค่าตั้งต้นเป็น Full day เสมอ
7.1 ระบบแสดงเลือก Hourly และแสดงเป็น 0h 29m
</t>
    </r>
    <r>
      <rPr>
        <sz val="11"/>
        <color rgb="FF000000"/>
        <rFont val="Tahoma"/>
      </rPr>
      <t xml:space="preserve">7.2 แสดง error " Cannot submit yet "
- Leave cannot fall entirely on a day off — pick working days
7.3 แสดงปุ่ม " Submit " เป็น </t>
    </r>
    <r>
      <rPr>
        <sz val="11"/>
        <color rgb="FFED7D31"/>
        <rFont val="Tahoma"/>
      </rPr>
      <t>disabled</t>
    </r>
  </si>
  <si>
    <t>ML_01_13</t>
  </si>
  <si>
    <t>ลาป่วย ลาติดต่อกัน 3 วันโดยไม่แนบเอกสาร</t>
  </si>
  <si>
    <t>1. Login web humi
2. กดเมนู ME และตรวจสอบ
3. กดเมนู Time &amp; Attendance
4. กดเมนู Leave request
5. เลือก Leave type = Sick Leave
6. เลือกวันที่ลา</t>
  </si>
  <si>
    <r>
      <t>5.1 ระบบแสดง Leave Type</t>
    </r>
    <r>
      <rPr>
        <sz val="11"/>
        <color rgb="FF00B050"/>
        <rFont val="Tahoma"/>
        <family val="2"/>
      </rPr>
      <t xml:space="preserve">
- Sick Leave : total 30D 0h 00m , Used 0D 0h 00m , Pending 0D 0h 00m , Remaining 30D 0h 00m
6.1 สามารถเลือกวันที่ลาได้
- ระบบแสดงวันที่เลือกในส่วนของ Duration per day* ได้ถูกต้อง
- ระบบเซตเลือกค่าตั้งต้นเป็น Full day เสมอ
6.2 ระบบแสดงเลือก Full day และแสดงเป็น 8h 00m ทั้ง 3 วัน
6.3 แสดงกล่อง error " Cannot submit yet "</t>
    </r>
    <r>
      <rPr>
        <sz val="11"/>
        <color rgb="FF000000"/>
        <rFont val="Tahoma"/>
        <family val="2"/>
        <charset val="222"/>
      </rPr>
      <t xml:space="preserve">
- Attach required document(s): ใบรับรองแพทย์ / Medical certificate — use the "Attach" buttons above
6.4 แสดงปุ่ม " Submit " เป็น </t>
    </r>
    <r>
      <rPr>
        <sz val="11"/>
        <color rgb="FFED7D31"/>
        <rFont val="Tahoma"/>
        <family val="2"/>
      </rPr>
      <t>disabled</t>
    </r>
  </si>
  <si>
    <t>ML_01_14</t>
  </si>
  <si>
    <t>ลาป่วย ลาเฉพาะวันหยุด</t>
  </si>
  <si>
    <t>เลือกลาเฉพาะวันหยุด</t>
  </si>
  <si>
    <t>6.1 ระบบไม่ให้เลือกวันที่เป็นวันหยุด</t>
  </si>
  <si>
    <t>ML_01_15</t>
  </si>
  <si>
    <t>ลาป่วย รายชม. แต่ไม่ตรงกับกะที่ทำงาน</t>
  </si>
  <si>
    <t>ระบบไม่ให้เลือกเวลาที่ไม่ตรงกับกะทำงาน</t>
  </si>
  <si>
    <t>ML_01_16</t>
  </si>
  <si>
    <t>ลาป่วย ลาเกินสิทธิ์ 30 วัน (ลา 31 วัน)</t>
  </si>
  <si>
    <r>
      <t xml:space="preserve">6.1 ระบบแสดงเลือก Hourly และแสดงเป็น " </t>
    </r>
    <r>
      <rPr>
        <sz val="11"/>
        <color rgb="FF00B050"/>
        <rFont val="Tahoma"/>
        <family val="2"/>
      </rPr>
      <t xml:space="preserve">Over quota </t>
    </r>
    <r>
      <rPr>
        <sz val="11"/>
        <color rgb="FF000000"/>
        <rFont val="Tahoma"/>
        <family val="2"/>
        <charset val="222"/>
      </rPr>
      <t xml:space="preserve">"
6.2 แสดง error " Cannot submit yet "
- Insufficient Leave Balance — 30 day(s) left but requesting 52. Reduce the days or pick another range
6.3 แสดงปุ่ม " Submit " เป็น </t>
    </r>
    <r>
      <rPr>
        <sz val="11"/>
        <color rgb="FFED7D31"/>
        <rFont val="Tahoma"/>
        <family val="2"/>
      </rPr>
      <t>disabled</t>
    </r>
  </si>
  <si>
    <t>Request Leave : Annual Leave</t>
  </si>
  <si>
    <t>ML_02</t>
  </si>
  <si>
    <t>Happy case - ลาพักร้อน</t>
  </si>
  <si>
    <t>ML_02_01</t>
  </si>
  <si>
    <t>ลาพักร้อน เต็มวัน
- Manager approve request</t>
  </si>
  <si>
    <t>1. กด Menu
2. กดเมนู ME และตรวจสอบ
3. กดเมนู Time &amp; Attendance
4. กดเมนู Leave request
5. เลือก Leave type = Annual Leave
6. เลือกวันที่ลา</t>
  </si>
  <si>
    <t>ระบบอนุญาตให้ลา
บันทึกคำลาสำเร็จ และหักสิทธิ์ 1 วัน</t>
  </si>
  <si>
    <t>Test data</t>
  </si>
  <si>
    <t>Cannot trigger pass pro event</t>
  </si>
  <si>
    <t>ML_02_02</t>
  </si>
  <si>
    <t>ลาพักร้อน ครึ่งวันเช้า
- Manager approve request</t>
  </si>
  <si>
    <t>ระบบอนุญาตให้ลา
บันทึกคำลาสำเร็จ และหักสิทธิ์ 0.5 วัน</t>
  </si>
  <si>
    <t>ML_02_03</t>
  </si>
  <si>
    <t>ลาพักร้อน ครึ่งวันบ่าย
- Manager approve request</t>
  </si>
  <si>
    <t>ML_02_04</t>
  </si>
  <si>
    <t>ลาพักร้อน ลาน้อยกว่าครึ่งวัน</t>
  </si>
  <si>
    <t>ระบบไม่ให้เลือก รายชม.</t>
  </si>
  <si>
    <t>ML_02_05</t>
  </si>
  <si>
    <t>ลาพักร้อน ลาภายในสิทธิ์ (ลา 5 วัน)</t>
  </si>
  <si>
    <t>ระบบอนุญาตให้ลา
บันทึกคำลาสำเร็จ และหักสิทธิ์ 5 วัน</t>
  </si>
  <si>
    <t>ML_02_06</t>
  </si>
  <si>
    <t>ลาพักร้อน ลาเท่ากับสิทธิ์คงเหลือ</t>
  </si>
  <si>
    <t>ระบบอนุญาตให้ลา
บันทึกคำลาสำเร็จ และหักสิทธิ์ X วัน ,สิทธิ์คงเหลือเป็น 0 วัน</t>
  </si>
  <si>
    <t>ML_02_07</t>
  </si>
  <si>
    <t>ลาพักร้อน ลาเกินสิทธิ์</t>
  </si>
  <si>
    <t>ระบบไม่อนุญาต และแจ้งว่าสิทธิ์ไม่เพียงพอ</t>
  </si>
  <si>
    <t>ML_02_08</t>
  </si>
  <si>
    <t>ลาพักร้อน มีวันหยุดราชการคั่นระหว่างวันลา</t>
  </si>
  <si>
    <t>ระบบหักสิทธิ์เพียงวันทำงาน</t>
  </si>
  <si>
    <t>ML_02_09</t>
  </si>
  <si>
    <t>ลาพักร้อน ใช้สิทธิ์ครบแล้ว ในปีที่ลา</t>
  </si>
  <si>
    <t>* เมนู Annual Leave จะเทาไม่ให้ลาได้อีก</t>
  </si>
  <si>
    <t>ML_02_10</t>
  </si>
  <si>
    <t>ลาพักร้อน เช็คสิทธิ์ปีใหม่</t>
  </si>
  <si>
    <t>ระบบแสดง Annual Leave : total X D</t>
  </si>
  <si>
    <t>Request Leave : Personnel Leave</t>
  </si>
  <si>
    <t>ลากิจ</t>
  </si>
  <si>
    <t>ลากิจ เต็มวัน</t>
  </si>
  <si>
    <t>ทำงาน &gt;= 1</t>
  </si>
  <si>
    <t>1. กด Menu
2. กดเมนู ME และตรวจสอบ
3. กดเมนู Time &amp; Attendance
4. กดเมนู Leave request
5. เลือก Leave type = Personal Leave
6. เลือกวันที่ลา</t>
  </si>
  <si>
    <t>ลากิจ ครึ่งวันเช้า</t>
  </si>
  <si>
    <t>ลากิจ ครึ่งวันบ่าย</t>
  </si>
  <si>
    <t>ลากิจ ลาขั้นต่ำ 30 นาที</t>
  </si>
  <si>
    <t>ระบบอนุญาตให้ลา
บันทึกคำลาสำเร็จ และหักสิทธิ์ตามระยะเวลาที่กำหนด</t>
  </si>
  <si>
    <t>ลากิจ ลาน้อยกว่า 30 นาที</t>
  </si>
  <si>
    <t>ระบบไม่อนุญาต และแจ้งว่าลาขั้นต่ำ 30 นาที</t>
  </si>
  <si>
    <t xml:space="preserve">ลากิจ ลาเกินสิทธิ์ 3 วัน (ลา 4 วัน) </t>
  </si>
  <si>
    <t>ลากิจ มีวันหยุดราชการคั่นระหว่างวันลา</t>
  </si>
  <si>
    <t>ลากิจ ลาคร่อมวันหยุดสุดสัปดาห์ (หากกำหนดเป็นวันหยุด)</t>
  </si>
  <si>
    <t>ลากิจ ลาเฉพาะวันหยุด</t>
  </si>
  <si>
    <t>ระบบไม่หักสิทธิ์ หรือแจ้งว่าไม่สามารถลาวันหยุดได้</t>
  </si>
  <si>
    <t>ลากิจ ใช้สิทธิ์ครบแล้ว ในปีที่ลา</t>
  </si>
  <si>
    <t>* เมนู Sick Leave จะเท่าไม่ให้ลาได้อีก</t>
  </si>
  <si>
    <t>ลากิจ เช็คสิทธิ์ปีใหม่</t>
  </si>
  <si>
    <t>ระบบแสดง Personal Leave : total 3 D</t>
  </si>
  <si>
    <t>Request Leave : Maternity Leave</t>
  </si>
  <si>
    <t>ลาคลอดบุตร</t>
  </si>
  <si>
    <t>ลาคลอดบุตร เต็มวัน</t>
  </si>
  <si>
    <t>1. กด Menu
2. กดเมนู ME และตรวจสอบ
3. กดเมนู Time &amp; Attendance
4. กดเมนู Leave request
5. เลือก Leave type = Maternity Leave
6. เลือกวันที่ลา</t>
  </si>
  <si>
    <t>PL_04_02</t>
  </si>
  <si>
    <t>ลาคลอดบุตร ลาน้อยกว่า 1 วัน</t>
  </si>
  <si>
    <t>ระบบให้เลือกแค่ แบบเต็มวัน</t>
  </si>
  <si>
    <t>ลาคลอดบุตร ลาภายในสิทธิ์ (ลา 30 วัน)</t>
  </si>
  <si>
    <t>ระบบอนุญาตให้ลา
บันทึกคำลาสำเร็จ และหักสิทธิ์ 30 วัน</t>
  </si>
  <si>
    <t>ลาคลอดบุตร ลาเท่ากับสิทธิ์ (ลา 60 วัน)</t>
  </si>
  <si>
    <t>ระบบอนุญาตให้ลา
บันทึกคำลาสำเร็จ และหักสิทธิ์ 60 วัน ,สิทธิ์คงเหลือเป็น 0 วัน</t>
  </si>
  <si>
    <t>ลาคลอดบุตร ลาเกินสิทธิ์ 1 วัน (ลา 61 วัน)</t>
  </si>
  <si>
    <t>ระบบอนุญาตให้ลา
บันทึกคำลาสำเร็จ และหักสิทธิ์ 60 วัน ,สิทธิ์คงเหลือเป็น 0 วัน
และบันทึกวันลาเป็น ลาคลอดบุตรไม่รับเงิน 1 วัน</t>
  </si>
  <si>
    <t>ลาคลอดบุตร ลามีวันหยุดคั่นระหว่างช่วงลา</t>
  </si>
  <si>
    <t>ระบบหักสิทธิ์ทั้งหมด ไม่มียกเว้น</t>
  </si>
  <si>
    <t>ลาคลอดบุตร ใช้สิทธิ์ครบแล้ว ในปีที่ลา</t>
  </si>
  <si>
    <t>* เมนู Maternity Leave จะเทาไม่ให้ลาได้อีก</t>
  </si>
  <si>
    <t>Request Leave : Priesthood Leave</t>
  </si>
  <si>
    <t>ลาอุปสมบท</t>
  </si>
  <si>
    <t>ลาอุปสมบท เต็มวัน โดยไม่แนบเอกสาร</t>
  </si>
  <si>
    <t>1. กด Menu
2. กดเมนู ME และตรวจสอบ
3. กดเมนู Time &amp; Attendance
4. กดเมนู Leave request
5. เลือก Leave type = Priesthood Leave
6. เลือกวันที่ลา</t>
  </si>
  <si>
    <t>ระบบไม่อนุญาต และแจ้งให้แนบเอกสาร</t>
  </si>
  <si>
    <t>ลาอุปสมบท เต็มวัน โดยแนบเอกสาร</t>
  </si>
  <si>
    <t>จำเป็นต้องแนบไฟล์
บันทึกคำลาสำเร็จ และหักสิทธิ์ 1 วัน</t>
  </si>
  <si>
    <t>ลาอุปสมบท ลาน้อยกว่า 1 วัน</t>
  </si>
  <si>
    <t>ลาอุปสมบท ลาภายในสิทธิ์ (ลา 7 วัน)</t>
  </si>
  <si>
    <t>จำเป็นต้องแนบไฟล์
บันทึกคำลาสำเร็จ และหักสิทธิ์ 7 วัน</t>
  </si>
  <si>
    <t>ลาอุปสมบท ลาเท่ากับสิทธิ์ (ลา 15 วัน)</t>
  </si>
  <si>
    <t>จำเป็นต้องแนบไฟล์
บันทึกคำลาสำเร็จ และหักสิทธิ์ 15 วัน ,สิทธิ์คงเหลือเป็น 0 วัน</t>
  </si>
  <si>
    <t>ลาอุปสมบท ลาเกินสิทธิ์ 1 วัน (ลา 16 วัน)</t>
  </si>
  <si>
    <t>ลาอุปสมบท ลามีวันหยุดคั่นระหว่างช่วงลา</t>
  </si>
  <si>
    <t>Request Leave : Sick Leave (Unpaid)</t>
  </si>
  <si>
    <t>ลาป่วยไม่จ่ายเงิน</t>
  </si>
  <si>
    <t>ลาป่วยไม่จ่ายเงิน เต็มวัน</t>
  </si>
  <si>
    <t>1. กด Menu
2. กดเมนู ME และตรวจสอบ
3. กดเมนู Time &amp; Attendance
4. กดเมนู Leave request
5. เลือก Leave type = Sick Leave (Unpaid)
6. เลือกวันที่ลา</t>
  </si>
  <si>
    <t>ไม่จำเป็นต้องแนบไฟล์
บันทึกคำลาสำเร็จ และหักสิทธิ์ 1 วัน</t>
  </si>
  <si>
    <t>ลาป่วยไม่จ่ายเงิน ครึ่งวันเช้า</t>
  </si>
  <si>
    <t>ไม่จำเป็นต้องแนบไฟล์
บันทึกคำลาสำเร็จ และหักสิทธิ์ 0.5 วัน</t>
  </si>
  <si>
    <t>ลาป่วยไม่จ่ายเงิน ครึ่งวันบ่าย</t>
  </si>
  <si>
    <t>ลาป่วยไม่จ่ายเงิน ขั้นต่ำ 30 นาที</t>
  </si>
  <si>
    <t>ไม่จำเป็นต้องแนบไฟล์
บันทึกคำลาสำเร็จ และหักสิทธิ์ 30 นาที</t>
  </si>
  <si>
    <t>ลาป่วยไม่จ่ายเงิน 3 วันติด</t>
  </si>
  <si>
    <t>ไม่จำเป็นต้องแนบไฟล์
บันทึกคำลาสำเร็จ และหักสิทธิ์ 3 วัน</t>
  </si>
  <si>
    <t>ลาป่วยไม่จ่ายเงิน ลาน้อยกว่า 30 นาที</t>
  </si>
  <si>
    <t>ลาก่อนรอบสภาพ</t>
  </si>
  <si>
    <t>คีย์ก่อน (ลาล่วงหน้า)
- ลาประเภทจ่ายเงิน</t>
  </si>
  <si>
    <t>21 -20</t>
  </si>
  <si>
    <t>1. กด Menu
2. กดเมนู ME และตรวจสอบ
3. กดเมนู Time &amp; Attendance
4. กดเมนู Leave request
5. เลือก Leave type
6. Employee request leave</t>
  </si>
  <si>
    <t xml:space="preserve">
6.2 ระบบอนุญาตให้ลา แสดงวันที่ลาแล้วใน My Request
6.3 ระบบส่ง Request Leave ใน Manager ของ Employee คนนั้นเท่านั้น
7.1 ระบบแสดง Request Leave ของ Employee ในสังกัดตัวเองเท่านั้น
7.2 Manager  approve request สำเร็จ
(
- ระบบบันทึกการลา และหักวันลา ทันที
- ลง db time
)</t>
  </si>
  <si>
    <t>คีย์ก่อน (ลาล่วงหน้า)
- ลาประเภทไม่จ่ายเงิน</t>
  </si>
  <si>
    <t xml:space="preserve">
6.2 ระบบอนุญาตให้ลา แสดงวันที่ลาแล้วใน My Request
6.3 ระบบส่ง Request Leave ใน Manager ของ Employee คนนั้นเท่านั้น
7.1 ระบบแสดง Request Leave ของ Employee ในสังกัดตัวเองเท่านั้น
7.2 Manager  approve request สำเร็จ
(
- ระบบบันทึกการลา และหักวันลา ทันที
- หักเงินในรอบเดือนที่ลา
)</t>
  </si>
  <si>
    <t>ลาในรอบสภาพ</t>
  </si>
  <si>
    <t>ลาในรอบสภาพ
- ลาประเภทจ่ายเงิน</t>
  </si>
  <si>
    <t xml:space="preserve">
6.2 ระบบอนุญาตให้ลา แสดงวันที่ลาแล้วใน My Request
6.3 ระบบส่ง Request Leave ใน Manager ของ Employee คนนั้นเท่านั้น
7.1 ระบบแสดง Request Leave ของ Employee ในสังกัดตัวเองเท่านั้น
7.2 Manager  approve request สำเร็จ
(
- ระบบบันทึกการลา และหักวันลา ทันที
)</t>
  </si>
  <si>
    <t>PL_11_02</t>
  </si>
  <si>
    <t>ลาในรอบสภาพ
- ลาประเภทไม่จ่ายเงิน</t>
  </si>
  <si>
    <t xml:space="preserve">
6.2 ระบบอนุญาตให้ลา แสดงวันที่ลาแล้วใน My Request
6.3 ระบบส่ง Request Leave ใน Manager ของ Employee คนนั้นเท่านั้น
7.1 ระบบแสดง Request Leave ของ Employee ในสังกัดตัวเองเท่านั้น
7.2 Manager  approve request สำเร็จ
(
- ระบบบันทึกการลา และหักวันลา ทันที
- หักเงินในรอบเดือน
)</t>
  </si>
  <si>
    <t>PL_12</t>
  </si>
  <si>
    <t>ลาย้อนหลัง 1 รอบสภาพ</t>
  </si>
  <si>
    <t>PL_12_01</t>
  </si>
  <si>
    <t>คีย์ลาย้อนหลัง
- ลาประเภทจ่ายเงิน</t>
  </si>
  <si>
    <t>- มีการขาดงานและโดนหักงานในรอบที่แล้ว</t>
  </si>
  <si>
    <t xml:space="preserve">
6.2 ระบบอนุญาตให้ลา แสดงวันที่ลาแล้วใน My Request
6.3 ระบบส่ง Request Leave ใน Manager ของ Employee คนนั้นเท่านั้น
7.1 ระบบแสดง Request Leave ของ Employee ในสังกัดตัวเองเท่านั้น
7.2 Manager  approve request สำเร็จ
(
- ระบบบันทึกการลา และหักวันลา ทันที
- ได้รับเงินคืนในเดือนปัจจุบัน
)</t>
  </si>
  <si>
    <t>PL_12_02</t>
  </si>
  <si>
    <t>คีย์ลาย้อนหลัง
- ลาประเภทไม่จ่ายเงิน</t>
  </si>
  <si>
    <t xml:space="preserve">
6.2 ระบบอนุญาตให้ลา แสดงวันที่ลาแล้วใน My Request
6.3 ระบบส่ง Request Leave ใน Manager ของ Employee คนนั้นเท่านั้น
7.1 ระบบแสดง Request Leave ของ Employee ในสังกัดตัวเองเท่านั้น
7.2 Manager approve request สำเร็จ
(
- ระบบบันทึกการลา และหักวันลา ทันที
- ได้รับเงินคืนในเดือนปัจจุบัน
)</t>
  </si>
  <si>
    <t>กรณีลา ไม่ได้รับการอนุมัติ</t>
  </si>
  <si>
    <t>ลาป่วยติดต่อกัน 3 วันพร้อมแนบเอกสาร</t>
  </si>
  <si>
    <t>Employee view
1. กด Menu
2. กดเมนู ME และตรวจสอบ
3. กดเมนู Time &amp; Attendance
4. กดเมนู Leave request
5. เลือก Leave type
6. Employee request leave
Manager view
7. Manager reject request</t>
  </si>
  <si>
    <t>Employee view
6.1 จำเป็นต้องแนบไฟล์
6.2 ระบบอนุญาตให้ลา แสดงวันที่ลาแล้วใน My Request
6.3 ระบบส่ง Request Leave ใน Manager ของ Employee คนนั้นเท่านั้น
Manager view
7.1 ระบบแสดง Request Leave ของ Employee ในสังกัดตัวเองเท่านั้น
7.2 Manager reject request สำเร็จ
Employee view
(
- หน้า My Request แสดง request : status = Reject
- หน้า Leave Request status Pending = 0 และ Used = 0
)</t>
  </si>
  <si>
    <t>PL_13</t>
  </si>
  <si>
    <t>กรณียกเลิกวันลา</t>
  </si>
  <si>
    <t>กรณีลา แล้วต้องการยกเลิกการลา ยังไม่ได้รับการอนุมัติ</t>
  </si>
  <si>
    <t>1. กด Menu
2. กดเมนู ME และตรวจสอบ
3. กดเมนู Time &amp; Attendance
4. กดเมนู Leave request
5. เลือก Leave type
6. Employee request leave
7. Employee cencel leave</t>
  </si>
  <si>
    <t>Employee view
6.1 จำเป็นต้องแนบไฟล์
6.2 ระบบอนุญาตให้ลา แสดงวันที่ลาแล้วใน My Request
6.3 ระบบส่ง Request Leave ใน Manager ของ Employee คนนั้นเท่านั้น
Manager view
6.4 ระบบแสดง Request Leave ของ Employee ในสังกัดตัวเองเท่านั้น ได้ถูกต้อง
Employee view
(
- หน้า My Request แสดง request : status = Cancel
- หน้า Leave Request status Pending = 0
 )
Manager view
status = Cancel</t>
  </si>
  <si>
    <t>กรณีลา แล้วต้องการยกเลิกการลา ได้รับการอนุมัติไปแล้ว</t>
  </si>
  <si>
    <t>ลา 1 วัน</t>
  </si>
  <si>
    <t>1. กด Menu
2. กดเมนู ME และตรวจสอบ
3. กดเมนู Time &amp; Attendance
4. กดเมนู Leave request
5. เลือก Leave type
6. Employee request leave
7. Manager approve reques
8. Employee cencel leave
9. Manager approve reques</t>
  </si>
  <si>
    <t>Employee view
6.1 จำเป็นต้องแนบไฟล์
6.2 ระบบอนุญาตให้ลา แสดงวันที่ลาแล้วใน My Request
6.3 ระบบส่ง Request Leave ใน Manager ของ Employee คนนั้นเท่านั้น
Manager view
6.4 ระบบแสดง Request Leave ของ Employee ในสังกัดตัวเองเท่านั้น
7.1 Manager approve request สำเร็จ
Employee view
7.2 หน้า My Request แสดง request : status = approve
7.3 หน้า Leave Request status Pending = 0 และ Used = 1
8.1 Employee cencel leave
8.2 หน้า My Request แสดง request : status = approve
8.3 หน้า Leave Request status Pending = 0 และ Used = 1
Manager view
8.4 ระบบแสดง Request Leave ของ Employee เป็น Request เดิม
9.1 Manager approve cencel request สำเร็จ
Employee view
9.2 หน้า My Request แสดง request : status = Cancel
9.3 หน้า Leave Request status Pending = 0 และ Used = 0</t>
  </si>
  <si>
    <t>PL_14</t>
  </si>
  <si>
    <t>ลาติดต่อกัน</t>
  </si>
  <si>
    <t>ลาหลาย Event ติดต่อกัน
ลาคลอดบุตร แล้ว ลาป่วย ต่อเลย</t>
  </si>
  <si>
    <t xml:space="preserve">ไม่จำเป็นต้องแนบไฟล์
บันทึกคำลาสำเร็จ </t>
  </si>
  <si>
    <t>ลา Event เดียวกันติดต่อกัน
ลาป่วยไม่รับเงิน แล้ว ลาป่วยไม่รับเงิน ต่อเลย (ลาต่อไม่เกินโควต้า)</t>
  </si>
  <si>
    <t xml:space="preserve">บันทึกคำลาสำเร็จ </t>
  </si>
  <si>
    <t>ลา Event เดียวกันติดต่อกัน
ลาป่วยไม่รับเงิน แล้ว ลาป่วยไม่รับเงิน ต่อเลย (ลาต่อเกินโควต้า)</t>
  </si>
  <si>
    <t>ระบบแจ้งเกินโควต้า</t>
  </si>
  <si>
    <t>PL_15</t>
  </si>
  <si>
    <t>ลาซ้ำวันลา</t>
  </si>
  <si>
    <t>กรณีลา ซ้ำวันที่ลาแล้ว แต่ยังไม่ได้รับการอนุมัติ</t>
  </si>
  <si>
    <t>ระบบแจ้งทันที</t>
  </si>
  <si>
    <t>กรณีลา ซ้ำวันที่ลาแล้ว และได้รับการอนุมัติไปแล้ว 1 request ก่อนหน้า</t>
  </si>
  <si>
    <t>Timesheet</t>
  </si>
  <si>
    <t>TSH_01</t>
  </si>
  <si>
    <t>ตรวจสอบหน้าเมนู My Timesheet</t>
  </si>
  <si>
    <t>TSH_01_01</t>
  </si>
  <si>
    <t>ตรวจสอบปุ่มเมนู My Timesheet</t>
  </si>
  <si>
    <t>1. ME
2. Time &amp; Attendance
3. My Timesheet</t>
  </si>
  <si>
    <t>1. กด Menu
2. กดเมนู ME และตรวจสอบ
3. กดเมนู Time &amp; Attendance
4. กดเมนู My Timesheet</t>
  </si>
  <si>
    <t>4.1 สามารถกดเมนู My Timesheet ได้ แล้วแสดงเมนูย่อยอื่นๆ</t>
  </si>
  <si>
    <t>ตรวจสอบปุ่มเมนูย่อย Schedule</t>
  </si>
  <si>
    <t>1. กด Menu
2. กดเมนู ME และตรวจสอบ
3. กดเมนู Time &amp; Attendance
4. กดเมนู My Timesheet
5. กดเมนู Schedule</t>
  </si>
  <si>
    <t>แสดงปฏิทินโดยระบบแสดงรอบสภาพปัจจุบันเป็นหน้าแรก
แสดงเวลาทำงานขอพนังงานคนนั้นๆ มีเวลาทำงาน และเวลา Break ทุกวันไม่เว้นวันหยุดหรือ day off
แสดงกรอบสีม่วงเป็น today
แสดงกรอบสีส้มอ่อน และแสดงว่าเป็นวันหยุดอะไร
แสดงกรอบสีครีมอ่อนๆ และมีข้อความ day off</t>
  </si>
  <si>
    <t xml:space="preserve">BUG 71906
</t>
  </si>
  <si>
    <t>ตรวจสอบปุ่มเมนูย่อย Summary</t>
  </si>
  <si>
    <t>แสดงผลการทำงานทั้งหมดตามรอบสภาพ
ระบบแสดงรอบสภาพปัจจุบัน</t>
  </si>
  <si>
    <t>ตรวจสอบปุ่มเมนูย่อย Time Result</t>
  </si>
  <si>
    <t>แสดงผลการลงเวลางานทั้งหมด
ทำงาน/สาย/ขาดงาน/OT
แสดงหน้าแรกเป็นรอบสภาพปัจจุบัน</t>
  </si>
  <si>
    <t>ตรวจสอบปุ่มเมนูย่อย Clock Log</t>
  </si>
  <si>
    <t>แสดงการ Clock in/out ทั้งหมด
ระบบแสดงรอบสภาพปัจจุบัน</t>
  </si>
  <si>
    <t>ตรวจสอบปุ่มเมนูย่อย Messages</t>
  </si>
  <si>
    <t>แสดงข้อความแจ้งเตือนทั้งหมดของ TM</t>
  </si>
  <si>
    <t>TSH_02</t>
  </si>
  <si>
    <t>ตรวจสอบ Work Schedule
- เมนูย่อย Schedule</t>
  </si>
  <si>
    <t>TSH_02_01</t>
  </si>
  <si>
    <t>ตรวจสอบกรณี schedule_template_code = D05H0400_01</t>
  </si>
  <si>
    <t>แสดงปฏิทินการทำงาน
ทำงานทุกวัน จ-อา 09:00:00-13:00:00</t>
  </si>
  <si>
    <t>Cannot find sample EMP match in this template</t>
  </si>
  <si>
    <t>TSH_02_02</t>
  </si>
  <si>
    <t>ตรวจสอบกรณี schedule_template_code = D05H0500_01</t>
  </si>
  <si>
    <t>แสดงปฏิทินการทำงาน
ทำงานทุกวัน จ-อา 09:00:00-15:00:00 เวลาพัก 12.00-13.00</t>
  </si>
  <si>
    <t>TSH_02_03</t>
  </si>
  <si>
    <t>ตรวจสอบกรณี schedule_template_code = D05H0600_01</t>
  </si>
  <si>
    <t>แสดงปฏิทินการทำงาน
ทำงานทุกวัน จ-อา 09:00:00-16:00:00 เวลาพัก 13.00-14.00</t>
  </si>
  <si>
    <t>TSH_02_04</t>
  </si>
  <si>
    <t>ตรวจสอบกรณี schedule_template_code = D05H0700_01</t>
  </si>
  <si>
    <t>แสดงปฏิทินการทำงาน
ทำงานทุกวัน จ-ศ 09:00:00-17:00:00 เวลาพัก 13.00-14.00</t>
  </si>
  <si>
    <t>TSH_02_05</t>
  </si>
  <si>
    <t>ตรวจสอบกรณี schedule_template_code = D05H0800_01</t>
  </si>
  <si>
    <t>แสดงปฏิทินการทำงาน
ทำงานทุกวัน จ-ศ 09:00:00-18:00:00 เวลาพัก 13.00-14.00</t>
  </si>
  <si>
    <t>TSH_02_06</t>
  </si>
  <si>
    <t>ตรวจสอบกรณี schedule_template_code = D05H0800_02</t>
  </si>
  <si>
    <t>แสดงปฏิทินการทำงาน
ทำงานทุกวัน จ-ศ 09:00:00-18:00:00 เวลาพัก 12.30-13.30</t>
  </si>
  <si>
    <t>TSH_02_07</t>
  </si>
  <si>
    <t>ตรวจสอบกรณี schedule_template_code = D05H0830_01</t>
  </si>
  <si>
    <t>แสดงปฏิทินการทำงาน
ทำงานทุกวัน จ-ศ 08:30:00-18:00:00 เวลาพัก 12.00-13.00</t>
  </si>
  <si>
    <t>TSH_02_08</t>
  </si>
  <si>
    <t>ตรวจสอบกรณี schedule_template_code = D05H0830_02</t>
  </si>
  <si>
    <t>แสดงปฏิทินการทำงาน
ทำงานทุกวัน จ-ศ 08:30:00-18:00:00 เวลาพัก 12.30-13.30</t>
  </si>
  <si>
    <t>TSH_02_09</t>
  </si>
  <si>
    <t>ตรวจสอบกรณี schedule_template_code = D05H0830_03</t>
  </si>
  <si>
    <t>แสดงปฏิทินการทำงาน
ทำงานทุกวัน จ-ศ 09:00:00-18:30:00 เวลาพัก 12.30-13.30</t>
  </si>
  <si>
    <t>TSH_02_10</t>
  </si>
  <si>
    <t>ตรวจสอบกรณี schedule_template_code = D05H0830_04</t>
  </si>
  <si>
    <t>แสดงปฏิทินการทำงาน
ทำงานทุกวัน จ-ศ 09:00:00-18:30:00 เวลาพัก 13.00-14.00</t>
  </si>
  <si>
    <t>TSH_02_11</t>
  </si>
  <si>
    <t>ตรวจสอบกรณี schedule_template_code = D05H0830_FLEX_01</t>
  </si>
  <si>
    <t>แสดงปฏิทินการทำงาน
ทำงานทุกวัน จ-ศ 08:30:00-18:15:00 เวลาพัก 12.00-13.00</t>
  </si>
  <si>
    <t>TSH_02_12</t>
  </si>
  <si>
    <t>ตรวจสอบกรณี schedule_template_code = D05H0830_FLEX_02</t>
  </si>
  <si>
    <t>แสดงปฏิทินการทำงาน
ทำงานทุกวัน จ-ศ 07:00:00-17:00:00 เวลาพัก 12.30-13.30</t>
  </si>
  <si>
    <t>TSH_02_13</t>
  </si>
  <si>
    <t>ตรวจสอบกรณี schedule_template_code = D05H0830_FLEX_03</t>
  </si>
  <si>
    <t>แสดงปฏิทินการทำงาน
ทำงานทุกวัน จ-ศ 08:30:00-18:00:00 เวลาพัก 12.15-13.15</t>
  </si>
  <si>
    <t>TSH_02_14</t>
  </si>
  <si>
    <t>ตรวจสอบกรณี schedule_template_code = D05H0830_FLEX_04</t>
  </si>
  <si>
    <t>แสดงปฏิทินการทำงาน
ทำงานทุกวัน จ-ศ 07:30:00-17:00:00 เวลาพัก 12.30-13.30</t>
  </si>
  <si>
    <t>TSH_02_15</t>
  </si>
  <si>
    <t>ตรวจสอบกรณี schedule_template_code = D05H0900_01</t>
  </si>
  <si>
    <t>แสดงปฏิทินการทำงาน
ทำงานทุกวัน จ-ศ 08:30:00-18:30:00 เวลาพัก 12.00-13.00</t>
  </si>
  <si>
    <t>TSH_02_16</t>
  </si>
  <si>
    <t>ตรวจสอบกรณี schedule_template_code = D06H0400_01</t>
  </si>
  <si>
    <t>TSH_02_17</t>
  </si>
  <si>
    <t>ตรวจสอบกรณี schedule_template_code = D06H0500_01</t>
  </si>
  <si>
    <t>แสดงปฏิทินการทำงาน
ทำงานทุกวัน จ-อา 09:00:00-14:00:00 เวลาพัก 12.00-13.00</t>
  </si>
  <si>
    <t>TSH_02_18</t>
  </si>
  <si>
    <t>ตรวจสอบกรณี schedule_template_code = D06H0700_BREAK1_01</t>
  </si>
  <si>
    <t>แสดงปฏิทินการทำงาน
ทำงานทุกวัน จ-อา 09:00:00-17:00:00 เวลาพัก 13.00-14.00</t>
  </si>
  <si>
    <t>TSH_02_19</t>
  </si>
  <si>
    <t>ตรวจสอบกรณี schedule_template_code = D06H0700_BREAK1_5_01</t>
  </si>
  <si>
    <t>แสดงปฏิทินการทำงาน
ทำงานทุกวัน จ-อา 09:00:00-17:30:00 เวลาพัก 13.00-14.30</t>
  </si>
  <si>
    <t>TSH_02_20</t>
  </si>
  <si>
    <t>ตรวจสอบกรณี schedule_template_code = D06H0800_BREAK1_02</t>
  </si>
  <si>
    <t>แสดงปฏิทินการทำงาน
ทำงานทุกวัน จ-อา 09:00:00-18:00:00 เวลาพัก 13.00-14.00</t>
  </si>
  <si>
    <t>TSH_02_21</t>
  </si>
  <si>
    <t>ตรวจสอบกรณี schedule_template_code = D06H0800_BREAK1_03</t>
  </si>
  <si>
    <t>แสดงปฏิทินการทำงาน
ทำงานทุกวัน อ-อา 09:00:00-18:00:00 เวลาพัก 13.00-14.00 (หยุดวันจันทร์)</t>
  </si>
  <si>
    <t>TSH_02_22</t>
  </si>
  <si>
    <t>ตรวจสอบกรณี schedule_template_code = D06H0800_BREAK1_04</t>
  </si>
  <si>
    <t>แสดงปฏิทินการทำงาน
ทำงานทุกวัน พ-จ 09:00:00-18:00:00 เวลาพัก 13.00-14.00 (หยุดวันอังคาร)</t>
  </si>
  <si>
    <t>TSH_02_23</t>
  </si>
  <si>
    <t>ตรวจสอบกรณี schedule_template_code = D06H0800_BREAK1_05</t>
  </si>
  <si>
    <t>แสดงปฏิทินการทำงาน
ทำงานทุกวัน พฤ-อ 09:00:00-18:00:00 เวลาพัก 13.00-14.00 (หยุดวันพุธ)</t>
  </si>
  <si>
    <t>TSH_02_24</t>
  </si>
  <si>
    <t>ตรวจสอบกรณี schedule_template_code = D06H0800_BREAK1_06</t>
  </si>
  <si>
    <t>แสดงปฏิทินการทำงาน
ทำงานทุกวัน ศ-พ 09:00:00-18:00:00 เวลาพัก 13.00-14.00 (หยุดวันพฤหัสบดี)</t>
  </si>
  <si>
    <t>TSH_02_25</t>
  </si>
  <si>
    <t>ตรวจสอบกรณี schedule_template_code = D06H0800_BREAK1_07</t>
  </si>
  <si>
    <t>แสดงปฏิทินการทำงาน
ทำงานทุกวัน ส-พฤ 09:00:00-18:00:00 เวลาพัก 13.00-14.00 (หยุดวันศุกร์)</t>
  </si>
  <si>
    <t>TSH_02_26</t>
  </si>
  <si>
    <t>ตรวจสอบกรณี schedule_template_code = D06H0800_BREAK1_08</t>
  </si>
  <si>
    <t>แสดงปฏิทินการทำงาน
ทำงานทุกวัน อา-ศ 09:00:00-18:00:00 เวลาพัก 13.00-14.00 (หยุดวันเสาร์)</t>
  </si>
  <si>
    <t>TSH_02_27</t>
  </si>
  <si>
    <t>ตรวจสอบกรณี schedule_template_code = D06H0800_BREAK1_09</t>
  </si>
  <si>
    <t>แสดงปฏิทินการทำงาน
ทำงานทุกวัน จ-ส 09:00:00-18:00:00 เวลาพัก 13.00-14.00 (หยุดวันอาทิตย์)</t>
  </si>
  <si>
    <t>TSH_02_28</t>
  </si>
  <si>
    <t>ตรวจสอบกรณี schedule_template_code = D06H0800_BREAK1_10</t>
  </si>
  <si>
    <t>แสดงปฏิทินการทำงาน
ทำงานทุกวัน จ-อา 10:00:00-19:00:00 เวลาพัก 14.00-15.00</t>
  </si>
  <si>
    <t>TSH_02_29</t>
  </si>
  <si>
    <t>ตรวจสอบกรณี schedule_template_code = D06H0800_BREAK1_5_01</t>
  </si>
  <si>
    <t>แสดงปฏิทินการทำงาน
ทำงานทุกวัน จ-อา 09:00:00-18:30:00 เวลาพัก 13.00-14.00</t>
  </si>
  <si>
    <t>TSH_02_30</t>
  </si>
  <si>
    <t>ตรวจสอบกรณี schedule_template_code = null</t>
  </si>
  <si>
    <t xml:space="preserve">แสดงปฏิทินการทำงาน
ทำงานทุกวัน </t>
  </si>
  <si>
    <t>TSH_03</t>
  </si>
  <si>
    <t>ตรวจสอบ Holiday calendar
- เมนูย่อย Schedule</t>
  </si>
  <si>
    <t>TSH_03_01</t>
  </si>
  <si>
    <t>ตรวจสอบกรณี holiday_calendar_code = 01 (HO Calendar)</t>
  </si>
  <si>
    <t>แสดงปฏิทินวันหยุด
01/01/2026 New Year's Day ,วันขึ้นปีใหม่
06/04/2026 Chakri Memorial Day ,วันจักรี
13/04/2026 Songkran Festival Day ,วันสงกรานต์
14/04/2026 Songkran Festival Day ,วันสงกรานต์
01/05/2026 National Labour Day ,วันแรงงานแห่งชาติ
04/05/2026 Coronation Day ,วันฉัตรมงคล
01/06/2026 Substitute Holiday for Visakha Bucha Day ,วันหยุดชดเชยวันวิสาขบูชา
03/06/2026 H.M. Queen Suthida Bajrasudhabimalalakshana’s Birthday ,วันเฉลิมพระชนมพรรษา สมเด็จพระนางเจ้าสุทิดา พัชรสุธาพิมลลักษณ พระบรมราชินี
28/07/2026 H.M. King Maha Vajiralongkorn Phra Vajiraklaochaoyuhua’s Birthday ,วันเฉลิมพระชนมพรรษา พระบาทสมเด็จพระเจ้าอยู่หัว
12/08/2026 H.M. Queen Sirikit The Queen Mother's Birthday / Mother's Day ,วันเฉลิมพระชนมพรรษา สมเด็จพระนางเจ้าสิริกิติ์ พระบรมราชชนนีพันปีหลวง / วันแม่แห่งชาติ
13/10/2026 Memorial Day of King Bhumibol Adulyadej The Great ,วันคล้ายวันสวรรคต พระบาทสมเด็จพระบรมชนกาธิเบศร มหาภูมิพลอดุลยเดชมหาราช บรมนาถบพิตร
23/10/2026 Chulalongkorn Day ,วันปิยมหาราช
07/12/2026 Substitute Holiday for Father’s Day ,วันหยุดชดเชยวันพ่อแห่งชาติ
31/12/2026 New Year’s Eve ,วันสิ้นปี
01/01/2027 New Year's Day ,วันขึ้นปีใหม่</t>
  </si>
  <si>
    <t xml:space="preserve">Defect BUG 71906
</t>
  </si>
  <si>
    <t>TSH_03_02</t>
  </si>
  <si>
    <t>ตรวจสอบกรณี holiday_calendar_code = 02 (Store Office Calendar)</t>
  </si>
  <si>
    <t>แสดงปฏิทินวันหยุด
01/01/2026 New Year's Day ,วันขึ้นปีใหม่
06/04/2026 Chakri Memorial Day ,วันจักรี
13/04/2026 Songkran Festival Day ,วันสงกรานต์
14/04/2026 Songkran Festival Day ,วันสงกรานต์
01/05/2026 National Labour Day ,วันแรงงานแห่งชาติ
04/05/2026 Coronation Day ,วันฉัตรมงคล
31/05/2026 Visakha Bucha Day ,วันวิสาขบูชา
03/06/2026 H.M. Queen Suthida Bajrasudhabimalalakshana’s Birthday ,วันเฉลิมพระชนมพรรษา สมเด็จพระนางเจ้าสุทิดา พัชรสุธาพิมลลักษณ พระบรมราชินี
28/07/2026 H.M. King Maha Vajiralongkorn Phra Vajiraklaochaoyuhua’s Birthday ,วันเฉลิมพระชนมพรรษา พระบาทสมเด็จพระเจ้าอยู่หัว
12/08/2026 H.M. Queen Sirikit The Queen Mother's Birthday / Mother's Day ,วันเฉลิมพระชนมพรรษา สมเด็จพระนางเจ้าสิริกิติ์ พระบรมราชชนนีพันปีหลวง / วันแม่แห่งชาติ
13/10/2026 Memorial Day of King Bhumibol Adulyadej The Great ,วันคล้ายวันสวรรคต พระบาทสมเด็จพระบรมชนกาธิเบศร มหาภูมิพลอดุลยเดชมหาราช บรมนาถบพิตร
23/10/2026 Chulalongkorn Day ,วันปิยมหาราช
05/12/2026 H.M. King Bhumibol Adulyadej The Great’s Birthday / Father’s Day ,วันคล้ายวันพระบรมราชสมภพ พระบาทสมเด็จพระบรมชนกาธิเบศร มหาภูมิพลอดุลยเดชมหาราช บรมนาถบพิตร / วันพ่อแห่งชาติ
31/12/2026 New Year’s Eve ,วันสิ้นปี
01/01/2027 New Year's Day ,วันขึ้นปีใหม่</t>
  </si>
  <si>
    <t>TSH_03_03</t>
  </si>
  <si>
    <t>ตรวจสอบกรณี holiday_calendar_code = 03 (Store Calendar)</t>
  </si>
  <si>
    <t>แสดงปฏิทินวันหยุด
01/01/2026 New Year's Day ,วันขึ้นปีใหม่
06/04/2026 Chakri Memorial Day ,วันจักรี
13/04/2026 Songkran Festival Day ,วันสงกรานต์
01/05/2026 National Labour Day ,วันแรงงานแห่งชาติ
04/05/2026 Coronation Day ,วันฉัตรมงคล
31/05/2026 Visakha Bucha Day ,วันวิสาขบูชา
03/06/2026 H.M. Queen Suthida Bajrasudhabimalalakshana’s Birthday ,วันเฉลิมพระชนมพรรษา สมเด็จพระนางเจ้าสุทิดา พัชรสุธาพิมลลักษณ พระบรมราชินี
28/07/2026 H.M. King Maha Vajiralongkorn Phra Vajiraklaochaoyuhua’s Birthday ,วันเฉลิมพระชนมพรรษา พระบาทสมเด็จพระเจ้าอยู่หัว
12/08/2026 H.M. Queen Sirikit The Queen Mother's Birthday / Mother's Day ,วันเฉลิมพระชนมพรรษา สมเด็จพระนางเจ้าสิริกิติ์ พระบรมราชชนนีพันปีหลวง / วันแม่แห่งชาติ
13/10/2026 Memorial Day of King Bhumibol Adulyadej The Great ,วันคล้ายวันสวรรคต พระบาทสมเด็จพระบรมชนกาธิเบศร มหาภูมิพลอดุลยเดชมหาราช บรมนาถบพิตร
23/10/2026 Chulalongkorn Day ,วันปิยมหาราช
05/12/2026 H.M. King Bhumibol Adulyadej The Great’s Birthday / Father’s Day ,วันคล้ายวันพระบรมราชสมภพ พระบาทสมเด็จพระบรมชนกาธิเบศร มหาภูมิพลอดุลยเดชมหาราช บรมนาถบพิตร / วันพ่อแห่งชาติ
31/12/2026 New Year’s Eve ,วันสิ้นปี
ภายในเดือน เมษายน Special Leave ,Special Leave
01/01/2027 New Year's Day ,วันขึ้นปีใหม่</t>
  </si>
  <si>
    <t>TSH_03_04</t>
  </si>
  <si>
    <t>ตรวจสอบกรณี holiday_calendar_code = 04 (Warehouse Calendar)</t>
  </si>
  <si>
    <t>แสดงปฏิทินวันหยุด
01/01/2026 New Year's Day ,วันขึ้นปีใหม่
06/04/2026 Chakri Memorial Day ,วันจักรี
13/04/2026 Songkran Festival Day ,วันสงกรานต์
01/05/2026 National Labour Day ,วันแรงงานแห่งชาติ
04/05/2026 Coronation Day ,วันฉัตรมงคล
01/06/2026 Substitute Holiday for Visakha Bucha Day ,วันหยุดชดเชยวันวิสาขบูชา
03/06/2026 H.M. Queen Suthida Bajrasudhabimalalakshana’s Birthday ,วันเฉลิมพระชนมพรรษา สมเด็จพระนางเจ้าสุทิดา พัชรสุธาพิมลลักษณ พระบรมราชินี
28/07/2026 H.M. King Maha Vajiralongkorn Phra Vajiraklaochaoyuhua’s Birthday ,วันเฉลิมพระชนมพรรษา พระบาทสมเด็จพระเจ้าอยู่หัว
12/08/2026 H.M. Queen Sirikit The Queen Mother's Birthday / Mother's Day ,วันเฉลิมพระชนมพรรษา สมเด็จพระนางเจ้าสิริกิติ์ พระบรมราชชนนีพันปีหลวง / วันแม่แห่งชาติ
13/10/2026 Memorial Day of King Bhumibol Adulyadej The Great ,วันคล้ายวันสวรรคต พระบาทสมเด็จพระบรมชนกาธิเบศร มหาภูมิพลอดุลยเดชมหาราช บรมนาถบพิตร
23/10/2026 Chulalongkorn Day ,วันปิยมหาราช
05/12/2026 H.M. King Bhumibol Adulyadej The Great’s Birthday / Father’s Day ,วันคล้ายวันพระบรมราชสมภพ พระบาทสมเด็จพระบรมชนกาธิเบศร มหาภูมิพลอดุลยเดชมหาราช บรมนาถบพิตร / วันพ่อแห่งชาติ
31/12/2026 New Year’s Eve ,วันสิ้นปี
ภายในเดือน เมษายน Special Leave ,Special Leave
01/01/2027 New Year's Day ,วันขึ้นปีใหม่</t>
  </si>
  <si>
    <t>TSH_03_05</t>
  </si>
  <si>
    <t>ตรวจสอบกรณี holiday_calendar_code = 06 (Free Calendar)</t>
  </si>
  <si>
    <t>แสดงปฏิทินวันหยุด
Free Calendar
Noted : สำหรับกลุ่มธุรกิจร้านอาหาร หัวหน้าเพิ่มเองได้ แต่เพิ่ม Quota ต้องไม่เกินจำนวนวันหยุดของ Calendar 03 (เช่น 03 มี 14 วัน ต้องเพิ่มได้ไม่เกินนี้)  ถ้าเพิ่มเกินอยากให้ warning และต้องตรวจสอบกรณีพนังานเข้างานระหว่างปีต้องได้วันหยุด Quota ไม่เกินที่ควรได้</t>
  </si>
  <si>
    <t>TSH_03_06</t>
  </si>
  <si>
    <t>ตรวจสอบกรณี holiday_calendar_code = 07 (Financial Institutions Holiday Calendar)</t>
  </si>
  <si>
    <t>แสดงปฏิทินวันหยุด
01/01/2026 New Year's Day ,วันขึ้นปีใหม่
02/01/2026 Additional Special Public Holiday ,วันหยุดราชการกรณีพิเศษ
03/03/2026 Makha Bucha Day ,วันมาฆบูชา
06/04/2026 Chakri Memorial Day ,วันจักรี
13/04/2026 Songkran Festival Day ,วันสงกรานต์
14/04/2026 Songkran Festival Day ,วันสงกรานต์
15/04/2026 Songkran Festival Day ,วันสงกรานต์
01/05/2026 National Labour Day ,วันแรงงานแห่งชาติ
04/05/2026 Coronation Day ,วันฉัตรมงคล
01/06/2026 Substitute Holiday for Visakha Bucha Day ,วันหยุดชดเชยวันวิสาขบูชา
03/06/2026 H.M. Queen Suthida Bajrasudhabimalalakshana’s Birthday ,วันเฉลิมพระชนมพรรษา สมเด็จพระนางเจ้าสุทิดา พัชรสุธาพิมลลักษณ พระบรมราชินี
28/07/2026 H.M. King Maha Vajiralongkorn Phra Vajiraklaochaoyuhua’s Birthday ,วันเฉลิมพระชนมพรรษา พระบาทสมเด็จพระเจ้าอยู่หัว
29/07/2026 Asarnha Bucha Day ,วันอาสาฬหบูชา
12/08/2026 H.M. Queen Sirikit The Queen Mother's Birthday / Mother's Day ,วันเฉลิมพระชนมพรรษา สมเด็จพระนางเจ้าสิริกิติ์ พระบรมราชชนนีพันปีหลวง / วันแม่แห่งชาติ
13/10/2026 Memorial Day of King Bhumibol Adulyadej The Great ,วันคล้ายวันสวรรคต พระบาทสมเด็จพระบรมชนกาธิเบศร มหาภูมิพลอดุลยเดชมหาราช บรมนาถบพิตร
23/10/2026 Chulalongkorn Day ,วันปิยมหาราช
07/12/2026 Substitute Holiday for Father’s Day ,วันหยุดชดเชยวันพ่อแห่งชาติ
10/12/2026 Constitution Day ,วันรัฐธรรมนูญ
31/12/2026 New Year’s Eve ,วันสิ้นปี
01/01/2027 New Year's Day ,วันขึ้นปีใหม่</t>
  </si>
  <si>
    <t>TSH_03_07</t>
  </si>
  <si>
    <t>ตรวจสอบกรณี holiday_calendar_code = 08 (HO Italy Calendar)</t>
  </si>
  <si>
    <t>แสดงปฏิทินวันหยุด
01/01/2026 New Year's Day ,New Year's Day
06/01/2026 La Befana ,La Befana
05/04/2026 Easter ,Easter
06/04/2026 Easter Monday ,Easter Monday
25/04/2026 Liberation Day ,Liberation Day
01/05/2026 National Labour Day ,National Labour Day
02/06/2026 Republic Day ,Republic Day
15/08/2026 Ferragosta ,Ferragosta
14/10/2026 Feast of St. Francis of Assisi ,Feast of St. Francis of Assisi
01/11/2026 All Saints' Day ,All Saints' Day
08/12/2026 Immaculate Conception Day ,Immaculate Conception Day
25/12/2026 Christmas Day ,Christmas Day
26/12/2026 St. Stephen's Day ,St. Stephen's Day
01/01/2027 New Year's Day ,วันขึ้นปีใหม่</t>
  </si>
  <si>
    <t>TSH_03_08</t>
  </si>
  <si>
    <t>ตรวจสอบกรณี holiday_calendar_code = 09 (HO Germany Calendar)</t>
  </si>
  <si>
    <t>แสดงปฏิทินวันหยุด
01/01/2026 New Year's Day ,New Year's Day
08/03/2026 International Women's Day ,International Women's Day
03/04/2026 Good Friday ,Good Friday
06/04/2026 Easter Monday ,Easter Monday
01/05/2026 Labour Day ,Labour Day
14/05/2026 Ascension Day ,Ascension Day
25/05/2026 Whit Monday ,Whit Monday
03/10/2026 Day of German Unity ,Day of German Unity
25/12/2026 Christmas Day ,Christmas Day
26/12/2026 2nd Day of Christmas ,2nd Day of Christmas
01/01/2027 New Year's Day ,วันขึ้นปีใหม่</t>
  </si>
  <si>
    <t>TSH_03_09</t>
  </si>
  <si>
    <t>ตรวจสอบกรณี holiday_calendar_code = null</t>
  </si>
  <si>
    <t>แสดงปฏิทินวันหยุด</t>
  </si>
  <si>
    <t>TSH_04</t>
  </si>
  <si>
    <t>ตรวจสอบ Holiday calendar
- เมนูย่อย Time Result</t>
  </si>
  <si>
    <t>TSH_04_01</t>
  </si>
  <si>
    <t>กรณีทำงานปกติ</t>
  </si>
  <si>
    <t>1. กด Menu
2. กดเมนู ME และตรวจสอบ
3. กดเมนู Time &amp; Attendance
4. กดเมนู My Timesheet
5. กดเมนูTime Result</t>
  </si>
  <si>
    <t>แสดงวันที่ทำงาน มเวลาเข้า และ ออกงาน คำนวนชั่วโมงงานครบ
* ไม่มีสาย ไม่มีขาด ไม่มีโอที ไม่มีลา</t>
  </si>
  <si>
    <t>TSH_04_02</t>
  </si>
  <si>
    <t>กรณีสาย</t>
  </si>
  <si>
    <t>แสดงวันที่ทำงาน มเวลาเข้า และ ออกงาน คำนวนชั่วโมงงาน มีเวลาที่สาย
* ไม่มีขาด ไม่มีโอที ไม่มีลา</t>
  </si>
  <si>
    <t>TSH_04_03</t>
  </si>
  <si>
    <t>กรณีขาดงาน</t>
  </si>
  <si>
    <t>แสดงวันที่ทำงาน มเวลาเข้า และ ออกงาน ไม่คำนวนชั่วโมงงาน มีเวลาที่ขาดงานเต็มชั่วโมงการทำงาน
* ไม่มีสาย ไม่มีโอที ไม่มีลา</t>
  </si>
  <si>
    <t>TSH_04_04</t>
  </si>
  <si>
    <t>กรณีลา</t>
  </si>
  <si>
    <t xml:space="preserve">แสดงวันที่ทำงาน มเวลาเข้า และ ออกงาน ไม่คำนวนชั่วโมงงาน มีเวลาลางานเต็มชั่วโมงการทำงาน
* ไม่มีสาย ไม่มีขาด ไม่มีโอที </t>
  </si>
  <si>
    <t>BUG 71975</t>
  </si>
  <si>
    <t>TSH_04_05</t>
  </si>
  <si>
    <t>กรณีขอ OT</t>
  </si>
  <si>
    <t>แสดงวันที่ทำงาน มเวลาเข้า และ ออกงาน คำนวนชั่วโมงงานครบ และมีเวลาโอที
* ไม่มีสาย ไม่มีขาด ไม่มีลา</t>
  </si>
  <si>
    <t>TSH_04_06</t>
  </si>
  <si>
    <t>กรณีลาครึ่งวันแล้วทำงานครึ่งวัน</t>
  </si>
  <si>
    <t xml:space="preserve">แสดงวันที่ทำงาน มเวลาเข้า และ ออกงาน คำนวนชั่วโมงงานครึ่ง มีเวลาลางานครึ่งวันของชั่วโมงการทำงาน
* ไม่มีสาย ไม่มีขาด ไม่มีโอที </t>
  </si>
  <si>
    <t>TSH_05</t>
  </si>
  <si>
    <t>ตรวจสอบการแสดงผลเฉพาะ</t>
  </si>
  <si>
    <t>TSH_05_01</t>
  </si>
  <si>
    <t>ทั้งหมด</t>
  </si>
  <si>
    <t>1. กด Menu
2. กดเมนู ME และตรวจสอบ
3. กดเมนู Time &amp; Attendance
4. กดเมนู My Timesheet
5. กดเมนูTime Result
6. กดเมนูเฉพาะ ทั้งหมด</t>
  </si>
  <si>
    <t>แสดงผลวันที่ทั้งหมดในรอบสภาพปัจจุบัน</t>
  </si>
  <si>
    <t>TSH_05_02</t>
  </si>
  <si>
    <t>มีสาย/ขาด</t>
  </si>
  <si>
    <t>แสดงเฉพาะวันที่มีสายและขาดงานเท่านั้น</t>
  </si>
  <si>
    <t>TSH_05_03</t>
  </si>
  <si>
    <t>มีOT</t>
  </si>
  <si>
    <t>แสดงเฉพาะวันที่มีOT เท่านั้น</t>
  </si>
  <si>
    <t>TSH_05_04</t>
  </si>
  <si>
    <t>มีลา</t>
  </si>
  <si>
    <t>แสดงเฉพาะวันที่มีการลา เท่านั้น</t>
  </si>
  <si>
    <t>Cal to PY</t>
  </si>
  <si>
    <t xml:space="preserve">BG = CRC </t>
  </si>
  <si>
    <t>Status time = 01 , OT Flag = YES</t>
  </si>
  <si>
    <t>E2E_01</t>
  </si>
  <si>
    <t>Happy case</t>
  </si>
  <si>
    <t>E2E_01_01</t>
  </si>
  <si>
    <t>Happy case | clock in/out
- ทำงานครบ</t>
  </si>
  <si>
    <t xml:space="preserve">-------EC--------
- Gender =
- Nationality =
- Business group =
- Business Unit =
- Company code =
- Job code = 
- DVT Project = 
- Employee Group =
- Employee sub group =
- Personal Grade (PG) =
- OT Flag = YES
- Holiday Calendar =
- Work Schedule Code =
- Location = </t>
  </si>
  <si>
    <t>1. Clock in/out ทุกวัน
* ไม่ขาดงาน, ไม่มาสาย ,ไม่มีการทำลา, ไม่มีการทำ OT</t>
  </si>
  <si>
    <t>มีเวลาการทำงานครบทุกวัน</t>
  </si>
  <si>
    <t>E2E_01_02</t>
  </si>
  <si>
    <t>Happy case - clock in/out - Time Correction
- ทำงานไม่ครบ
- มีขาดงาน ขออนุมัติเวลา
- มีสายไม่หักเงิน ขออนุมัติเวลา
- มีสายหักเงิน ขออนุมัติเวลา</t>
  </si>
  <si>
    <t>1. Clock in/out บางวัน
2. มีวันขาดงาน 1 วัน ขออนุมัติเวลา 1 วัน
3. มีวันสายแต่ไม่หักเงิน 1 วัน ขออนุมัติเวลา 1 วัน
4. มีวันสายหักเงิน 1 วัน ขออนุมัติเวลา 1 วัน</t>
  </si>
  <si>
    <t>E2E_01_03</t>
  </si>
  <si>
    <t>Happy case | clock in/out | OT Request
- ทำงานครบ
- ขอโอที</t>
  </si>
  <si>
    <t>1. Clock in/out ทุกวัน
2. มีขอโอที
 - วันทำงานหลังเลิกงาน 3 hr
 - วันหยุดหรือ day off เวลาทำงาน 3 hr
 - วันหยุดหรือ day off หลังเวลาทำงาน 3 hr
 - วันหยุดหรือ day off ขอทั้ง 2 เวลาทั้งเวลาทำงานแล้วหลังเวลาทำงาน</t>
  </si>
  <si>
    <t>มีเวลาการทำงานครบทุกวัน
- มี 1 วันโอที *1
pay_type = OT_PAID ,pay_code = OT_10 ,payroll_code = 2530 ,Result = 3 hr
- มี 1 วันโอที *1.5
pay_type = OT_PAID ,pay_code = OT_15 ,payroll_code = 2531 ,Result = 3 hr
- มี 1 วันโอที *3
pay_type = OT_PAID ,pay_code = OT_30 ,payroll_code = 2533 ,Result = 3 hr
- มี 1 วันโอที *1 and *3
pay_type = OT_PAID ,pay_code = OT_15 ,payroll_code = 2531 ,Result = 3 hr
pay_type = OT_PAID ,pay_code = OT_30 ,payroll_code = 2533 ,Result = 3 hr</t>
  </si>
  <si>
    <t>E2E_01_04</t>
  </si>
  <si>
    <t xml:space="preserve">Happy case - clock in/out - Leave Request
- ทำงานไม่ครบ
- มีลาไม่หักเงิน </t>
  </si>
  <si>
    <t>1. Clock in/out บางวัน
2. มีวันลางานไม่หักเงิน</t>
  </si>
  <si>
    <t>มีเวลาการทำงานบางวัน
วันที่ขาดงานมี 
-- ลาป่วยไม่หักเงิน (Sick Leave)
1. pay_type = LEAVE ,pay_code = SICK_LEAVE,payroll_code = 2700 ,Result = 8 hr
2. pay_type = LEAVE ,pay_code = ANNUAL_LEAVE,payroll_code = 2701 ,Result = 8 hr</t>
  </si>
  <si>
    <t>E2E_02</t>
  </si>
  <si>
    <t>E2E_02_01</t>
  </si>
  <si>
    <t>Exceptional Case - clock in/out
- ทำงานครบ
- มีสายไม่หักเงิน</t>
  </si>
  <si>
    <t>1. Clock in/out ทุกวัน
2. มีวันสายแต่ไม่หักเงิน</t>
  </si>
  <si>
    <t>E2E_02_02</t>
  </si>
  <si>
    <t>Exceptional Case - clock in/out
- ทำงานครบ
- มีสายหักเงิน</t>
  </si>
  <si>
    <t>1. Clock in/out ทุกวัน
2. มีวันสายหักเงิน</t>
  </si>
  <si>
    <t>E2E_02_03</t>
  </si>
  <si>
    <t xml:space="preserve">Exceptional Case - clock in/out
- ทำงานไม่ครบ
- มีขาดงาน </t>
  </si>
  <si>
    <t>1. Clock in/out บางวัน
2. มีวันขาดงาน</t>
  </si>
  <si>
    <t>E2E_02_04</t>
  </si>
  <si>
    <t xml:space="preserve">Exceptional Case - clock in/out - Leave Request
- ทำงานไม่ครบ
- มีลาหักเงิน </t>
  </si>
  <si>
    <t>1. Clock in/out บางวัน
2. มีวันลางาน</t>
  </si>
  <si>
    <t>E2E_02_05</t>
  </si>
  <si>
    <t>Exceptional Case - clock in/out - Leave Request - OT Request
- ทำงานไม่ครบ
- มีขาดงาน
- มีสายไม่หักเงิน
- มีสายหักเงิน
- มีลาไม่หักเงิน
- มีลาหักเงิน
- มีขอโอที</t>
  </si>
  <si>
    <t>1. Clock in/out บางวัน
2. มีวันขาดงาน
3. มีวันสายแต่ไม่หักเงิน
4. มีวันสายหักเงิน
5. มีวันลางานไม่หักเงิน
6. มีวันลางานหักเงิน
7. มีขอโอที</t>
  </si>
  <si>
    <t>E2E_02_06</t>
  </si>
  <si>
    <t>Exceptional Case - clock in/out - Leave Request - OT Request - Time Correction
- ทำงานไม่ครบ
- มีขาดงาน
- มีขาดงาน ขออนุมัติเวลา
- มีสายไม่หักเงิน
- มีสายไม่หักเงิน ขออนุมัติเวลา
- มีสายหักเงิน
- มีสายหักเงิน ขออนุมัติเวลา
- มีลาไม่หักเงิน
- มีลาหักเงิน
- มีขอโอที</t>
  </si>
  <si>
    <t>1. Clock in/out บางวัน
2. มีวันขาดงาน 3 วัน ขออนุมัติเวลา 1 วัน
3. มีวันสายแต่ไม่หักเงิน 2 วัน ขออนุมัติเวลา 1 วัน
4. มีวันสายหักเงิน 2 วัน ขออนุมัติเวลา 1 วัน
5. มีวันลางานไม่หักเงิน
6. มีวันลางานหักเงิน
7. มีขอโอที</t>
  </si>
  <si>
    <t>Status time = 01 , OT Flag = NO</t>
  </si>
  <si>
    <t>E2E_03</t>
  </si>
  <si>
    <t>E2E_03_01</t>
  </si>
  <si>
    <t>E2E_03_02</t>
  </si>
  <si>
    <t>1. Clock in/out บางวัน
2. มีวันขาดงาน 3 วัน ขออนุมัติเวลา 1 วัน
3. มีวันสายแต่ไม่หักเงิน 2 วัน ขออนุมัติเวลา 1 วัน
4. มีวันสายหักเงิน 2 วัน ขออนุมัติเวลา 1 วัน
5. มีวันลางานไม่หักเงิน
6. มีวันลางานหักเงิน
7. ไมสามารถขอโอทีได้</t>
  </si>
  <si>
    <t>PY – Payroll    |    QA: Pongsakorn</t>
  </si>
  <si>
    <t>Processing</t>
  </si>
  <si>
    <t>TC_PY_REC_001</t>
  </si>
  <si>
    <t>ระบบดึงข้อมูลเงินเดือนพื้นฐานและเงินได้ประจำมาประมวลผลตามงวดที่ถูกต้อง</t>
  </si>
  <si>
    <t>TC_PY_REC_001_001</t>
  </si>
  <si>
    <t>เมื่อ SPD Admin รัน Payroll ระบบต้อง ดึงข้อมูล Basic Pay และ Fix Allowance จากระบบ EC เฉพาะรายการที่วันที่มีผลคาบเกี่ยวกับช่วงวันที่ของงวดเงินเดือนที่กำลังประมวลผลเท่านั้น</t>
  </si>
  <si>
    <t>Case 1: งวดปกติ (Normal Period)
Case 2: งวดพิเศษ (Off-Cycle)
Case 3: งวดสวัสดิการ (Benefit Period)</t>
  </si>
  <si>
    <t>SPD Admin &gt; Payroll &gt; Run Payroll</t>
  </si>
  <si>
    <t>1. Login ด้วย SPD Admin → Navigate ไปหน้า Run Payroll → เลือก Payroll Period และเตรียมข้อมูลพนักงานทดสอบตาม Pre-condition
2. กดปุ่ม "Run Payroll"
3. เปิดหน้า Payroll Result ของพนักงานทดสอบ → ตรวจสอบผลลัพธ์</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</si>
  <si>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งวดปกติ (Normal Period): ตรวจสอบ ดึงข้อมูล Basic Pay และ Fix Allowance จากระบบ EC เฉพาะรายการที่วันที่มีผลคาบเกี่ยวกับช่วงวันที่ของงวดเงินเดือนที่กำลังประมวลผลเท่านั้น
3.2 งวดพิเศษ (Off-Cycle): ตรวจสอบ ดึงข้อมูล Basic Pay และ Fix Allowance จากระบบ EC เฉพาะรายการที่วันที่มีผลคาบเกี่ยวกับช่วงวันที่ของงวดเงินเดือนที่กำลังประมวลผลเท่านั้น
3.3 งวดสวัสดิการ (Benefit Period): ตรวจสอบ ดึงข้อมูล Basic Pay และ Fix Allowance จากระบบ EC เฉพาะรายการที่วันที่มีผลคาบเกี่ยวกับช่วงวันที่ของงวดเงินเดือนที่กำลังประมวลผลเท่านั้น</t>
  </si>
  <si>
    <t>TC_PY_REC_002</t>
  </si>
  <si>
    <t>ระบบดึงข้อมูลเงินเดือนพื้นฐานและเงินได้ประจำมาประมวลผลตามงวดที่ถูกต้อง — วันที่/ช่วงเวลาที่เกี่ยวข้องอยู่นอกช่วงงวดที่กำลังประมวลผล (เช่น Effective Date...</t>
  </si>
  <si>
    <t>TC_PY_REC_002_001</t>
  </si>
  <si>
    <t>เมื่อ SPD Admin รัน Payroll ระบบต้อง ระบบตัดรายการนี้ออกจากการคำนวณของงวดนี้ ไม่นำมารวมโดยผิดงวด</t>
  </si>
  <si>
    <t>ระบบดึงข้อมูลเงินเดือนพื้นฐานและเงินได้ประจำมาประมวลผลตามงวดที่ถูกต้อง — วันที่/ช่วงเวลาที่เกี่ยวข้องอยู่นอกช่วงงวดที่กำลังประมวลผล (เช่น Effective Date หลุดออกนอกช่วงวันที่ของงวด)</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</si>
  <si>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ระบบตัดรายการนี้ออกจากการคำนวณของงวดนี้ ไม่นำมารวมโดยผิดงวด</t>
  </si>
  <si>
    <t>TC_PY_REC_003</t>
  </si>
  <si>
    <t>คำนวณ Basic Pay, Fix Allowance พนักงานที่ทำงานครบ period — ทำงานเต็มเดือน (Cycle 01-EOM)</t>
  </si>
  <si>
    <t>TC_PY_REC_003_001</t>
  </si>
  <si>
    <t>เมื่อ SPD Admin รัน Payroll ระบบต้อง:
• เงื่อนไข 1: สถานะพนักงาน = Active
• เงื่อนไข 2: ทำงานเต็มเดือน
• เงื่อนไข 3: Basic Pay = 1 รายการ
• เงื่อนไข 4: Fix Allowance = 1 รายการ
• เงื่อนไข 5: Formula: เงินเดือน = เงินเดือนเต็มเดือนตามอัตรา + 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</si>
  <si>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ทำงานเต็มเดือน
3.3 Basic Pay = 1 รายการ
3.4 Fix Allowance = 1 รายการ
3.5 Formula: เงินเดือน = เงินเดือนเต็มเดือนตามอัตรา + เงินได้ประจำอื่น</t>
  </si>
  <si>
    <t>TC_PY_REC_004</t>
  </si>
  <si>
    <t>คำนวณ Basic Pay, Fix Allowance พนักงานที่ทำงานครบ period — พนักงานไม่มี Emp Job record สถานะ Active ที่มีผลครอบช่วงงวดที่กำลังประมวลผล (เช่...</t>
  </si>
  <si>
    <t>TC_PY_REC_004_001</t>
  </si>
  <si>
    <t>เมื่อ SPD Admin รัน Payroll ระบบต้อง ระบบไม่คำนวณ Amount ให้พนักงานคนนี้ (หรือแจ้ง error) ไม่ใช้ข้อมูลเก่า/ค่าเริ่มต้นโดยไม่ตั้งใจ</t>
  </si>
  <si>
    <t>คำนวณ Basic Pay, Fix Allowance พนักงานที่ทำงานครบ period — พนักงานไม่มี Emp Job record สถานะ Active ที่มีผลครอบช่วงงวดที่กำลังประมวลผล (เช่น ถูกเปลี่ยนสถานะก่อนวันสิ้นงวด)</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</si>
  <si>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ระบบไม่คำนวณ Amount ให้พนักงานคนนี้ (หรือแจ้ง error) ไม่ใช้ข้อมูลเก่า/ค่าเริ่มต้นโดยไม่ตั้งใจ</t>
  </si>
  <si>
    <t>TC_PY_REC_005</t>
  </si>
  <si>
    <t>คำนวณ Basic Pay, Fix Allowance พนักงานที่ทำงานไม่ครบ period (เข้างานกลางงวด) — ทำงานไม่เต็มเดือน (Cycle 01-EOM)</t>
  </si>
  <si>
    <t>TC_PY_REC_005_001</t>
  </si>
  <si>
    <t>เมื่อ SPD Admin รัน Payroll ระบบต้อง:
• เงื่อนไข 1: สถานะพนักงาน = Active
• เงื่อนไข 2: ทำงานไม่เต็มเดือน
• เงื่อนไข 3: Basic Pay = 1 รายการ
• เงื่อนไข 4: Fix Allowance = 1 รายการ
• เงื่อนไข 5: Formula: เงินเดือน = (เงินเดือนเต็มเดือนตามอัตรา หารด้วยจำนวนวันฐานของงวด) คูณด้วยจำนวนวันที่ทำงานจริง แล้วบวกเงินได้ประจำอื่น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</si>
  <si>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ทำงานไม่เต็มเดือน
3.3 Basic Pay = 1 รายการ
3.4 Fix Allowance = 1 รายการ
3.5 Formula: เงินเดือน = (เงินเดือนเต็มเดือนตามอัตรา หารด้วยจำนวนวันฐานของงวด) คูณด้วยจำนวนวันที่ทำงานจริง แล้วบวกเงินได้ประจำอื่น</t>
  </si>
  <si>
    <t>TC_PY_REC_006</t>
  </si>
  <si>
    <t>คำนวณ Basic Pay, Fix Allowance พนักงานที่ทำงานไม่ครบ period (เข้างานกลางงวด) — พนักงานไม่มี Emp Job record สถานะ Active ที่มีผลครอบช่วงงวดที่กำลังประมวลผล (เช่...</t>
  </si>
  <si>
    <t>TC_PY_REC_006_001</t>
  </si>
  <si>
    <t>คำนวณ Basic Pay, Fix Allowance พนักงานที่ทำงานไม่ครบ period (เข้างานกลางงวด) — พนักงานไม่มี Emp Job record สถานะ Active ที่มีผลครอบช่วงงวดที่กำลังประมวลผล (เช่น ถูกเปลี่ยนสถานะก่อนวันสิ้นงวด)</t>
  </si>
  <si>
    <t>TC_PY_REC_011</t>
  </si>
  <si>
    <t>คำนวณ Basic Pay เมื่อมีการปรับเงินเดือนระหว่างงวด (2 อัตราในงวดเดียว) — ปรับเงินเดือน 1 ครั้งระหว่างงวด (มี 2 ช่วงอัตรา)</t>
  </si>
  <si>
    <t>TC_PY_REC_011_001</t>
  </si>
  <si>
    <t>เมื่อ SPD Admin รัน Payroll ระบบต้อง:
• เงื่อนไข 1: Basic Pay = 2 รายการในงวดเดียวกัน เรียงตามวันที่เริ่มมีผลจากน้อยไปมาก
• เงื่อนไข 2: รวมจำนวนวันของทั้ง 2 ช่วงต้องไม่เกินจำนวนวันฐานของงวด (30 วัน)
• เงื่อนไข 3: Formula: สำหรับแต่ละช่วงเงินเดือน ให้คำนวณ (เงินเดือนต่อเดือน หารด้วยจำนวนวันฐาน) คูณด้วยจำนวนวันของช่วงนั้น แล้วนำผลลัพธ์ของแต่ละช่วงมารวมกัน (Sum) เป็นยอด Basic Pay ทั้งงวด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</si>
  <si>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Basic Pay = 2 รายการในงวดเดียวกัน เรียงตามวันที่เริ่มมีผลจากน้อยไปมาก
3.2 รวมจำนวนวันของทั้ง 2 ช่วงต้องไม่เกินจำนวนวันฐานของงวด (30 วัน)
3.3 Formula: สำหรับแต่ละช่วงเงินเดือน ให้คำนวณ (เงินเดือนต่อเดือน หารด้วยจำนวนวันฐาน) คูณด้วยจำนวนวันของช่วงนั้น แล้วนำผลลัพธ์ของแต่ละช่วงมารวมกัน (Sum) เป็นยอด Basic Pay ทั้งงวด</t>
  </si>
  <si>
    <t>TC_PY_REC_012</t>
  </si>
  <si>
    <t>คำนวณ Basic Pay เมื่อมีการปรับเงินเดือนระหว่างงวด (2 อัตราในงวดเดียว) — วันที่/ช่วงเวลาที่เกี่ยวข้องอยู่นอกช่วงงวดที่กำลังประมวลผล (เช่น Effective Date...</t>
  </si>
  <si>
    <t>TC_PY_REC_012_001</t>
  </si>
  <si>
    <t>คำนวณ Basic Pay เมื่อมีการปรับเงินเดือนระหว่างงวด (2 อัตราในงวดเดียว) — วันที่/ช่วงเวลาที่เกี่ยวข้องอยู่นอกช่วงงวดที่กำลังประมวลผล (เช่น Effective Date หลุดออกนอกช่วงวันที่ของงวด)</t>
  </si>
  <si>
    <t>TC_PY_REC_013</t>
  </si>
  <si>
    <t>คำนวณ Basic Pay เมื่อมีการปรับเงินเดือนมากกว่า 1 ครั้งในงวดเดียว (3 อัตราขึ้นไป) — ปรับเงินเดือน 2 ครั้งขึ้นไป (มี 3 ช่วงอัตราขึ้นไป)</t>
  </si>
  <si>
    <t>TC_PY_REC_013_001</t>
  </si>
  <si>
    <t>เมื่อ SPD Admin รัน Payroll ระบบต้อง:
• เงื่อนไข 1: Basic Pay = 3 รายการขึ้นไปในงวดเดียวกัน เรียงตามวันที่เริ่มมีผล
• เงื่อนไข 2: ต้องไล่คำนวณทีละช่วงโดยหักจำนวนวันที่เหลือของงวดออกไปเรื่อยๆ จนกว่าจะครบจำนวนวันฐาน
• เงื่อนไข 3: Formula: เริ่มจากจำนวนวันคงเหลือเท่ากับจำนวนวันฐานของงวด (เช่น 30 วัน) แล้วไล่ทีละช่วงเงินเดือนตามลำดับวันที่เริ่มมีผลจากน้อยไปมาก (ORDER BY Compensation Start Date ASC) หักจำนวนวันคงเหลือลงเรื่อยๆ จนครบจำนวนวันฐานหรือหมดรายการ</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</si>
  <si>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Basic Pay = 3 รายการขึ้นไปในงวดเดียวกัน เรียงตามวันที่เริ่มมีผล
3.2 ต้องไล่คำนวณทีละช่วงโดยหักจำนวนวันที่เหลือของงวดออกไปเรื่อยๆ จนกว่าจะครบจำนวนวันฐาน
3.3 Formula: เริ่มจากจำนวนวันคงเหลือเท่ากับจำนวนวันฐานของงวด (เช่น 30 วัน) แล้วไล่ทีละช่วงเงินเดือนตามลำดับวันที่เริ่มมีผลจากน้อยไปมาก (ORDER BY Compensation Start Date ASC) หักจำนวนวันคงเหลือลงเรื่อยๆ จนครบจำนวนวันฐานหรือหมดรายการ</t>
  </si>
  <si>
    <t>TC_PY_REC_014</t>
  </si>
  <si>
    <t>คำนวณ Basic Pay เมื่อมีการปรับเงินเดือนมากกว่า 1 ครั้งในงวดเดียว (3 อัตราขึ้นไป) — วันที่/ช่วงเวลาที่เกี่ยวข้องอยู่นอกช่วงงวดที่กำลังประมวลผล (เช่น Effective Date...</t>
  </si>
  <si>
    <t>TC_PY_REC_014_001</t>
  </si>
  <si>
    <t>คำนวณ Basic Pay เมื่อมีการปรับเงินเดือนมากกว่า 1 ครั้งในงวดเดียว (3 อัตราขึ้นไป) — วันที่/ช่วงเวลาที่เกี่ยวข้องอยู่นอกช่วงงวดที่กำลังประมวลผล (เช่น Effective Date หลุดออกนอกช่วงวันที่ของงวด)</t>
  </si>
  <si>
    <t>TC_PY_REC_015</t>
  </si>
  <si>
    <t>คำนวณเงินเดือนพนักงาน Part Time รายเดือน รอบตัดเงินเดือนแบบ 21-20 ที่ทำงานเต็มงวด — ทำงานเต็มงวด ไม่มีการปรับเงินเดือน</t>
  </si>
  <si>
    <t>TC_PY_REC_015_001</t>
  </si>
  <si>
    <t>เมื่อ SPD Admin รัน Payroll ระบบต้อง:
• เงื่อนไข 1: สถานะพนักงาน = Active ตลอดงวด
• เงื่อนไข 2: ไม่มีการปรับเงินเดือนระหว่างงวด
• เงื่อนไข 3: Formula: ฐานวันคำนวณของงวดนี้ = 10 วัน (ช่วงวันที่ 21 ถึงสิ้นเดือน) + 20 วัน (ช่วงวันที่ 1 ถึง 20) รวมเป็น 30 วันเต็ม, Amount = Salary per Month เต็มจำนวน</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</si>
  <si>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3.1 สถานะพนักงาน = Active ตลอดงวด
3.2 ไม่มีการปรับเงินเดือนระหว่างงวด
3.3 Formula: ฐานวันคำนวณของงวดนี้ = 10 วัน (ช่วงวันที่ 21 ถึงสิ้นเดือน) + 20 วัน (ช่วงวันที่ 1 ถึง 20) รวมเป็น 30 วันเต็ม, Amount = Salary per Month เต็มจำนวน</t>
  </si>
  <si>
    <t>TC_PY_REC_016</t>
  </si>
  <si>
    <t>คำนวณเงินเดือนพนักงาน Part Time รายเดือน รอบตัดเงินเดือนแบบ 21-20 ที่ทำงานเต็มงวด — เงื่อนไขปกติที่ไม่เข้าเงื่อนไขพิเศษนี้</t>
  </si>
  <si>
    <t>TC_PY_REC_016_001</t>
  </si>
  <si>
    <t>เมื่อ SPD Admin รัน Payroll ระบบต้อง ระบบดำเนินการต่อ/คำนวณผลหลักตามปกติ โดยไม่ถูก guard นี้ขัดขวาง (เงื่อนไข):
• เงื่อนไข 1: สถานะพนักงาน = Active ตลอดงวด
• เงื่อนไข 2: ไม่มีการปรับเงินเดือนระหว่างงวด
• เงื่อนไข 3: Formula: ฐานวันคำนวณของงวดนี้ = 10 วัน (ช่วงวันที่ 21 ถึงสิ้นเดือน) + 20 วัน (ช่วงวันที่ 1 ถึง 20) รวมเป็น 30 วันเต็ม, Amount = Salary per Month เต็มจำนวน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</si>
  <si>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ตลอดงวด
3.2 ไม่มีการปรับเงินเดือนระหว่างงวด
3.3 Formula: ฐานวันคำนวณของงวดนี้ = 10 วัน (ช่วงวันที่ 21 ถึงสิ้นเดือน) + 20 วัน (ช่วงวันที่ 1 ถึง 20) รวมเป็น 30 วันเต็ม, Amount = Salary per Month เต็มจำนวน</t>
  </si>
  <si>
    <t>TC_PY_REC_017</t>
  </si>
  <si>
    <t>คำนวณเงินเดือนพนักงานที่เข้างานหลังวันที่ 21 (รอบ 21-20) — เข้างานวันที่ 25 ของเดือน (อยู่ในช่วง 21-สิ้นเดือน)</t>
  </si>
  <si>
    <t>TC_PY_REC_017_001</t>
  </si>
  <si>
    <t>เมื่อ SPD Admin รัน Payroll ระบบต้อง:
• เงื่อนไข 1: วันเข้างานอยู่ในช่วง 21-สิ้นเดือนของงวด
• เงื่อนไข 2: Basic Pay = 1 รายการ
• เงื่อนไข 3: Formula: คำนวณเฉพาะช่วง 21-สิ้นเดือน โดยเงินเดือน = (เงินเดือนต่อเดือน หารด้วยจำนวนวันฐาน) คูณด้วยจำนวนวันที่ทำงานจริงในช่วงนั้น (นับจากวันเข้างานถึงวันสิ้นเดือน), ช่วง 1-20 ของงวดนี้ = 0 (ยังไม่ได้เข้างาน)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</si>
  <si>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วันเข้างานอยู่ในช่วง 21-สิ้นเดือนของงวด
3.2 Basic Pay = 1 รายการ
3.3 Formula: คำนวณเฉพาะช่วง 21-สิ้นเดือน โดยเงินเดือน = (เงินเดือนต่อเดือน หารด้วยจำนวนวันฐาน) คูณด้วยจำนวนวันที่ทำงานจริงในช่วงนั้น (นับจากวันเข้างานถึงวันสิ้นเดือน), ช่วง 1-20 ของงวดนี้ = 0 (ยังไม่ได้เข้างาน)</t>
  </si>
  <si>
    <t>TC_PY_REC_018</t>
  </si>
  <si>
    <t>คำนวณเงินเดือนพนักงานที่เข้างานหลังวันที่ 21 (รอบ 21-20) — พนักงานไม่มี Emp Job record สถานะ Active ที่มีผลครอบช่วงงวดที่กำลังประมวลผล (เช่...</t>
  </si>
  <si>
    <t>TC_PY_REC_018_001</t>
  </si>
  <si>
    <t>คำนวณเงินเดือนพนักงานที่เข้างานหลังวันที่ 21 (รอบ 21-20) — พนักงานไม่มี Emp Job record สถานะ Active ที่มีผลครอบช่วงงวดที่กำลังประมวลผล (เช่น ถูกเปลี่ยนสถานะก่อนวันสิ้นงวด)</t>
  </si>
  <si>
    <t>TC_PY_REC_019</t>
  </si>
  <si>
    <t>คำนวณเงินเดือนเมื่อปรับเงินเดือนเฉพาะช่วงวันที่ 1-20 (รอบ 21-20) — ปรับเงินเดือนมีผลระหว่างวันที่ 1-20</t>
  </si>
  <si>
    <t>TC_PY_REC_019_001</t>
  </si>
  <si>
    <t>เมื่อ SPD Admin รัน Payroll ระบบต้อง:
• เงื่อนไข 1: Basic Pay = 2 รายการเฉพาะในช่วง 1-20 ของงวด
• เงื่อนไข 2: ช่วง 21-สิ้นเดือนใช้อัตราเดิมไม่เปลี่ยนแปลง
• เงื่อนไข 3: Formula: ช่วง 21-สิ้นเดือน (ฐาน 10 วัน) คำนวณตามอัตราเดิมตามปกติ, ช่วง 1-20 (ฐาน 20 วัน) แบ่งคำนวณตามสัดส่วนวันของแต่ละอัตราเงินเดือนที่มีผลในช่วงนั้น แล้วนำผลที่ได้ของทั้ง 2 ช่วงมารวมกันเป็นยอด Basic Pay ทั้งงวด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</si>
  <si>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Basic Pay = 2 รายการเฉพาะในช่วง 1-20 ของงวด
3.2 ช่วง 21-สิ้นเดือนใช้อัตราเดิมไม่เปลี่ยนแปลง
3.3 Formula: ช่วง 21-สิ้นเดือน (ฐาน 10 วัน) คำนวณตามอัตราเดิมตามปกติ, ช่วง 1-20 (ฐาน 20 วัน) แบ่งคำนวณตามสัดส่วนวันของแต่ละอัตราเงินเดือนที่มีผลในช่วงนั้น แล้วนำผลที่ได้ของทั้ง 2 ช่วงมารวมกันเป็นยอด Basic Pay ทั้งงวด</t>
  </si>
  <si>
    <t>TC_PY_REC_020</t>
  </si>
  <si>
    <t>คำนวณเงินเดือนเมื่อปรับเงินเดือนเฉพาะช่วงวันที่ 1-20 (รอบ 21-20) — วันที่/ช่วงเวลาที่เกี่ยวข้องอยู่นอกช่วงงวดที่กำลังประมวลผล (เช่น Effective Date...</t>
  </si>
  <si>
    <t>TC_PY_REC_020_001</t>
  </si>
  <si>
    <t>คำนวณเงินเดือนเมื่อปรับเงินเดือนเฉพาะช่วงวันที่ 1-20 (รอบ 21-20) — วันที่/ช่วงเวลาที่เกี่ยวข้องอยู่นอกช่วงงวดที่กำลังประมวลผล (เช่น Effective Date หลุดออกนอกช่วงวันที่ของงวด)</t>
  </si>
  <si>
    <t>TC_PY_REC_027</t>
  </si>
  <si>
    <t>คำนวณ Fix Allowance คู่ขนานกับ Basic Pay — พนักงานมีทั้ง Basic Pay และ Fix Allowance หลายรายการพร้อมกัน</t>
  </si>
  <si>
    <t>TC_PY_REC_027_001</t>
  </si>
  <si>
    <t>เมื่อ SPD Admin รัน Payroll ระบบต้อง:
• เงื่อนไข 1: มีทั้งข้อมูล Basic Pay และ Fix Allowance ในงวดเดียวกัน
• เงื่อนไข 2: Formula: คำนวณ Fix Allowance แต่ละรายการด้วยสูตรเดียวกับ Basic Pay (ตามสัดส่วนวันทำงานหรือเต็มจำนวนแล้วแต่กรณี) แต่แยกเก็บผลลัพธ์คนละรายการกับ Basic Pay</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</si>
  <si>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มีทั้งข้อมูล Basic Pay และ Fix Allowance ในงวดเดียวกัน
3.2 Formula: คำนวณ Fix Allowance แต่ละรายการด้วยสูตรเดียวกับ Basic Pay (ตามสัดส่วนวันทำงานหรือเต็มจำนวนแล้วแต่กรณี) แต่แยกเก็บผลลัพธ์คนละรายการกับ Basic Pay</t>
  </si>
  <si>
    <t>TC_PY_REC_028</t>
  </si>
  <si>
    <t>คำนวณ Fix Allowance คู่ขนานกับ Basic Pay — วันที่/ช่วงเวลาที่เกี่ยวข้องอยู่นอกช่วงงวดที่กำลังประมวลผล (เช่น Effective Date...</t>
  </si>
  <si>
    <t>TC_PY_REC_028_001</t>
  </si>
  <si>
    <t>คำนวณ Fix Allowance คู่ขนานกับ Basic Pay — วันที่/ช่วงเวลาที่เกี่ยวข้องอยู่นอกช่วงงวดที่กำลังประมวลผล (เช่น Effective Date หลุดออกนอกช่วงวันที่ของงวด)</t>
  </si>
  <si>
    <t>TC_PY_REC_029</t>
  </si>
  <si>
    <t>คำนวณ Fix Allowance ที่เป็นรายการหักเงิน (ค่าติดลบ) — Fix Allowance เป็นค่าติดลบ (รายการหัก)</t>
  </si>
  <si>
    <t>TC_PY_REC_029_001</t>
  </si>
  <si>
    <t>เมื่อ SPD Admin รัน Payroll ระบบต้อง:
• เงื่อนไข 1: Fix Allowance ตั้งต้นเป็นค่าติดลบ
• เงื่อนไข 2: Formula: คำนวณตามสัดส่วนวันเหมือนปกติ (ยอด = (Fix Allowance ต่อเดือน หารด้วยจำนวนวันฐาน) คูณด้วยจำนวนวันที่มีผล) โดยผลลัพธ์ต้องยังคงเป็นค่าติดลบ</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</si>
  <si>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Fix Allowance ตั้งต้นเป็นค่าติดลบ
3.2 Formula: คำนวณตามสัดส่วนวันเหมือนปกติ (ยอด = (Fix Allowance ต่อเดือน หารด้วยจำนวนวันฐาน) คูณด้วยจำนวนวันที่มีผล) โดยผลลัพธ์ต้องยังคงเป็นค่าติดลบ</t>
  </si>
  <si>
    <t>TC_PY_REC_030</t>
  </si>
  <si>
    <t>คำนวณ Fix Allowance ที่เป็นรายการหักเงิน (ค่าติดลบ) — วันที่/ช่วงเวลาที่เกี่ยวข้องอยู่นอกช่วงงวดที่กำลังประมวลผล (เช่น Effective Date...</t>
  </si>
  <si>
    <t>TC_PY_REC_030_001</t>
  </si>
  <si>
    <t>คำนวณ Fix Allowance ที่เป็นรายการหักเงิน (ค่าติดลบ) — วันที่/ช่วงเวลาที่เกี่ยวข้องอยู่นอกช่วงงวดที่กำลังประมวลผล (เช่น Effective Date หลุดออกนอกช่วงวันที่ของงวด)</t>
  </si>
  <si>
    <t>TC_PY_REC_031</t>
  </si>
  <si>
    <t>กรณีไม่พบข้อมูลการจ้างงานที่ตรงเงื่อนไข (สถานะพนักงานไม่ Active) — ไม่พบ Emp Job record ที่ Employee Status = Active</t>
  </si>
  <si>
    <t>TC_PY_REC_031_001</t>
  </si>
  <si>
    <t>เมื่อ SPD Admin รัน Payroll ระบบต้อง Reject พนักงานรายนั้นออกจากการคำนวณ พร้อมแสดง Error Message แจ้งเตือน ไม่คำนวณเงินได้ให้ ไม่ใช่การ Skip เงียบๆ (ยืนยันจาก BA)</t>
  </si>
  <si>
    <t>1. ตรวจสอบ หน้า Run Payroll แสดงงวดที่เลือก พร้อมข้อมูลพนักงานทดสอบครบถ้วน
2. ตรวจสอบ ระบบแสดง Error Message แจ้งเตือนพนักงานรายนี้ ไม่ crash กลางคัน
3. ตรวจสอบ
3.1 พนักงานรายนี้ถูก Reject ออกจากการคำนวณ ไม่มี Amount คำนวณให้
3.2 Error Message ระบุสาเหตุชัดเจนว่าไม่พบ Emp Job record สถานะ Active</t>
  </si>
  <si>
    <t>TC_PY_REC_032</t>
  </si>
  <si>
    <t>กรณีไม่พบข้อมูลการจ้างงานที่ตรงเงื่อนไข (สถานะพนักงานไม่ Active) — เงื่อนไขปกติที่ไม่เข้าเงื่อนไขพิเศษนี้</t>
  </si>
  <si>
    <t>TC_PY_REC_032_001</t>
  </si>
  <si>
    <t>เมื่อ SPD Admin รัน Payroll ระบบต้อง Exclude พนักงานรายนี้จาก Payroll Run โดยไม่ถือเป็น Error เนื่องจาก Terminate ก่อนรอบ Run แล้วและไม่มีรายการค้างจ่าย (ยืนยันจาก BA)</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</si>
  <si>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พนักงานรายนี้ถูก Exclude จาก Payroll Run โดยไม่มี error/warning แสดง
3.2 พนักงานอื่นในงวดคำนวณผลตามปกติ ไม่ได้รับผลกระทบ</t>
  </si>
  <si>
    <t>TC_PY_REC_033</t>
  </si>
  <si>
    <t>คำนวณเงินเดือนเดือนกุมภาพันธ์ (28/29 วัน) เทียบกับฐานวันคงที่ 30</t>
  </si>
  <si>
    <t>TC_PY_REC_033_001</t>
  </si>
  <si>
    <t>เมื่อ SPD Admin รัน Payroll ระบบต้อง:
• เงื่อนไข 1: Cycle 01-EOM
• เงื่อนไข 2: เดือนที่ประมวลผลคือกุมภาพันธ์
• เงื่อนไข 3: Formula: Base Day การคำนวณยังคงใช้ 30 (ไม่ใช่ 28 หรือ 29) ตาม Payroll Period.Base Day</t>
  </si>
  <si>
    <t>Case 1: เดือนกุมภาพันธ์ปกติ (28 วัน)
Case 2: เดือนกุมภาพันธ์ปีอธิกสุรทิน (29 วัน)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</si>
  <si>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เดือนกุมภาพันธ์ปกติ (28 วัน): ตรวจสอบ 1. Cycle 01-EOM 2. เดือนที่ประมวลผลคือกุมภาพันธ์ 3. Formula: Base Day การคำนวณยังคงใช้ 30 (ไม่ใช่ 28 หรือ 29) ตาม Payroll Period.Base Day
3.2 เดือนกุมภาพันธ์ปีอธิกสุรทิน (29 วัน): ตรวจสอบ 1. Cycle 01-EOM 2. เดือนที่ประมวลผลคือกุมภาพันธ์ 3. Formula: Base Day การคำนวณยังคงใช้ 30 (ไม่ใช่ 28 หรือ 29) ตาม Payroll Period.Base Day</t>
  </si>
  <si>
    <t>TC_PY_REC_034</t>
  </si>
  <si>
    <t>คำนวณเงินเดือนเดือนกุมภาพันธ์ (28/29 วัน) เทียบกับฐานวันคงที่ 30 — วันที่/ช่วงเวลาที่เกี่ยวข้องอยู่นอกช่วงงวดที่กำลังประมวลผล (เช่น Effective Date...</t>
  </si>
  <si>
    <t>TC_PY_REC_034_001</t>
  </si>
  <si>
    <t>คำนวณเงินเดือนเดือนกุมภาพันธ์ (28/29 วัน) เทียบกับฐานวันคงที่ 30 — วันที่/ช่วงเวลาที่เกี่ยวข้องอยู่นอกช่วงงวดที่กำลังประมวลผล (เช่น Effective Date หลุดออกนอกช่วงวันที่ของงวด)</t>
  </si>
  <si>
    <t>TC_PY_REC_035</t>
  </si>
  <si>
    <t>คำนวณเงินเดือนเดือนที่มี 31 วัน เทียบกับฐานวันคงที่ 30 — เดือนที่มี 31 วัน ทำงานเต็มเดือน</t>
  </si>
  <si>
    <t>TC_PY_REC_035_001</t>
  </si>
  <si>
    <t>เมื่อ SPD Admin รัน Payroll ระบบต้อง:
• เงื่อนไข 1: Cycle 01-EOM
• เงื่อนไข 2: เดือนที่ประมวลผลมี 31 วัน
• เงื่อนไข 3: Formula: ค่าจ้างเต็มเดือนยังคงเท่ากับ Amount เดิม ไม่ปรับตาม Actual Day</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</si>
  <si>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Cycle 01-EOM
3.2 เดือนที่ประมวลผลมี 31 วัน
3.3 Formula: ค่าจ้างเต็มเดือนยังคงเท่ากับ Amount เดิม ไม่ปรับตาม Actual Day</t>
  </si>
  <si>
    <t>TC_PY_REC_036</t>
  </si>
  <si>
    <t>คำนวณเงินเดือนเดือนที่มี 31 วัน เทียบกับฐานวันคงที่ 30 — วันที่/ช่วงเวลาที่เกี่ยวข้องอยู่นอกช่วงงวดที่กำลังประมวลผล (เช่น Effective Date...</t>
  </si>
  <si>
    <t>TC_PY_REC_036_001</t>
  </si>
  <si>
    <t>คำนวณเงินเดือนเดือนที่มี 31 วัน เทียบกับฐานวันคงที่ 30 — วันที่/ช่วงเวลาที่เกี่ยวข้องอยู่นอกช่วงงวดที่กำลังประมวลผล (เช่น Effective Date หลุดออกนอกช่วงวันที่ของงวด)</t>
  </si>
  <si>
    <t>TC_PY_REC_041</t>
  </si>
  <si>
    <t>คำนวณค่าน้ำมันรถแบบ Prorate เทียบกับแบบไม่ Prorate (คนละ Wage Type)</t>
  </si>
  <si>
    <t>TC_PY_REC_041_001</t>
  </si>
  <si>
    <t>เมื่อ SPD Admin รัน Payroll ระบบต้อง:
• เงื่อนไข 1: Wage Type 3010: Prorate Flag ว่าง (ไม่ Prorate) และ SSO Flag ว่าง (ไม่เข้าฐาน SSO) จึงต้องจ่ายเต็มจำนวนไม่ว่าจะเข้า/ออกกลางเดือนหรือไม่ และต้องไม่ถูกรวมเข้าฐานประกันสังคม
• เงื่อนไข 2: Wage Type 3011: Prorate Flag=Y และ SSO Flag=Y จึงต้องคำนวณตามสัดส่วนวันทำงานจริง และต้องถูกรวมเข้าฐานประกันสังคม</t>
  </si>
  <si>
    <t>Case 1: ใช้ Wage Type 3010 (Gasoline Allw-T) กับพนักงานเข้า/ออกกลางเดือน
Case 2: ใช้ Wage Type 3011 (Gasoline Allw-T/S) กับพนักงานเข้า/ออกกลางเดือน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</si>
  <si>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ใช้ Wage Type 3010 (Gasoline Allw-T) กับพนักงานเข้า/ออกกลางเดือน: ตรวจสอบ 1. Wage Type 3010: Prorate Flag ว่าง (ไม่ Prorate) และ SSO Flag ว่าง (ไม่เข้าฐาน SSO) จึงต้องจ่ายเต็มจำนวนไม่ว่าจะเข้า/ออกกลางเดือนหรือไม่ และต้องไม่ถูกรวมเข้าฐานประกันสังคม 2. Wage Type 3011: Prorate Flag=Y และ SSO Flag=Y จึงต้องคำนวณตามสัดส่วนวันทำงานจริง และต้องถูกรวมเข้าฐานประกันสังคม
3.2 ใช้ Wage Type 3011 (Gasoline Allw-T/S) กับพนักงานเข้า/ออกกลางเดือน: ตรวจสอบ 1. Wage Type 3010: Prorate Flag ว่าง (ไม่ Prorate) และ SSO Flag ว่าง (ไม่เข้าฐาน SSO) จึงต้องจ่ายเต็มจำนวนไม่ว่าจะเข้า/ออกกลางเดือนหรือไม่ และต้องไม่ถูกรวมเข้าฐานประกันสังคม 2. Wage Type 3011: Prorate Flag=Y และ SSO Flag=Y จึงต้องคำนวณตามสัดส่วนวันทำงานจริง และต้องถูกรวมเข้าฐานประกันสังคม</t>
  </si>
  <si>
    <t>TC_PY_REC_042</t>
  </si>
  <si>
    <t>คำนวณค่าน้ำมันรถแบบ Prorate เทียบกับแบบไม่ Prorate (คนละ Wage Type) — ตั้งค่า SSO Flag ผิดจากที่ควรจะเป็นบน Wage Type Master (เช่น flag ที่ควรติด Y กล...</t>
  </si>
  <si>
    <t>TC_PY_REC_042_001</t>
  </si>
  <si>
    <t>เมื่อ SPD Admin รัน Payroll ระบบต้อง ระบบยึดตามค่า SSO Flag ที่ตั้งจริงใน Wage Type Master เท่านั้น (ไม่อิงชื่อ/หมวดหมู่ Wage Type) เพื่อป้องกันการจัดประเภทผิด</t>
  </si>
  <si>
    <t>คำนวณค่าน้ำมันรถแบบ Prorate เทียบกับแบบไม่ Prorate (คนละ Wage Type) — ตั้งค่า SSO Flag ผิดจากที่ควรจะเป็นบน Wage Type Master (เช่น flag ที่ควรติด Y กลับเป็นว่าง/N)</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</si>
  <si>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ระบบยึดตามค่า SSO Flag ที่ตั้งจริงใน Wage Type Master เท่านั้น (ไม่อิงชื่อ/หมวดหมู่ Wage Type) เพื่อป้องกันการจัดประเภทผิด</t>
  </si>
  <si>
    <t>TC_PY_REC_043</t>
  </si>
  <si>
    <t>ตรวจสอบว่า Fix Allowance ที่มี SSO Flag เท่านั้นที่ถูกส่งต่อเข้าฐานประกันสังคม</t>
  </si>
  <si>
    <t>TC_PY_REC_043_001</t>
  </si>
  <si>
    <t>เมื่อ SPD Admin รัน Payroll ระบบต้อง:
• เงื่อนไข 1: รายการที่ SSO Flag=Y ต้องถูกรวมเป็นส่วนหนึ่งของฐานคำนวณประกันสังคมของพนักงานในงวดนั้น
• เงื่อนไข 2: รายการที่ SSO Flag ว่าง ต้องไม่ถูกนำไปรวมในฐานประกันสังคมเลย แม้จะเป็นเงินได้ประจำเหมือนกัน</t>
  </si>
  <si>
    <t>Case 1: Fix Allowance ที่ SSO Flag=Y (เช่น Wage Type 3000, 3011, 3055)
Case 2: Fix Allowance ที่ SSO Flag ว่าง (เช่น Wage Type 3017, 3033, 3065)</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</si>
  <si>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Fix Allowance ที่ SSO Flag=Y (เช่น Wage Type 3000, 3011, 3055): ตรวจสอบ 1. รายการที่ SSO Flag=Y ต้องถูกรวมเป็นส่วนหนึ่งของฐานคำนวณประกันสังคมของพนักงานในงวดนั้น 2. รายการที่ SSO Flag ว่าง ต้องไม่ถูกนำไปรวมในฐานประกันสังคมเลย แม้จะเป็นเงินได้ประจำเหมือนกัน
3.2 Fix Allowance ที่ SSO Flag ว่าง (เช่น Wage Type 3017, 3033, 3065): ตรวจสอบ 1. รายการที่ SSO Flag=Y ต้องถูกรวมเป็นส่วนหนึ่งของฐานคำนวณประกันสังคมของพนักงานในงวดนั้น 2. รายการที่ SSO Flag ว่าง ต้องไม่ถูกนำไปรวมในฐานประกันสังคมเลย แม้จะเป็นเงินได้ประจำเหมือนกัน</t>
  </si>
  <si>
    <t>TC_PY_REC_044</t>
  </si>
  <si>
    <t>ตรวจสอบว่า Fix Allowance ที่มี SSO Flag เท่านั้นที่ถูกส่งต่อเข้าฐานประกันสังคม — ตั้งค่า SSO Flag ผิดจากที่ควรจะเป็นบน Wage Type Master (เช่น flag ที่ควรติด Y กล...</t>
  </si>
  <si>
    <t>TC_PY_REC_044_001</t>
  </si>
  <si>
    <t>ตรวจสอบว่า Fix Allowance ที่มี SSO Flag เท่านั้นที่ถูกส่งต่อเข้าฐานประกันสังคม — ตั้งค่า SSO Flag ผิดจากที่ควรจะเป็นบน Wage Type Master (เช่น flag ที่ควรติด Y กลับเป็นว่าง/N)</t>
  </si>
  <si>
    <t>TC_PY_REC_049</t>
  </si>
  <si>
    <t>ตรวจสอบ Wage Type ค่าเช่ารถ (Car Leasing) ที่เป็นรายการหักแต่ติด Flag ต้องเสียภาษี — พนักงานมีรายการหักค่าเช่ารถ Wage Type 4026 ในงวดเดียวกับเงินได้ปกติ</t>
  </si>
  <si>
    <t>TC_PY_REC_049_001</t>
  </si>
  <si>
    <t>เมื่อ SPD Admin รัน Payroll ระบบต้อง นับรวมยอด Wage Type 4026 (ค่าเช่ารถ) เข้าเงินได้พึงประเมินสำหรับคำนวณภาษี — ยืนยันจาก BA แล้วว่าตั้งใจ (WT 4026 เป็นกลุ่ม CPN ที่ต้องคิดภาษี ไม่ใช่ความผิดพลาดในการ Config)</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</si>
  <si>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ยอด Wage Type 4026 ถูกนับรวมเข้าเงินได้พึงประเมินคำนวณภาษีถูกต้อง (ยืนยันจาก BA แล้วว่าตั้งใจ กลุ่ม CPN)</t>
  </si>
  <si>
    <t>TC_PY_REC_050</t>
  </si>
  <si>
    <t>ตรวจสอบ Wage Type ค่าเช่ารถ (Car Leasing) ที่เป็นรายการหักแต่ติด Flag ต้องเสียภาษี — ตั้งค่า Tax Flag ผิดจากที่ควรจะเป็นบน Wage Type Master (เช่น flag ที่ควรติด Y กล...</t>
  </si>
  <si>
    <t>TC_PY_REC_050_001</t>
  </si>
  <si>
    <t>เมื่อ SPD Admin รัน Payroll ระบบต้อง ระบบยึดตามค่า Tax Flag ที่ตั้งจริงใน Wage Type Master เท่านั้น (ไม่อิงชื่อ/หมวดหมู่ Wage Type) เพื่อป้องกันการจัดประเภทผิด</t>
  </si>
  <si>
    <t>ตรวจสอบ Wage Type ค่าเช่ารถ (Car Leasing) ที่เป็นรายการหักแต่ติด Flag ต้องเสียภาษี — ตั้งค่า Tax Flag ผิดจากที่ควรจะเป็นบน Wage Type Master (เช่น flag ที่ควรติด Y กลับเป็นว่าง/N)</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</si>
  <si>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ระบบยึดตามค่า Tax Flag ที่ตั้งจริงใน Wage Type Master เท่านั้น (ไม่อิงชื่อ/หมวดหมู่ Wage Type) เพื่อป้องกันการจัดประเภทผิด</t>
  </si>
  <si>
    <t>TC_PY_REC_058</t>
  </si>
  <si>
    <t>คำนวณ Basic Pay/Fix Allowance พนักงานเข้างานกลางงวด ในเดือนกุมภาพันธ์ที่มี 28 วัน</t>
  </si>
  <si>
    <t>TC_PY_REC_058_001</t>
  </si>
  <si>
    <t>เมื่อ SPD Admin รัน Payroll ระบบต้อง V_DAY นับจากวันเข้างานถึงวันที่ 28 (วันสุดท้ายจริงของเดือน) ถูกต้อง และ Amount = (เงินเดือนเต็ม/30) × V_DAY ตรงตาม FUNC §2.7</t>
  </si>
  <si>
    <t>• Payroll Period Cycle=01-สิ้นเดือน, เดือนกุมภาพันธ์ปกติ (28 วัน), Base Day=30
• พนักงานเข้างานกลางงวด (Active ต่อเนื่องจนจบงวด) มี Basic Pay/Fix Allowance อย่างละ 1 รายการ</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</si>
  <si>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V_DAY นับจากวันเข้างานถึงวันที่ 28 (วันสุดท้ายจริงของเดือน) ถูกต้อง และ Amount = (เงินเดือนเต็ม/30) × V_DAY ตรงตาม FUNC §2.7</t>
  </si>
  <si>
    <t>TC_PY_REC_059</t>
  </si>
  <si>
    <t>คำนวณ Basic Pay/Fix Allowance พนักงานเข้างานกลางงวด ในเดือนกุมภาพันธ์ปีอธิกสุรทิน (29 วัน)</t>
  </si>
  <si>
    <t>TC_PY_REC_059_001</t>
  </si>
  <si>
    <t>เมื่อ SPD Admin รัน Payroll ระบบต้อง V_DAY นับถึงวันที่ 29 ถูกต้อง (ระบบรู้จักวันที่ 29 ก.พ. ในปีอธิกสุรทิน ไม่ error/ไม่ตัดที่ 28) และ Amount = (เงินเดือนเต็ม/30) × V_DAY</t>
  </si>
  <si>
    <t>• Payroll Period Cycle=01-สิ้นเดือน, เดือนกุมภาพันธ์ปีอธิกสุรทิน (29 วัน), Base Day=30
• พนักงานเข้างานกลางงวด (Active ต่อเนื่องจนจบงวด) มี Basic Pay/Fix Allowance อย่างละ 1 รายการ</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</si>
  <si>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V_DAY นับถึงวันที่ 29 ถูกต้อง (ระบบรู้จักวันที่ 29 ก.พ. ในปีอธิกสุรทิน ไม่ error/ไม่ตัดที่ 28) และ Amount = (เงินเดือนเต็ม/30) × V_DAY</t>
  </si>
  <si>
    <t>TC_PY_REC_060</t>
  </si>
  <si>
    <t>คำนวณ Basic Pay/Fix Allowance พนักงานเข้างานกลางงวด ในเดือนที่มี 31 วัน</t>
  </si>
  <si>
    <t>TC_PY_REC_060_001</t>
  </si>
  <si>
    <t>เมื่อ SPD Admin รัน Payroll ระบบต้อง V_DAY นับถึงวันที่ 31 ถูกต้อง (ไม่ตัดที่ 30 ทั้งที่เดือนมีจริง 31 วัน) และ Amount = (เงินเดือนเต็ม/30) × V_DAY — ค่า V_DAY อาจมากกว่า Base Day ได้ในเดือนนี้</t>
  </si>
  <si>
    <t>• Payroll Period Cycle=01-สิ้นเดือน, เดือนที่มี 31 วัน, Base Day=30
• พนักงานเข้างานกลางงวด (Active ต่อเนื่องจนจบงวด) มี Basic Pay/Fix Allowance อย่างละ 1 รายการ</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</si>
  <si>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V_DAY นับถึงวันที่ 31 ถูกต้อง (ไม่ตัดที่ 30 ทั้งที่เดือนมีจริง 31 วัน) และ Amount = (เงินเดือนเต็ม/30) × V_DAY — ค่า V_DAY อาจมากกว่า Base Day ได้ในเดือนนี้</t>
  </si>
  <si>
    <t>TC_PY_REC_067</t>
  </si>
  <si>
    <t>คำนวณ Basic Pay เมื่อช่วงวันที่ 2 อัตราเงินเดือน overlap หรือมี gap กัน</t>
  </si>
  <si>
    <t>TC_PY_REC_067_001</t>
  </si>
  <si>
    <t>เมื่อ SPD Admin รัน Payroll ระบบต้อง ระบบตรวจพบความผิดปกติ (แจ้ง error หรือใช้กฎ priority ที่ชัดเจนไม่ทับซ้อน) ไม่ปล่อยให้ V_REMAIN_DAY ติดลบหรือคำนวณ Amount เกิน/ขาดจากฐาน 30 วันโดยไม่รู้ตัว</t>
  </si>
  <si>
    <t>• Payroll Period Cycle=01-สิ้นเดือน, Base Day=30
• พนักงานมี Compensation record 2 รายการที่ Effective Date ทับซ้อนกัน (overlap) หรือมีช่วงว่างระหว่างกัน (gap) — รวมกันไม่เท่า 30 วันพอดี</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</si>
  <si>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ระบบตรวจพบความผิดปกติ (แจ้ง error หรือใช้กฎ priority ที่ชัดเจนไม่ทับซ้อน) ไม่ปล่อยให้ V_REMAIN_DAY ติดลบหรือคำนวณ Amount เกิน/ขาดจากฐาน 30 วันโดยไม่รู้ตัว</t>
  </si>
  <si>
    <t>TC_PY_REC_068</t>
  </si>
  <si>
    <t>คำนวณ Basic Pay เมื่อปรับเงินเดือนมากกว่า 3 ครั้งในงวดเดียว (ทดสอบ loop สะสม V_REMAIN_DAY หลายรอบ)</t>
  </si>
  <si>
    <t>TC_PY_REC_068_001</t>
  </si>
  <si>
    <t>เมื่อ SPD Admin รัน Payroll ระบบต้อง ระบบวน loop คำนวณทุก record เรียงตาม Start Date ถูกต้อง V_REMAIN_DAY ลดลงทีละรอบไม่ติดลบ และผลรวม Amount ทุกช่วง = (เงินเดือนเต็ม/30) × 30 วัน (ไม่เกินฐาน)</t>
  </si>
  <si>
    <t>• Payroll Period Cycle=01-สิ้นเดือน, Base Day=30
• พนักงานมี Compensation record มากกว่า 3 รายการในงวดเดียว (ปรับเงินเดือน 4 ครั้งขึ้นไป)</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</si>
  <si>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ระบบวน loop คำนวณทุก record เรียงตาม Start Date ถูกต้อง V_REMAIN_DAY ลดลงทีละรอบไม่ติดลบ และผลรวม Amount ทุกช่วง = (เงินเดือนเต็ม/30) × 30 วัน (ไม่เกินฐาน)</t>
  </si>
  <si>
    <t>TC_PY_REC_069</t>
  </si>
  <si>
    <t>คำนวณเงินเดือน Part Time Cycle 21-20 เต็มงวด ในเดือนกุมภาพันธ์ (28 วัน)</t>
  </si>
  <si>
    <t>TC_PY_REC_069_001</t>
  </si>
  <si>
    <t>เมื่อ SPD Admin รัน Payroll ระบบต้อง ฐานวันคำนวณยังคงแบ่ง 21-สิ้นเดือน=10 วัน + 1-20=20 วัน รวม 30 วันเสมอ ไม่ผันแปรตามที่ ก.พ. มีจริงแค่ 28 วัน (ช่วง 21-28 ยังคิดเป็น 10 วันฐานตามสูตร ไม่ใช่ 8 วัน)</t>
  </si>
  <si>
    <t>• Payroll Period Cycle=21-20, เดือนกุมภาพันธ์ปกติ (28 วัน), Base Day=30 (แบ่ง 10+20 วัน)
• พนักงาน Part Time รายเดือน (Cycle 21-20) ทำงานเต็มงวด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</si>
  <si>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ฐานวันคำนวณยังคงแบ่ง 21-สิ้นเดือน=10 วัน + 1-20=20 วัน รวม 30 วันเสมอ ไม่ผันแปรตามที่ ก.พ. มีจริงแค่ 28 วัน (ช่วง 21-28 ยังคิดเป็น 10 วันฐานตามสูตร ไม่ใช่ 8 วัน)</t>
  </si>
  <si>
    <t>TC_PY_REC_070</t>
  </si>
  <si>
    <t>คำนวณเงินเดือน Part Time Cycle 21-20 เต็มงวด ในเดือนกุมภาพันธ์ปีอธิกสุรทิน (29 วัน)</t>
  </si>
  <si>
    <t>TC_PY_REC_070_001</t>
  </si>
  <si>
    <t>เมื่อ SPD Admin รัน Payroll ระบบต้อง ฐานวันคำนวณยังคงแบ่ง 10+20=30 วันเสมอ ไม่ผันแปรตาม 29 วันจริงของเดือน</t>
  </si>
  <si>
    <t>• Payroll Period Cycle=21-20, เดือนกุมภาพันธ์ปีอธิกสุรทิน (29 วัน), Base Day=30 (แบ่ง 10+20 วัน)
• พนักงาน Part Time รายเดือน (Cycle 21-20) ทำงานเต็มงวด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</si>
  <si>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ฐานวันคำนวณยังคงแบ่ง 10+20=30 วันเสมอ ไม่ผันแปรตาม 29 วันจริงของเดือน</t>
  </si>
  <si>
    <t>TC_PY_REC_071</t>
  </si>
  <si>
    <t>คำนวณเงินเดือน Part Time Cycle 21-20 เต็มงวด ในเดือนที่มี 31 วัน</t>
  </si>
  <si>
    <t>TC_PY_REC_071_001</t>
  </si>
  <si>
    <t>เมื่อ SPD Admin รัน Payroll ระบบต้อง ฐานวันคำนวณยังคงแบ่ง 10+20=30 วันเสมอ ไม่ผันแปรตาม 31 วันจริงของเดือน (ช่วง 21-31 ยังคิดเป็น 10 วันฐาน ไม่ใช่ 11 วัน)</t>
  </si>
  <si>
    <t>• Payroll Period Cycle=21-20, เดือนที่มี 31 วัน, Base Day=30 (แบ่ง 10+20 วัน)
• พนักงาน Part Time รายเดือน (Cycle 21-20) ทำงานเต็มงวด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</si>
  <si>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ฐานวันคำนวณยังคงแบ่ง 10+20=30 วันเสมอ ไม่ผันแปรตาม 31 วันจริงของเดือน (ช่วง 21-31 ยังคิดเป็น 10 วันฐาน ไม่ใช่ 11 วัน)</t>
  </si>
  <si>
    <t>TC_PY_REC_072</t>
  </si>
  <si>
    <t>คำนวณเงินเดือนพนักงานเข้างานหลังวันที่ 21 เทียบระหว่างเดือนกุมภาพันธ์กับเดือนที่มี 31 วัน</t>
  </si>
  <si>
    <t>TC_PY_REC_072_001</t>
  </si>
  <si>
    <t>เมื่อ SPD Admin รัน Payroll ระบบต้อง สัดส่วนวันทำงานในช่วง 21-สิ้นเดือน คำนวณถูกต้องตามฐาน 10 วันคงที่ ไม่ว่าเดือนนั้นจะมีจริง 28/29/31 วัน ผลลัพธ์ Amount สอดคล้องกันตามสัดส่วนวันที่ทำงานจริงในช่วงนั้น</t>
  </si>
  <si>
    <t>• Payroll Period Cycle=21-20, เดือนกุมภาพันธ์/เดือน 31 วัน
• พนักงานเข้างานหลังวันที่ 21 ของเดือนนั้น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</si>
  <si>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สัดส่วนวันทำงานในช่วง 21-สิ้นเดือน คำนวณถูกต้องตามฐาน 10 วันคงที่ ไม่ว่าเดือนนั้นจะมีจริง 28/29/31 วัน ผลลัพธ์ Amount สอดคล้องกันตามสัดส่วนวันที่ทำงานจริงในช่วงนั้น</t>
  </si>
  <si>
    <t>TC_PY_REC_073</t>
  </si>
  <si>
    <t>คำนวณเงินเดือนเมื่อปรับเงินเดือน effective วันที่ 1 พอดี (Cycle 21-20)</t>
  </si>
  <si>
    <t>TC_PY_REC_073_001</t>
  </si>
  <si>
    <t>เมื่อ SPD Admin รัน Payroll ระบบต้อง อัตราใหม่มีผลเต็มช่วง 1-20 ทั้ง 20 วัน (ไม่หลุดไปอยู่ช่วง 21-สิ้นเดือนของงวดก่อนหน้าโดยไม่ตั้งใจ)</t>
  </si>
  <si>
    <t>• Payroll Period Cycle=21-20, Base Day=30 (แบ่ง 10+20 วัน)
• พนักงานปรับเงินเดือน effective ตรงวันที่ 1 ของเดือนพอดี (ขอบเขตช่วง 1-20)</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</si>
  <si>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อัตราใหม่มีผลเต็มช่วง 1-20 ทั้ง 20 วัน (ไม่หลุดไปอยู่ช่วง 21-สิ้นเดือนของงวดก่อนหน้าโดยไม่ตั้งใจ)</t>
  </si>
  <si>
    <t>TC_PY_REC_074</t>
  </si>
  <si>
    <t>คำนวณเงินเดือนเมื่อปรับเงินเดือน effective วันที่ 20 พอดี (Cycle 21-20)</t>
  </si>
  <si>
    <t>TC_PY_REC_074_001</t>
  </si>
  <si>
    <t>เมื่อ SPD Admin รัน Payroll ระบบต้อง อัตราใหม่มีผลเฉพาะวันที่ 20 (วันสุดท้ายของช่วง 1-20) ไม่ลามไปกระทบช่วง 21-สิ้นเดือน</t>
  </si>
  <si>
    <t>• Payroll Period Cycle=21-20, Base Day=30 (แบ่ง 10+20 วัน)
• พนักงานปรับเงินเดือน effective ตรงวันที่ 20 พอดี (ขอบเขตช่วง 1-20 ต่อ 21-สิ้นเดือน)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</si>
  <si>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อัตราใหม่มีผลเฉพาะวันที่ 20 (วันสุดท้ายของช่วง 1-20) ไม่ลามไปกระทบช่วง 21-สิ้นเดือน</t>
  </si>
  <si>
    <t>TC_PY_REC_078</t>
  </si>
  <si>
    <t>คำนวณ Fix Allowance ภายใต้ prorate กลางงวด (แยกจาก Basic Pay)</t>
  </si>
  <si>
    <t>TC_PY_REC_078_001</t>
  </si>
  <si>
    <t>เมื่อ SPD Admin รัน Payroll ระบบต้อง Fix Allowance ใช้สูตร prorate เดียวกับ Basic Pay ตาม FUNC §2.7 (Amount = เต็มจำนวน/30 × V_DAY) ได้ผลลัพธ์ prorate ถูกต้องเหมือนกับที่ Basic Pay คำนวณ</t>
  </si>
  <si>
    <t>• Payroll Period Cycle=01-สิ้นเดือน, Base Day=30
• พนักงานเข้างานกลางงวด มี Fix Allowance 1 รายการ (ไม่มี Basic Pay ปรับเปลี่ยน)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</si>
  <si>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Fix Allowance ใช้สูตร prorate เดียวกับ Basic Pay ตาม FUNC §2.7 (Amount = เต็มจำนวน/30 × V_DAY) ได้ผลลัพธ์ prorate ถูกต้องเหมือนกับที่ Basic Pay คำนวณ</t>
  </si>
  <si>
    <t>TC_PY_REC_079</t>
  </si>
  <si>
    <t>คำนวณ Fix Allowance ที่เป็นรายการหักเงิน (ค่าติดลบ) ภายใต้ prorate กลางงวด</t>
  </si>
  <si>
    <t>TC_PY_REC_079_001</t>
  </si>
  <si>
    <t>เมื่อ SPD Admin รัน Payroll ระบบต้อง เครื่องหมายลบคงอยู่ถูกต้องหลัง prorate/ปัดเศษ (ไม่ flip เป็นบวก และไม่ round ทิ้งไปที่ 0 โดยไม่ตั้งใจ) — Amount ที่ได้ยังคงเป็นค่าติดลบตามสัดส่วนวันที่ทำงานจริง</t>
  </si>
  <si>
    <t>• Payroll Period Cycle=01-สิ้นเดือน, Base Day=30
• พนักงานเข้างานกลางงวด มี Fix Allowance เป็นรายการหักเงิน (ค่าติดลบ)</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</si>
  <si>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เครื่องหมายลบคงอยู่ถูกต้องหลัง prorate/ปัดเศษ (ไม่ flip เป็นบวก และไม่ round ทิ้งไปที่ 0 โดยไม่ตั้งใจ) — Amount ที่ได้ยังคงเป็นค่าติดลบตามสัดส่วนวันที่ทำงานจริง</t>
  </si>
  <si>
    <t>TC_PY_REC_082</t>
  </si>
  <si>
    <t>รัน Payroll เมื่อพนักงานมี WT 1000 และ WT 1001 ติดพร้อมกัน</t>
  </si>
  <si>
    <t>TC_PY_REC_082_001</t>
  </si>
  <si>
    <t>เมื่อ SPD Admin รัน Payroll ระบบต้อง ระบบตรวจพบความขัดแย้ง (แจ้ง error หรือมีกฎ priority ชัดเจนว่าใช้ตัวไหน) ไม่คำนวณซ้ำซ้อนทั้งสอง WT โดยไม่ตั้งใจ</t>
  </si>
  <si>
    <t>• Wage Type Master: WT 1000 และ WT 1001 ถูกตั้งค่าให้ active พร้อมกันบนพนักงานคนเดียวกันโดยไม่ตั้งใจ (config drift)</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</si>
  <si>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ระบบตรวจพบความขัดแย้ง (แจ้ง error หรือมีกฎ priority ชัดเจนว่าใช้ตัวไหน) ไม่คำนวณซ้ำซ้อนทั้งสอง WT โดยไม่ตั้งใจ</t>
  </si>
  <si>
    <t>TC_PY_REC_083</t>
  </si>
  <si>
    <t>คำนวณค่าน้ำมันรถแบบ Prorate (WT 3011) ในเดือนกุมภาพันธ์ที่มี 28 วัน</t>
  </si>
  <si>
    <t>TC_PY_REC_083_001</t>
  </si>
  <si>
    <t>เมื่อ SPD Admin รัน Payroll ระบบต้อง WT 3011 prorate ตามจำนวนวันทำงานจริงในเดือน 28 วัน ถูกต้องตามสูตรเดียวกับ Basic Pay</t>
  </si>
  <si>
    <t>• Payroll Period Cycle=01-สิ้นเดือน, เดือนกุมภาพันธ์ปกติ (28 วัน)
• พนักงานมี WT 3011 (Gasoline Allw-T/S, Prorate=Y) เข้า/ออกกลางเดือน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</si>
  <si>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WT 3011 prorate ตามจำนวนวันทำงานจริงในเดือน 28 วัน ถูกต้องตามสูตรเดียวกับ Basic Pay</t>
  </si>
  <si>
    <t>TC_PY_REC_084</t>
  </si>
  <si>
    <t>คำนวณค่าน้ำมันรถแบบ Prorate (WT 3011) ในเดือนกุมภาพันธ์ปีอธิกสุรทิน (29 วัน)</t>
  </si>
  <si>
    <t>TC_PY_REC_084_001</t>
  </si>
  <si>
    <t>เมื่อ SPD Admin รัน Payroll ระบบต้อง WT 3011 prorate นับรวมวันที่ 29 ก.พ. ถูกต้อง</t>
  </si>
  <si>
    <t>• Payroll Period Cycle=01-สิ้นเดือน, เดือนกุมภาพันธ์ปีอธิกสุรทิน (29 วัน)
• พนักงานมี WT 3011 (Gasoline Allw-T/S, Prorate=Y) เข้า/ออกกลางเดือน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</si>
  <si>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WT 3011 prorate นับรวมวันที่ 29 ก.พ. ถูกต้อง</t>
  </si>
  <si>
    <t>TC_PY_REC_085</t>
  </si>
  <si>
    <t>คำนวณค่าน้ำมันรถแบบ Prorate (WT 3011) ในเดือนที่มี 31 วัน</t>
  </si>
  <si>
    <t>TC_PY_REC_085_001</t>
  </si>
  <si>
    <t>เมื่อ SPD Admin รัน Payroll ระบบต้อง WT 3011 prorate นับรวมวันที่ 31 ถูกต้อง แม้ V_DAY จะมากกว่า Base Day=30</t>
  </si>
  <si>
    <t>• Payroll Period Cycle=01-สิ้นเดือน, เดือนที่มี 31 วัน
• พนักงานมี WT 3011 (Gasoline Allw-T/S, Prorate=Y) เข้า/ออกกลางเดือน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</si>
  <si>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WT 3011 prorate นับรวมวันที่ 31 ถูกต้อง แม้ V_DAY จะมากกว่า Base Day=30</t>
  </si>
  <si>
    <t>TC_PY_REC_089</t>
  </si>
  <si>
    <t>คำนวณ Basic Pay, Fix Allowance พนักงานเข้างานวันที่ 1 เดือนที่มี 28/29 วัน — ทำงาน 30 วัน (Boundary, Cycle 01-EOM, Base Day=30)</t>
  </si>
  <si>
    <t>TC_PY_REC_089_001</t>
  </si>
  <si>
    <t>เมื่อ SPD Admin รัน Payroll ระบบต้อง:
• เงื่อนไข 1: สถานะพนักงาน = Active
• เงื่อนไข 2: เข้างานวันที่ 1 เดือนที่มี 28/29 วัน (ทำงาน 30 วัน จาก Base Day=30)
• เงื่อนไข 3: Basic Pay = 1 รายการ
• เงื่อนไข 4: Fix Allowance = 1 รายการ
• เงื่อนไข 5: Formula: เงินเดือน = (เงินเดือนเต็มเดือนตามอัตรา หารด้วยจำนวนวันฐานของงวด 30) คูณด้วย 30 วัน แล้วบวกเงินได้ประจำอื่น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</si>
  <si>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จำนวนวันทำงานที่คำนวณได้ = 30 วัน (เข้างานวันที่ 1, เดือนที่มี 28/29 วัน, Base Day=30)
3.3 Basic Pay/Fix Allowance คำนวณตามสัดส่วน 30/30 ของยอดเต็มเดือน</t>
  </si>
  <si>
    <t>TC_PY_REC_090</t>
  </si>
  <si>
    <t>คำนวณ Basic Pay, Fix Allowance พนักงานเข้างานวันที่ 25 เดือนที่มี 28/29 วัน — ทำงาน 6 วัน (Boundary, Cycle 01-EOM, Base Day=30)</t>
  </si>
  <si>
    <t>TC_PY_REC_090_001</t>
  </si>
  <si>
    <t>เมื่อ SPD Admin รัน Payroll ระบบต้อง:
• เงื่อนไข 1: สถานะพนักงาน = Active
• เงื่อนไข 2: เข้างานวันที่ 25 เดือนที่มี 28/29 วัน (ทำงาน 6 วัน จาก Base Day=30)
• เงื่อนไข 3: Basic Pay = 1 รายการ
• เงื่อนไข 4: Fix Allowance = 1 รายการ
• เงื่อนไข 5: Formula: เงินเดือน = (เงินเดือนเต็มเดือนตามอัตรา หารด้วยจำนวนวันฐานของงวด 30) คูณด้วย 6 วัน แล้วบวกเงินได้ประจำอื่น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</si>
  <si>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จำนวนวันทำงานที่คำนวณได้ = 6 วัน (เข้างานวันที่ 25, เดือนที่มี 28/29 วัน, Base Day=30)
3.3 Basic Pay/Fix Allowance คำนวณตามสัดส่วน 6/30 ของยอดเต็มเดือน</t>
  </si>
  <si>
    <t>TC_PY_REC_091</t>
  </si>
  <si>
    <t>คำนวณ Basic Pay, Fix Allowance พนักงานเข้างานวันที่ 1 เดือนที่มี 31 วัน — ทำงาน 30 วัน (Boundary, Cycle 01-EOM, Base Day=30)</t>
  </si>
  <si>
    <t>TC_PY_REC_091_001</t>
  </si>
  <si>
    <t>เมื่อ SPD Admin รัน Payroll ระบบต้อง:
• เงื่อนไข 1: สถานะพนักงาน = Active
• เงื่อนไข 2: เข้างานวันที่ 1 เดือนที่มี 31 วัน (ทำงาน 30 วัน จาก Base Day=30)
• เงื่อนไข 3: Basic Pay = 1 รายการ
• เงื่อนไข 4: Fix Allowance = 1 รายการ
• เงื่อนไข 5: Formula: เงินเดือน = (เงินเดือนเต็มเดือนตามอัตรา หารด้วยจำนวนวันฐานของงวด 30) คูณด้วย 30 วัน แล้วบวกเงินได้ประจำอื่น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</si>
  <si>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จำนวนวันทำงานที่คำนวณได้ = 30 วัน (เข้างานวันที่ 1, เดือนที่มี 31 วัน, Base Day=30)
3.3 Basic Pay/Fix Allowance คำนวณตามสัดส่วน 30/30 ของยอดเต็มเดือน</t>
  </si>
  <si>
    <t>TC_PY_REC_092</t>
  </si>
  <si>
    <t>คำนวณ Basic Pay, Fix Allowance พนักงานเข้างานวันที่ 17 เดือนที่มี 31 วัน — ทำงาน 15 วัน (Boundary, Cycle 01-EOM, Base Day=30)</t>
  </si>
  <si>
    <t>TC_PY_REC_092_001</t>
  </si>
  <si>
    <t>เมื่อ SPD Admin รัน Payroll ระบบต้อง:
• เงื่อนไข 1: สถานะพนักงาน = Active
• เงื่อนไข 2: เข้างานวันที่ 17 เดือนที่มี 31 วัน (ทำงาน 15 วัน จาก Base Day=30)
• เงื่อนไข 3: Basic Pay = 1 รายการ
• เงื่อนไข 4: Fix Allowance = 1 รายการ
• เงื่อนไข 5: Formula: เงินเดือน = (เงินเดือนเต็มเดือนตามอัตรา หารด้วยจำนวนวันฐานของงวด 30) คูณด้วย 15 วัน แล้วบวกเงินได้ประจำอื่น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</si>
  <si>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จำนวนวันทำงานที่คำนวณได้ = 15 วัน (เข้างานวันที่ 17, เดือนที่มี 31 วัน, Base Day=30)
3.3 Basic Pay/Fix Allowance คำนวณตามสัดส่วน 15/30 ของยอดเต็มเดือน</t>
  </si>
  <si>
    <t>TC_PY_REC_093</t>
  </si>
  <si>
    <t>คำนวณ Basic Pay, Fix Allowance พนักงานเข้างานวันที่ 25 เดือนที่มี 31 วัน — ทำงาน 7 วัน (Boundary, Cycle 01-EOM, Base Day=30)</t>
  </si>
  <si>
    <t>TC_PY_REC_093_001</t>
  </si>
  <si>
    <t>เมื่อ SPD Admin รัน Payroll ระบบต้อง:
• เงื่อนไข 1: สถานะพนักงาน = Active
• เงื่อนไข 2: เข้างานวันที่ 25 เดือนที่มี 31 วัน (ทำงาน 7 วัน จาก Base Day=30)
• เงื่อนไข 3: Basic Pay = 1 รายการ
• เงื่อนไข 4: Fix Allowance = 1 รายการ
• เงื่อนไข 5: Formula: เงินเดือน = (เงินเดือนเต็มเดือนตามอัตรา หารด้วยจำนวนวันฐานของงวด 30) คูณด้วย 7 วัน แล้วบวกเงินได้ประจำอื่น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</si>
  <si>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จำนวนวันทำงานที่คำนวณได้ = 7 วัน (เข้างานวันที่ 25, เดือนที่มี 31 วัน, Base Day=30)
3.3 Basic Pay/Fix Allowance คำนวณตามสัดส่วน 7/30 ของยอดเต็มเดือน</t>
  </si>
  <si>
    <t>TC_PY_REC_094</t>
  </si>
  <si>
    <t>คำนวณ Basic Pay, Fix Allowance พนักงานเข้างานวันที่ 29 เดือนที่มี 30 วัน — ทำงาน 2 วัน (Boundary, Cycle 01-EOM, Base Day=30)</t>
  </si>
  <si>
    <t>TC_PY_REC_094_001</t>
  </si>
  <si>
    <t>เมื่อ SPD Admin รัน Payroll ระบบต้อง:
• เงื่อนไข 1: สถานะพนักงาน = Active
• เงื่อนไข 2: เข้างานวันที่ 29 เดือนที่มี 30 วัน (ทำงาน 2 วัน จาก Base Day=30)
• เงื่อนไข 3: Basic Pay = 1 รายการ
• เงื่อนไข 4: Fix Allowance = 1 รายการ
• เงื่อนไข 5: Formula: เงินเดือน = (เงินเดือนเต็มเดือนตามอัตรา หารด้วยจำนวนวันฐานของงวด 30) คูณด้วย 2 วัน แล้วบวกเงินได้ประจำอื่น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</si>
  <si>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จำนวนวันทำงานที่คำนวณได้ = 2 วัน (เข้างานวันที่ 29, เดือนที่มี 30 วัน, Base Day=30)
3.3 Basic Pay/Fix Allowance คำนวณตามสัดส่วน 2/30 ของยอดเต็มเดือน</t>
  </si>
  <si>
    <t>TC_PY_REC_095</t>
  </si>
  <si>
    <t>คำนวณ Basic Pay, Fix Allowance พนักงานเข้างานวันที่ 30 เดือนที่มี 30 วัน — ทำงาน 1 วัน (Boundary, Cycle 01-EOM, Base Day=30)</t>
  </si>
  <si>
    <t>TC_PY_REC_095_001</t>
  </si>
  <si>
    <t>เมื่อ SPD Admin รัน Payroll ระบบต้อง:
• เงื่อนไข 1: สถานะพนักงาน = Active
• เงื่อนไข 2: เข้างานวันที่ 30 เดือนที่มี 30 วัน (ทำงาน 1 วัน จาก Base Day=30)
• เงื่อนไข 3: Basic Pay = 1 รายการ
• เงื่อนไข 4: Fix Allowance = 1 รายการ
• เงื่อนไข 5: Formula: เงินเดือน = (เงินเดือนเต็มเดือนตามอัตรา หารด้วยจำนวนวันฐานของงวด 30) คูณด้วย 1 วัน แล้วบวกเงินได้ประจำอื่น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</si>
  <si>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สถานะพนักงาน = Active
3.2 จำนวนวันทำงานที่คำนวณได้ = 1 วัน (เข้างานวันที่ 30, เดือนที่มี 30 วัน, Base Day=30)
3.3 Basic Pay/Fix Allowance คำนวณตามสัดส่วน 1/30 ของยอดเต็มเดือน</t>
  </si>
  <si>
    <t>TC_PY_SSO_001</t>
  </si>
  <si>
    <t>หาลำดับอัตราประกันสังคมของพนักงาน (Priority Chain)</t>
  </si>
  <si>
    <t>TC_PY_SSO_001_001</t>
  </si>
  <si>
    <t>เมื่อ SPD Admin รัน Payroll ระบบต้อง:
• เงื่อนไข 1: ถ้าพนักงานมีอัตราเฉพาะบุคคลที่ยังไม่หมดอายุ ให้ใช้ค่านั้นทันที
• เงื่อนไข 2: ถ้าไม่มี ให้ตรวจสิทธิ์ประกันสังคมตามกลุ่มพนักงาน ถ้าไม่มีสิทธิ์ให้หยุดไม่คำนวณ
• เงื่อนไข 3: ถ้ามีสิทธิ์ ให้คำนวณอายุ ณ วันที่เข้างาน ถ้าอายุ 60 ปีขึ้นไป (รวมพอดี 60 ปี) ให้หยุดไม่คำนวณตามกฎหมาย
• เงื่อนไข 4: ถ้าอายุน้อยกว่า 60 ปี ให้ใช้อัตราตามสาขา (SSO Branch Rate) ของพนักงาน</t>
  </si>
  <si>
    <t>Case 1: มีอัตราเฉพาะบุคคล (Override)
Case 2: อายุพอดี 60 ปีเป๊ะ (Boundary)</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</si>
  <si>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มีอัตราเฉพาะบุคคล (Override): ตรวจสอบ 1. ถ้าพนักงานมีอัตราเฉพาะบุคคลที่ยังไม่หมดอายุ ให้ใช้ค่านั้นทันที 2. ถ้าไม่มี ให้ตรวจสิทธิ์ประกันสังคมตามกลุ่มพนักงาน ถ้าไม่มีสิทธิ์ให้หยุดไม่คำนวณ 3. ถ้ามีสิทธิ์ ให้คำนวณอายุ ณ วันที่เข้างาน ถ้าอายุ 60 ปีขึ้นไป (รวมพอดี 60 ปี) ให้หยุดไม่คำนวณตามกฎหมาย 4. ถ้าอายุน้อยกว่า 60 ปี ให้ใช้อัตราตามสาขา (SSO Branch Rate) ของพนักงาน
3.2 อายุพอดี 60 ปีเป๊ะ (Boundary): ตรวจสอบ 1. ถ้าพนักงานมีอัตราเฉพาะบุคคลที่ยังไม่หมดอายุ ให้ใช้ค่านั้นทันที 2. ถ้าไม่มี ให้ตรวจสิทธิ์ประกันสังคมตามกลุ่มพนักงาน ถ้าไม่มีสิทธิ์ให้หยุดไม่คำนวณ 3. ถ้ามีสิทธิ์ ให้คำนวณอายุ ณ วันที่เข้างาน ถ้าอายุ 60 ปีขึ้นไป (รวมพอดี 60 ปี) ให้หยุดไม่คำนวณตามกฎหมาย 4. ถ้าอายุน้อยกว่า 60 ปี ให้ใช้อัตราตามสาขา (SSO Branch Rate) ของพนักงาน</t>
  </si>
  <si>
    <t>TC_PY_SSO_002</t>
  </si>
  <si>
    <t>TC_PY_SSO_002_001</t>
  </si>
  <si>
    <t>Case 1: ไม่มี Override และกลุ่มพนักงานไม่มีสิทธิ์
Case 2: ไม่มี Override, มีสิทธิ์, อายุน้อยกว่า 60 ปี
Case 3: ไม่มี Override, มีสิทธิ์, อายุ 60 ปีขึ้นไป
Case 4: มี Override แต่หมดอายุแล้วก่อนงวดปัจจุบัน</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</si>
  <si>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3.1 ไม่มี Override และกลุ่มพนักงานไม่มีสิทธิ์: ตรวจสอบ 1. ถ้าพนักงานมีอัตราเฉพาะบุคคลที่ยังไม่หมดอายุ ให้ใช้ค่านั้นทันที 2. ถ้าไม่มี ให้ตรวจสิทธิ์ประกันสังคมตามกลุ่มพนักงาน ถ้าไม่มีสิทธิ์ให้หยุดไม่คำนวณ 3. ถ้ามีสิทธิ์ ให้คำนวณอายุ ณ วันที่เข้างาน ถ้าอายุ 60 ปีขึ้นไป (รวมพอดี 60 ปี) ให้หยุดไม่คำนวณตามกฎหมาย 4. ถ้าอายุน้อยกว่า 60 ปี ให้ใช้อัตราตามสาขา (SSO Branch Rate) ของพนักงาน
3.2 ไม่มี Override, มีสิทธิ์, อายุน้อยกว่า 60 ปี: ตรวจสอบ 1. ถ้าพนักงานมีอัตราเฉพาะบุคคลที่ยังไม่หมดอายุ ให้ใช้ค่านั้นทันที 2. ถ้าไม่มี ให้ตรวจสิทธิ์ประกันสังคมตามกลุ่มพนักงาน ถ้าไม่มีสิทธิ์ให้หยุดไม่คำนวณ 3. ถ้ามีสิทธิ์ ให้คำนวณอายุ ณ วันที่เข้างาน ถ้าอายุ 60 ปีขึ้นไป (รวมพอดี 60 ปี) ให้หยุดไม่คำนวณตามกฎหมาย 4. ถ้าอายุน้อยกว่า 60 ปี ให้ใช้อัตราตามสาขา (SSO Branch Rate) ของพนักงาน
3.3 ไม่มี Override, มีสิทธิ์, อายุ 60 ปีขึ้นไป: ตรวจสอบ 1. ถ้าพนักงานมีอัตราเฉพาะบุคคลที่ยังไม่หมดอายุ ให้ใช้ค่านั้นทันที 2. ถ้าไม่มี ให้ตรวจสิทธิ์ประกันสังคมตามกลุ่มพนักงาน ถ้าไม่มีสิทธิ์ให้หยุดไม่คำนวณ 3. ถ้ามีสิทธิ์ ให้คำนวณอายุ ณ วันที่เข้างาน ถ้าอายุ 60 ปีขึ้นไป (รวมพอดี 60 ปี) ให้หยุดไม่คำนวณตามกฎหมาย 4. ถ้าอายุน้อยกว่า 60 ปี ให้ใช้อัตราตามสาขา (SSO Branch Rate) ของพนักงาน
3.4 มี Override แต่หมดอายุแล้วก่อนงวดปัจจุบัน: ตรวจสอบ 1. ถ้าพนักงานมีอัตราเฉพาะบุคคลที่ยังไม่หมดอายุ ให้ใช้ค่านั้นทันที 2. ถ้าไม่มี ให้ตรวจสิทธิ์ประกันสังคมตามกลุ่มพนักงาน ถ้าไม่มีสิทธิ์ให้หยุดไม่คำนวณ 3. ถ้ามีสิทธิ์ ให้คำนวณอายุ ณ วันที่เข้างาน ถ้าอายุ 60 ปีขึ้นไป (รวมพอดี 60 ปี) ให้หยุดไม่คำนวณตามกฎหมาย 4. ถ้าอายุน้อยกว่า 60 ปี ให้ใช้อัตราตามสาขา (SSO Branch Rate) ของพนักงาน</t>
  </si>
  <si>
    <t>Pawinee</t>
  </si>
  <si>
    <t>TC_PY_SSO_003</t>
  </si>
  <si>
    <t>คำนวณเมื่อฐานประกันสังคมเกินเพดานสูงสุด — ฐานคำนวณสูงกว่าเพดานสูงสุด</t>
  </si>
  <si>
    <t>TC_PY_SSO_003_001</t>
  </si>
  <si>
    <t>เมื่อ SPD Admin รัน Payroll ระบบต้อง ถ้าฐานคำนวณสูงกว่าเพดานสูงสุดที่กำหนด ให้ใช้เพดานสูงสุดแทนฐานจริงในการคำนวณเงินสมทบ</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</si>
  <si>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ถ้าฐานคำนวณสูงกว่าเพดานสูงสุดที่กำหนด ให้ใช้เพดานสูงสุดแทนฐานจริงในการคำนวณเงินสมทบ</t>
  </si>
  <si>
    <t>TC_PY_SSO_004</t>
  </si>
  <si>
    <t>คำนวณเมื่อฐานประกันสังคมเกินเพดานสูงสุด — พนักงานที่มีเงินเดือนสูงกว่าเพดานประกันสังคม ที่กำหนดเป็น input หลักของ Requirem...</t>
  </si>
  <si>
    <t>TC_PY_SSO_004_001</t>
  </si>
  <si>
    <t>เมื่อ SPD Admin รัน Payroll ระบบต้อง ระบบแจ้ง error หรือข้ามรายการนี้อย่างเหมาะสม ไม่คำนวณผลด้วยข้อมูลที่ขาด/ไม่ถูกต้อง และไม่ crash</t>
  </si>
  <si>
    <t>คำนวณเมื่อฐานประกันสังคมเกินเพดานสูงสุด — พนักงานที่มีเงินเดือนสูงกว่าเพดานประกันสังคม ที่กำหนดเป็น input หลักของ Requirement นี้ขาดหาย/ไม่ถูกต้อง</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</si>
  <si>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ระบบแจ้ง error หรือข้ามรายการนี้อย่างเหมาะสม ไม่คำนวณผลด้วยข้อมูลที่ขาด/ไม่ถูกต้อง และไม่ crash</t>
  </si>
  <si>
    <t>เปิดรอบ Off cycle ยังไม่ได้</t>
  </si>
  <si>
    <t>TC_PY_SSO_005</t>
  </si>
  <si>
    <t>คำนวณเมื่อฐานประกันสังคมต่ำกว่าเพดานต่ำสุด — ฐานคำนวณต่ำกว่าเพดานต่ำสุด</t>
  </si>
  <si>
    <t>TC_PY_SSO_005_001</t>
  </si>
  <si>
    <t>เมื่อ SPD Admin รัน Payroll ระบบต้อง ถ้าฐานคำนวณต่ำกว่าเพดานขั้นต่ำ ระบบจะไม่คำนวณเงินสมทบให้พนักงานคนนี้เลยในงวดนี้ (ข้ามไปไม่สร้างรายการ) ไม่ใช่การปรับฐานขึ้นเป็นเพดานขั้นต่ำเหมือนกรณีเกินเพดานบน</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</si>
  <si>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ถ้าฐานคำนวณต่ำกว่าเพดานขั้นต่ำ ระบบจะไม่คำนวณเงินสมทบให้พนักงานคนนี้เลยในงวดนี้ (ข้ามไปไม่สร้างรายการ) ไม่ใช่การปรับฐานขึ้นเป็นเพดานขั้นต่ำเหมือนกรณีเกินเพดานบน</t>
  </si>
  <si>
    <t>TC_PY_SSO_006</t>
  </si>
  <si>
    <t>คำนวณเมื่อฐานประกันสังคมต่ำกว่าเพดานต่ำสุด — ฐานคำนวณอยู่ระหว่างเพดานต่ำสุดและสูงสุดพอดี (กรณีปกติ)</t>
  </si>
  <si>
    <t>TC_PY_SSO_006_001</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</si>
  <si>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ถ้าฐานคำนวณต่ำกว่าเพดานขั้นต่ำ ระบบจะไม่คำนวณเงินสมทบให้พนักงานคนนี้เลยในงวดนี้ (ข้ามไปไม่สร้างรายการ) ไม่ใช่การปรับฐานขึ้นเป็นเพดานขั้นต่ำเหมือนกรณีเกินเพดานบน</t>
  </si>
  <si>
    <t>TC_PY_SSO_007</t>
  </si>
  <si>
    <t>รวมฐานคำนวณประกันสังคมจากหลายประเภทเงินได้ — มีเงินได้หลายประเภทที่เข้าเกณฑ์ประกันสังคมในงวดเดียวกัน</t>
  </si>
  <si>
    <t>TC_PY_SSO_007_001</t>
  </si>
  <si>
    <t>เมื่อ SPD Admin รัน Payroll ระบบต้อง ฐานคำนวณต้องรวมยอดจากทุกประเภทเงินได้ที่เข้าเกณฑ์คำนวณประกันสังคม ก่อนนำไปเทียบกับเพดานสูงสุด/ต่ำสุด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</si>
  <si>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ฐานคำนวณต้องรวมยอดจากทุกประเภทเงินได้ที่เข้าเกณฑ์คำนวณประกันสังคม ก่อนนำไปเทียบกับเพดานสูงสุด/ต่ำสุด</t>
  </si>
  <si>
    <t>https://dev.azure.com/centralgroup/Product%20-%20Humi/_workitems/edit/71917/</t>
  </si>
  <si>
    <t>คำนวณประกันสังคมไม่ถูกต้อง คิดจาก WT ที่มีการหักประกันสังคม</t>
  </si>
  <si>
    <t>TC_PY_SSO_008</t>
  </si>
  <si>
    <t>รวมฐานคำนวณประกันสังคมจากหลายประเภทเงินได้ — วันที่/ช่วงเวลาที่เกี่ยวข้องอยู่นอกช่วงงวดที่กำลังประมวลผล (เช่น Effective Date...</t>
  </si>
  <si>
    <t>TC_PY_SSO_008_001</t>
  </si>
  <si>
    <t>รวมฐานคำนวณประกันสังคมจากหลายประเภทเงินได้ — วันที่/ช่วงเวลาที่เกี่ยวข้องอยู่นอกช่วงงวดที่กำลังประมวลผล (เช่น Effective Date หลุดออกนอกช่วงวันที่ของงวด)</t>
  </si>
  <si>
    <t>TC_PY_SSO_009</t>
  </si>
  <si>
    <t>ปัดเศษเงินสมทบตามกฎที่กำหนด</t>
  </si>
  <si>
    <t>TC_PY_SSO_009_001</t>
  </si>
  <si>
    <t>เมื่อ SPD Admin รัน Payroll ระบบต้อง:
• เงื่อนไข 1: ปัดทศนิยม 2 ตำแหน่ง: ปัดตามหลักคณิตศาสตร์ทั่วไป
• เงื่อนไข 2: ปัดแบบกฎ 50 สตางค์: ถ้าเศษต่ำกว่า 0.50 บาท ให้ปัดทิ้ง ถ้าเศษตั้งแต่ 0.50 บาทขึ้นไป ให้ปัดขึ้นเป็น 1 บาท
• เงื่อนไข 3: ไม่ปัดเศษ: เก็บค่าตามที่คำนวณได้ตรงๆ</t>
  </si>
  <si>
    <t>Case 1: ปัดทศนิยม 2 ตำแหน่ง
Case 2: ปัดแบบกฎ 50 สตางค์ เศษต่ำกว่า 0.50
Case 3: ปัดแบบกฎ 50 สตางค์ เศษตั้งแต่ 0.50 ขึ้นไป
Case 4: ไม่ปัดเศษเลย</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</si>
  <si>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ปัดทศนิยม 2 ตำแหน่ง: ตรวจสอบ 1. ปัดทศนิยม 2 ตำแหน่ง: ปัดตามหลักคณิตศาสตร์ทั่วไป 2. ปัดแบบกฎ 50 สตางค์: ถ้าเศษต่ำกว่า 0.50 บาท ให้ปัดทิ้ง ถ้าเศษตั้งแต่ 0.50 บาทขึ้นไป ให้ปัดขึ้นเป็น 1 บาท 3. ไม่ปัดเศษ: เก็บค่าตามที่คำนวณได้ตรงๆ
3.2 ปัดแบบกฎ 50 สตางค์ เศษต่ำกว่า 0.50: ตรวจสอบ 1. ปัดทศนิยม 2 ตำแหน่ง: ปัดตามหลักคณิตศาสตร์ทั่วไป 2. ปัดแบบกฎ 50 สตางค์: ถ้าเศษต่ำกว่า 0.50 บาท ให้ปัดทิ้ง ถ้าเศษตั้งแต่ 0.50 บาทขึ้นไป ให้ปัดขึ้นเป็น 1 บาท 3. ไม่ปัดเศษ: เก็บค่าตามที่คำนวณได้ตรงๆ
3.3 ปัดแบบกฎ 50 สตางค์ เศษตั้งแต่ 0.50 ขึ้นไป: ตรวจสอบ 1. ปัดทศนิยม 2 ตำแหน่ง: ปัดตามหลักคณิตศาสตร์ทั่วไป 2. ปัดแบบกฎ 50 สตางค์: ถ้าเศษต่ำกว่า 0.50 บาท ให้ปัดทิ้ง ถ้าเศษตั้งแต่ 0.50 บาทขึ้นไป ให้ปัดขึ้นเป็น 1 บาท 3. ไม่ปัดเศษ: เก็บค่าตามที่คำนวณได้ตรงๆ
3.4 ไม่ปัดเศษเลย: ตรวจสอบ 1. ปัดทศนิยม 2 ตำแหน่ง: ปัดตามหลักคณิตศาสตร์ทั่วไป 2. ปัดแบบกฎ 50 สตางค์: ถ้าเศษต่ำกว่า 0.50 บาท ให้ปัดทิ้ง ถ้าเศษตั้งแต่ 0.50 บาทขึ้นไป ให้ปัดขึ้นเป็น 1 บาท 3. ไม่ปัดเศษ: เก็บค่าตามที่คำนวณได้ตรงๆ</t>
  </si>
  <si>
    <t>TC_PY_SSO_010</t>
  </si>
  <si>
    <t>ปัดเศษเงินสมทบตามกฎที่กำหนด — ตัวอย่างยอดที่มีเศษทศนิยมหลายแบบ (เช่น .126, .49, .50) ที่กำหนดเป็น input หลักขอ...</t>
  </si>
  <si>
    <t>TC_PY_SSO_010_001</t>
  </si>
  <si>
    <t>ปัดเศษเงินสมทบตามกฎที่กำหนด — ตัวอย่างยอดที่มีเศษทศนิยมหลายแบบ (เช่น .126, .49, .50) ที่กำหนดเป็น input หลักของ Requirement นี้ขาดหาย/ไม่ถูกต้อง</t>
  </si>
  <si>
    <t>TC_PY_SSO_011</t>
  </si>
  <si>
    <t>คำนวณอัตราประกันสังคมเมื่อพนักงานโอนย้ายสาขาระหว่างงวด — พนักงานย้ายสาขาระหว่างงวด</t>
  </si>
  <si>
    <t>TC_PY_SSO_011_001</t>
  </si>
  <si>
    <t>เมื่อ SPD Admin รัน Payroll ระบบต้อง ต้องใช้ข้อมูลสาขาและอัตราของสาขาล่าสุด ณ วันสิ้นงวดเสมอ</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</si>
  <si>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ต้องใช้ข้อมูลสาขาและอัตราของสาขาล่าสุด ณ วันสิ้นงวดเสมอ</t>
  </si>
  <si>
    <t>TC_PY_SSO_012</t>
  </si>
  <si>
    <t>คำนวณอัตราประกันสังคมเมื่อพนักงานโอนย้ายสาขาระหว่างงวด — วันที่/ช่วงเวลาที่เกี่ยวข้องอยู่นอกช่วงงวดที่กำลังประมวลผล (เช่น Effective Date...</t>
  </si>
  <si>
    <t>TC_PY_SSO_012_001</t>
  </si>
  <si>
    <t>คำนวณอัตราประกันสังคมเมื่อพนักงานโอนย้ายสาขาระหว่างงวด — วันที่/ช่วงเวลาที่เกี่ยวข้องอยู่นอกช่วงงวดที่กำลังประมวลผล (เช่น Effective Date หลุดออกนอกช่วงวันที่ของงวด)</t>
  </si>
  <si>
    <t>TC_PY_SSO_013</t>
  </si>
  <si>
    <t>ตรวจสอบว่าเงินสมทบฝั่งนายจ้างใช้อัตราของนายจ้างจริง (Regression) — ตั้งอัตราฝั่งนายจ้างให้ต่างจากฝั่งพนักงานอย่างชัดเจน แล้วตรวจผลลัพธ์</t>
  </si>
  <si>
    <t>TC_PY_SSO_013_001</t>
  </si>
  <si>
    <t>เมื่อ SPD Admin รัน Payroll ระบบต้อง เงินสมทบฝั่งนายจ้างต้องคำนวณจากอัตราฝั่งนายจ้างเท่านั้น ห้ามหยิบอัตราฝั่งพนักงานมาใช้ผิดพลาด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</si>
  <si>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เงินสมทบฝั่งนายจ้างต้องคำนวณจากอัตราฝั่งนายจ้างเท่านั้น ห้ามหยิบอัตราฝั่งพนักงานมาใช้ผิดพลาด</t>
  </si>
  <si>
    <t>TC_PY_SSO_014</t>
  </si>
  <si>
    <t>ตรวจสอบว่าเงินสมทบฝั่งนายจ้างใช้อัตราของนายจ้างจริง (Regression) — อัตราสาขาที่ตั้งค่าฝั่งพนักงานกับฝั่งนายจ้างต่างกันโดยเจตนา ที่กำหนดเป็น input ห...</t>
  </si>
  <si>
    <t>TC_PY_SSO_014_001</t>
  </si>
  <si>
    <t>ตรวจสอบว่าเงินสมทบฝั่งนายจ้างใช้อัตราของนายจ้างจริง (Regression) — อัตราสาขาที่ตั้งค่าฝั่งพนักงานกับฝั่งนายจ้างต่างกันโดยเจตนา ที่กำหนดเป็น input หลักของ Requirement นี้ขาดหาย/ไม่ถูกต้อง</t>
  </si>
  <si>
    <t>TC_PY_SSO_016</t>
  </si>
  <si>
    <t>ยืนยันขอบเขตวันที่ 20: พนักงานเข้างานในหรือก่อนวันที่ 20 ยังคงคำนวณผ่านกระบวนการ SSO ปกติเต็มเดือน</t>
  </si>
  <si>
    <t>TC_PY_SSO_016_001</t>
  </si>
  <si>
    <t>เมื่อ SPD Admin รัน Payroll ระบบต้อง:
• เงื่อนไข 1: พนักงานที่เข้างานในหรือก่อนวันที่ 20 ต้องถูกคำนวณฐานประกันสังคมผ่านกระบวนการ SSO ปกติ (ตามสัดส่วนวันทำงานจริงในเดือนนั้นตามปกติของ Recurring)
• เงื่อนไข 2: ต้อง verify ว่าพนักงานกลุ่มนี้ไม่ถูกส่งเข้ากระบวนการ SSO Hire After 20 โดยผิดพลาด</t>
  </si>
  <si>
    <t>Case 1: พนักงานเข้างานวันที่ 20 ของเดือนพอดี
Case 2: พนักงานเข้างานก่อนวันที่ 20 (เช่น วันที่ 5)</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</si>
  <si>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พนักงานเข้างานวันที่ 20 ของเดือนพอดี: ตรวจสอบ 1. พนักงานที่เข้างานในหรือก่อนวันที่ 20 ต้องถูกคำนวณฐานประกันสังคมผ่านกระบวนการ SSO ปกติ (ตามสัดส่วนวันทำงานจริงในเดือนนั้นตามปกติของ Recurring) 2. ต้อง verify ว่าพนักงานกลุ่มนี้ไม่ถูกส่งเข้ากระบวนการ SSO Hire After 20 โดยผิดพลาด
3.2 พนักงานเข้างานก่อนวันที่ 20 (เช่น วันที่ 5): ตรวจสอบ 1. พนักงานที่เข้างานในหรือก่อนวันที่ 20 ต้องถูกคำนวณฐานประกันสังคมผ่านกระบวนการ SSO ปกติ (ตามสัดส่วนวันทำงานจริงในเดือนนั้นตามปกติของ Recurring) 2. ต้อง verify ว่าพนักงานกลุ่มนี้ไม่ถูกส่งเข้ากระบวนการ SSO Hire After 20 โดยผิดพลาด</t>
  </si>
  <si>
    <t>https://dev.azure.com/centralgroup/Product%20-%20Humi/_workitems/edit/71930/</t>
  </si>
  <si>
    <t>เริ่มงาน 5/1/2026 = ทำงาน 27 วัน
เงินเดือน 10,000 / 30 = วันละ 333.33
ทำงาน 27 วัน สิ้นเดือนได้เงิน 9,000 ---&gt; ผิด 1
SSO 5% = 9000*5% = 450 ---&gt; ผิด 2</t>
  </si>
  <si>
    <t>TC_PY_SSO_017</t>
  </si>
  <si>
    <t>ยืนยันขอบเขตวันที่ 20: พนักงานเข้างานในหรือก่อนวันที่ 20 ยังคงคำนวณผ่านกระบวนการ SSO ปกติเต็มเดือน — พนักงานไม่มี Emp Job record สถานะ Active ที่มีผลครอบช่วงงวดที่กำลังประมวลผล (เช่...</t>
  </si>
  <si>
    <t>TC_PY_SSO_017_001</t>
  </si>
  <si>
    <t>ยืนยันขอบเขตวันที่ 20: พนักงานเข้างานในหรือก่อนวันที่ 20 ยังคงคำนวณผ่านกระบวนการ SSO ปกติเต็มเดือน — พนักงานไม่มี Emp Job record สถานะ Active ที่มีผลครอบช่วงงวดที่กำลังประมวลผล (เช่น ถูกเปลี่ยนสถานะก่อนวันสิ้นงวด)</t>
  </si>
  <si>
    <t>TC_PY_SSO_018</t>
  </si>
  <si>
    <t>คำนวณสิทธิ์ประกันสังคมตามกลุ่มพนักงานจริงจากตัวอย่าง Config (Permanent/Retirement/DVT/Internship)</t>
  </si>
  <si>
    <t>TC_PY_SSO_018_001</t>
  </si>
  <si>
    <t>เมื่อ SPD Admin รัน Payroll ระบบต้อง:
• เงื่อนไข 1: พนักงานกลุ่ม A-Permanent ต้องถูกคำนวณเงินสมทบประกันสังคมตามปกติ
• เงื่อนไข 2: พนักงานกลุ่ม D-Retirement, F-DVT (D1/D2), G-Internship (T1/T2/T3) ต้องไม่ถูกคำนวณเงินสมทบประกันสังคมเลยในทุกกรณี แม้จะมีเงินได้เข้าเงื่อนไขฐานประกันสังคมก็ตาม</t>
  </si>
  <si>
    <t>Case 1: กลุ่ม A-Permanent (พนักงานประจำ) : SSO Eligible=Y
Case 2: กลุ่ม D-Retirement ทุกกลุ่มย่อย : SSO Eligible=N
Case 3: กลุ่ม F-DVT กลุ่มย่อย D1/D2 (นักศึกษาทวิภาคี) : SSO Eligible=N
Case 4: กลุ่ม G-Internship กลุ่มย่อย T1/T2/T3 (นักศึกษาฝึกงาน) : SSO Eligible=N</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</si>
  <si>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กลุ่ม A-Permanent (พนักงานประจำ) : SSO Eligible=Y: ตรวจสอบ 1. พนักงานกลุ่ม A-Permanent ต้องถูกคำนวณเงินสมทบประกันสังคมตามปกติ 2. พนักงานกลุ่ม D-Retirement, F-DVT (D1/D2), G-Internship (T1/T2/T3) ต้องไม่ถูกคำนวณเงินสมทบประกันสังคมเลยในทุกกรณี แม้จะมีเงินได้เข้าเงื่อนไขฐานประกันสังคมก็ตาม
3.2 กลุ่ม D-Retirement ทุกกลุ่มย่อย : SSO Eligible=N: ตรวจสอบ 1. พนักงานกลุ่ม A-Permanent ต้องถูกคำนวณเงินสมทบประกันสังคมตามปกติ 2. พนักงานกลุ่ม D-Retirement, F-DVT (D1/D2), G-Internship (T1/T2/T3) ต้องไม่ถูกคำนวณเงินสมทบประกันสังคมเลยในทุกกรณี แม้จะมีเงินได้เข้าเงื่อนไขฐานประกันสังคมก็ตาม
3.3 กลุ่ม F-DVT กลุ่มย่อย D1/D2 (นักศึกษาทวิภาคี) : SSO Eligible=N: ตรวจสอบ 1. พนักงานกลุ่ม A-Permanent ต้องถูกคำนวณเงินสมทบประกันสังคมตามปกติ 2. พนักงานกลุ่ม D-Retirement, F-DVT (D1/D2), G-Internship (T1/T2/T3) ต้องไม่ถูกคำนวณเงินสมทบประกันสังคมเลยในทุกกรณี แม้จะมีเงินได้เข้าเงื่อนไขฐานประกันสังคมก็ตาม
3.4 กลุ่ม G-Internship กลุ่มย่อย T1/T2/T3 (นักศึกษาฝึกงาน) : SSO Eligible=N: ตรวจสอบ 1. พนักงานกลุ่ม A-Permanent ต้องถูกคำนวณเงินสมทบประกันสังคมตามปกติ 2. พนักงานกลุ่ม D-Retirement, F-DVT (D1/D2), G-Internship (T1/T2/T3) ต้องไม่ถูกคำนวณเงินสมทบประกันสังคมเลยในทุกกรณี แม้จะมีเงินได้เข้าเงื่อนไขฐานประกันสังคมก็ตาม</t>
  </si>
  <si>
    <t>TC_PY_SSO_019</t>
  </si>
  <si>
    <t>คำนวณสิทธิ์ประกันสังคมตามกลุ่มพนักงานจริงจากตัวอย่าง Config (Permanent/Retirement/DVT/Internship) — 1. พนักงานตัวอย่างกลุ่ม A-Permanent 1 คน 2. พนักงานตัวอย่างกลุ่ม D-Retirement 1...</t>
  </si>
  <si>
    <t>TC_PY_SSO_019_001</t>
  </si>
  <si>
    <t>คำนวณสิทธิ์ประกันสังคมตามกลุ่มพนักงานจริงจากตัวอย่าง Config (Permanent/Retirement/DVT/Internship) — 1. พนักงานตัวอย่างกลุ่ม A-Permanent 1 คน 2. พนักงานตัวอย่างกลุ่ม D-Retirement 1 คน 3. พนักงานตัวอย่างกลุ่ม F-DVT กลุ่มย่อย D1 หรือ D2 1 คน 4. พนักงานต...</t>
  </si>
  <si>
    <t>TC_PY_SSO_020</t>
  </si>
  <si>
    <t>เพดานฐานประกันสังคมเปลี่ยนแปลงตามช่วงเวลาปฏิทิน ต้องเลือกตามงวดที่ประมวลผล ไม่ใช่ค่าคงที่</t>
  </si>
  <si>
    <t>TC_PY_SSO_020_001</t>
  </si>
  <si>
    <t>เมื่อ SPD Admin รัน Payroll ระบบต้อง:
• เงื่อนไข 1: เพดานฐานสูงสุดที่ใช้คำนวณต้องอิงจากวันที่ของงวดเงินเดือนที่กำลังประมวลผลเทียบกับตาราง SSO Base Amount ที่มีผลในช่วงนั้น ไม่ใช่ค่าที่ตั้งไว้ตายตัวในโปรแกรม
• เงื่อนไข 2: เพดานขั้นต่ำ 1,650 บาท ต้องคงที่เหมือนกันในทุกช่วงเวลา ไม่เปลี่ยนแปลง</t>
  </si>
  <si>
    <t>Case 1: ประมวลผลงวดก่อนปี 2026 (เพดานสูงสุด 15,000 บาท)
Case 2: ประมวลผลงวดปี 2026-2028 (เพดานสูงสุด 17,500 บาท)
Case 3: ประมวลผลงวดปี 2029 เป็นต้นไป (เพดานสูงสุด 20,000 บาท)
Case 4: ประมวลผลงวดที่คาบเกี่ยวรอยต่อปี 2025 สิ้นสุด/2026 เริ่มต้น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</si>
  <si>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ประมวลผลงวดก่อนปี 2026 (เพดานสูงสุด 15,000 บาท): ตรวจสอบ 1. เพดานฐานสูงสุดที่ใช้คำนวณต้องอิงจากวันที่ของงวดเงินเดือนที่กำลังประมวลผลเทียบกับตาราง SSO Base Amount ที่มีผลในช่วงนั้น ไม่ใช่ค่าที่ตั้งไว้ตายตัวในโปรแกรม 2. เพดานขั้นต่ำ 1,650 บาท ต้องคงที่เหมือนกันในทุกช่วงเวลา ไม่เปลี่ยนแปลง
3.2 ประมวลผลงวดปี 2026-2028 (เพดานสูงสุด 17,500 บาท): ตรวจสอบ 1. เพดานฐานสูงสุดที่ใช้คำนวณต้องอิงจากวันที่ของงวดเงินเดือนที่กำลังประมวลผลเทียบกับตาราง SSO Base Amount ที่มีผลในช่วงนั้น ไม่ใช่ค่าที่ตั้งไว้ตายตัวในโปรแกรม 2. เพดานขั้นต่ำ 1,650 บาท ต้องคงที่เหมือนกันในทุกช่วงเวลา ไม่เปลี่ยนแปลง
3.3 ประมวลผลงวดปี 2029 เป็นต้นไป (เพดานสูงสุด 20,000 บาท): ตรวจสอบ 1. เพดานฐานสูงสุดที่ใช้คำนวณต้องอิงจากวันที่ของงวดเงินเดือนที่กำลังประมวลผลเทียบกับตาราง SSO Base Amount ที่มีผลในช่วงนั้น ไม่ใช่ค่าที่ตั้งไว้ตายตัวในโปรแกรม 2. เพดานขั้นต่ำ 1,650 บาท ต้องคงที่เหมือนกันในทุกช่วงเวลา ไม่เปลี่ยนแปลง
3.4 ประมวลผลงวดที่คาบเกี่ยวรอยต่อปี 2025 สิ้นสุด/2026 เริ่มต้น: ตรวจสอบ 1. เพดานฐานสูงสุดที่ใช้คำนวณต้องอิงจากวันที่ของงวดเงินเดือนที่กำลังประมวลผลเทียบกับตาราง SSO Base Amount ที่มีผลในช่วงนั้น ไม่ใช่ค่าที่ตั้งไว้ตายตัวในโปรแกรม 2. เพดานขั้นต่ำ 1,650 บาท ต้องคงที่เหมือนกันในทุกช่วงเวลา ไม่เปลี่ยนแปลง</t>
  </si>
  <si>
    <t>https://dev.azure.com/centralgroup/Product%20-%20Humi/_workitems/edit/72034/</t>
  </si>
  <si>
    <t xml:space="preserve">Payroll area ใหม่ 12/2025, 01/2029 ประมวลผลแล้ว Failed
</t>
  </si>
  <si>
    <t>TC_PY_SSO_021</t>
  </si>
  <si>
    <t>เพดานฐานประกันสังคมเปลี่ยนแปลงตามช่วงเวลาปฏิทิน ต้องเลือกตามงวดที่ประมวลผล ไม่ใช่ค่าคงที่ — วันที่/ช่วงเวลาที่เกี่ยวข้องอยู่นอกช่วงงวดที่กำลังประมวลผล (เช่น Effective Date...</t>
  </si>
  <si>
    <t>TC_PY_SSO_021_001</t>
  </si>
  <si>
    <t>เพดานฐานประกันสังคมเปลี่ยนแปลงตามช่วงเวลาปฏิทิน ต้องเลือกตามงวดที่ประมวลผล ไม่ใช่ค่าคงที่ — วันที่/ช่วงเวลาที่เกี่ยวข้องอยู่นอกช่วงงวดที่กำลังประมวลผล (เช่น Effective Date หลุดออกนอกช่วงวันที่ของงวด)</t>
  </si>
  <si>
    <t>TC_PY_SSO_022</t>
  </si>
  <si>
    <t>อัตราประกันสังคมตามสาขาเปลี่ยนแปลงตามช่วงเวลา ต้องเลือกอัตราตามวันที่มีผลจริง</t>
  </si>
  <si>
    <t>TC_PY_SSO_022_001</t>
  </si>
  <si>
    <t>เมื่อ SPD Admin รัน Payroll ระบบต้อง:
• เงื่อนไข 1: อัตรา SSO ฝั่งพนักงาน/นายจ้างของสาขาต้องเลือกตามวันที่ของงวดที่กำลังประมวลผลเทียบกับช่วงเวลาที่อัตรานั้นมีผลจริงในตาราง SSO Branch Rate
• เงื่อนไข 2: เมื่อพ้นช่วงอัตราลดพิเศษแล้ว งวดถัดไปต้องกลับไปใช้อัตรามาตรฐานของสาขาโดยอัตโนมัติโดยไม่ต้องตั้งค่าเพิ่ม</t>
  </si>
  <si>
    <t>Case 1: ประมวลผลงวดที่อยู่ในช่วงอัตราลดพิเศษของสาขา (เช่น 3%/3%)
Case 2: ประมวลผลงวดก่อน/หลังช่วงอัตราลดพิเศษ (กลับไปเป็น 5%/5%)</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</si>
  <si>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3.1 ประมวลผลงวดที่อยู่ในช่วงอัตราลดพิเศษของสาขา (เช่น 3%/3%): ตรวจสอบ 1. อัตรา SSO ฝั่งพนักงาน/นายจ้างของสาขาต้องเลือกตามวันที่ของงวดที่กำลังประมวลผลเทียบกับช่วงเวลาที่อัตรานั้นมีผลจริงในตาราง SSO Branch Rate 2. เมื่อพ้นช่วงอัตราลดพิเศษแล้ว งวดถัดไปต้องกลับไปใช้อัตรามาตรฐานของสาขาโดยอัตโนมัติโดยไม่ต้องตั้งค่าเพิ่ม
3.2 ประมวลผลงวดก่อน/หลังช่วงอัตราลดพิเศษ (กลับไปเป็น 5%/5%): ตรวจสอบ 1. อัตรา SSO ฝั่งพนักงาน/นายจ้างของสาขาต้องเลือกตามวันที่ของงวดที่กำลังประมวลผลเทียบกับช่วงเวลาที่อัตรานั้นมีผลจริงในตาราง SSO Branch Rate 2. เมื่อพ้นช่วงอัตราลดพิเศษแล้ว งวดถัดไปต้องกลับไปใช้อัตรามาตรฐานของสาขาโดยอัตโนมัติโดยไม่ต้องตั้งค่าเพิ่ม</t>
  </si>
  <si>
    <t>TC_PY_SSO_023</t>
  </si>
  <si>
    <t>อัตราประกันสังคมตามสาขาเปลี่ยนแปลงตามช่วงเวลา ต้องเลือกอัตราตามวันที่มีผลจริง — หาอัตราที่ตรงเงื่อนไขไม่พบในตารางอัตรา (ช่องว่างในตาราง เช่น อายุงาน/กลุ่มพนักงา...</t>
  </si>
  <si>
    <t>TC_PY_SSO_023_001</t>
  </si>
  <si>
    <t>เมื่อ SPD Admin รัน Payroll ระบบต้อง ระบบจัดการตามพฤติกรรมที่ยืนยันกับ Business แล้ว (error เตือน/ใช้ 0/ข้ามพนักงานคนนี้) ไม่ crash และไม่ใช้อัตราของช่องอื่นโดยผิดพลาด</t>
  </si>
  <si>
    <t>อัตราประกันสังคมตามสาขาเปลี่ยนแปลงตามช่วงเวลา ต้องเลือกอัตราตามวันที่มีผลจริง — หาอัตราที่ตรงเงื่อนไขไม่พบในตารางอัตรา (ช่องว่างในตาราง เช่น อายุงาน/กลุ่มพนักงานไม่มีแถวใดครอบคลุม)</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</si>
  <si>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ระบบจัดการตามพฤติกรรมที่ยืนยันกับ Business แล้ว (error เตือน/ใช้ 0/ข้ามพนักงานคนนี้) ไม่ crash และไม่ใช้อัตราของช่องอื่นโดยผิดพลาด</t>
  </si>
  <si>
    <t>TC_PY_SSO_024</t>
  </si>
  <si>
    <t>ยืนยันว่า Override เป็นการตั้งค่าเฉพาะรายบุคคล ไม่กระทบพนักงานคนอื่นในสาขาเดียวกัน — พนักงาน A ในสาขา X มีการตั้งค่า Override อัตราเฉพาะบุคคล</t>
  </si>
  <si>
    <t>TC_PY_SSO_024_001</t>
  </si>
  <si>
    <t>เมื่อ SPD Admin รัน Payroll ระบบต้อง:
• เงื่อนไข 1: พนักงาน A ต้องใช้อัตรา Override เฉพาะบุคคลที่ตั้งไว้ ไม่ใช่อัตราของสาขา X
• เงื่อนไข 2: พนักงาน B ต้องยังคงใช้อัตราของสาขา X ตามปกติ (Default) แม้พนักงาน A ในสาขาเดียวกันจะมี Override ก็ตาม — ยืนยันว่า Override เป็นการตั้งค่าระดับพนักงานรายคน ไม่ใช่การเปลี่ยนอัตรามาตรฐานของสาขาทั้งสาขา</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</si>
  <si>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3.1 พนักงาน A ต้องใช้อัตรา Override เฉพาะบุคคลที่ตั้งไว้ ไม่ใช่อัตราของสาขา X
3.2 พนักงาน B ต้องยังคงใช้อัตราของสาขา X ตามปกติ (Default) แม้พนักงาน A ในสาขาเดียวกันจะมี Override ก็ตาม — ยืนยันว่า Override เป็นการตั้งค่าระดับพนักงานรายคน ไม่ใช่การเปลี่ยนอัตรามาตรฐานของสาขาทั้งสาขา</t>
  </si>
  <si>
    <t>TC_PY_SSO_025</t>
  </si>
  <si>
    <t>ยืนยันว่า Override เป็นการตั้งค่าเฉพาะรายบุคคล ไม่กระทบพนักงานคนอื่นในสาขาเดียวกัน — พนักงาน B ในสาขา X เดียวกัน ไม่มี Override ใดๆ</t>
  </si>
  <si>
    <t>TC_PY_SSO_025_001</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</si>
  <si>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3.1 พนักงาน A ต้องใช้อัตรา Override เฉพาะบุคคลที่ตั้งไว้ ไม่ใช่อัตราของสาขา X
3.2 พนักงาน B ต้องยังคงใช้อัตราของสาขา X ตามปกติ (Default) แม้พนักงาน A ในสาขาเดียวกันจะมี Override ก็ตาม — ยืนยันว่า Override เป็นการตั้งค่าระดับพนักงานรายคน ไม่ใช่การเปลี่ยนอัตรามาตรฐานของสาขาทั้งสาขา</t>
  </si>
  <si>
    <t>TC_PY_SSO_026</t>
  </si>
  <si>
    <t>คำนวณฐานประกันสังคมจากเงินเดือนเฉพาะช่วงวันที่ 21-สิ้นเดือน — เข้างานวันที่ 22 ของเดือน</t>
  </si>
  <si>
    <t>TC_PY_SSO_026_001</t>
  </si>
  <si>
    <t>เมื่อ SPD Admin รัน Payroll ระบบต้อง ฐานประกันสังคมคำนวณจากเงินเดือนพื้นฐานเท่านั้น เฉพาะช่วงวันที่ 21 ถึงสิ้นเดือน โดยใช้สัดส่วนวันทำงานจริงในช่วงนั้น. Formula: ฐานประกันสังคม = (เงินเดือนต่อเดือน หารด้วยจำนวนวันฐาน) คูณด้วยจำนวนวันที่ทำงานจริงในช่วง 21-สิ้นเดือน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</si>
  <si>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ฐานประกันสังคมคำนวณจากเงินเดือนพื้นฐานเท่านั้น เฉพาะช่วงวันที่ 21 ถึงสิ้นเดือน โดยใช้สัดส่วนวันทำงานจริงในช่วงนั้น. Formula: ฐานประกันสังคม = (เงินเดือนต่อเดือน หารด้วยจำนวนวันฐาน) คูณด้วยจำนวนวันที่ทำงานจริงในช่วง 21-สิ้นเดือน</t>
  </si>
  <si>
    <t>TC_PY_SSO_027</t>
  </si>
  <si>
    <t>คำนวณฐานประกันสังคมจากเงินเดือนเฉพาะช่วงวันที่ 21-สิ้นเดือน — พนักงานไม่มี Emp Job record สถานะ Active ที่มีผลครอบช่วงงวดที่กำลังประมวลผล (เช่...</t>
  </si>
  <si>
    <t>TC_PY_SSO_027_001</t>
  </si>
  <si>
    <t>คำนวณฐานประกันสังคมจากเงินเดือนเฉพาะช่วงวันที่ 21-สิ้นเดือน — พนักงานไม่มี Emp Job record สถานะ Active ที่มีผลครอบช่วงงวดที่กำลังประมวลผล (เช่น ถูกเปลี่ยนสถานะก่อนวันสิ้นงวด)</t>
  </si>
  <si>
    <t>TC_PY_SSO_028</t>
  </si>
  <si>
    <t>คำนวณเงินสมทบฝั่งพนักงานจากฐานที่ได้ — คำนวณเงินสมทบจากฐานที่ได้ในขั้นตอนก่อนหน้า</t>
  </si>
  <si>
    <t>TC_PY_SSO_028_001</t>
  </si>
  <si>
    <t>เมื่อ SPD Admin รัน Payroll ระบบต้อง เงินสมทบฝั่งพนักงาน = ฐานประกันสังคมเฉพาะช่วง คูณด้วยอัตราเงินสมทบฝั่งพนักงาน จากนั้นปัดเศษตามกฎที่กำหนด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</si>
  <si>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เงินสมทบฝั่งพนักงาน = ฐานประกันสังคมเฉพาะช่วง คูณด้วยอัตราเงินสมทบฝั่งพนักงาน จากนั้นปัดเศษตามกฎที่กำหนด</t>
  </si>
  <si>
    <t>TC_PY_SSO_029</t>
  </si>
  <si>
    <t>คำนวณเงินสมทบฝั่งพนักงานจากฐานที่ได้ — 1. ฐานประกันสังคมที่คำนวณได้จากขั้นตอนก่อนหน้า 2. อัตราเงินสมทบฝั่งพนักงาน ที่กำ...</t>
  </si>
  <si>
    <t>TC_PY_SSO_029_001</t>
  </si>
  <si>
    <t>คำนวณเงินสมทบฝั่งพนักงานจากฐานที่ได้ — 1. ฐานประกันสังคมที่คำนวณได้จากขั้นตอนก่อนหน้า 2. อัตราเงินสมทบฝั่งพนักงาน ที่กำหนดเป็น input หลักของ Requirement นี้ขาดหาย/ไม่ถูกต้อง</t>
  </si>
  <si>
    <t>TC_PY_SSO_030</t>
  </si>
  <si>
    <t>Boundary: เข้างานวันที่ 20 พอดี (ยังไม่เข้าเงื่อนไข) — เข้างานวันที่ 20 พอดี</t>
  </si>
  <si>
    <t>TC_PY_SSO_030_001</t>
  </si>
  <si>
    <t>เมื่อ SPD Admin รัน Payroll ระบบต้อง เงื่อนไขนี้ใช้เฉพาะพนักงานที่เข้างาน "หลัง" วันที่ 20 เท่านั้น วันที่ 20 พอดียังไม่เข้าเงื่อนไข</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</si>
  <si>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เงื่อนไขนี้ใช้เฉพาะพนักงานที่เข้างาน "หลัง" วันที่ 20 เท่านั้น วันที่ 20 พอดียังไม่เข้าเงื่อนไข</t>
  </si>
  <si>
    <t>TC_PY_SSO_031</t>
  </si>
  <si>
    <t>Boundary: เข้างานวันที่ 20 พอดี (ยังไม่เข้าเงื่อนไข) — พนักงานไม่มี Emp Job record สถานะ Active ที่มีผลครอบช่วงงวดที่กำลังประมวลผล (เช่...</t>
  </si>
  <si>
    <t>TC_PY_SSO_031_001</t>
  </si>
  <si>
    <t>Boundary: เข้างานวันที่ 20 พอดี (ยังไม่เข้าเงื่อนไข) — พนักงานไม่มี Emp Job record สถานะ Active ที่มีผลครอบช่วงงวดที่กำลังประมวลผล (เช่น ถูกเปลี่ยนสถานะก่อนวันสิ้นงวด)</t>
  </si>
  <si>
    <t>TC_PY_SSO_032</t>
  </si>
  <si>
    <t>Boundary: เข้างานวันที่ 21 พอดี (เข้าเงื่อนไขเต็มรูปแบบ) — เข้างานวันที่ 21 พอดี</t>
  </si>
  <si>
    <t>TC_PY_SSO_032_001</t>
  </si>
  <si>
    <t>เมื่อ SPD Admin รัน Payroll ระบบต้อง วันที่ 21 คือวันแรกที่เข้าเงื่อนไขนี้ ให้คำนวณฐานเต็มช่วง 21-สิ้นเดือน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</si>
  <si>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วันที่ 21 คือวันแรกที่เข้าเงื่อนไขนี้ ให้คำนวณฐานเต็มช่วง 21-สิ้นเดือน</t>
  </si>
  <si>
    <t>TC_PY_SSO_033</t>
  </si>
  <si>
    <t>Boundary: เข้างานวันที่ 21 พอดี (เข้าเงื่อนไขเต็มรูปแบบ) — พนักงานไม่มี Emp Job record สถานะ Active ที่มีผลครอบช่วงงวดที่กำลังประมวลผล (เช่...</t>
  </si>
  <si>
    <t>TC_PY_SSO_033_001</t>
  </si>
  <si>
    <t>Boundary: เข้างานวันที่ 21 พอดี (เข้าเงื่อนไขเต็มรูปแบบ) — พนักงานไม่มี Emp Job record สถานะ Active ที่มีผลครอบช่วงงวดที่กำลังประมวลผล (เช่น ถูกเปลี่ยนสถานะก่อนวันสิ้นงวด)</t>
  </si>
  <si>
    <t>TC_PY_SSO_034</t>
  </si>
  <si>
    <t>คำนวณเมื่อฐานที่ได้เกินเพดานสูงสุด — ฐานที่คำนวณได้เกินเพดานสูงสุด</t>
  </si>
  <si>
    <t>TC_PY_SSO_034_001</t>
  </si>
  <si>
    <t>เมื่อ SPD Admin รัน Payroll ระบบต้อง ใช้เพดานสูงสุดแทนฐานจริง เหมือนกับเงื่อนไข SSO ปกติ</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</si>
  <si>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ใช้เพดานสูงสุดแทนฐานจริง เหมือนกับเงื่อนไข SSO ปกติ</t>
  </si>
  <si>
    <t>TC_PY_SSO_035</t>
  </si>
  <si>
    <t>คำนวณเมื่อฐานที่ได้เกินเพดานสูงสุด — เงื่อนไขปกติที่ไม่เข้าเงื่อนไขพิเศษนี้</t>
  </si>
  <si>
    <t>TC_PY_SSO_035_001</t>
  </si>
  <si>
    <t>เมื่อ SPD Admin รัน Payroll ระบบต้อง ระบบดำเนินการต่อ/คำนวณผลหลักตามปกติ โดยไม่ถูก guard นี้ขัดขวาง (ใช้เพดานสูงสุดแทนฐานจริง เหมือนกับเงื่อนไข SSO ปกติ)</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</si>
  <si>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ระบบดำเนินการต่อ/คำนวณผลหลักตามปกติ โดยไม่ถูก guard นี้ขัดขวาง (ใช้เพดานสูงสุดแทนฐานจริง เหมือนกับเงื่อนไข SSO ปกติ)</t>
  </si>
  <si>
    <t>TC_PY_SSO_036</t>
  </si>
  <si>
    <t>Scope Guard: ใช้เฉพาะกลุ่มพนักงานรายเดือนเท่านั้น — พนักงานรายวันที่เข้างานหลังวันที่ 20</t>
  </si>
  <si>
    <t>TC_PY_SSO_036_001</t>
  </si>
  <si>
    <t>เมื่อ SPD Admin รัน Payroll ระบบต้อง กระบวนการนี้ต้องไม่ประมวลผลให้พนักงานที่จ่ายค่าจ้างแบบรายวัน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</si>
  <si>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กระบวนการนี้ต้องไม่ประมวลผลให้พนักงานที่จ่ายค่าจ้างแบบรายวัน</t>
  </si>
  <si>
    <t>TC_PY_SSO_037</t>
  </si>
  <si>
    <t>Scope Guard: ใช้เฉพาะกลุ่มพนักงานรายเดือนเท่านั้น — พนักงานไม่มี Emp Job record สถานะ Active ที่มีผลครอบช่วงงวดที่กำลังประมวลผล (เช่...</t>
  </si>
  <si>
    <t>TC_PY_SSO_037_001</t>
  </si>
  <si>
    <t>Scope Guard: ใช้เฉพาะกลุ่มพนักงานรายเดือนเท่านั้น — พนักงานไม่มี Emp Job record สถานะ Active ที่มีผลครอบช่วงงวดที่กำลังประมวลผล (เช่น ถูกเปลี่ยนสถานะก่อนวันสิ้นงวด)</t>
  </si>
  <si>
    <t>TC_PY_SSO_038</t>
  </si>
  <si>
    <t>ประมวลผลรอบ Off-Cycle และปิดงวดให้ครบทั้ง 2 ฝั่ง — ประมวลผลรอบ Off-Cycle จนปิดงวดสำเร็จ</t>
  </si>
  <si>
    <t>TC_PY_SSO_038_001</t>
  </si>
  <si>
    <t>เมื่อ SPD Admin รัน Payroll ระบบต้อง ต้องรันกระบวนการเงินได้ครั้งเดียวและประกันสังคมตามปกติในรอบ Off-Cycle จนได้เงินสมทบครบทั้ง 2 ฝั่งก่อนปิดงวด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</si>
  <si>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ต้องรันกระบวนการเงินได้ครั้งเดียวและประกันสังคมตามปกติในรอบ Off-Cycle จนได้เงินสมทบครบทั้ง 2 ฝั่งก่อนปิดงวด</t>
  </si>
  <si>
    <t>TC_PY_SSO_039</t>
  </si>
  <si>
    <t>ประมวลผลรอบ Off-Cycle และปิดงวดให้ครบทั้ง 2 ฝั่ง — วันที่/ช่วงเวลาที่เกี่ยวข้องอยู่นอกช่วงงวดที่กำลังประมวลผล (เช่น Effective Date...</t>
  </si>
  <si>
    <t>TC_PY_SSO_039_001</t>
  </si>
  <si>
    <t>ประมวลผลรอบ Off-Cycle และปิดงวดให้ครบทั้ง 2 ฝั่ง — วันที่/ช่วงเวลาที่เกี่ยวข้องอยู่นอกช่วงงวดที่กำลังประมวลผล (เช่น Effective Date หลุดออกนอกช่วงวันที่ของงวด)</t>
  </si>
  <si>
    <t>TC_PY_SSO_040</t>
  </si>
  <si>
    <t>โอนยอดหักไปเก็บจริงในงวดถัดไป (กรณีปกติ) — โอนสำเร็จ งวดถัดไปยังเปิดอยู่ปกติ</t>
  </si>
  <si>
    <t>TC_PY_SSO_040_001</t>
  </si>
  <si>
    <t>เมื่อ SPD Admin รัน Payroll ระบบต้อง เมื่องวด Off-Cycle ปิดแล้ว และงวด Normal ถัดไปยังเปิดอยู่ ให้โอนยอดที่บันทึกไว้ชั่วคราวไปเป็นรายการหักจริงในงวดถัดไป</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</si>
  <si>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เมื่องวด Off-Cycle ปิดแล้ว และงวด Normal ถัดไปยังเปิดอยู่ ให้โอนยอดที่บันทึกไว้ชั่วคราวไปเป็นรายการหักจริงในงวดถัดไป</t>
  </si>
  <si>
    <t>TC_PY_SSO_041</t>
  </si>
  <si>
    <t>โอนยอดหักไปเก็บจริงในงวดถัดไป (กรณีปกติ) — วันที่/ช่วงเวลาที่เกี่ยวข้องอยู่นอกช่วงงวดที่กำลังประมวลผล (เช่น Effective Date...</t>
  </si>
  <si>
    <t>TC_PY_SSO_041_001</t>
  </si>
  <si>
    <t>โอนยอดหักไปเก็บจริงในงวดถัดไป (กรณีปกติ) — วันที่/ช่วงเวลาที่เกี่ยวข้องอยู่นอกช่วงงวดที่กำลังประมวลผล (เช่น Effective Date หลุดออกนอกช่วงวันที่ของงวด)</t>
  </si>
  <si>
    <t>TC_PY_SSO_042</t>
  </si>
  <si>
    <t>โอนยอดล้มเหลว: งวดถัดไปยังไม่เปิด — งวดถัดไปยังไม่เปิด หรือปิดไปแล้ว</t>
  </si>
  <si>
    <t>TC_PY_SSO_042_001</t>
  </si>
  <si>
    <t>เมื่อ SPD Admin รัน Payroll ระบบต้อง การโอนยอดต้องไม่สำเร็จหากงวด Normal ถัดไปไม่อยู่ในสถานะเปิด ต้องมีการแจ้งเตือนข้อผิดพลาดที่ชัดเจน</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</si>
  <si>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การโอนยอดต้องไม่สำเร็จหากงวด Normal ถัดไปไม่อยู่ในสถานะเปิด ต้องมีการแจ้งเตือนข้อผิดพลาดที่ชัดเจน</t>
  </si>
  <si>
    <t>TC_PY_SSO_043</t>
  </si>
  <si>
    <t>โอนยอดล้มเหลว: งวดถัดไปยังไม่เปิด — เงื่อนไขปกติที่ไม่เข้าเงื่อนไขพิเศษนี้</t>
  </si>
  <si>
    <t>TC_PY_SSO_043_001</t>
  </si>
  <si>
    <t>เมื่อ SPD Admin รัน Payroll ระบบต้อง ระบบดำเนินการต่อ/คำนวณผลหลักตามปกติ โดยไม่ถูก guard นี้ขัดขวาง (การโอนยอดต้องไม่สำเร็จหากงวด Normal ถัดไปไม่อยู่ในสถานะเปิด ต้องมีการแจ้งเตือนข้อผิดพลาดที่ชัดเจน)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</si>
  <si>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ระบบดำเนินการต่อ/คำนวณผลหลักตามปกติ โดยไม่ถูก guard นี้ขัดขวาง (การโอนยอดต้องไม่สำเร็จหากงวด Normal ถัดไปไม่อยู่ในสถานะเปิด ต้องมีการแจ้งเตือนข้อผิดพลาดที่ชัดเจน)</t>
  </si>
  <si>
    <t>TC_PY_SSO_044</t>
  </si>
  <si>
    <t>ป้องกันการโอนยอดซ้ำ (Idempotency) — รันกระบวนการโอนยอดซ้ำ 2 ครั้งสำหรับงวดเดียวกัน</t>
  </si>
  <si>
    <t>TC_PY_SSO_044_001</t>
  </si>
  <si>
    <t>เมื่อ SPD Admin รัน Payroll ระบบต้อง ต้องมีการตรวจสอบไม่ให้สร้างรายการโอนยอดซ้ำ แม้จะรันกระบวนการเดิมซ้ำหลายครั้ง</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</si>
  <si>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ต้องมีการตรวจสอบไม่ให้สร้างรายการโอนยอดซ้ำ แม้จะรันกระบวนการเดิมซ้ำหลายครั้ง</t>
  </si>
  <si>
    <t>TC_PY_SSO_045</t>
  </si>
  <si>
    <t>ป้องกันการโอนยอดซ้ำ (Idempotency) — เงื่อนไขปกติที่ไม่เข้าเงื่อนไขพิเศษนี้</t>
  </si>
  <si>
    <t>TC_PY_SSO_045_001</t>
  </si>
  <si>
    <t>เมื่อ SPD Admin รัน Payroll ระบบต้อง ระบบดำเนินการต่อ/คำนวณผลหลักตามปกติ โดยไม่ถูก guard นี้ขัดขวาง (ต้องมีการตรวจสอบไม่ให้สร้างรายการโอนยอดซ้ำ แม้จะรันกระบวนการเดิมซ้ำหลายครั้ง)</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</si>
  <si>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ระบบดำเนินการต่อ/คำนวณผลหลักตามปกติ โดยไม่ถูก guard นี้ขัดขวาง (ต้องมีการตรวจสอบไม่ให้สร้างรายการโอนยอดซ้ำ แม้จะรันกระบวนการเดิมซ้ำหลายครั้ง)</t>
  </si>
  <si>
    <t>TC_PY_SSO_046</t>
  </si>
  <si>
    <t>ทดสอบ End-to-End ตามตัวอย่างในสเปก — ตามตัวอย่าง: เงินเดือน 50,000 บาท เข้างานวันที่ 22 มกราคม</t>
  </si>
  <si>
    <t>TC_PY_SSO_046_001</t>
  </si>
  <si>
    <t>เมื่อ SPD Admin รัน Payroll ระบบต้อง ผลลัพธ์ทุกขั้นตอนต้องตรงกับตัวอย่างในสเปก ตั้งแต่ฐานประกันสังคม เงินสมทบฝั่งพนักงาน/นายจ้าง จนถึงยอดที่โอนไปงวดถัดไป</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</si>
  <si>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ผลลัพธ์ทุกขั้นตอนต้องตรงกับตัวอย่างในสเปก ตั้งแต่ฐานประกันสังคม เงินสมทบฝั่งพนักงาน/นายจ้าง จนถึงยอดที่โอนไปงวดถัดไป</t>
  </si>
  <si>
    <t>TC_PY_SSO_047</t>
  </si>
  <si>
    <t>ทดสอบ End-to-End ตามตัวอย่างในสเปก — พนักงานไม่มี Emp Job record สถานะ Active ที่มีผลครอบช่วงงวดที่กำลังประมวลผล (เช่...</t>
  </si>
  <si>
    <t>TC_PY_SSO_047_001</t>
  </si>
  <si>
    <t>ทดสอบ End-to-End ตามตัวอย่างในสเปก — พนักงานไม่มี Emp Job record สถานะ Active ที่มีผลครอบช่วงงวดที่กำลังประมวลผล (เช่น ถูกเปลี่ยนสถานะก่อนวันสิ้นงวด)</t>
  </si>
  <si>
    <t>TC_PY_SSO_049</t>
  </si>
  <si>
    <t>คำนวณเมื่อฐานประกันสังคม = 17,500 บาทพอดี (เพดานสูงสุด)</t>
  </si>
  <si>
    <t>TC_PY_SSO_049_001</t>
  </si>
  <si>
    <t>เมื่อ SPD Admin รัน Payroll ระบบต้อง เงินสมทบคำนวณจากฐาน 17,500 เต็มจำนวน (ไม่ตัดก่อนถึงเพดาน และไม่ถือว่าเกินเพดานที่ 17,500 พอดี)</t>
  </si>
  <si>
    <t>• ฐานคำนวณประกันสังคม = 17,500 บาทพอดี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</si>
  <si>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เงินสมทบคำนวณจากฐาน 17,500 เต็มจำนวน (ไม่ตัดก่อนถึงเพดาน และไม่ถือว่าเกินเพดานที่ 17,500 พอดี)</t>
  </si>
  <si>
    <t>TC_PY_SSO_050</t>
  </si>
  <si>
    <t>คำนวณเมื่อฐานประกันสังคม = 17,501 บาท (เกินเพดานพอดี 1 บาท)</t>
  </si>
  <si>
    <t>TC_PY_SSO_050_001</t>
  </si>
  <si>
    <t>เมื่อ SPD Admin รัน Payroll ระบบต้อง เงินสมทบยังคงคำนวณจากฐาน 17,500 เท่านั้น (ตัดส่วนเกิน 1 บาทออก) ไม่คำนวณจาก 17,501 เต็มจำนวน</t>
  </si>
  <si>
    <t>• ฐานคำนวณประกันสังคม = 17,501 บาท (เกินเพดาน 1 บาท)</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</si>
  <si>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เงินสมทบยังคงคำนวณจากฐาน 17,500 เท่านั้น (ตัดส่วนเกิน 1 บาทออก) ไม่คำนวณจาก 17,501 เต็มจำนวน</t>
  </si>
  <si>
    <t>TC_PY_SSO_051</t>
  </si>
  <si>
    <t>คำนวณเมื่อฐานประกันสังคม = 1,650 บาทพอดี (เพดานต่ำสุด)</t>
  </si>
  <si>
    <t>TC_PY_SSO_051_001</t>
  </si>
  <si>
    <t>เมื่อ SPD Admin รัน Payroll ระบบต้อง ที่ฐาน = 1,650 พอดี ระบบยังคำนวณเงินสมทบตามฐานจริงด้วยอัตราปกติ (ไม่ตกไปอยู่ในเงื่อนไข "ต่ำกว่าเพดานต่ำสุด" ที่ไม่คำนวณให้)</t>
  </si>
  <si>
    <t>• ฐานคำนวณประกันสังคม = 1,650 บาทพอดี (จุดขอบเขตจริง — TS เดิม TS-201 ทดสอบแค่ค่ากลางระหว่าง floor-ceiling ไม่ใช่จุดพอดี)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</si>
  <si>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ที่ฐาน = 1,650 พอดี ระบบยังคำนวณเงินสมทบตามฐานจริงด้วยอัตราปกติ (ไม่ตกไปอยู่ในเงื่อนไข "ต่ำกว่าเพดานต่ำสุด" ที่ไม่คำนวณให้)</t>
  </si>
  <si>
    <t>TC_PY_SSO_052</t>
  </si>
  <si>
    <t>รวมฐานคำนวณประกันสังคมจากหลายประเภทเงินได้ที่รวมกันเกินเพดาน</t>
  </si>
  <si>
    <t>TC_PY_SSO_052_001</t>
  </si>
  <si>
    <t>เมื่อ SPD Admin รัน Payroll ระบบต้อง เพดาน 17,500 ใช้กับยอดรวมทุกประเภทเงินได้ที่มี SSO Flag (ไม่ใช่แยกเช็คเพดานทีละประเภท) — เงินสมทบคำนวณจากฐานรวมที่ถูกตัดที่ 17,500</t>
  </si>
  <si>
    <t>• พนักงานมีเงินได้หลายประเภท (Basic Pay + Fix Allowance ที่มี SSO Flag) แต่ละประเภทไม่เกิน 17,500 แต่รวมกันเกิน 17,500</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</si>
  <si>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เพดาน 17,500 ใช้กับยอดรวมทุกประเภทเงินได้ที่มี SSO Flag (ไม่ใช่แยกเช็คเพดานทีละประเภท) — เงินสมทบคำนวณจากฐานรวมที่ถูกตัดที่ 17,500</t>
  </si>
  <si>
    <t>TC_PY_SSO_053</t>
  </si>
  <si>
    <t>คำนวณอัตราประกันสังคมเมื่อโอนย้ายสาขา effective ตรงวันสุดท้ายของงวด</t>
  </si>
  <si>
    <t>TC_PY_SSO_053_001</t>
  </si>
  <si>
    <t>เมื่อ SPD Admin รัน Payroll ระบบต้อง สาขาใหม่มีผลตั้งแต่วันสุดท้ายของงวดนั้น (inclusive) ไม่ใช่เริ่มมีผลงวดถัดไป</t>
  </si>
  <si>
    <t>• พนักงานโอนย้ายสาขา โดยวันที่ effective ตรงกับวันสุดท้ายของงวดพอดี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</si>
  <si>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สาขาใหม่มีผลตั้งแต่วันสุดท้ายของงวดนั้น (inclusive) ไม่ใช่เริ่มมีผลงวดถัดไป</t>
  </si>
  <si>
    <t>TC_PY_SSO_054</t>
  </si>
  <si>
    <t>คำนวณอัตราประกันสังคมเมื่อโอนย้ายสาขามากกว่า 1 ครั้งในงวดเดียว</t>
  </si>
  <si>
    <t>TC_PY_SSO_054_001</t>
  </si>
  <si>
    <t>เมื่อ SPD Admin รัน Payroll ระบบต้อง ระบบใช้อัตราของสาขาล่าสุด ณ วันสิ้นงวด (ไม่ใช่สาขาแรกหรือสาขากลางทาง) ตามลำดับการโอนย้ายจริง</t>
  </si>
  <si>
    <t>• พนักงานโอนย้ายสาขามากกว่า 1 ครั้งภายในงวดเดียวกัน</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</si>
  <si>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ระบบใช้อัตราของสาขาล่าสุด ณ วันสิ้นงวด (ไม่ใช่สาขาแรกหรือสาขากลางทาง) ตามลำดับการโอนย้ายจริง</t>
  </si>
  <si>
    <t>TC_PY_SSO_055</t>
  </si>
  <si>
    <t>คำนวณสิทธิ์ประกันสังคมเมื่อพนักงานเปลี่ยนกลุ่มกลางงวดจากไม่มีสิทธิ์เป็นมีสิทธิ์</t>
  </si>
  <si>
    <t>TC_PY_SSO_055_001</t>
  </si>
  <si>
    <t>Critical</t>
  </si>
  <si>
    <t>เมื่อ SPD Admin รัน Payroll ระบบต้อง ระบบใช้สถานะสิทธิ์ SSO ล่าสุด ณ วันสิ้นงวด (มีสิทธิ์) คำนวณเงินสมทบให้ถูกต้อง ไม่ค้างใช้สถานะเดิม (ไม่มีสิทธิ์) ทั้งงวด</t>
  </si>
  <si>
    <t>• พนักงานเปลี่ยนกลุ่ม/กลุ่มย่อยพนักงานกลางงวด จากกลุ่มที่ไม่มีสิทธิ์ SSO ไปเป็นกลุ่มที่มีสิทธิ์ SSO (N→Y)</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</si>
  <si>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ระบบใช้สถานะสิทธิ์ SSO ล่าสุด ณ วันสิ้นงวด (มีสิทธิ์) คำนวณเงินสมทบให้ถูกต้อง ไม่ค้างใช้สถานะเดิม (ไม่มีสิทธิ์) ทั้งงวด</t>
  </si>
  <si>
    <t>TC_PY_SSO_056</t>
  </si>
  <si>
    <t>คำนวณสิทธิ์ประกันสังคมเมื่อพนักงานเปลี่ยนกลุ่มกลางงวดจากมีสิทธิ์เป็นไม่มีสิทธิ์</t>
  </si>
  <si>
    <t>TC_PY_SSO_056_001</t>
  </si>
  <si>
    <t>เมื่อ SPD Admin รัน Payroll ระบบต้อง ระบบหยุดคำนวณเงินสมทบ SSO ตามสถานะล่าสุด (ไม่มีสิทธิ์) ไม่คำนวณซ้ำเกินสิทธิ์จริงของพนักงาน</t>
  </si>
  <si>
    <t>• พนักงานเปลี่ยนกลุ่ม/กลุ่มย่อยพนักงานกลางงวด จากกลุ่มที่มีสิทธิ์ SSO ไปเป็นกลุ่มที่ไม่มีสิทธิ์ SSO (Y→N)</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</si>
  <si>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ระบบหยุดคำนวณเงินสมทบ SSO ตามสถานะล่าสุด (ไม่มีสิทธิ์) ไม่คำนวณซ้ำเกินสิทธิ์จริงของพนักงาน</t>
  </si>
  <si>
    <t>TC_PY_SSO_057</t>
  </si>
  <si>
    <t>คำนวณอัตราประกันสังคมสาขาเมื่อวันสุดท้ายที่อัตราพิเศษยังมีผลพอดี</t>
  </si>
  <si>
    <t>TC_PY_SSO_057_001</t>
  </si>
  <si>
    <t>เมื่อ SPD Admin รัน Payroll ระบบต้อง วันสุดท้ายของช่วงยังใช้อัตราพิเศษ (3%) และวันถัดไปเปลี่ยนเป็นอัตราปกติ (5%) ทันที ไม่มีวันคาบเกี่ยวที่ใช้อัตราผิด</t>
  </si>
  <si>
    <t>• อัตราสาขาพิเศษ (เช่น 3%) มีผลถึงวันสุดท้ายของช่วงที่กำหนดพอดี วันถัดไปกลับเป็นอัตราปกติ (5%)</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</si>
  <si>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วันสุดท้ายของช่วงยังใช้อัตราพิเศษ (3%) และวันถัดไปเปลี่ยนเป็นอัตราปกติ (5%) ทันที ไม่มีวันคาบเกี่ยวที่ใช้อัตราผิด</t>
  </si>
  <si>
    <t>https://dev.azure.com/centralgroup/Product%20-%20Humi/_workitems/edit/71931</t>
  </si>
  <si>
    <t>TC_PY_SSO_058</t>
  </si>
  <si>
    <t>คำนวณฐานประกันสังคม Hire After 20 ในเดือนกุมภาพันธ์ที่มี 28 วัน</t>
  </si>
  <si>
    <t>TC_PY_SSO_058_001</t>
  </si>
  <si>
    <t>เมื่อ SPD Admin รัน Payroll ระบบต้อง ฐานคำนวณช่วง 21-สิ้นเดือน (28 ก.พ.) นับสัดส่วนวันถูกต้องตามจำนวนวันจริงที่เหลือของเดือนนั้น</t>
  </si>
  <si>
    <t>• พนักงาน Hire After 20 (เข้างานหลังวันที่ 21) ในเดือนกุมภาพันธ์ปกติ (28 วัน)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</si>
  <si>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ฐานคำนวณช่วง 21-สิ้นเดือน (28 ก.พ.) นับสัดส่วนวันถูกต้องตามจำนวนวันจริงที่เหลือของเดือนนั้น</t>
  </si>
  <si>
    <t>TC_PY_SSO_059</t>
  </si>
  <si>
    <t>คำนวณฐานประกันสังคม Hire After 20 ในเดือนกุมภาพันธ์ปีอธิกสุรทิน (29 วัน)</t>
  </si>
  <si>
    <t>TC_PY_SSO_059_001</t>
  </si>
  <si>
    <t>เมื่อ SPD Admin รัน Payroll ระบบต้อง ฐานคำนวณช่วง 21-29 ก.พ. นับสัดส่วนวันถูกต้อง (มากกว่าเดือนปกติ 1 วัน)</t>
  </si>
  <si>
    <t>• พนักงาน Hire After 20 (เข้างานหลังวันที่ 21) ในเดือนกุมภาพันธ์ปีอธิกสุรทิน (29 วัน)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</si>
  <si>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ฐานคำนวณช่วง 21-29 ก.พ. นับสัดส่วนวันถูกต้อง (มากกว่าเดือนปกติ 1 วัน)</t>
  </si>
  <si>
    <t>TC_PY_SSO_060</t>
  </si>
  <si>
    <t>คำนวณฐานประกันสังคม Hire After 20 ในเดือนที่มี 31 วัน</t>
  </si>
  <si>
    <t>TC_PY_SSO_060_001</t>
  </si>
  <si>
    <t>เมื่อ SPD Admin รัน Payroll ระบบต้อง ฐานคำนวณช่วง 21-31 นับสัดส่วนวันถูกต้อง (10 วันจริงในช่วงนี้ ไม่ตัดที่ 21-30)</t>
  </si>
  <si>
    <t>• พนักงาน Hire After 20 (เข้างานหลังวันที่ 21) ในเดือนที่มี 31 วัน</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</si>
  <si>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ฐานคำนวณช่วง 21-31 นับสัดส่วนวันถูกต้อง (10 วันจริงในช่วงนี้ ไม่ตัดที่ 21-30)</t>
  </si>
  <si>
    <t>TC_PY_SSO_061</t>
  </si>
  <si>
    <t>คำนวณเมื่อฐานที่ได้ (Hire After 20, prorate) เท่ากับเพดานสูงสุดพอดี</t>
  </si>
  <si>
    <t>TC_PY_SSO_061_001</t>
  </si>
  <si>
    <t>เมื่อ SPD Admin รัน Payroll ระบบต้อง เพดาน 17,500 ใช้ผลเช่นเดียวกับเส้นทางคำนวณปกติ แม้เป็นฐานที่ผ่านการ prorate มาจากช่วง 21-สิ้นเดือนแล้ว (คนละ code path จากเพดานปกติ)</t>
  </si>
  <si>
    <t>• พนักงาน Hire After 20 ที่ฐานคำนวณ (prorate เฉพาะช่วง 21-สิ้นเดือน) = 17,500 บาทพอดี</t>
  </si>
  <si>
    <t>1. ตรวจสอบ หน้า Run Payroll แสดงงวดที่เลือก พร้อมข้อมูลพนักงานทดสอบครบถ้วน
2. ตรวจสอบ ระบบประมวลผลสำเร็จ สถานะเปลี่ยนเป็น Complete ไม่มี error ค้าง
3. ตรวจสอบ เพดาน 17,500 ใช้ผลเช่นเดียวกับเส้นทางคำนวณปกติ แม้เป็นฐานที่ผ่านการ prorate มาจากช่วง 21-สิ้นเดือนแล้ว (คนละ code path จากเพดานปกติ)</t>
  </si>
  <si>
    <t>TC_PY_SSO_062</t>
  </si>
  <si>
    <t>ป้องกันการโอนยอดซ้ำ (Idempotency) เมื่อสั่งโอนพร้อมกัน 2 process</t>
  </si>
  <si>
    <t>TC_PY_SSO_062_001</t>
  </si>
  <si>
    <t>เมื่อ SPD Admin รัน Payroll ระบบต้อง ระบบ lock การโอนยอด ป้องกันไม่ให้ 2 process โอนยอดหักไปงวดถัดไปสำเร็จพร้อมกันทั้งคู่ (ต้องมี 1 ถูกบล็อก ไม่ใช่โอนซ้ำ 2 รายการ)</t>
  </si>
  <si>
    <t>• พนักงานคนเดียวกัน+งวดเดียวกัน ถูกสั่งโอนยอดหักไปงวดถัดไปพร้อมกัน 2 process (concurrent)</t>
  </si>
  <si>
    <t>1. ตรวจสอบ หน้า Run Payroll แสดงงวดที่เลือก พร้อมข้อมูลพนักงานทดสอบครบถ้วน
2. ตรวจสอบ ระบบประมวลผลสำเร็จหรือแสดง error ตามเงื่อนไขที่ทดสอบ ไม่ crash กลางคัน
3. ตรวจสอบ ระบบ lock การโอนยอด ป้องกันไม่ให้ 2 process โอนยอดหักไปงวดถัดไปสำเร็จพร้อมกันทั้งคู่ (ต้องมี 1 ถูกบล็อก ไม่ใช่โอนซ้ำ 2 รายการ)</t>
  </si>
  <si>
    <t>Configuration</t>
  </si>
  <si>
    <t>TC_SSO_001</t>
  </si>
  <si>
    <t>เพิ่ม SSO Branch Info ทับช่วงวันที่ของ record ที่ยัง Active อยู่</t>
  </si>
  <si>
    <t>TC_SSO_001_001</t>
  </si>
  <si>
    <t>เมื่อ SPD Admin เพิ่ม SSO Branch Info ทับช่วงวันที่ของ record ที่ยัง Active อยู่ -&gt; ระบบบล็อกการบันทึกเมื่อช่วงวันที่ทับซ้อน และแสดง error แจ้งให้ปิดรายการเดิมก่อน</t>
  </si>
  <si>
    <t>-</t>
  </si>
  <si>
    <t>SSO Branch Registration (https://payroll-cnext-dev.central.co.th/admin/config/sso)</t>
  </si>
  <si>
    <t>1. Login เข้าระบบด้วย SPD Admin -&gt; Navigate ไปที่ https://payroll-cnext-dev.central.co.th/admin/config/sso -&gt; เลือกแท็บ "SSO Branch Registration"
2. กดปุ่ม "Add" / "+"
3. เพิ่ม SSO Branch Info ทับช่วงวันที่ของ record ที่ยัง Active อยู่ แล้วกด "Save"</t>
  </si>
  <si>
    <t>1. หน้ารายการ SSO Branch Registration แสดงขึ้น
2. ฟอร์ม Add SSO Branch Registration เปิดขึ้น
3. ตรวจสอบระบบบล็อกการบันทึกเมื่อช่วงวันที่ทับซ้อน และแสดง error แจ้งให้ปิดรายการเดิมก่อน</t>
  </si>
  <si>
    <t>TC_SSO_002</t>
  </si>
  <si>
    <t>ปิดรายการเดิมแล้วเพิ่ม SSO Branch Info รายการใหม่</t>
  </si>
  <si>
    <t>TC_SSO_002_001</t>
  </si>
  <si>
    <t>เมื่อ SPD Admin ปิดรายการเดิมแล้วเพิ่ม SSO Branch Info รายการใหม่ -&gt; ระบบต้อง ปิดรายการเดิม (Inactive) สำเร็จ และเพิ่มรายการใหม่สำเร็จ และรายการเดิมยังอยู่ในระบบ</t>
  </si>
  <si>
    <t>1. Login เข้าระบบด้วย SPD Admin -&gt; Navigate ไปที่ https://payroll-cnext-dev.central.co.th/admin/config/sso -&gt; เลือกแท็บ "SSO Branch Registration"
2. กดปุ่ม "Add" / "+"
3. ปิดรายการเดิมแล้วเพิ่ม SSO Branch Info รายการใหม่ แล้วกด "Save"</t>
  </si>
  <si>
    <t>1. หน้ารายการ SSO Branch Registration แสดงขึ้น
2. ฟอร์ม Add SSO Branch Registration เปิดขึ้น
3. ตรวจสอบปิดรายการเดิม (Inactive) สำเร็จ และเพิ่มรายการใหม่สำเร็จ และรายการเดิมยังอยู่ในระบบ</t>
  </si>
  <si>
    <t>TC_SSO_003</t>
  </si>
  <si>
    <t>View SSO Base Amount list</t>
  </si>
  <si>
    <t>TC_SSO_003_001</t>
  </si>
  <si>
    <t>เมื่อ SPD Admin View SSO Base Amount list -&gt; ระบบต้อง แสดงข้อมูลครบทุก record</t>
  </si>
  <si>
    <t>SSO Base Amount (https://payroll-cnext-dev.central.co.th/admin/config/sso)</t>
  </si>
  <si>
    <t>1. Login เข้าระบบด้วย SPD Admin -&gt; Navigate ไปที่ https://payroll-cnext-dev.central.co.th/admin/config/sso -&gt; เลือกแท็บ "SSO Base Amount"</t>
  </si>
  <si>
    <t>ตรวจสอบแสดงข้อมูลครบทุก record</t>
  </si>
  <si>
    <t>TC_SSO_004</t>
  </si>
  <si>
    <t>Add SSO Base Amount ด้วยข้อมูลที่ถูกต้อง (Country=TH)</t>
  </si>
  <si>
    <t>TC_SSO_004_001</t>
  </si>
  <si>
    <t>เมื่อ SPD Admin Add SSO Base Amount ด้วยข้อมูลที่ถูกต้อง (Country=TH) -&gt; ระบบต้อง กรอก Country=TH, Min/Max, effective dates ถูกต้องแล้วบันทึกได้</t>
  </si>
  <si>
    <t>1. Login เข้าระบบด้วย SPD Admin -&gt; Navigate ไปที่ https://payroll-cnext-dev.central.co.th/admin/config/sso -&gt; เลือกแท็บ "SSO Base Amount"
2. กดปุ่ม "Add" / "+"
3. Add SSO Base Amount ด้วยข้อมูลที่ถูกต้อง (Country=TH) แล้วกด "Save"</t>
  </si>
  <si>
    <t>1. หน้ารายการ SSO Base Amount แสดงขึ้น
2. ฟอร์ม Add SSO Base Amount เปิดขึ้น
3. ตรวจสอบกรอก Country=TH, Min/Max, effective dates ถูกต้องแล้วบันทึกได้</t>
  </si>
  <si>
    <t>TC_SSO_005</t>
  </si>
  <si>
    <t>ห้ามบันทึกถ้า End Date &lt; Start Date</t>
  </si>
  <si>
    <t>TC_SSO_005_001</t>
  </si>
  <si>
    <t>เมื่อ SPD Admin ห้ามบันทึกถ้า End Date &lt; Start Date -&gt; ระบบต้อง End Date &lt; Start Date ถูก block</t>
  </si>
  <si>
    <t>1. Login เข้าระบบด้วย SPD Admin -&gt; Navigate ไปที่ https://payroll-cnext-dev.central.co.th/admin/config/sso -&gt; เลือกแท็บ "SSO Base Amount"
2. กดปุ่ม "Add" / "+"
3. ห้ามบันทึกถ้า End Date &lt; Start Date แล้วกด "Save"</t>
  </si>
  <si>
    <t>1. หน้ารายการ SSO Base Amount แสดงขึ้น
2. ฟอร์ม Add SSO Base Amount เปิดขึ้น
3. ตรวจสอบ End Date &lt; Start Date ถูก block</t>
  </si>
  <si>
    <t>TC_SSO_006</t>
  </si>
  <si>
    <t>ห้ามบันทึกถ้าช่วงวันที่ทับซ้อน Active record (Country เดียวกัน)</t>
  </si>
  <si>
    <t>TC_SSO_006_001</t>
  </si>
  <si>
    <t>เมื่อ SPD Admin ห้ามบันทึกถ้าช่วงวันที่ทับซ้อน Active record (Country เดียวกัน) -&gt; ระบบต้อง overlap ของ effective date (Country scope) ถูก block และเด้ง pop up alert</t>
  </si>
  <si>
    <t>1. Login เข้าระบบด้วย SPD Admin -&gt; Navigate ไปที่ https://payroll-cnext-dev.central.co.th/admin/config/sso -&gt; เลือกแท็บ "SSO Base Amount"
2. ห้ามบันทึกถ้าช่วงวันที่ทับซ้อน Active record (Country เดียวกัน)</t>
  </si>
  <si>
    <t>1. หน้าจอ SSO Base Amount แสดงขึ้นพร้อมใช้งาน
2. ตรวจสอบ overlap ของ effective date (Country scope) ถูก block และเด้ง pop up alert</t>
  </si>
  <si>
    <t>TC_SSO_007</t>
  </si>
  <si>
    <t>ห้ามเพิ่มด้วย Start Date ในอดีต</t>
  </si>
  <si>
    <t>TC_SSO_007_001</t>
  </si>
  <si>
    <t>เมื่อ SPD Admin ห้ามเพิ่มด้วย Start Date ในอดีต -&gt; ระบบต้อง Start Date ในอดีตถูก block (เฉพาะตอน Add ใหม่)</t>
  </si>
  <si>
    <t>1. Login เข้าระบบด้วย SPD Admin -&gt; Navigate ไปที่ https://payroll-cnext-dev.central.co.th/admin/config/sso -&gt; เลือกแท็บ "SSO Base Amount"
2. กดปุ่ม "Add" / "+"
3. ห้ามเพิ่มด้วย Start Date ในอดีต แล้วกด "Save"</t>
  </si>
  <si>
    <t>1. หน้ารายการ SSO Base Amount แสดงขึ้น
2. ฟอร์ม Add SSO Base Amount เปิดขึ้น
3. ตรวจสอบ Start Date ในอดีตถูก block (เฉพาะตอน Add ใหม่)</t>
  </si>
  <si>
    <t>TC_SSO_008</t>
  </si>
  <si>
    <t>Add SSO Base Amount ด้วย Max Base Amount = 99,999,999.99 (boundary ค่าสูงสุดตาม FUNC spec field type Decimal(10,2))</t>
  </si>
  <si>
    <t>TC_SSO_008_001</t>
  </si>
  <si>
    <t>เมื่อ SPD Admin Add SSO Base Amount ด้วย Max Base Amount = 99,999,999.99 (boundary สูงสุดตาม FUNC spec — field type Decimal(10,2)) -&gt; ระบบต้อง บันทึกได้สำเร็จ</t>
  </si>
  <si>
    <t>Country=TH, Max Base Amount=99,999,999.99 (boundary ตาม FUNC spec field type Decimal(10,2))</t>
  </si>
  <si>
    <t>1. Login เข้าระบบด้วย SPD Admin -&gt; Navigate ไปที่ https://payroll-cnext-dev.central.co.th/admin/config/sso -&gt; เลือกแท็บ "SSO Base Amount"
2. กดปุ่ม "Add Base Amount"
3. กรอก Country=TH, Min Base Amount=1,650, Max Base Amount=99,999,999.99 (boundary), Effective Start/End Date ที่ไม่ทับซ้อน record เดิม แล้วกด "Save"</t>
  </si>
  <si>
    <t>1. หน้าจอ SSO Base Amount แสดงขึ้นพร้อมใช้งาน
2. ฟอร์ม Add SSO Base Amount เปิดขึ้น
3. ตรวจสอบบันทึกสำเร็จด้วย Max Base Amount = 99,999,999.99 (ไม่มี error ใดๆ)</t>
  </si>
  <si>
    <t>TC_SSO_009</t>
  </si>
  <si>
    <t>Required field validation — Country/Min/Max/Effective start/end ว่างทีละช่อง</t>
  </si>
  <si>
    <t>TC_SSO_009_001</t>
  </si>
  <si>
    <t>เมื่อ SPD Admin Required field validation — Country/Min/Max/Effective start/end ว่างทีละช่อง -&gt; ระบบต้อง error ใต้ช่องนั้นทันทีเมื่อกด Save</t>
  </si>
  <si>
    <t>1. Login เข้าระบบด้วย SPD Admin -&gt; Navigate ไปที่ https://payroll-cnext-dev.central.co.th/admin/config/sso -&gt; เลือกแท็บ "SSO Base Amount"
2. กดปุ่ม "Add" / "+"
3. Required field validation — Country/Min/Max/Effective start/end ว่างทีละช่อง แล้วกด "Save"</t>
  </si>
  <si>
    <t>1. หน้ารายการ SSO Base Amount แสดงขึ้น
2. ฟอร์ม Add SSO Base Amount เปิดขึ้น
3. ตรวจสอบ error ใต้ช่องนั้นทันทีเมื่อกด Save</t>
  </si>
  <si>
    <t>TC_SSO_010</t>
  </si>
  <si>
    <t>Format/range validation — Min/Max base amount ติดลบ/ไม่ใช่ตัวเลขถูก reject, Effective end date เป็น date picker</t>
  </si>
  <si>
    <t>TC_SSO_010_001</t>
  </si>
  <si>
    <t>เมื่อ SPD Admin กรอก Min/Max base amount เป็นค่าติดลบ/ไม่ใช่ตัวเลข -&gt; ระบบต้อง reject ตาม error message ที่ spec กำหนด</t>
  </si>
  <si>
    <t>1. Login เข้าระบบด้วย SPD Admin -&gt; Navigate ไปที่ https://payroll-cnext-dev.central.co.th/admin/config/sso -&gt; เลือกแท็บ "SSO Base Amount"
2. กดปุ่ม "Add" / "+"
3. กรอก Min/Max base amount เป็นค่าติดลบ/ไม่ใช่ตัวเลข แล้วกด "Save"</t>
  </si>
  <si>
    <t>1. หน้ารายการ SSO Base Amount แสดงขึ้น
2. ฟอร์ม Add SSO Base Amount เปิดขึ้น
3. ตรวจสอบค่าติดลบ/ไม่ใช่ตัวเลขถูก reject พร้อม error message ตรงตาม spec</t>
  </si>
  <si>
    <t>TC_SSO_011</t>
  </si>
  <si>
    <t>Inline error position — Country ว่าง+Min base amount ผิด format พร้อมกัน</t>
  </si>
  <si>
    <t>TC_SSO_011_001</t>
  </si>
  <si>
    <t>เมื่อ SPD Admin Inline error position — Country ว่าง+Min base amount ผิด format พร้อมกัน -&gt; ระบบต้อง error ของแต่ละ field แสดงแยกกันใต้ช่องนั้นๆ</t>
  </si>
  <si>
    <t>1. Login เข้าระบบด้วย SPD Admin -&gt; Navigate ไปที่ https://payroll-cnext-dev.central.co.th/admin/config/sso -&gt; เลือกแท็บ "SSO Base Amount"
2. กดปุ่ม "Add" / "+"
3. Inline error position — Country ว่าง+Min base amount ผิด format พร้อมกัน แล้วกด "Save"</t>
  </si>
  <si>
    <t>1. หน้ารายการ SSO Base Amount แสดงขึ้น
2. ฟอร์ม Add SSO Base Amount เปิดขึ้น
3. ตรวจสอบ error ของแต่ละ field แสดงแยกกันใต้ช่องนั้นๆ</t>
  </si>
  <si>
    <t>TC_SSO_012</t>
  </si>
  <si>
    <t>View SSO Branch Rate list พร้อม filter</t>
  </si>
  <si>
    <t>TC_SSO_012_001</t>
  </si>
  <si>
    <t>เมื่อ SPD Admin View SSO Branch Rate list พร้อม filter -&gt; ระบบต้อง ตารางแบ่งหน้า 10 แถวต่อหน้า และ กรองด้วย Company/Branch/Status ได้ถูกต้อง</t>
  </si>
  <si>
    <t>SSO Branch Rate (https://payroll-cnext-dev.central.co.th/admin/config/sso)</t>
  </si>
  <si>
    <t>1. Login เข้าระบบด้วย SPD Admin -&gt; Navigate ไปที่ https://payroll-cnext-dev.central.co.th/admin/config/sso -&gt; เลือกแท็บ "SSO Branch Rate"</t>
  </si>
  <si>
    <t>ตรวจสอบตารางแบ่งหน้า 10 แถวต่อหน้า และ กรองด้วย Company/Branch/Status ได้ถูกต้อง</t>
  </si>
  <si>
    <t>TC_SSO_013</t>
  </si>
  <si>
    <t>Add SSO Branch Rate ด้วย cascade dropdown Company→Branch</t>
  </si>
  <si>
    <t>TC_SSO_013_001</t>
  </si>
  <si>
    <t>เมื่อ SPD Admin Add SSO Branch Rate ด้วย cascade dropdown Company→Branch -&gt; ระบบต้อง เลือก Company แล้วชื่อบริษัทขึ้นเองถูกต้อง และ Branch เลือกได้เฉพาะสาขาของบริษัทที่เลือก และกรอก Rate+Effective date แล้วบันทึกสำเร็จ</t>
  </si>
  <si>
    <t>1. Login เข้าระบบด้วย SPD Admin -&gt; Navigate ไปที่ https://payroll-cnext-dev.central.co.th/admin/config/sso -&gt; เลือกแท็บ "SSO Branch Rate"
2. กดปุ่ม "Add" / "+"
3. Add SSO Branch Rate ด้วย cascade dropdown Company→Branch แล้วกด "Save"</t>
  </si>
  <si>
    <t>1. หน้ารายการ SSO Branch Rate แสดงขึ้น
2. ฟอร์ม Add SSO Branch Rate เปิดขึ้น
3. ตรวจสอบเลือก Company แล้วชื่อบริษัทขึ้นเองถูกต้อง และ Branch เลือกได้เฉพาะสาขาของบริษัทที่เลือก และกรอก Rate+Effective date แล้วบันทึกสำเร็จ</t>
  </si>
  <si>
    <t>TC_SSO_014</t>
  </si>
  <si>
    <t>Branch dropdown ต้อง disable จนกว่าจะเลือก Company</t>
  </si>
  <si>
    <t>TC_SSO_014_001</t>
  </si>
  <si>
    <t>เมื่อ SPD Admin Branch dropdown ต้อง disable จนกว่าจะเลือก Company -&gt; ระบบต้อง Branch dropdown ยังกดเลือกไม่ได้ก่อนเลือก Company</t>
  </si>
  <si>
    <t>1. Login เข้าระบบด้วย SPD Admin -&gt; Navigate ไปที่ https://payroll-cnext-dev.central.co.th/admin/config/sso -&gt; เลือกแท็บ "SSO Branch Rate"
2. กดปุ่ม "Add" / "+"
3. Branch dropdown ต้อง disable จนกว่าจะเลือก Company แล้วกด "Save"</t>
  </si>
  <si>
    <t>1. หน้ารายการ SSO Branch Rate แสดงขึ้น
2. ฟอร์ม Add SSO Branch Rate เปิดขึ้น
3. ตรวจสอบ Branch dropdown ยังกดเลือกไม่ได้ก่อนเลือก Company</t>
  </si>
  <si>
    <t>TC_SSO_015</t>
  </si>
  <si>
    <t>Edit — Key field (Company/Branch) ต้อง lock</t>
  </si>
  <si>
    <t>TC_SSO_015_001</t>
  </si>
  <si>
    <t>เมื่อ SPD Admin Edit — Key field (Company/Branch) ต้อง lock -&gt; ระบบต้อง Company field เป็น read-only และ Branch field เป็น read-only</t>
  </si>
  <si>
    <t>1. Login เข้าระบบด้วย SPD Admin -&gt; Navigate ไปที่ https://payroll-cnext-dev.central.co.th/admin/config/sso -&gt; เลือกแท็บ "SSO Branch Rate"
2. กดปุ่ม "Edit" ที่ record เป้าหมาย
3. Edit — Key field (Company/Branch) ต้อง lock แล้วกด "Save"</t>
  </si>
  <si>
    <t>1. หน้ารายการ SSO Branch Rate แสดงขึ้น
2. ฟอร์ม Edit SSO Branch Rate เปิดขึ้นพร้อมค่าเดิม
3. ตรวจสอบ Company field เป็น read-only และ Branch field เป็น read-only</t>
  </si>
  <si>
    <t>TC_SSO_016</t>
  </si>
  <si>
    <t>ห้ามเพิ่มอัตราซ้ำ/ทับซ้อนสำหรับ Branch เดียวกัน (UK constraint)</t>
  </si>
  <si>
    <t>TC_SSO_016_001</t>
  </si>
  <si>
    <t>เมื่อ SPD Admin ห้ามเพิ่มอัตราซ้ำ/ทับซ้อนสำหรับ Branch เดียวกัน (UK constraint) -&gt; ระบบต้อง Add record Branch เดิม + effective period ซ้ำ/ทับซ้อนถูก block</t>
  </si>
  <si>
    <t>1. Login เข้าระบบด้วย SPD Admin -&gt; Navigate ไปที่ https://payroll-cnext-dev.central.co.th/admin/config/sso -&gt; เลือกแท็บ "SSO Branch Rate"
2. กดปุ่ม "Add" / "+"
3. ห้ามเพิ่มอัตราซ้ำ/ทับซ้อนสำหรับ Branch เดียวกัน (UK constraint) แล้วกด "Save"</t>
  </si>
  <si>
    <t>1. หน้ารายการ SSO Branch Rate แสดงขึ้น
2. ฟอร์ม Add SSO Branch Rate เปิดขึ้น
3. ตรวจสอบ Add record Branch เดิม + effective period ซ้ำ/ทับซ้อนถูก block</t>
  </si>
  <si>
    <t>TC_SSO_017</t>
  </si>
  <si>
    <t>Cardinality — 1 SSO Branch ผูกได้หลาย Store Branch</t>
  </si>
  <si>
    <t>TC_SSO_017_001</t>
  </si>
  <si>
    <t>เมื่อ SPD Admin Cardinality — 1 SSO Branch ผูกได้หลาย Store Branch -&gt; ระบบต้อง หลาย Store Branch อ้างอิง SSO Branch เดียวกันได้</t>
  </si>
  <si>
    <t>1. Login เข้าระบบด้วย SPD Admin -&gt; Navigate ไปที่ https://payroll-cnext-dev.central.co.th/admin/config/sso -&gt; เลือกแท็บ "SSO Branch Rate"
2. Cardinality — 1 SSO Branch ผูกได้หลาย Store Branch</t>
  </si>
  <si>
    <t>1. หน้าจอ SSO Branch Rate แสดงขึ้นพร้อมใช้งาน
2. ตรวจสอบหลาย Store Branch อ้างอิง SSO Branch เดียวกันได้</t>
  </si>
  <si>
    <t>TC_SSO_018</t>
  </si>
  <si>
    <t>ห้ามเพิ่มอัตราทับซ้อนช่วงวันที่กับ record Active (Overlap check)</t>
  </si>
  <si>
    <t>TC_SSO_018_001</t>
  </si>
  <si>
    <t>เมื่อ SPD Admin ห้ามเพิ่มอัตราทับซ้อนช่วงวันที่กับ record Active (Overlap check) -&gt; ระบบต้อง overlap ระหว่าง effective date ใหม่กับ record Active เดิมถูก block</t>
  </si>
  <si>
    <t>1. Login เข้าระบบด้วย SPD Admin -&gt; Navigate ไปที่ https://payroll-cnext-dev.central.co.th/admin/config/sso -&gt; เลือกแท็บ "SSO Branch Rate"
2. กดปุ่ม "Add" / "+"
3. ห้ามเพิ่มอัตราทับซ้อนช่วงวันที่กับ record Active (Overlap check) แล้วกด "Save"</t>
  </si>
  <si>
    <t>1. หน้ารายการ SSO Branch Rate แสดงขึ้น
2. ฟอร์ม Add SSO Branch Rate เปิดขึ้น
3. ตรวจสอบ overlap ระหว่าง effective date ใหม่กับ record Active เดิมถูก block</t>
  </si>
  <si>
    <t>TC_SSO_019</t>
  </si>
  <si>
    <t>ปิดรายการเดิม (แก้ End Date) แล้วเพิ่ม SSO Branch Rate รายการใหม่สำเร็จ</t>
  </si>
  <si>
    <t>TC_SSO_019_001</t>
  </si>
  <si>
    <t>เมื่อ SPD Admin ปิดรายการเดิม (แก้ End Date) แล้วเพิ่ม SSO Branch Rate รายการใหม่ -&gt; ระบบต้อง ปิดรายการเดิม (Inactive) สำเร็จ และเพิ่มรายการใหม่สำเร็จ และรายการเดิมยังอยู่ในระบบ</t>
  </si>
  <si>
    <t>1. Login เข้าระบบด้วย SPD Admin -&gt; Navigate ไปที่ https://payroll-cnext-dev.central.co.th/admin/config/sso -&gt; เลือกแท็บ "SSO Branch Rate"
2. กดปุ่ม "Edit" ที่ record เดิม -&gt; แก้ Effective End Date ให้ปิดรายการ -&gt; กด "Save"
3. กดปุ่ม "Add" / "+" -&gt; เพิ่ม SSO Branch Rate รายการใหม่ -&gt; กด "Save"</t>
  </si>
  <si>
    <t>1. หน้ารายการ SSO Branch Rate แสดงขึ้น
2. ตรวจสอบปิดรายการเดิม (Inactive) สำเร็จ
3. ตรวจสอบเพิ่มรายการใหม่สำเร็จ และรายการเดิมยังอยู่ในระบบ (ไม่ถูกลบ)</t>
  </si>
  <si>
    <t>TC_SSO_020</t>
  </si>
  <si>
    <t>Rate boundary — ค่าติดลบถูกปฏิเสธ</t>
  </si>
  <si>
    <t>TC_SSO_020_001</t>
  </si>
  <si>
    <t>เมื่อ SPD Admin กรอก Employee/Employer Rate เป็นค่าติดลบ -&gt; ระบบต้อง block และแสดง error "must be a non-negative number"</t>
  </si>
  <si>
    <t>1. Login เข้าระบบด้วย SPD Admin -&gt; Navigate ไปที่ https://payroll-cnext-dev.central.co.th/admin/config/sso -&gt; เลือกแท็บ "SSO Branch Rate"
2. กดปุ่ม "Add" / "+"
3. กรอก Employee/Employer Rate เป็นค่าติดลบ แล้วกด "Save"</t>
  </si>
  <si>
    <t>1. หน้ารายการ SSO Branch Rate แสดงขึ้น
2. ฟอร์ม Add SSO Branch Rate เปิดขึ้น
3. ตรวจสอบกรอก Rate ติดลบแล้วระบบ block และแสดง error message ตรงตาม spec</t>
  </si>
  <si>
    <t>TC_SSO_021</t>
  </si>
  <si>
    <t>Rate boundary — ค่าสูงสุด 5 รับได้</t>
  </si>
  <si>
    <t>TC_SSO_021_001</t>
  </si>
  <si>
    <t>เมื่อ SPD Admin Rate boundary — ค่าสูงสุด 5 รับได้ -&gt; ระบบต้อง กรอก Rate=5 (ค่าสูงสุด) แล้วบันทึกผ่าน</t>
  </si>
  <si>
    <t>1. Login เข้าระบบด้วย SPD Admin -&gt; Navigate ไปที่ https://payroll-cnext-dev.central.co.th/admin/config/sso -&gt; เลือกแท็บ "SSO Branch Rate"
2. กดปุ่ม "Add" / "+"
3. Rate boundary — ค่าสูงสุด 5 รับได้ แล้วกด "Save"</t>
  </si>
  <si>
    <t>1. หน้ารายการ SSO Branch Rate แสดงขึ้น
2. ฟอร์ม Add SSO Branch Rate เปิดขึ้น
3. ตรวจสอบกรอก Rate=5 (ค่าสูงสุด) แล้วบันทึกผ่าน</t>
  </si>
  <si>
    <t>TC_SSO_022</t>
  </si>
  <si>
    <t>Change History บันทึกทุกครั้งที่มีการเปลี่ยนแปลง</t>
  </si>
  <si>
    <t>TC_SSO_022_001</t>
  </si>
  <si>
    <t>เมื่อ SPD Admin Change History บันทึกทุกครั้งที่มีการเปลี่ยนแปลง -&gt; ระบบต้อง Change History เพิ่ม entry ใหม่ทุกครั้งที่ save</t>
  </si>
  <si>
    <t>1. Login เข้าระบบด้วย SPD Admin -&gt; Navigate ไปที่ https://payroll-cnext-dev.central.co.th/admin/config/sso -&gt; เลือกแท็บ "SSO Branch Rate"
2. กดปุ่ม "Add" / "+"
3. Change History บันทึกทุกครั้งที่มีการเปลี่ยนแปลง แล้วกด "Save"</t>
  </si>
  <si>
    <t>1. หน้ารายการ SSO Branch Rate แสดงขึ้น
2. ฟอร์ม Add SSO Branch Rate เปิดขึ้น
3. ตรวจสอบ Change History เพิ่ม entry ใหม่ทุกครั้งที่ save</t>
  </si>
  <si>
    <t>TC_SSO_023</t>
  </si>
  <si>
    <t>Required field validation — ปล่อย Company/Branch/Employee rate/Employer rate/Effective start/end ว่างทีละช่อง</t>
  </si>
  <si>
    <t>TC_SSO_023_001</t>
  </si>
  <si>
    <t>เมื่อ SPD Admin Required field validation — ปล่อย Company/Branch/Employee rate/Employer rate/Effective start/end ว่างทีละช่อง -&gt; ระบบต้อง error ใต้ช่องนั้นทันทีเมื่อกด Save ทุกช่องที่ปล่อยว่าง</t>
  </si>
  <si>
    <t>1. Login เข้าระบบด้วย SPD Admin -&gt; Navigate ไปที่ https://payroll-cnext-dev.central.co.th/admin/config/sso -&gt; เลือกแท็บ "SSO Branch Rate"
2. กดปุ่ม "Add" / "+"
3. Required field validation — ปล่อย Company/Branch/Employee rate/Employer rate/Effective start/end ว่างทีละช่อง แล้วกด "Save"</t>
  </si>
  <si>
    <t>1. หน้ารายการ SSO Branch Rate แสดงขึ้น
2. ฟอร์ม Add SSO Branch Rate เปิดขึ้น
3. ตรวจสอบ error ใต้ช่องนั้นทันทีเมื่อกด Save ทุกช่องที่ปล่อยว่าง</t>
  </si>
  <si>
    <t>TC_SSO_024</t>
  </si>
  <si>
    <t>Format/range validation — Employee/Employer rate ติดลบ/ไม่ใช่ตัวเลข/เกิน 5 ถูก reject, Effective date ต้องเป็น date picker</t>
  </si>
  <si>
    <t>TC_SSO_024_001</t>
  </si>
  <si>
    <t>เมื่อ SPD Admin กรอก Employee/Employer rate เป็นค่าติดลบ/ไม่ใช่ตัวเลข/เกิน 5 หรือ Effective date format ผิด -&gt; ระบบต้อง reject ตาม error message ที่ spec กำหนด</t>
  </si>
  <si>
    <t>1. Login เข้าระบบด้วย SPD Admin -&gt; Navigate ไปที่ https://payroll-cnext-dev.central.co.th/admin/config/sso -&gt; เลือกแท็บ "SSO Branch Rate"
2. กดปุ่ม "Add" / "+"
3. กรอก Employee/Employer rate เป็นค่าติดลบ/ไม่ใช่ตัวเลข/เกิน 5 หรือ Effective date format ผิด แล้วกด "Save"</t>
  </si>
  <si>
    <t>1. หน้ารายการ SSO Branch Rate แสดงขึ้น
2. ฟอร์ม Add SSO Branch Rate เปิดขึ้น
3. ตรวจสอบ rate นอกช่วง (ติดลบ/เกิน 5)/ไม่ใช่ตัวเลข หรือ format วันที่ผิดถูก reject</t>
  </si>
  <si>
    <t>TC_SSO_025</t>
  </si>
  <si>
    <t>Inline error position — Company ว่าง+Employee rate ผิด format พร้อมกัน</t>
  </si>
  <si>
    <t>TC_SSO_025_001</t>
  </si>
  <si>
    <t>เมื่อ SPD Admin Inline error position — Company ว่าง+Employee rate ผิด format พร้อมกัน -&gt; ระบบต้อง error ของแต่ละ field แสดงแยกกันใต้ช่องนั้นๆ</t>
  </si>
  <si>
    <t>1. Login เข้าระบบด้วย SPD Admin -&gt; Navigate ไปที่ https://payroll-cnext-dev.central.co.th/admin/config/sso -&gt; เลือกแท็บ "SSO Branch Rate"
2. กดปุ่ม "Add" / "+"
3. Inline error position — Company ว่าง+Employee rate ผิด format พร้อมกัน แล้วกด "Save"</t>
  </si>
  <si>
    <t>1. หน้ารายการ SSO Branch Rate แสดงขึ้น
2. ฟอร์ม Add SSO Branch Rate เปิดขึ้น
3. ตรวจสอบ error ของแต่ละ field แสดงแยกกันใต้ช่องนั้นๆ</t>
  </si>
  <si>
    <t>TC_SSO_026</t>
  </si>
  <si>
    <t>กด Save แล้ว connection หลุด/server timeout ระหว่างบันทึก</t>
  </si>
  <si>
    <t>TC_SSO_026_001</t>
  </si>
  <si>
    <t>เมื่อ SPD Admin กด Save แล้ว connection หลุด/server timeout ระหว่างบันทึก -&gt; ระบบแสดง error message แจ้งบันทึกไม่สำเร็จ และข้อมูลที่กรอกไว้ในฟอร์มไม่หาย (ไม่ต้องกรอกใหม่ทั้งหมด) และไม่มี record ซ้ำถูกสร้างถ้ากด Save ซ้ำหลัง retry</t>
  </si>
  <si>
    <t>1. Login เข้าระบบด้วย SPD Admin -&gt; Navigate ไปที่ https://payroll-cnext-dev.central.co.th/admin/config/sso -&gt; เลือกแท็บ "SSO Branch Rate"
2. กดปุ่ม "Add" / "+"
3. กด Save แล้ว connection หลุด/server timeout ระหว่างบันทึก แล้วกด "Save"</t>
  </si>
  <si>
    <t>1. หน้ารายการ SSO Branch Rate แสดงขึ้น
2. ฟอร์ม Add SSO Branch Rate เปิดขึ้น
3. ตรวจสอบระบบแสดง error message แจ้งบันทึกไม่สำเร็จ และข้อมูลที่กรอกไว้ในฟอร์มไม่หาย (ไม่ต้องกรอกใหม่ทั้งหมด) และไม่มี record ซ้ำถูกสร้างถ้ากด Save ซ้ำหลัง retry</t>
  </si>
  <si>
    <t>TC_SSO_027</t>
  </si>
  <si>
    <t>Rate boundary — ค่าต่ำสุด 0 ต้องบันทึกผ่าน</t>
  </si>
  <si>
    <t>TC_SSO_031_001</t>
  </si>
  <si>
    <t>เมื่อ SPD Admin กรอก Employee/Employer Rate = 0 (ค่าต่ำสุดที่ยอมรับ) -&gt; ระบบต้อง บันทึกผ่าน (ไม่ reject)</t>
  </si>
  <si>
    <t>1. Login เข้าระบบด้วย SPD Admin -&gt; Navigate ไปที่ https://payroll-cnext-dev.central.co.th/admin/config/sso -&gt; เลือกแท็บ "SSO Branch Rate"
2. กดปุ่ม "Add" / "+"
3. กรอก Employee/Employer Rate = 0 แล้วกด "Save"</t>
  </si>
  <si>
    <t>1. หน้ารายการ SSO Branch Rate แสดงขึ้น
2. ฟอร์ม Add SSO Branch Rate เปิดขึ้น
3. ตรวจสอบกรอก Rate=0 (ค่าต่ำสุด) แล้วบันทึกผ่าน</t>
  </si>
  <si>
    <t>TC_SSO_028</t>
  </si>
  <si>
    <t>Required field validation — SSO Branch Number/Employer Account Number/Country ว่างทีละช่อง</t>
  </si>
  <si>
    <t>TC_SSO_032_001</t>
  </si>
  <si>
    <t>เมื่อ SPD Admin Required field validation — SSO Branch Number/Employer Account Number/Country ว่างทีละช่อง -&gt; ระบบต้อง error ใต้ช่องนั้นทันทีเมื่อกด Save</t>
  </si>
  <si>
    <t>1. Login เข้าระบบด้วย SPD Admin -&gt; Navigate ไปที่ https://payroll-cnext-dev.central.co.th/admin/config/sso -&gt; เลือกแท็บ "SSO Branch Registration"
2. กดปุ่ม "Add" / "+"
3. ปล่อย SSO Branch Number/Employer Account Number/Country ว่างทีละช่อง แล้วกด "Save"</t>
  </si>
  <si>
    <t>1. หน้ารายการ SSO Branch Registration แสดงขึ้น
2. ฟอร์ม Add SSO Branch Registration เปิดขึ้น
3. ตรวจสอบerror ใต้ช่องนั้นทันทีเมื่อกด Save</t>
  </si>
  <si>
    <t>TC_SSO_029</t>
  </si>
  <si>
    <t>SSO Branch Number/Employer Account Number ยาวเกิน 255 ตัวอักษรถูก reject</t>
  </si>
  <si>
    <t>TC_SSO_033_001</t>
  </si>
  <si>
    <t>เมื่อ SPD Admin SSO Branch Number/Employer Account Number ยาวเกิน 255 ตัวอักษรถูก reject -&gt; ระบบต้อง กรอกเกิน 255 ตัวอักษรถูก reject พร้อม error "limit 255 characters"</t>
  </si>
  <si>
    <t>1. Login เข้าระบบด้วย SPD Admin -&gt; Navigate ไปที่ https://payroll-cnext-dev.central.co.th/admin/config/sso -&gt; เลือกแท็บ "SSO Branch Registration"
2. กดปุ่ม "Add" / "+"
3. กรอก SSO Branch Number/Employer Account Number ยาวเกิน 255 ตัวอักษร แล้วกด "Save"</t>
  </si>
  <si>
    <t>1. หน้ารายการ SSO Branch Registration แสดงขึ้น
2. ฟอร์ม Add SSO Branch Registration เปิดขึ้น
3. ตรวจสอบกรอกเกิน 255 ตัวอักษรถูก reject พร้อม error "limit 255 characters"</t>
  </si>
  <si>
    <t>TC_SSO_030</t>
  </si>
  <si>
    <t>บันทึกได้แม้ Address fields (optional) ว่างทั้งหมด</t>
  </si>
  <si>
    <t>TC_SSO_034_001</t>
  </si>
  <si>
    <t>เมื่อ SPD Admin บันทึกได้แม้ Address fields (optional) ว่างทั้งหมด -&gt; ระบบต้อง บันทึกผ่านโดยไม่ error แม้ optional fields ว่าง</t>
  </si>
  <si>
    <t>1. Login เข้าระบบด้วย SPD Admin -&gt; Navigate ไปที่ https://payroll-cnext-dev.central.co.th/admin/config/sso -&gt; เลือกแท็บ "SSO Branch Registration"
2. กดปุ่ม "Add" / "+"
3. เว้นว่าง Address Line 1/2, Sub-district, District, Province, Postal Code ทั้งหมด แล้วกรอกเฉพาะ field required แล้วกด "Save"</t>
  </si>
  <si>
    <t>1. หน้ารายการ SSO Branch Registration แสดงขึ้น
2. ฟอร์ม Add SSO Branch Registration เปิดขึ้น
3. ตรวจสอบบันทึกผ่านโดยไม่ error แม้ optional fields ว่าง</t>
  </si>
  <si>
    <t>TC_SSO_031</t>
  </si>
  <si>
    <t>ห้ามเพิ่มด้วย Effective Start Date ในอดีต</t>
  </si>
  <si>
    <t>TC_SSO_035_001</t>
  </si>
  <si>
    <t>เมื่อ SPD Admin ห้ามเพิ่มด้วย Effective Start Date ในอดีต -&gt; ระบบต้อง Start Date ในอดีตถูก block (เฉพาะตอน Add ใหม่)</t>
  </si>
  <si>
    <t>1. Login เข้าระบบด้วย SPD Admin -&gt; Navigate ไปที่ https://payroll-cnext-dev.central.co.th/admin/config/sso -&gt; เลือกแท็บ "SSO Branch Registration"
2. กดปุ่ม "Add" / "+"
3. กรอก Effective Start Date เป็นวันที่ในอดีต แล้วกด "Save"</t>
  </si>
  <si>
    <t>1. หน้ารายการ SSO Branch Registration แสดงขึ้น
2. ฟอร์ม Add SSO Branch Registration เปิดขึ้น
3. ตรวจสอบStart Date ในอดีตถูก block (เฉพาะตอน Add ใหม่)</t>
  </si>
  <si>
    <t>TC_SSO_032</t>
  </si>
  <si>
    <t>ห้ามบันทึกถ้า Effective End Date &lt; Start Date</t>
  </si>
  <si>
    <t>TC_SSO_036_001</t>
  </si>
  <si>
    <t>เมื่อ SPD Admin ห้ามบันทึกถ้า Effective End Date &lt; Start Date -&gt; ระบบต้อง End Date &lt; Start Date ถูก block</t>
  </si>
  <si>
    <t>1. Login เข้าระบบด้วย SPD Admin -&gt; Navigate ไปที่ https://payroll-cnext-dev.central.co.th/admin/config/sso -&gt; เลือกแท็บ "SSO Branch Registration"
2. กดปุ่ม "Add" / "+"
3. กรอก Effective End Date &lt; Start Date แล้วกด "Save"</t>
  </si>
  <si>
    <t>1. หน้ารายการ SSO Branch Registration แสดงขึ้น
2. ฟอร์ม Add SSO Branch Registration เปิดขึ้น
3. ตรวจสอบEnd Date &lt; Start Date ถูก block</t>
  </si>
  <si>
    <t>TC_SSO_033</t>
  </si>
  <si>
    <t>Status = Active เมื่อ Effective End Date = today พอดี</t>
  </si>
  <si>
    <t>TC_SSO_037_001</t>
  </si>
  <si>
    <t>เมื่อ SPD Admin Status = Active เมื่อ Effective End Date = today พอดี -&gt; ระบบต้อง Status = Active (ไม่ใช่ Inactive) เมื่อ End Date = today</t>
  </si>
  <si>
    <t>1. Login เข้าระบบด้วย SPD Admin -&gt; Navigate ไปที่ https://payroll-cnext-dev.central.co.th/admin/config/sso -&gt; เลือกแท็บ "SSO Branch Registration"
2. Status = Active เมื่อ Effective End Date = today พอดี</t>
  </si>
  <si>
    <t>1. หน้าจอ SSO Branch Registration แสดงขึ้นพร้อมใช้งาน
2. ตรวจสอบStatus = Active (ไม่ใช่ Inactive) เมื่อ End Date = today</t>
  </si>
  <si>
    <t>TC_SSO_034</t>
  </si>
  <si>
    <t>Country = VNM เลือกไม่ได้ใน dropdown</t>
  </si>
  <si>
    <t>TC_SSO_038_001</t>
  </si>
  <si>
    <t>เมื่อ SPD Admin Country = VNM เลือกไม่ได้ใน dropdown -&gt; ระบบต้อง VNM ไม่สามารถกดเลือกได้ใน dropdown (disabled)</t>
  </si>
  <si>
    <t>1. Login เข้าระบบด้วย SPD Admin -&gt; Navigate ไปที่ https://payroll-cnext-dev.central.co.th/admin/config/sso -&gt; เลือกแท็บ "SSO Base Amount"
2. กดปุ่ม "Add" / "+"
3. เปิด dropdown Country แล้วพยายามเลือก VNM แล้วกด "Save"</t>
  </si>
  <si>
    <t>1. หน้ารายการ SSO Base Amount แสดงขึ้น
2. ฟอร์ม Add SSO Base Amount เปิดขึ้น
3. ตรวจสอบVNM ไม่สามารถกดเลือกได้ใน dropdown (disabled)</t>
  </si>
  <si>
    <t>TC_SSO_035</t>
  </si>
  <si>
    <t>ห้ามบันทึกถ้า Max Base Amount ≤ Min Base Amount</t>
  </si>
  <si>
    <t>TC_SSO_039_001</t>
  </si>
  <si>
    <t>เมื่อ SPD Admin ห้ามบันทึกถ้า Max Base Amount ≤ Min Base Amount -&gt; ระบบต้อง Max ≤ Min ถูก reject พร้อม error "Max base amount must more than min base amount"</t>
  </si>
  <si>
    <t>1. Login เข้าระบบด้วย SPD Admin -&gt; Navigate ไปที่ https://payroll-cnext-dev.central.co.th/admin/config/sso -&gt; เลือกแท็บ "SSO Base Amount"
2. กดปุ่ม "Add" / "+"
3. กรอก Max Base Amount ≤ Min Base Amount แล้วกด "Save"</t>
  </si>
  <si>
    <t>1. หน้ารายการ SSO Base Amount แสดงขึ้น
2. ฟอร์ม Add SSO Base Amount เปิดขึ้น
3. ตรวจสอบMax ≤ Min ถูก reject พร้อม error "Max base amount must more than min base amount"</t>
  </si>
  <si>
    <t>TC_SSO_036</t>
  </si>
  <si>
    <t>TC_SSO_040_001</t>
  </si>
  <si>
    <t>1. Login เข้าระบบด้วย SPD Admin -&gt; Navigate ไปที่ https://payroll-cnext-dev.central.co.th/admin/config/sso -&gt; เลือกแท็บ "SSO Base Amount"
2. Status = Active เมื่อ Effective End Date = today พอดี</t>
  </si>
  <si>
    <t>1. หน้าจอ SSO Base Amount แสดงขึ้นพร้อมใช้งาน
2. ตรวจสอบStatus = Active (ไม่ใช่ Inactive) เมื่อ End Date = today</t>
  </si>
  <si>
    <t>TC_SSO_037</t>
  </si>
  <si>
    <t>TC_SSO_041_001</t>
  </si>
  <si>
    <t>1. Login เข้าระบบด้วย SPD Admin -&gt; Navigate ไปที่ https://payroll-cnext-dev.central.co.th/admin/config/sso -&gt; เลือกแท็บ "SSO Branch Rate"
2. Status = Active เมื่อ Effective End Date = today พอดี</t>
  </si>
  <si>
    <t>1. หน้าจอ SSO Branch Rate แสดงขึ้นพร้อมใช้งาน
2. ตรวจสอบStatus = Active (ไม่ใช่ Inactive) เมื่อ End Date = today</t>
  </si>
  <si>
    <t>TC_EMP_001</t>
  </si>
  <si>
    <t>View Employee Type list</t>
  </si>
  <si>
    <t>TC_EMP_001_001</t>
  </si>
  <si>
    <t>เมื่อ SPD Admin View Employee Type list -&gt; ระบบต้อง แสดงข้อมูลครบทุก record</t>
  </si>
  <si>
    <t>Employee Type (https://payroll-cnext-dev.central.co.th/admin/config/employee/type)</t>
  </si>
  <si>
    <t>1. Login เข้าระบบด้วย SPD Admin -&gt; Navigate ไปที่ https://payroll-cnext-dev.central.co.th/admin/config/employee/type -&gt; เลือกแท็บ "Employee Type"</t>
  </si>
  <si>
    <t>TC_EMP_002</t>
  </si>
  <si>
    <t>Required field validation — Emp type code/Emp type name/Emp group/Emp subgroup ว่าง</t>
  </si>
  <si>
    <t>TC_EMP_002_001</t>
  </si>
  <si>
    <t>เมื่อ SPD Admin Required field validation — Emp type code/Emp type name/Emp group/Emp subgroup ว่าง -&gt; ระบบต้อง error ใต้ช่องนั้นทันทีเมื่อกด Save ทุกช่องที่ปล่อยว่าง</t>
  </si>
  <si>
    <t>1. Login เข้าระบบด้วย SPD Admin -&gt; Navigate ไปที่ https://payroll-cnext-dev.central.co.th/admin/config/employee/type -&gt; เลือกแท็บ "Employee Type"
2. กดปุ่ม "Add" / "+"
3. Required field validation — Emp type code/Emp type name/Emp group/Emp subgroup ว่าง แล้วกด "Save"</t>
  </si>
  <si>
    <t>1. หน้ารายการ Employee Type แสดงขึ้น
2. ฟอร์ม Add Employee Type เปิดขึ้น
3. ตรวจสอบ error ใต้ช่องนั้นทันทีเมื่อกด Save ทุกช่องที่ปล่อยว่าง</t>
  </si>
  <si>
    <t>TC_EMP_003</t>
  </si>
  <si>
    <t>Inline error position — Emp type code ว่าง+Emp group ไม่เลือก พร้อมกัน</t>
  </si>
  <si>
    <t>TC_EMP_003_001</t>
  </si>
  <si>
    <t>เมื่อ SPD Admin Inline error position — Emp type code ว่าง+Emp group ไม่เลือก พร้อมกัน -&gt; ระบบต้อง error ของแต่ละ field แสดงแยกกันใต้ช่องนั้นๆ</t>
  </si>
  <si>
    <t>1. Login เข้าระบบด้วย SPD Admin -&gt; Navigate ไปที่ https://payroll-cnext-dev.central.co.th/admin/config/employee/type -&gt; เลือกแท็บ "Employee Type"
2. กดปุ่ม "Add" / "+"
3. Inline error position — Emp type code ว่าง+Emp group ไม่เลือก พร้อมกัน แล้วกด "Save"</t>
  </si>
  <si>
    <t>1. หน้ารายการ Employee Type แสดงขึ้น
2. ฟอร์ม Add Employee Type เปิดขึ้น
3. ตรวจสอบ error ของแต่ละ field แสดงแยกกันใต้ช่องนั้นๆ</t>
  </si>
  <si>
    <t>TC_EMP_004</t>
  </si>
  <si>
    <t>เลือก Emp Group หลายค่าตอน Add — ต้องเลือกอย่างน้อย 1</t>
  </si>
  <si>
    <t>TC_EMP_004_001</t>
  </si>
  <si>
    <t>เมื่อ SPD Admin เลือก Emp Group หลายค่าตอน Add — ต้องเลือกอย่างน้อย 1 -&gt; ระบบต้อง ไม่เลือก Emp Group (บังคับ) แล้ว save ถูก block</t>
  </si>
  <si>
    <t>Employee Type (Add form multi-select) (https://payroll-cnext-dev.central.co.th/admin/config/employee/type)</t>
  </si>
  <si>
    <t>1. Login เข้าระบบด้วย SPD Admin -&gt; Navigate ไปที่ https://payroll-cnext-dev.central.co.th/admin/config/employee/type -&gt; เลือกแท็บ "Employee Type (Add form multi-select)"
2. กดปุ่ม "Add" / "+"
3. เลือก Emp Group หลายค่าตอน Add — ต้องเลือกอย่างน้อย 1 แล้วกด "Save"</t>
  </si>
  <si>
    <t>1. หน้ารายการ Employee Type (Add form multi-select) แสดงขึ้น
2. ฟอร์ม Add Employee Type (Add form multi-select) เปิดขึ้น
3. ตรวจสอบไม่เลือก Emp Group (บังคับ) แล้ว save ถูก block</t>
  </si>
  <si>
    <t>TC_EMP_005</t>
  </si>
  <si>
    <t>เลือก Emp Group หลายค่า (เช่น A และ H)</t>
  </si>
  <si>
    <t>TC_EMP_005_001</t>
  </si>
  <si>
    <t>เมื่อ SPD Admin เลือก Emp Group หลายค่า (เช่น A และ H) -&gt; ระบบต้อง เลือก Emp Group หลายค่าแล้วบันทึกได้</t>
  </si>
  <si>
    <t>1. Login เข้าระบบด้วย SPD Admin -&gt; Navigate ไปที่ https://payroll-cnext-dev.central.co.th/admin/config/employee/type -&gt; เลือกแท็บ "Employee Type (Add form multi-select)"
2. กดปุ่ม "Add" / "+"
3. เลือก Emp Group หลายค่า (เช่น A และ H) แล้วกด "Save"</t>
  </si>
  <si>
    <t>1. หน้ารายการ Employee Type (Add form multi-select) แสดงขึ้น
2. ฟอร์ม Add Employee Type (Add form multi-select) เปิดขึ้น
3. ตรวจสอบเลือก Emp Group หลายค่าแล้วบันทึกได้</t>
  </si>
  <si>
    <t>TC_EMP_006</t>
  </si>
  <si>
    <t>เลือก Emp Subgroup หลายค่าในฟอร์ม</t>
  </si>
  <si>
    <t>TC_EMP_006_001</t>
  </si>
  <si>
    <t>เมื่อ SPD Admin เลือก Emp Subgroup หลายค่าในฟอร์ม -&gt; ระบบต้อง เลือก Emp Subgroup หลายค่าแล้วบันทึกได้ และ Subgroup ไม่แสดงใน list view (โชว์แค่ในฟอร์ม)</t>
  </si>
  <si>
    <t>1. Login เข้าระบบด้วย SPD Admin -&gt; Navigate ไปที่ https://payroll-cnext-dev.central.co.th/admin/config/employee/type -&gt; เลือกแท็บ "Employee Type (Add form multi-select)"
2. กดปุ่ม "Add" / "+"
3. เลือก Emp Subgroup หลายค่าในฟอร์ม แล้วกด "Save"</t>
  </si>
  <si>
    <t>1. หน้ารายการ Employee Type (Add form multi-select) แสดงขึ้น
2. ฟอร์ม Add Employee Type (Add form multi-select) เปิดขึ้น
3. ตรวจสอบเลือก Emp Subgroup หลายค่าแล้วบันทึกได้ และ Subgroup ไม่แสดงใน list view (โชว์แค่ในฟอร์ม)</t>
  </si>
  <si>
    <t>TC_EMP_007</t>
  </si>
  <si>
    <t>View Employee Group ↔ Subgroup mapping — list แสดงถูกต้อง พร้อม Add/Edit/Delete ใช้งานได้จริง (ยืนยันจาก dev environment 2026-08-22 — ไม่ใช่ view-only/EC-sourced ตามที่เข้าใจเดิม)</t>
  </si>
  <si>
    <t>TC_EMP_008_001</t>
  </si>
  <si>
    <t>เมื่อ SPD Admin View Employee Group ↔ Subgroup mapping -&gt; ระบบต้อง แสดง mapping ถูกต้องครบ (Emp Group/Emp Subgroup/Base Day) และมีปุ่ม Add/Edit/Delete ให้จัดการข้อมูลได้</t>
  </si>
  <si>
    <t>Group Detail (https://payroll-cnext-dev.central.co.th/admin/config/employee/group-detail)</t>
  </si>
  <si>
    <t>1. Login เข้าระบบด้วย SPD Admin -&gt; Navigate ไปที่ https://payroll-cnext-dev.central.co.th/admin/config/employee/group-detail -&gt; ดูหน้ารายการ "Group Detail"</t>
  </si>
  <si>
    <t>1. หน้ารายการ Group Detail แสดงขึ้น
2. ตรวจสอบแสดง mapping ถูกต้องครบ (Emp Group/Emp Subgroup/Base Day) และมีปุ่ม Add/Edit/Delete ให้ใช้งาน</t>
  </si>
  <si>
    <t>TC_EMP_008</t>
  </si>
  <si>
    <t>Emp Type Code ซ้ำกับที่มีอยู่แล้ว → ระบบ reject พร้อม error popup</t>
  </si>
  <si>
    <t>TC_EMP_010_001</t>
  </si>
  <si>
    <t>เมื่อ SPD Admin Emp Type Code ซ้ำกับที่มีอยู่แล้ว → ระบบ reject พร้อม error popup -&gt; ระบบต้อง ระบบ reject การบันทึกและแสดง error popup แจ้งว่าไม่สามารถบันทึก code ที่มีอยู่แล้วได้</t>
  </si>
  <si>
    <t>1. Login เข้าระบบด้วย SPD Admin -&gt; Navigate ไปที่ https://payroll-cnext-dev.central.co.th/admin/config/employee/type -&gt; เลือกแท็บ "Employee Type"
2. กดปุ่ม "Add" / "+"
3. กรอก Emp Type Code ซ้ำกับที่มีอยู่แล้วในระบบ แล้วกด "Save"</t>
  </si>
  <si>
    <t>1. หน้ารายการ Employee Type แสดงขึ้น
2. ฟอร์ม Add Employee Type เปิดขึ้น
3. ตรวจสอบระบบ reject การบันทึกและแสดง error popup แจ้งว่าไม่สามารถบันทึก code ที่มีอยู่แล้วได้</t>
  </si>
  <si>
    <t>TC_EMP_009</t>
  </si>
  <si>
    <t>Emp Type Code ยาวเกิน 25 ตัวอักษรถูก reject</t>
  </si>
  <si>
    <t>TC_EMP_011_001</t>
  </si>
  <si>
    <t>เมื่อ SPD Admin Emp Type Code ยาวเกิน 25 ตัวอักษรถูก reject -&gt; ระบบต้อง กรอกเกิน 25 ตัวอักษรถูก reject พร้อม error "Emp Type Code limit at 25 characters."</t>
  </si>
  <si>
    <t>1. Login เข้าระบบด้วย SPD Admin -&gt; Navigate ไปที่ https://payroll-cnext-dev.central.co.th/admin/config/employee/type -&gt; เลือกแท็บ "Employee Type"
2. กดปุ่ม "Add" / "+"
3. กรอก Emp Type Code ยาวเกิน 25 ตัวอักษร แล้วกด "Save"</t>
  </si>
  <si>
    <t>1. หน้ารายการ Employee Type แสดงขึ้น
2. ฟอร์ม Add Employee Type เปิดขึ้น
3. ตรวจสอบกรอกเกิน 25 ตัวอักษรถูก reject พร้อม error "Emp Type Code limit at 25 characters."</t>
  </si>
  <si>
    <t>TC_EMP_010</t>
  </si>
  <si>
    <t>Emp Type Name ยาวเกิน 255 ตัวอักษรถูก reject</t>
  </si>
  <si>
    <t>TC_EMP_012_001</t>
  </si>
  <si>
    <t>เมื่อ SPD Admin Emp Type Name ยาวเกิน 255 ตัวอักษรถูก reject -&gt; ระบบต้อง กรอกเกิน 255 ตัวอักษรถูก reject พร้อม error "Emp Type Name limit at 255 characters."</t>
  </si>
  <si>
    <t>1. Login เข้าระบบด้วย SPD Admin -&gt; Navigate ไปที่ https://payroll-cnext-dev.central.co.th/admin/config/employee/type -&gt; เลือกแท็บ "Employee Type"
2. กดปุ่ม "Add" / "+"
3. กรอก Emp Type Name ยาวเกิน 255 ตัวอักษร แล้วกด "Save"</t>
  </si>
  <si>
    <t>1. หน้ารายการ Employee Type แสดงขึ้น
2. ฟอร์ม Add Employee Type เปิดขึ้น
3. ตรวจสอบกรอกเกิน 255 ตัวอักษรถูก reject พร้อม error "Emp Type Name limit at 255 characters."</t>
  </si>
  <si>
    <t>TC_PA_001</t>
  </si>
  <si>
    <t>View Payroll Area list</t>
  </si>
  <si>
    <t>TC_PA_001_001</t>
  </si>
  <si>
    <t>เมื่อ SPD Admin View Payroll Area list -&gt; ระบบต้อง แสดงข้อมูลครบทุก record</t>
  </si>
  <si>
    <t>Payroll Area (https://payroll-cnext-dev.central.co.th/admin/config/payroll-area/master)</t>
  </si>
  <si>
    <t>1. Login เข้าระบบด้วย SPD Admin -&gt; Navigate ไปที่ https://payroll-cnext-dev.central.co.th/admin/config/payroll-area/master -&gt; เลือกแท็บ "Payroll Area"</t>
  </si>
  <si>
    <t>TC_PA_002</t>
  </si>
  <si>
    <t>Add Payroll Area ด้วย dropdown fields ที่ auto-fill ชื่อ</t>
  </si>
  <si>
    <t>TC_PA_002_001</t>
  </si>
  <si>
    <t>เมื่อ SPD Admin Add Payroll Area ด้วย dropdown fields ที่ auto-fill ชื่อ -&gt; ระบบต้อง เลือก Emp Type/Period Pattern/Payday Rule แล้วชื่อ auto-fill ถูกต้อง และกรอกครบแล้วบันทึกสำเร็จ</t>
  </si>
  <si>
    <t>1. Login เข้าระบบด้วย SPD Admin -&gt; Navigate ไปที่ https://payroll-cnext-dev.central.co.th/admin/config/payroll-area/master -&gt; เลือกแท็บ "Payroll Area"
2. กดปุ่ม "Add" / "+"
3. Add Payroll Area ด้วย dropdown fields ที่ auto-fill ชื่อ แล้วกด "Save"</t>
  </si>
  <si>
    <t>1. หน้ารายการ Payroll Area แสดงขึ้น
2. ฟอร์ม Add Payroll Area เปิดขึ้น
3. ตรวจสอบเลือก Emp Type/Period Pattern/Payday Rule แล้วชื่อ auto-fill ถูกต้อง และกรอกครบแล้วบันทึกสำเร็จ</t>
  </si>
  <si>
    <t>TC_PA_003</t>
  </si>
  <si>
    <t>Edit — Area Code (Key) ต้อง lock</t>
  </si>
  <si>
    <t>TC_PA_003_001</t>
  </si>
  <si>
    <t>เมื่อ SPD Admin Edit — Area Code (Key) ต้อง lock -&gt; ระบบต้อง Area Code field เป็น read-only ตอน Edit</t>
  </si>
  <si>
    <t>1. Login เข้าระบบด้วย SPD Admin -&gt; Navigate ไปที่ https://payroll-cnext-dev.central.co.th/admin/config/payroll-area/master -&gt; เลือกแท็บ "Payroll Area"
2. กดปุ่ม "Edit" ที่ record เป้าหมาย
3. Edit — Area Code (Key) ต้อง lock แล้วกด "Save"</t>
  </si>
  <si>
    <t>1. หน้ารายการ Payroll Area แสดงขึ้น
2. ฟอร์ม Edit Payroll Area เปิดขึ้นพร้อมค่าเดิม
3. ตรวจสอบ Area Code field เป็น read-only ตอน Edit</t>
  </si>
  <si>
    <t>TC_PA_004</t>
  </si>
  <si>
    <t>TC_PA_004_001</t>
  </si>
  <si>
    <t>1. Login เข้าระบบด้วย SPD Admin -&gt; Navigate ไปที่ https://payroll-cnext-dev.central.co.th/admin/config/payroll-area/master -&gt; เลือกแท็บ "Payroll Area"
2. กดปุ่ม "Add" / "+"
3. ห้ามบันทึกถ้า End Date &lt; Start Date แล้วกด "Save"</t>
  </si>
  <si>
    <t>1. หน้ารายการ Payroll Area แสดงขึ้น
2. ฟอร์ม Add Payroll Area เปิดขึ้น
3. ตรวจสอบ End Date &lt; Start Date ถูก block</t>
  </si>
  <si>
    <t>TC_PA_005</t>
  </si>
  <si>
    <t>Status คำนวณอัตโนมัติจาก Effective date</t>
  </si>
  <si>
    <t>TC_PA_005_001</t>
  </si>
  <si>
    <t>เมื่อ SPD Admin Status คำนวณอัตโนมัติจาก Effective date -&gt; ระบบต้อง record ที่หมดอายุแสดง Inactive อัตโนมัติ และ record ที่ยังอยู่ในช่วงแสดง Active อัตโนมัติ</t>
  </si>
  <si>
    <t>1. Login เข้าระบบด้วย SPD Admin -&gt; Navigate ไปที่ https://payroll-cnext-dev.central.co.th/admin/config/payroll-area/master -&gt; เลือกแท็บ "Payroll Area"
2. กดปุ่ม "Add" / "+"
3. Status คำนวณอัตโนมัติจาก Effective date แล้วกด "Save"</t>
  </si>
  <si>
    <t>1. หน้ารายการ Payroll Area แสดงขึ้น
2. ฟอร์ม Add Payroll Area เปิดขึ้น
3. ตรวจสอบ record ที่หมดอายุแสดง Inactive อัตโนมัติ และ record ที่ยังอยู่ในช่วงแสดง Active อัตโนมัติ</t>
  </si>
  <si>
    <t>TC_PA_006</t>
  </si>
  <si>
    <t>เพิ่ม Payroll Area ทับช่วงวันที่ของ record ที่ยัง Active อยู่</t>
  </si>
  <si>
    <t>TC_PA_006_001</t>
  </si>
  <si>
    <t>เมื่อ SPD Admin เพิ่ม Payroll Area ทับช่วงวันที่ของ record ที่ยัง Active อยู่ -&gt; ระบบต้อง กด Save แล้วระบบบล็อกการบันทึก และข้อความ error แจ้งให้ไปตั้งรายการเดิมเป็น Inactive ก่อน</t>
  </si>
  <si>
    <t>1. Login เข้าระบบด้วย SPD Admin -&gt; Navigate ไปที่ https://payroll-cnext-dev.central.co.th/admin/config/payroll-area/master -&gt; เลือกแท็บ "Payroll Area"
2. กดปุ่ม "Add" / "+"
3. เพิ่ม Payroll Area ทับช่วงวันที่ของ record ที่ยัง Active อยู่ แล้วกด "Save"</t>
  </si>
  <si>
    <t>1. หน้ารายการ Payroll Area แสดงขึ้น
2. ฟอร์ม Add Payroll Area เปิดขึ้น
3. ตรวจสอบกด Save แล้วระบบบล็อกการบันทึก และข้อความ error แจ้งให้ไปตั้งรายการเดิมเป็น Inactive ก่อน</t>
  </si>
  <si>
    <t>TC_PA_007</t>
  </si>
  <si>
    <t>ปิดรายการเดิมเป็น Inactive แล้วเพิ่ม Payroll Area รายการใหม่</t>
  </si>
  <si>
    <t>TC_PA_007_001</t>
  </si>
  <si>
    <t>เมื่อ SPD Admin ปิดรายการเดิมเป็น Inactive แล้วเพิ่ม Payroll Area รายการใหม่ -&gt; ระบบต้อง เปลี่ยน Status เป็น Inactive แล้ว Save สำเร็จ และเพิ่มรายการใหม่ Save สำเร็จ และรายการเดิมยังอยู่ในระบบ</t>
  </si>
  <si>
    <t>1. Login เข้าระบบด้วย SPD Admin -&gt; Navigate ไปที่ https://payroll-cnext-dev.central.co.th/admin/config/payroll-area/master -&gt; เลือกแท็บ "Payroll Area"
2. กดปุ่ม "Add" / "+"
3. ปิดรายการเดิมเป็น Inactive แล้วเพิ่ม Payroll Area รายการใหม่ แล้วกด "Save"</t>
  </si>
  <si>
    <t>1. หน้ารายการ Payroll Area แสดงขึ้น
2. ฟอร์ม Add Payroll Area เปิดขึ้น
3. ตรวจสอบเปลี่ยน Status เป็น Inactive แล้ว Save สำเร็จ และเพิ่มรายการใหม่ Save สำเร็จ และรายการเดิมยังอยู่ในระบบ</t>
  </si>
  <si>
    <t>TC_PA_008</t>
  </si>
  <si>
    <t>Required field validation — Area Code/Name/Emp Type/Period Pattern/Payday Rule/Effective Start Date/Effective End Date ว่าง</t>
  </si>
  <si>
    <t>TC_PA_008_001</t>
  </si>
  <si>
    <t>เมื่อ SPD Admin Required field validation — Area Code/Name/Emp Type/Period Pattern/Payday Rule/Effective Start Date/Effective End Date ว่าง -&gt; ระบบต้อง error ใต้ช่องนั้นทันทีเมื่อกด Save ทุกช่องที่ปล่อยว่าง</t>
  </si>
  <si>
    <t>1. Login เข้าระบบด้วย SPD Admin -&gt; Navigate ไปที่ https://payroll-cnext-dev.central.co.th/admin/config/payroll-area/master -&gt; เลือกแท็บ "Payroll Area"
2. กดปุ่ม "Add" / "+"
3. Required field validation — Area Code/Name/Emp Type/Period Pattern/Payday Rule/Effective Start Date/Effective End Date ว่าง แล้วกด "Save"</t>
  </si>
  <si>
    <t>1. หน้ารายการ Payroll Area แสดงขึ้น
2. ฟอร์ม Add Payroll Area เปิดขึ้น
3. ตรวจสอบ error ใต้ช่องนั้นทันทีเมื่อกด Save ทุกช่องที่ปล่อยว่าง</t>
  </si>
  <si>
    <t>TC_PA_009</t>
  </si>
  <si>
    <t>Format/range validation — Effective Start/End Date เป็น date picker</t>
  </si>
  <si>
    <t>TC_PA_009_001</t>
  </si>
  <si>
    <t>เมื่อ SPD Admin Format/range validation — Effective Start/End Date เป็น date picker -&gt; ระบบต้อง วันที่ format ผิดถูก reject</t>
  </si>
  <si>
    <t>1. Login เข้าระบบด้วย SPD Admin -&gt; Navigate ไปที่ https://payroll-cnext-dev.central.co.th/admin/config/payroll-area/master -&gt; เลือกแท็บ "Payroll Area"
2. กดปุ่ม "Add" / "+"
3. Format/range validation — Effective Start/End Date เป็น date picker แล้วกด "Save"</t>
  </si>
  <si>
    <t>1. หน้ารายการ Payroll Area แสดงขึ้น
2. ฟอร์ม Add Payroll Area เปิดขึ้น
3. ตรวจสอบวันที่ format ผิดถูก reject</t>
  </si>
  <si>
    <t>TC_PA_010</t>
  </si>
  <si>
    <t>Inline error position — Area Code ว่าง+Effective Start Date ผิด format พร้อมกัน</t>
  </si>
  <si>
    <t>TC_PA_010_001</t>
  </si>
  <si>
    <t>เมื่อ SPD Admin Inline error position — Area Code ว่าง+Effective Start Date ผิด format พร้อมกัน -&gt; ระบบต้อง error ของแต่ละ field แสดงแยกกันใต้ช่องนั้นๆ</t>
  </si>
  <si>
    <t>1. Login เข้าระบบด้วย SPD Admin -&gt; Navigate ไปที่ https://payroll-cnext-dev.central.co.th/admin/config/payroll-area/master -&gt; เลือกแท็บ "Payroll Area"
2. กดปุ่ม "Add" / "+"
3. Inline error position — Area Code ว่าง+Effective Start Date ผิด format พร้อมกัน แล้วกด "Save"</t>
  </si>
  <si>
    <t>1. หน้ารายการ Payroll Area แสดงขึ้น
2. ฟอร์ม Add Payroll Area เปิดขึ้น
3. ตรวจสอบ error ของแต่ละ field แสดงแยกกันใต้ช่องนั้นๆ</t>
  </si>
  <si>
    <t>TC_PA_011</t>
  </si>
  <si>
    <t>ไม่มีสัญญาณอินเทอร์เน็ตตอนกด Save</t>
  </si>
  <si>
    <t>TC_PA_011_001</t>
  </si>
  <si>
    <t>เมื่อ SPD Admin ไม่มีสัญญาณอินเทอร์เน็ตตอนกด Save -&gt; ระบบแจ้ง error ว่าไม่สามารถเชื่อมต่อได้ และไม่ redirect ออกจากฟอร์ม (ให้ user retry ได้ทันทีโดยไม่เสียข้อมูลที่กรอก)</t>
  </si>
  <si>
    <t>1. Login เข้าระบบด้วย SPD Admin -&gt; Navigate ไปที่ https://payroll-cnext-dev.central.co.th/admin/config/payroll-area/master -&gt; เลือกแท็บ "Payroll Area"
2. กดปุ่ม "Add" / "+"
3. ไม่มีสัญญาณอินเทอร์เน็ตตอนกด Save แล้วกด "Save"</t>
  </si>
  <si>
    <t>1. หน้ารายการ Payroll Area แสดงขึ้น
2. ฟอร์ม Add Payroll Area เปิดขึ้น
3. ตรวจสอบระบบแจ้ง error ว่าไม่สามารถเชื่อมต่อได้ และไม่ redirect ออกจากฟอร์ม (ให้ user retry ได้ทันทีโดยไม่เสียข้อมูลที่กรอก)</t>
  </si>
  <si>
    <t>TC_PA_012</t>
  </si>
  <si>
    <t>Company multi-select — ต้องเลือกอย่างน้อย 1</t>
  </si>
  <si>
    <t>TC_PA_012_001</t>
  </si>
  <si>
    <t>เมื่อ SPD Admin Company multi-select — ต้องเลือกอย่างน้อย 1 -&gt; ระบบต้อง ไม่เลือก Company (บังคับ) แล้ว save ถูก block</t>
  </si>
  <si>
    <t>Area Assign Company (https://payroll-cnext-dev.central.co.th/admin/config/payroll-area/master)</t>
  </si>
  <si>
    <t>1. Login เข้าระบบด้วย SPD Admin -&gt; Navigate ไปที่ https://payroll-cnext-dev.central.co.th/admin/config/payroll-area/master -&gt; เลือกแท็บ "Area Assign Company"
2. Company multi-select — ต้องเลือกอย่างน้อย 1</t>
  </si>
  <si>
    <t>1. หน้าจอ Area Assign Company แสดงขึ้นพร้อมใช้งาน
2. ตรวจสอบไม่เลือก Company (บังคับ) แล้ว save ถูก block</t>
  </si>
  <si>
    <t>TC_PA_013</t>
  </si>
  <si>
    <t>Company multi-select — 1 Area ผูกได้หลาย Company</t>
  </si>
  <si>
    <t>TC_PA_013_001</t>
  </si>
  <si>
    <t>เมื่อ SPD Admin Company multi-select — 1 Area ผูกได้หลาย Company -&gt; ระบบต้อง เลือก Company หลายค่าแล้วบันทึกได้ (1 Area → N Company) — ยืนยันจาก Area AA ที่ผูก 36 company code จริง</t>
  </si>
  <si>
    <t>1. Login เข้าระบบด้วย SPD Admin -&gt; Navigate ไปที่ https://payroll-cnext-dev.central.co.th/admin/config/payroll-area/master -&gt; เลือกแท็บ "Area Assign Company"
2. Company multi-select — 1 Area ผูกได้หลาย Company</t>
  </si>
  <si>
    <t>1. หน้าจอ Area Assign Company แสดงขึ้นพร้อมใช้งาน
2. ตรวจสอบเลือก Company หลายค่าแล้วบันทึกได้ (1 Area → N Company) — ยืนยันจาก Area AA ที่ผูก 36 company code จริง</t>
  </si>
  <si>
    <t>TC_PA_014</t>
  </si>
  <si>
    <t>View Area Assign Company list</t>
  </si>
  <si>
    <t>TC_PA_014_001</t>
  </si>
  <si>
    <t>เมื่อ SPD Admin View Area Assign Company list -&gt; ระบบต้อง แสดง Company Code ที่ผูกกับแต่ละ Area ครบถูกต้อง (comma-separated)</t>
  </si>
  <si>
    <t>1. Login เข้าระบบด้วย SPD Admin -&gt; Navigate ไปที่ https://payroll-cnext-dev.central.co.th/admin/config/payroll-area/master -&gt; เลือกแท็บ "Area Assign Company"</t>
  </si>
  <si>
    <t>ตรวจสอบแสดง Company Code ที่ผูกกับแต่ละ Area ครบถูกต้อง (comma-separated)</t>
  </si>
  <si>
    <t>TC_PA_015</t>
  </si>
  <si>
    <t>Area Code ซ้ำกับที่มีอยู่แล้ว → ระบบ reject พร้อม error popup</t>
  </si>
  <si>
    <t>TC_PA_015_001</t>
  </si>
  <si>
    <t>เมื่อ SPD Admin Area Code ซ้ำกับที่มีอยู่แล้ว → ระบบ reject พร้อม error popup -&gt; ระบบต้อง ระบบ reject การบันทึกและแสดง error popup แจ้งว่า Area Code ต้องไม่ซ้ำ (unique)</t>
  </si>
  <si>
    <t>1. Login เข้าระบบด้วย SPD Admin -&gt; Navigate ไปที่ https://payroll-cnext-dev.central.co.th/admin/config/payroll-area/master -&gt; เลือกแท็บ "Payroll Area"
2. กดปุ่ม "Add" / "+"
3. กรอก Area Code ซ้ำกับที่มีอยู่แล้วในระบบ แล้วกด "Save"</t>
  </si>
  <si>
    <t>1. หน้ารายการ Payroll Area แสดงขึ้น
2. ฟอร์ม Add Payroll Area เปิดขึ้น
3. ตรวจสอบระบบ reject การบันทึกและแสดง error popup แจ้งว่า Area Code ต้องไม่ซ้ำ (unique)</t>
  </si>
  <si>
    <t>TC_PA_016</t>
  </si>
  <si>
    <t>Area Code ยาวเกิน 10 ตัวอักษรถูก reject</t>
  </si>
  <si>
    <t>TC_PA_016_001</t>
  </si>
  <si>
    <t>เมื่อ SPD Admin Area Code ยาวเกิน 10 ตัวอักษรถูก reject -&gt; ระบบต้อง กรอกเกิน 10 ตัวอักษรถูก reject พร้อม error "Area Code limit at 10 characters."</t>
  </si>
  <si>
    <t>1. Login เข้าระบบด้วย SPD Admin -&gt; Navigate ไปที่ https://payroll-cnext-dev.central.co.th/admin/config/payroll-area/master -&gt; เลือกแท็บ "Payroll Area"
2. กดปุ่ม "Add" / "+"
3. กรอก Area Code ยาวเกิน 10 ตัวอักษร แล้วกด "Save"</t>
  </si>
  <si>
    <t>1. หน้ารายการ Payroll Area แสดงขึ้น
2. ฟอร์ม Add Payroll Area เปิดขึ้น
3. ตรวจสอบกรอกเกิน 10 ตัวอักษรถูก reject พร้อม error "Area Code limit at 10 characters."</t>
  </si>
  <si>
    <t>TC_PA_017</t>
  </si>
  <si>
    <t>Area Name ยาวเกิน 100 ตัวอักษรถูก reject</t>
  </si>
  <si>
    <t>TC_PA_017_001</t>
  </si>
  <si>
    <t>เมื่อ SPD Admin Area Name ยาวเกิน 100 ตัวอักษรถูก reject -&gt; ระบบต้อง กรอกเกิน 100 ตัวอักษรถูก reject พร้อม error "Area Name limit at 100 characters."</t>
  </si>
  <si>
    <t>1. Login เข้าระบบด้วย SPD Admin -&gt; Navigate ไปที่ https://payroll-cnext-dev.central.co.th/admin/config/payroll-area/master -&gt; เลือกแท็บ "Payroll Area"
2. กดปุ่ม "Add" / "+"
3. กรอก Area Name ยาวเกิน 100 ตัวอักษร แล้วกด "Save"</t>
  </si>
  <si>
    <t>1. หน้ารายการ Payroll Area แสดงขึ้น
2. ฟอร์ม Add Payroll Area เปิดขึ้น
3. ตรวจสอบกรอกเกิน 100 ตัวอักษรถูก reject พร้อม error "Area Name limit at 100 characters."</t>
  </si>
  <si>
    <t>TC_PA_018</t>
  </si>
  <si>
    <t>Effective Start Date ในอดีตถูก block</t>
  </si>
  <si>
    <t>TC_PA_018_001</t>
  </si>
  <si>
    <t>เมื่อ SPD Admin Effective Start Date ในอดีตถูก block -&gt; ระบบต้อง Start Date ในอดีตถูก block พร้อม error "Effective Start Date must &gt; or = current date"</t>
  </si>
  <si>
    <t>1. Login เข้าระบบด้วย SPD Admin -&gt; Navigate ไปที่ https://payroll-cnext-dev.central.co.th/admin/config/payroll-area/master -&gt; เลือกแท็บ "Payroll Area"
2. กดปุ่ม "Add" / "+"
3. กรอก Effective Start Date เป็นวันที่ในอดีต แล้วกด "Save"</t>
  </si>
  <si>
    <t>1. หน้ารายการ Payroll Area แสดงขึ้น
2. ฟอร์ม Add Payroll Area เปิดขึ้น
3. ตรวจสอบStart Date ในอดีตถูก block พร้อม error "Effective Start Date must &gt; or = current date"</t>
  </si>
  <si>
    <t>TC_PA_019</t>
  </si>
  <si>
    <t>Effective End Date = Start Date ต้องบันทึกผ่านได้</t>
  </si>
  <si>
    <t>TC_PA_019_001</t>
  </si>
  <si>
    <t>เมื่อ SPD Admin Effective End Date = Start Date ต้องบันทึกผ่านได้ -&gt; ระบบต้อง กรอก End Date = Start Date แล้วบันทึกผ่าน (ไม่ error)</t>
  </si>
  <si>
    <t>1. Login เข้าระบบด้วย SPD Admin -&gt; Navigate ไปที่ https://payroll-cnext-dev.central.co.th/admin/config/payroll-area/master -&gt; เลือกแท็บ "Payroll Area"
2. กดปุ่ม "Add" / "+"
3. กรอก Effective End Date ให้เท่ากับ Effective Start Date แล้วกด "Save"</t>
  </si>
  <si>
    <t>1. หน้ารายการ Payroll Area แสดงขึ้น
2. ฟอร์ม Add Payroll Area เปิดขึ้น
3. ตรวจสอบกรอก End Date = Start Date แล้วบันทึกผ่าน (ไม่ error)</t>
  </si>
  <si>
    <t>TC_PA_020</t>
  </si>
  <si>
    <t>TC_PA_020_001</t>
  </si>
  <si>
    <t>1. หน้าจอ Payroll Area แสดงขึ้นพร้อมใช้งาน
2. ตรวจสอบStatus = Active (ไม่ใช่ Inactive) เมื่อ End Date = today</t>
  </si>
  <si>
    <t>TC_PPD_001</t>
  </si>
  <si>
    <t>View Payday Rule list</t>
  </si>
  <si>
    <t>TC_PPD_001_001</t>
  </si>
  <si>
    <t>เมื่อ SPD Admin View Payday Rule list -&gt; ระบบต้อง แสดงครบ 6 รายการ (P01/P10/P20/P28/P98/...) — P98 label มี typo "Backword" ควรเป็น "Backward" (GAP-011)</t>
  </si>
  <si>
    <t>Payday Rule (https://payroll-cnext-dev.central.co.th/admin/config/payroll-period)</t>
  </si>
  <si>
    <t>1. Login เข้าระบบด้วย SPD Admin -&gt; Navigate ไปที่ https://payroll-cnext-dev.central.co.th/admin/config/payroll-period -&gt; เลือกแท็บ "Payday Rule"</t>
  </si>
  <si>
    <t>ตรวจสอบแสดงครบ 6 รายการ (P01/P10/P20/P28/P98/...) — P98 label มี typo "Backword" ควรเป็น "Backward" (GAP-011)</t>
  </si>
  <si>
    <t>TC_PPD_002</t>
  </si>
  <si>
    <t>Payday Rule เป็น view-only ไม่มีปุ่ม Add/Edit</t>
  </si>
  <si>
    <t>TC_PPD_002_001</t>
  </si>
  <si>
    <t>เมื่อ SPD Admin Payday Rule เป็น view-only ไม่มีปุ่ม Add/Edit -&gt; ระบบต้อง ไม่มีปุ่ม Add/Edit ปรากฏในหน้านี้</t>
  </si>
  <si>
    <t>ตรวจสอบไม่มีปุ่ม Add/Edit ปรากฏในหน้านี้</t>
  </si>
  <si>
    <t>TC_PPD_003</t>
  </si>
  <si>
    <t>View Period Type list</t>
  </si>
  <si>
    <t>TC_PPD_003_001</t>
  </si>
  <si>
    <t>เมื่อ SPD Admin View Period Type list -&gt; ระบบต้อง แสดง N/O/B ครบ 3 รายการตามชื่อ Normal/Off Cycle/Benefit Period</t>
  </si>
  <si>
    <t>Period Type (https://payroll-cnext-dev.central.co.th/admin/config/payroll-period)</t>
  </si>
  <si>
    <t>1. Login เข้าระบบด้วย SPD Admin -&gt; Navigate ไปที่ https://payroll-cnext-dev.central.co.th/admin/config/payroll-period -&gt; เลือกแท็บ "Period Type"</t>
  </si>
  <si>
    <t>ตรวจสอบแสดง N/O/B ครบ 3 รายการตามชื่อ Normal/Off Cycle/Benefit Period</t>
  </si>
  <si>
    <t>TC_PPD_004</t>
  </si>
  <si>
    <t>Period Type เป็น view-only ไม่มีปุ่ม Add/Edit</t>
  </si>
  <si>
    <t>TC_PPD_004_001</t>
  </si>
  <si>
    <t>เมื่อ SPD Admin Period Type เป็น view-only ไม่มีปุ่ม Add/Edit -&gt; ระบบต้อง ไม่มีปุ่ม Add/Edit ปรากฏในหน้านี้ (master enum คงที่)</t>
  </si>
  <si>
    <t>ตรวจสอบไม่มีปุ่ม Add/Edit ปรากฏในหน้านี้ (master enum คงที่)</t>
  </si>
  <si>
    <t>TC_PPD_005</t>
  </si>
  <si>
    <t>View Period Pattern list</t>
  </si>
  <si>
    <t>TC_PPD_005_001</t>
  </si>
  <si>
    <t>เมื่อ SPD Admin View Period Pattern list -&gt; ระบบต้อง แสดง Pattern ครบทุก record (BEN01/BEN10/BEN20/FTM01/PTD01/...)</t>
  </si>
  <si>
    <t>Period Pattern (https://payroll-cnext-dev.central.co.th/admin/config/payroll-period)</t>
  </si>
  <si>
    <t>1. Login เข้าระบบด้วย SPD Admin -&gt; Navigate ไปที่ https://payroll-cnext-dev.central.co.th/admin/config/payroll-period -&gt; เลือกแท็บ "Period Pattern"</t>
  </si>
  <si>
    <t>ตรวจสอบแสดง Pattern ครบทุก record (BEN01/BEN10/BEN20/FTM01/PTD01/...)</t>
  </si>
  <si>
    <t>TC_PPD_006</t>
  </si>
  <si>
    <t>View Leave Config list</t>
  </si>
  <si>
    <t>TC_PPD_006_001</t>
  </si>
  <si>
    <t>เมื่อ SPD Admin View Leave Config list -&gt; ระบบต้อง แสดง Leave Code/Name ครบทุก record (L01=ลากิจ, L02=ลาคลอด)</t>
  </si>
  <si>
    <t>Leave Config (https://payroll-cnext-dev.central.co.th/admin/config/payroll-period)</t>
  </si>
  <si>
    <t>1. Login เข้าระบบด้วย SPD Admin -&gt; Navigate ไปที่ https://payroll-cnext-dev.central.co.th/admin/config/payroll-period -&gt; เลือกแท็บ "Leave Config"</t>
  </si>
  <si>
    <t>ตรวจสอบแสดง Leave Code/Name ครบทุก record (L01=ลากิจ, L02=ลาคลอด)</t>
  </si>
  <si>
    <t>TC_PPD_007</t>
  </si>
  <si>
    <t>Leave Config เป็น view-only ไม่มีปุ่ม Add/Edit</t>
  </si>
  <si>
    <t>TC_PPD_007_001</t>
  </si>
  <si>
    <t>เมื่อ SPD Admin Leave Config เป็น view-only ไม่มีปุ่ม Add/Edit -&gt; ระบบต้อง ไม่มีปุ่ม Add/Edit ปรากฏในหน้านี้</t>
  </si>
  <si>
    <t>TC_PPD_008</t>
  </si>
  <si>
    <t>Period Pattern เป็น view-only ไม่มีปุ่ม Add/Edit</t>
  </si>
  <si>
    <t>TC_PPD_008_001</t>
  </si>
  <si>
    <t>เมื่อ SPD Admin Period Pattern เป็น view-only ไม่มีปุ่ม Add/Edit -&gt; ระบบต้อง ไม่มีปุ่ม Add/Edit ปรากฏในหน้านี้</t>
  </si>
  <si>
    <t>TC_WT_001</t>
  </si>
  <si>
    <t>View WT Group list</t>
  </si>
  <si>
    <t>TC_WT_001_001</t>
  </si>
  <si>
    <t>เมื่อ SPD Admin View WT Group list -&gt; ระบบต้อง แสดงครบ 6 records: AJ/BE/BP/PY/TC/TM</t>
  </si>
  <si>
    <t>WT Group (https://payroll-cnext-dev.central.co.th/admin/config/wage-type/master)</t>
  </si>
  <si>
    <t>1. Login เข้าระบบด้วย SPD Admin -&gt; Navigate ไปที่ https://payroll-cnext-dev.central.co.th/admin/config/wage-type/master -&gt; เลือกแท็บ "WT Group"</t>
  </si>
  <si>
    <t>ตรวจสอบแสดงครบ 6 records: AJ/BE/BP/PY/TC/TM</t>
  </si>
  <si>
    <t>TC_WT_002</t>
  </si>
  <si>
    <t>WT Group เป็น view-only ไม่มีปุ่ม Add/Edit</t>
  </si>
  <si>
    <t>TC_WT_002_001</t>
  </si>
  <si>
    <t>เมื่อ SPD Admin WT Group เป็น view-only ไม่มีปุ่ม Add/Edit -&gt; ระบบต้อง ไม่มีปุ่ม Add/Edit ปรากฏในหน้านี้</t>
  </si>
  <si>
    <t>TC_WT_003</t>
  </si>
  <si>
    <t>View WT Subgroup list พร้อม pagination</t>
  </si>
  <si>
    <t>TC_WT_003_001</t>
  </si>
  <si>
    <t>เมื่อ SPD Admin View WT Subgroup list พร้อม pagination -&gt; ระบบต้อง แสดง 33 records พร้อมแบ่งหน้าถูกต้อง</t>
  </si>
  <si>
    <t>WT Subgroup (https://payroll-cnext-dev.central.co.th/admin/config/wage-type/master)</t>
  </si>
  <si>
    <t>1. Login เข้าระบบด้วย SPD Admin -&gt; Navigate ไปที่ https://payroll-cnext-dev.central.co.th/admin/config/wage-type/master -&gt; เลือกแท็บ "WT Subgroup"</t>
  </si>
  <si>
    <t>ตรวจสอบแสดง 33 records พร้อมแบ่งหน้าถูกต้อง</t>
  </si>
  <si>
    <t>TC_WT_004</t>
  </si>
  <si>
    <t>WT Subgroup เป็น view-only ไม่มีปุ่ม Add/Edit</t>
  </si>
  <si>
    <t>TC_WT_004_001</t>
  </si>
  <si>
    <t>เมื่อ SPD Admin WT Subgroup เป็น view-only ไม่มีปุ่ม Add/Edit -&gt; ระบบต้อง ไม่มีปุ่ม Add/Edit ปรากฏในหน้านี้</t>
  </si>
  <si>
    <t>TC_WT_005</t>
  </si>
  <si>
    <t>View WT Category list พร้อม pagination</t>
  </si>
  <si>
    <t>TC_WT_005_001</t>
  </si>
  <si>
    <t>เมื่อ SPD Admin View WT Category list พร้อม pagination -&gt; ระบบต้อง แสดง 10 records (BS/DD/EE/ER/IN/...) พร้อมแบ่งหน้าถูกต้อง</t>
  </si>
  <si>
    <t>WT Category (https://payroll-cnext-dev.central.co.th/admin/config/wage-type/master)</t>
  </si>
  <si>
    <t>1. Login เข้าระบบด้วย SPD Admin -&gt; Navigate ไปที่ https://payroll-cnext-dev.central.co.th/admin/config/wage-type/master -&gt; เลือกแท็บ "WT Category"</t>
  </si>
  <si>
    <t>ตรวจสอบแสดง 10 records (BS/DD/EE/ER/IN/...) พร้อมแบ่งหน้าถูกต้อง</t>
  </si>
  <si>
    <t>TC_WT_006</t>
  </si>
  <si>
    <t>WT Category เป็น view-only ไม่มีปุ่ม Add/Edit</t>
  </si>
  <si>
    <t>TC_WT_006_001</t>
  </si>
  <si>
    <t>เมื่อ SPD Admin WT Category เป็น view-only ไม่มีปุ่ม Add/Edit -&gt; ระบบต้อง ไม่มีปุ่ม Add/Edit ปรากฏในหน้านี้ (master enum คงที่)</t>
  </si>
  <si>
    <t>TC_WT_007</t>
  </si>
  <si>
    <t>View WT Frequency list</t>
  </si>
  <si>
    <t>TC_WT_007_001</t>
  </si>
  <si>
    <t>เมื่อ SPD Admin View WT Frequency list -&gt; ระบบต้อง แสดงครบ 2 records: N=Non Recurring, R=Recurring</t>
  </si>
  <si>
    <t>WT Frequency (https://payroll-cnext-dev.central.co.th/admin/config/wage-type/master)</t>
  </si>
  <si>
    <t>1. Login เข้าระบบด้วย SPD Admin -&gt; Navigate ไปที่ https://payroll-cnext-dev.central.co.th/admin/config/wage-type/master -&gt; เลือกแท็บ "WT Frequency"</t>
  </si>
  <si>
    <t>ตรวจสอบแสดงครบ 2 records: N=Non Recurring, R=Recurring</t>
  </si>
  <si>
    <t>TC_WT_008</t>
  </si>
  <si>
    <t>WT Frequency เป็น view-only ไม่มีปุ่ม Add/Edit</t>
  </si>
  <si>
    <t>TC_WT_008_001</t>
  </si>
  <si>
    <t>เมื่อ SPD Admin WT Frequency เป็น view-only ไม่มีปุ่ม Add/Edit -&gt; ระบบต้อง ไม่มีปุ่ม Add/Edit ปรากฏในหน้านี้ (master enum คงที่)</t>
  </si>
  <si>
    <t>TC_WT_009</t>
  </si>
  <si>
    <t>View Tax Type list</t>
  </si>
  <si>
    <t>TC_WT_009_001</t>
  </si>
  <si>
    <t>เมื่อ SPD Admin View Tax Type list -&gt; ระบบต้อง แสดงครบ 5 records: IR/NT/RG/RT/SV</t>
  </si>
  <si>
    <t>Tax Type (https://payroll-cnext-dev.central.co.th/admin/config/tax/rate)</t>
  </si>
  <si>
    <t>1. Login เข้าระบบด้วย SPD Admin -&gt; Navigate ไปที่ https://payroll-cnext-dev.central.co.th/admin/config/tax/rate -&gt; เลือกแท็บ "Tax Type"</t>
  </si>
  <si>
    <t>ตรวจสอบแสดงครบ 5 records: IR/NT/RG/RT/SV</t>
  </si>
  <si>
    <t>TC_WT_010</t>
  </si>
  <si>
    <t>Tax Type เป็น view-only ไม่มีปุ่ม Add/Edit</t>
  </si>
  <si>
    <t>TC_WT_010_001</t>
  </si>
  <si>
    <t>เมื่อ SPD Admin Tax Type เป็น view-only ไม่มีปุ่ม Add/Edit -&gt; ระบบต้อง ไม่มีปุ่ม Add/Edit ปรากฏในหน้านี้ (master enum คงที่)</t>
  </si>
  <si>
    <t>TC_WT_011</t>
  </si>
  <si>
    <t>Round Method dropdown มีครบ 3 ค่า</t>
  </si>
  <si>
    <t>TC_WT_011_001</t>
  </si>
  <si>
    <t>เมื่อ SPD Admin Round Method dropdown มีครบ 3 ค่า -&gt; ระบบต้อง เลือกได้ทั้ง NR/R2/R5 และคำอธิบายภาษาไทยถูกต้อง (ไม่ปัดเศษ/ปัดเศษทศนิยม 2 ตำแหน่ง/ปัดเศษ 50 สตางค์)</t>
  </si>
  <si>
    <t>Round Method (https://payroll-cnext-dev.central.co.th/admin/config/wage-type/master)</t>
  </si>
  <si>
    <t>1. Login เข้าระบบด้วย SPD Admin -&gt; Navigate ไปที่ https://payroll-cnext-dev.central.co.th/admin/config/wage-type/master -&gt; เลือกแท็บ "Round Method"</t>
  </si>
  <si>
    <t>ตรวจสอบเลือกได้ทั้ง NR/R2/R5 และคำอธิบายภาษาไทยถูกต้อง (ไม่ปัดเศษ/ปัดเศษทศนิยม 2 ตำแหน่ง/ปัดเศษ 50 สตางค์)</t>
  </si>
  <si>
    <t>TC_WT_012</t>
  </si>
  <si>
    <t>Round Method เป็น view-only ไม่มีปุ่ม Add/Edit</t>
  </si>
  <si>
    <t>TC_WT_012_001</t>
  </si>
  <si>
    <t>เมื่อ SPD Admin Round Method เป็น view-only ไม่มีปุ่ม Add/Edit -&gt; ระบบต้อง ไม่มีปุ่ม Add/Edit ปรากฏในหน้านี้ (master enum คงที่)</t>
  </si>
  <si>
    <t>TC_WT_013</t>
  </si>
  <si>
    <t>View Wage Type list พร้อม filter</t>
  </si>
  <si>
    <t>TC_WT_013_001</t>
  </si>
  <si>
    <t>เมื่อ SPD Admin View Wage Type list พร้อม filter -&gt; ระบบต้อง filter ทุกช่อง (Code/Country/Group/Subgroup/Category/Frequency) ทำงานถูกต้อง</t>
  </si>
  <si>
    <t>Wage Type Master (https://payroll-cnext-dev.central.co.th/admin/config/wage-type/master)</t>
  </si>
  <si>
    <t>1. Login เข้าระบบด้วย SPD Admin -&gt; Navigate ไปที่ https://payroll-cnext-dev.central.co.th/admin/config/wage-type/master -&gt; เลือกแท็บ "Wage Type Master"</t>
  </si>
  <si>
    <t>ตรวจสอบ filter ทุกช่อง (Code/Country/Group/Subgroup/Category/Frequency) ทำงานถูกต้อง</t>
  </si>
  <si>
    <t>TC_WT_014</t>
  </si>
  <si>
    <t>Add Wage Type — Country+Code (Key) ไม่ซ้ำ</t>
  </si>
  <si>
    <t>TC_WT_014_001</t>
  </si>
  <si>
    <t>เมื่อ SPD Admin Add Wage Type — Country+Code (Key) ไม่ซ้ำ -&gt; ระบบต้อง กรอก Country+Code ไม่ซ้ำแล้วบันทึกได้</t>
  </si>
  <si>
    <t>1. Login เข้าระบบด้วย SPD Admin -&gt; Navigate ไปที่ https://payroll-cnext-dev.central.co.th/admin/config/wage-type/master -&gt; เลือกแท็บ "Wage Type Master"
2. กดปุ่ม "Add" / "+"
3. Add Wage Type — Country+Code (Key) ไม่ซ้ำ แล้วกด "Save"</t>
  </si>
  <si>
    <t>1. หน้ารายการ Wage Type Master แสดงขึ้น
2. ฟอร์ม Add Wage Type Master เปิดขึ้น
3. ตรวจสอบกรอก Country+Code ไม่ซ้ำแล้วบันทึกได้</t>
  </si>
  <si>
    <t>TC_WT_015</t>
  </si>
  <si>
    <t>Edit — Country/Code (Key) ต้อง lock</t>
  </si>
  <si>
    <t>TC_WT_015_001</t>
  </si>
  <si>
    <t>เมื่อ SPD Admin Edit — Country/Code (Key) ต้อง lock -&gt; ระบบต้อง Country/Code field เป็น read-only ตอน Edit</t>
  </si>
  <si>
    <t>1. Login เข้าระบบด้วย SPD Admin -&gt; Navigate ไปที่ https://payroll-cnext-dev.central.co.th/admin/config/wage-type/master -&gt; เลือกแท็บ "Wage Type Master"
2. กดปุ่ม "Edit" ที่ record เป้าหมาย
3. Edit — Country/Code (Key) ต้อง lock แล้วกด "Save"</t>
  </si>
  <si>
    <t>1. หน้ารายการ Wage Type Master แสดงขึ้น
2. ฟอร์ม Edit Wage Type Master เปิดขึ้นพร้อมค่าเดิม
3. ตรวจสอบ Country/Code field เป็น read-only ตอน Edit</t>
  </si>
  <si>
    <t>TC_WT_016</t>
  </si>
  <si>
    <t>Name TH/EN เป็น field บังคับ</t>
  </si>
  <si>
    <t>TC_WT_016_001</t>
  </si>
  <si>
    <t>เมื่อ SPD Admin Name TH/EN เป็น field บังคับ -&gt; ระบบต้อง ไม่กรอก Name TH หรือ EN แล้ว save ถูก block</t>
  </si>
  <si>
    <t>1. Login เข้าระบบด้วย SPD Admin -&gt; Navigate ไปที่ https://payroll-cnext-dev.central.co.th/admin/config/wage-type/master -&gt; เลือกแท็บ "Wage Type Master"
2. กดปุ่ม "Add" / "+"
3. Name TH/EN เป็น field บังคับ แล้วกด "Save"</t>
  </si>
  <si>
    <t>1. หน้ารายการ Wage Type Master แสดงขึ้น
2. ฟอร์ม Add Wage Type Master เปิดขึ้น
3. ตรวจสอบไม่กรอก Name TH หรือ EN แล้ว save ถูก block</t>
  </si>
  <si>
    <t>TC_WT_017</t>
  </si>
  <si>
    <t>Name TH/EN, Group, Subgroup, Category, Frequency ครบ</t>
  </si>
  <si>
    <t>TC_WT_017_001</t>
  </si>
  <si>
    <t>เมื่อ SPD Admin Name TH/EN, Group, Subgroup, Category, Frequency ครบ -&gt; ระบบต้อง กรอกครบแล้วบันทึกได้</t>
  </si>
  <si>
    <t>1. Login เข้าระบบด้วย SPD Admin -&gt; Navigate ไปที่ https://payroll-cnext-dev.central.co.th/admin/config/wage-type/master -&gt; เลือกแท็บ "Wage Type Master"
2. กดปุ่ม "Add" / "+"
3. Name TH/EN, Group, Subgroup, Category, Frequency ครบ แล้วกด "Save"</t>
  </si>
  <si>
    <t>1. หน้ารายการ Wage Type Master แสดงขึ้น
2. ฟอร์ม Add Wage Type Master เปิดขึ้น
3. ตรวจสอบกรอกครบแล้วบันทึกได้</t>
  </si>
  <si>
    <t>TC_WT_018</t>
  </si>
  <si>
    <t>Prorate/Retroactive/Round Method บันทึกถูกต้อง</t>
  </si>
  <si>
    <t>TC_WT_018_001</t>
  </si>
  <si>
    <t>เมื่อ SPD Admin Prorate/Retroactive/Round Method บันทึกถูกต้อง -&gt; ระบบต้อง Prorate=Y, Retroactive=Y, Round Method=R2 บันทึกได้ถูกต้อง</t>
  </si>
  <si>
    <t>1. Login เข้าระบบด้วย SPD Admin -&gt; Navigate ไปที่ https://payroll-cnext-dev.central.co.th/admin/config/wage-type/master -&gt; เลือกแท็บ "Wage Type Master"
2. กดปุ่ม "Add" / "+"
3. Prorate/Retroactive/Round Method บันทึกถูกต้อง แล้วกด "Save"</t>
  </si>
  <si>
    <t>1. หน้ารายการ Wage Type Master แสดงขึ้น
2. ฟอร์ม Add Wage Type Master เปิดขึ้น
3. ตรวจสอบ Prorate=Y, Retroactive=Y, Round Method=R2 บันทึกได้ถูกต้อง</t>
  </si>
  <si>
    <t>TC_WT_019</t>
  </si>
  <si>
    <t>Tax Set Up — Tax flag/Tax Type/SSO บันทึกถูกต้อง</t>
  </si>
  <si>
    <t>TC_WT_019_001</t>
  </si>
  <si>
    <t>เมื่อ SPD Admin Tax Set Up — Tax flag/Tax Type/SSO บันทึกถูกต้อง -&gt; ระบบต้อง Tax=Y, Tax Type=RG, SSO=Y บันทึกได้ถูกต้องครบทุก field</t>
  </si>
  <si>
    <t>1. Login เข้าระบบด้วย SPD Admin -&gt; Navigate ไปที่ https://payroll-cnext-dev.central.co.th/admin/config/wage-type/master -&gt; เลือกแท็บ "Wage Type Master"
2. กดปุ่ม "Add" / "+"
3. Tax Set Up — Tax flag/Tax Type/SSO บันทึกถูกต้อง แล้วกด "Save"</t>
  </si>
  <si>
    <t>1. หน้ารายการ Wage Type Master แสดงขึ้น
2. ฟอร์ม Add Wage Type Master เปิดขึ้น
3. ตรวจสอบ Tax=Y, Tax Type=RG, SSO=Y บันทึกได้ถูกต้องครบทุก field</t>
  </si>
  <si>
    <t>TC_WT_020</t>
  </si>
  <si>
    <t>Tax=N ทำให้ Tax Type/GRS เป็น optional</t>
  </si>
  <si>
    <t>TC_WT_020_001</t>
  </si>
  <si>
    <t>เมื่อ SPD Admin Tax=N ทำให้ Tax Type/GRS เป็น optional -&gt; ระบบต้อง Tax=N แล้ว Tax Type/Tax GRS กลายเป็น optional/disabled</t>
  </si>
  <si>
    <t>1. Login เข้าระบบด้วย SPD Admin -&gt; Navigate ไปที่ https://payroll-cnext-dev.central.co.th/admin/config/wage-type/master -&gt; เลือกแท็บ "Wage Type Master"
2. กดปุ่ม "Add" / "+"
3. Tax=N ทำให้ Tax Type/GRS เป็น optional แล้วกด "Save"</t>
  </si>
  <si>
    <t>1. หน้ารายการ Wage Type Master แสดงขึ้น
2. ฟอร์ม Add Wage Type Master เปิดขึ้น
3. ตรวจสอบ Tax=N แล้ว Tax Type/Tax GRS กลายเป็น optional/disabled</t>
  </si>
  <si>
    <t>TC_WT_021</t>
  </si>
  <si>
    <t>Fund Set Up — PVF/EWF/EJIP/PHIL บันทึกถูกต้อง</t>
  </si>
  <si>
    <t>TC_WT_021_001</t>
  </si>
  <si>
    <t>เมื่อ SPD Admin Fund Set Up — PVF/EWF/EJIP/PHIL บันทึกถูกต้อง -&gt; ระบบต้อง PVF=Y, EWF=N, EJIP=Y, PHIL=N บันทึกได้ถูกต้องครบทุก field</t>
  </si>
  <si>
    <t>1. Login เข้าระบบด้วย SPD Admin -&gt; Navigate ไปที่ https://payroll-cnext-dev.central.co.th/admin/config/wage-type/master -&gt; เลือกแท็บ "Wage Type Master"
2. กดปุ่ม "Add" / "+"
3. Fund Set Up — PVF/EWF/EJIP/PHIL บันทึกถูกต้อง แล้วกด "Save"</t>
  </si>
  <si>
    <t>1. หน้ารายการ Wage Type Master แสดงขึ้น
2. ฟอร์ม Add Wage Type Master เปิดขึ้น
3. ตรวจสอบ PVF=Y, EWF=N, EJIP=Y, PHIL=N บันทึกได้ถูกต้องครบทุก field</t>
  </si>
  <si>
    <t>TC_WT_022</t>
  </si>
  <si>
    <t>Other Set Up — Multiplier/Priority/Source Pay Code บันทึกถูกต้อง</t>
  </si>
  <si>
    <t>TC_WT_022_001</t>
  </si>
  <si>
    <t>เมื่อ SPD Admin Other Set Up — Multiplier/Priority/Source Pay Code บันทึกถูกต้อง -&gt; ระบบต้อง Multiplier, Priority Group, Priority Seq, Source Pay Code บันทึกได้ครบ</t>
  </si>
  <si>
    <t>1. Login เข้าระบบด้วย SPD Admin -&gt; Navigate ไปที่ https://payroll-cnext-dev.central.co.th/admin/config/wage-type/master -&gt; เลือกแท็บ "Wage Type Master"
2. กดปุ่ม "Add" / "+"
3. Other Set Up — Multiplier/Priority/Source Pay Code บันทึกถูกต้อง แล้วกด "Save"</t>
  </si>
  <si>
    <t>1. หน้ารายการ Wage Type Master แสดงขึ้น
2. ฟอร์ม Add Wage Type Master เปิดขึ้น
3. ตรวจสอบ Multiplier, Priority Group, Priority Seq, Source Pay Code บันทึกได้ครบ</t>
  </si>
  <si>
    <t>TC_WT_023</t>
  </si>
  <si>
    <t>Priority Deduct Seq ต้องเป็นจำนวนเต็มบวก</t>
  </si>
  <si>
    <t>TC_WT_023_001</t>
  </si>
  <si>
    <t>เมื่อ SPD Admin Priority Deduct Seq ต้องเป็นจำนวนเต็มบวก -&gt; ระบบต้อง Priority Deduct Seq = 0 หรือติดลบถูก block</t>
  </si>
  <si>
    <t>1. Login เข้าระบบด้วย SPD Admin -&gt; Navigate ไปที่ https://payroll-cnext-dev.central.co.th/admin/config/wage-type/master -&gt; เลือกแท็บ "Wage Type Master"
2. กดปุ่ม "Add" / "+"
3. Priority Deduct Seq ต้องเป็นจำนวนเต็มบวก แล้วกด "Save"</t>
  </si>
  <si>
    <t>1. หน้ารายการ Wage Type Master แสดงขึ้น
2. ฟอร์ม Add Wage Type Master เปิดขึ้น
3. ตรวจสอบ Priority Deduct Seq = 0 หรือติดลบถูก block</t>
  </si>
  <si>
    <t>TC_WT_024</t>
  </si>
  <si>
    <t>สถานะ Draft แก้ไขได้ / หลัง Activate ล็อกแก้ไขไม่ได้</t>
  </si>
  <si>
    <t>TC_WT_024_001</t>
  </si>
  <si>
    <t>เมื่อ SPD Admin สถานะ Draft แก้ไขได้ / หลัง Activate ล็อกแก้ไขไม่ได้ -&gt; ระบบต้อง record Status=Draft แก้ไขได้ปกติ, กด Activate แล้ว Status เปลี่ยนเป็น Active, และหลัง Activate field ทั้งหมด read-only/disabled</t>
  </si>
  <si>
    <t>1. Login เข้าระบบด้วย SPD Admin -&gt; Navigate ไปที่ https://payroll-cnext-dev.central.co.th/admin/config/wage-type/master -&gt; เลือกแท็บ "Wage Type Master"
2. กดปุ่ม "Edit" ที่ record เป้าหมาย
3. สถานะ Draft แก้ไขได้ / หลัง Activate ล็อกแก้ไขไม่ได้ แล้วกด "Save"</t>
  </si>
  <si>
    <t>1. หน้ารายการ Wage Type Master แสดงขึ้น
2. ฟอร์ม Edit Wage Type Master เปิดขึ้นพร้อมค่าเดิม
3. ตรวจสอบ record Status=Draft แก้ไขได้ปกติ, กด Activate แล้ว Status เปลี่ยนเป็น Active, และหลัง Activate field ทั้งหมด read-only/disabled</t>
  </si>
  <si>
    <t>TC_WT_025</t>
  </si>
  <si>
    <t>Required field validation — Country/WT Code/WT Name TH/WT Name EN/WT Group/WT Subgroup/WT Category/WT Frequency ว่าง</t>
  </si>
  <si>
    <t>TC_WT_025_001</t>
  </si>
  <si>
    <t>เมื่อ SPD Admin Required field validation — Country/WT Code/WT Name TH/WT Name EN/WT Group/WT Subgroup/WT Category/WT Frequency ว่าง -&gt; ระบบต้อง error ใต้ช่องนั้นทันทีเมื่อกด Save ทุกช่องที่ปล่อยว่าง</t>
  </si>
  <si>
    <t>1. Login เข้าระบบด้วย SPD Admin -&gt; Navigate ไปที่ https://payroll-cnext-dev.central.co.th/admin/config/wage-type/master -&gt; เลือกแท็บ "Wage Type Master"
2. กดปุ่ม "Add" / "+"
3. Required field validation — Country/WT Code/WT Name TH/WT Name EN/WT Group/WT Subgroup/WT Category/WT Frequency ว่าง แล้วกด "Save"</t>
  </si>
  <si>
    <t>1. หน้ารายการ Wage Type Master แสดงขึ้น
2. ฟอร์ม Add Wage Type Master เปิดขึ้น
3. ตรวจสอบ error ใต้ช่องนั้นทันทีเมื่อกด Save ทุกช่องที่ปล่อยว่าง</t>
  </si>
  <si>
    <t>TC_WT_026</t>
  </si>
  <si>
    <t>Format/range validation — Priority Deduct Seq จำนวนเต็มบวก ไม่เกิน 9,999,999,999</t>
  </si>
  <si>
    <t>TC_WT_026_001</t>
  </si>
  <si>
    <t>เมื่อ SPD Admin Format/range validation — Priority Deduct Seq จำนวนเต็มบวก ไม่เกิน 9,999,999,999 -&gt; ระบบต้อง ค่านอกช่วงถูก reject</t>
  </si>
  <si>
    <t>1. Login เข้าระบบด้วย SPD Admin -&gt; Navigate ไปที่ https://payroll-cnext-dev.central.co.th/admin/config/wage-type/master -&gt; เลือกแท็บ "Wage Type Master"
2. กดปุ่ม "Add" / "+"
3. Format/range validation — Priority Deduct Seq จำนวนเต็มบวก ไม่เกิน 9,999,999,999 แล้วกด "Save"</t>
  </si>
  <si>
    <t>1. หน้ารายการ Wage Type Master แสดงขึ้น
2. ฟอร์ม Add Wage Type Master เปิดขึ้น
3. ตรวจสอบค่านอกช่วงถูก reject</t>
  </si>
  <si>
    <t>TC_WT_027</t>
  </si>
  <si>
    <t>Inline error position — Country Code ว่าง+Priority Deduct Seq ผิด format พร้อมกัน</t>
  </si>
  <si>
    <t>TC_WT_027_001</t>
  </si>
  <si>
    <t>เมื่อ SPD Admin Inline error position — Country Code ว่าง+Priority Deduct Seq ผิด format พร้อมกัน -&gt; ระบบต้อง error ของแต่ละ field แสดงแยกกันใต้ช่องนั้นๆ</t>
  </si>
  <si>
    <t>1. Login เข้าระบบด้วย SPD Admin -&gt; Navigate ไปที่ https://payroll-cnext-dev.central.co.th/admin/config/wage-type/master -&gt; เลือกแท็บ "Wage Type Master"
2. กดปุ่ม "Add" / "+"
3. Inline error position — Country Code ว่าง+Priority Deduct Seq ผิด format พร้อมกัน แล้วกด "Save"</t>
  </si>
  <si>
    <t>1. หน้ารายการ Wage Type Master แสดงขึ้น
2. ฟอร์ม Add Wage Type Master เปิดขึ้น
3. ตรวจสอบ error ของแต่ละ field แสดงแยกกันใต้ช่องนั้นๆ</t>
  </si>
  <si>
    <t>TC_WT_028</t>
  </si>
  <si>
    <t>View WT Pay Period list — จับคู่ Period Type+WT Group+Frequency</t>
  </si>
  <si>
    <t>TC_WT_029_001</t>
  </si>
  <si>
    <t>เมื่อ SPD Admin View WT Pay Period list — จับคู่ Period Type+WT Group+Frequency -&gt; ระบบต้อง แสดง mapping ครบ 6 records ถูกต้อง</t>
  </si>
  <si>
    <t>WT Pay Period (https://payroll-cnext-dev.central.co.th/admin/config/wage-type/master)</t>
  </si>
  <si>
    <t>1. Login เข้าระบบด้วย SPD Admin -&gt; Navigate ไปที่ https://payroll-cnext-dev.central.co.th/admin/config/wage-type/master -&gt; เลือกแท็บ "WT Pay Period"</t>
  </si>
  <si>
    <t>ตรวจสอบแสดง mapping ครบ 6 records ถูกต้อง</t>
  </si>
  <si>
    <t>TC_WT_029</t>
  </si>
  <si>
    <t>WT Pay Period เป็น view-only ไม่มีปุ่ม Add/Edit</t>
  </si>
  <si>
    <t>TC_WT_030_001</t>
  </si>
  <si>
    <t>เมื่อ SPD Admin WT Pay Period เป็น view-only ไม่มีปุ่ม Add/Edit -&gt; ระบบต้อง ไม่มีปุ่ม Add/Edit ปรากฏในหน้านี้ (master enum คงที่)</t>
  </si>
  <si>
    <t>TC_WT_030</t>
  </si>
  <si>
    <t>Tax GRS เป็น dropdown ภายในฟอร์ม Wage Type</t>
  </si>
  <si>
    <t>TC_WT_031_001</t>
  </si>
  <si>
    <t>เมื่อ SPD Admin Tax GRS เป็น dropdown ภายในฟอร์ม Wage Type -&gt; ระบบต้อง Tax GRS dropdown แสดง GO=Gross Up One Time และ GR=Gross Up Recursive</t>
  </si>
  <si>
    <t>Wage Type Master (Add form — Tax Gross Up dropdown) (https://payroll-cnext-dev.central.co.th/admin/config/wage-type/master)</t>
  </si>
  <si>
    <t>1. Login เข้าระบบด้วย SPD Admin -&gt; Navigate ไปที่ https://payroll-cnext-dev.central.co.th/admin/config/wage-type/master -&gt; เลือกแท็บ "Wage Type Master (Add form — Tax Gross Up dropdown)"
2. กดปุ่ม "Add" / "+"
3. Tax GRS เป็น dropdown ภายในฟอร์ม Wage Type แล้วกด "Save"</t>
  </si>
  <si>
    <t>1. หน้ารายการ Wage Type Master (Add form — Tax Gross Up dropdown) แสดงขึ้น
2. ฟอร์ม Add Wage Type Master (Add form — Tax Gross Up dropdown) เปิดขึ้น
3. ตรวจสอบ Tax GRS dropdown แสดง GO=Gross Up One Time และ GR=Gross Up Recursive</t>
  </si>
  <si>
    <t>TC_WT_031</t>
  </si>
  <si>
    <t>Tax GRS Code — ค่าอื่นนอกเหนือ GO/GR ต้องไม่ปรากฏใน dropdown</t>
  </si>
  <si>
    <t>TC_WT_032_001</t>
  </si>
  <si>
    <t>เมื่อ SPD Admin Tax GRS Code — ค่าอื่นนอกเหนือ GO/GR ต้องไม่ปรากฏใน dropdown -&gt; ระบบต้อง dropdown มีแค่ 2 ค่า (GO/GR) ไม่มีค่าอื่นปน</t>
  </si>
  <si>
    <t>1. Login เข้าระบบด้วย SPD Admin -&gt; Navigate ไปที่ https://payroll-cnext-dev.central.co.th/admin/config/wage-type/master -&gt; เลือกแท็บ "Wage Type Master (Add form — Tax Gross Up dropdown)"
2. กดปุ่ม "Add" / "+"
3. Tax GRS Code — ค่าอื่นนอกเหนือ GO/GR ต้องไม่ปรากฏใน dropdown แล้วกด "Save"</t>
  </si>
  <si>
    <t>1. หน้ารายการ Wage Type Master (Add form — Tax Gross Up dropdown) แสดงขึ้น
2. ฟอร์ม Add Wage Type Master (Add form — Tax Gross Up dropdown) เปิดขึ้น
3. ตรวจสอบ dropdown มีแค่ 2 ค่า (GO/GR) ไม่มีค่าอื่นปน</t>
  </si>
  <si>
    <t>TC_WT_032</t>
  </si>
  <si>
    <t>WT Code ซ้ำกับที่มีอยู่แล้ว (Country เดียวกัน) → ระบบ reject พร้อม error popup</t>
  </si>
  <si>
    <t>TC_WT_033_001</t>
  </si>
  <si>
    <t>เมื่อ SPD Admin WT Code ซ้ำกับที่มีอยู่แล้ว (Country เดียวกัน) → ระบบ reject พร้อม error popup -&gt; ระบบต้อง ระบบ reject การบันทึกและแสดง error popup แจ้งว่า Wage Type Code ต้องไม่ซ้ำ (unique)</t>
  </si>
  <si>
    <t>1. Login เข้าระบบด้วย SPD Admin -&gt; Navigate ไปที่ https://payroll-cnext-dev.central.co.th/admin/config/wage-type/master -&gt; เลือกแท็บ "Wage Type Master"
2. กดปุ่ม "Add" / "+"
3. กรอก Country+WT Code ซ้ำกับที่มีอยู่แล้วในระบบ แล้วกด "Save"</t>
  </si>
  <si>
    <t>1. หน้ารายการ Wage Type Master แสดงขึ้น
2. ฟอร์ม Add Wage Type Master เปิดขึ้น
3. ตรวจสอบระบบ reject การบันทึกและแสดง error popup แจ้งว่า Wage Type Code ต้องไม่ซ้ำ (unique)</t>
  </si>
  <si>
    <t>TC_WT_033</t>
  </si>
  <si>
    <t>WT Code ยาวเกิน 10 ตัวอักษรถูก reject</t>
  </si>
  <si>
    <t>TC_WT_034_001</t>
  </si>
  <si>
    <t>เมื่อ SPD Admin WT Code ยาวเกิน 10 ตัวอักษรถูก reject -&gt; ระบบต้อง กรอกเกิน 10 ตัวอักษรถูก reject พร้อม error "Wage Type Code limit at 10 characters."</t>
  </si>
  <si>
    <t>1. Login เข้าระบบด้วย SPD Admin -&gt; Navigate ไปที่ https://payroll-cnext-dev.central.co.th/admin/config/wage-type/master -&gt; เลือกแท็บ "Wage Type Master"
2. กดปุ่ม "Add" / "+"
3. กรอก WT Code ยาวเกิน 10 ตัวอักษร แล้วกด "Save"</t>
  </si>
  <si>
    <t>1. หน้ารายการ Wage Type Master แสดงขึ้น
2. ฟอร์ม Add Wage Type Master เปิดขึ้น
3. ตรวจสอบกรอกเกิน 10 ตัวอักษรถูก reject พร้อม error "Wage Type Code limit at 10 characters."</t>
  </si>
  <si>
    <t>TC_WT_034</t>
  </si>
  <si>
    <t>Country Code = VNM เลือกไม่ได้ใน dropdown</t>
  </si>
  <si>
    <t>TC_WT_035_001</t>
  </si>
  <si>
    <t>เมื่อ SPD Admin Country Code = VNM เลือกไม่ได้ใน dropdown -&gt; ระบบต้อง VNM ไม่สามารถกดเลือกได้ใน dropdown (disabled)</t>
  </si>
  <si>
    <t>1. Login เข้าระบบด้วย SPD Admin -&gt; Navigate ไปที่ https://payroll-cnext-dev.central.co.th/admin/config/wage-type/master -&gt; เลือกแท็บ "Wage Type Master"
2. กดปุ่ม "Add" / "+"
3. เปิด dropdown Country Code แล้วพยายามเลือก VNM</t>
  </si>
  <si>
    <t>1. หน้ารายการ Wage Type Master แสดงขึ้น
2. ฟอร์ม Add Wage Type Master เปิดขึ้น
3. ตรวจสอบVNM ไม่สามารถกดเลือกได้ใน dropdown (disabled)</t>
  </si>
  <si>
    <t>TC_WT_035</t>
  </si>
  <si>
    <t>Multiplier format/range validation — ไม่ใช่ตัวเลข หรือเกิน 10,4 ทศนิยม</t>
  </si>
  <si>
    <t>TC_WT_036_001</t>
  </si>
  <si>
    <t>เมื่อ SPD Admin Multiplier format/range validation — ไม่ใช่ตัวเลข หรือเกิน 10,4 ทศนิยม -&gt; ระบบต้อง ค่าไม่ใช่ตัวเลขหรือทศนิยมเกิน 10,4 หลักถูก reject พร้อม error message ตรงตาม spec</t>
  </si>
  <si>
    <t>1. Login เข้าระบบด้วย SPD Admin -&gt; Navigate ไปที่ https://payroll-cnext-dev.central.co.th/admin/config/wage-type/master -&gt; เลือกแท็บ "Wage Type Master"
2. กดปุ่ม "Add" / "+"
3. กรอก Multiplier เป็นตัวอักษร หรือทศนิยมเกิน 10,4 หลัก แล้วกด "Save"</t>
  </si>
  <si>
    <t>1. หน้ารายการ Wage Type Master แสดงขึ้น
2. ฟอร์ม Add Wage Type Master เปิดขึ้น
3. ตรวจสอบค่าไม่ใช่ตัวเลขหรือทศนิยมเกิน 10,4 หลักถูก reject พร้อม error message ตรงตาม spec</t>
  </si>
  <si>
    <t>TC_WT_036</t>
  </si>
  <si>
    <t>Priority Deduct Group ต้องเป็นตัวเลข</t>
  </si>
  <si>
    <t>TC_WT_037_001</t>
  </si>
  <si>
    <t>เมื่อ SPD Admin Priority Deduct Group ต้องเป็นตัวเลข -&gt; ระบบต้อง กรอกตัวอักษรถูก reject พร้อม error "Priority Deduct Group must be a number"</t>
  </si>
  <si>
    <t>1. Login เข้าระบบด้วย SPD Admin -&gt; Navigate ไปที่ https://payroll-cnext-dev.central.co.th/admin/config/wage-type/master -&gt; เลือกแท็บ "Wage Type Master"
2. กดปุ่ม "Add" / "+"
3. กรอก Priority Deduct Group เป็นตัวอักษร แล้วกด "Save"</t>
  </si>
  <si>
    <t>1. หน้ารายการ Wage Type Master แสดงขึ้น
2. ฟอร์ม Add Wage Type Master เปิดขึ้น
3. ตรวจสอบกรอกตัวอักษรถูก reject พร้อม error "Priority Deduct Group must be a number"</t>
  </si>
  <si>
    <t>TC_TAX_001</t>
  </si>
  <si>
    <t>View Tax Branch Registration list พร้อม filter</t>
  </si>
  <si>
    <t>TC_TAX_001_001</t>
  </si>
  <si>
    <t>เมื่อ SPD Admin View Tax Branch Registration list พร้อม filter -&gt; ระบบต้อง แสดงข้อมูลครบ 152 records พร้อม filter Tax Branch Code/Account Number ทำงานถูกต้อง</t>
  </si>
  <si>
    <t>Tax Branch Registration (https://payroll-cnext-dev.central.co.th/admin/config/tax/rate)</t>
  </si>
  <si>
    <t>1. Login เข้าระบบด้วย SPD Admin -&gt; Navigate ไปที่ https://payroll-cnext-dev.central.co.th/admin/config/tax/rate -&gt; เลือกแท็บ "Tax Branch Registration"</t>
  </si>
  <si>
    <t>ตรวจสอบแสดงข้อมูลครบ 152 records พร้อม filter Tax Branch Code/Account Number ทำงานถูกต้อง</t>
  </si>
  <si>
    <t>TC_TAX_002</t>
  </si>
  <si>
    <t>Add Tax Branch ด้วยข้อมูลที่ถูกต้อง</t>
  </si>
  <si>
    <t>TC_TAX_002_001</t>
  </si>
  <si>
    <t>เมื่อ SPD Admin Add Tax Branch ด้วยข้อมูลที่ถูกต้อง -&gt; ระบบต้อง กรอก Company/Branch Code(dropdown), Tax Branch Code/Name, Account Number, Address ครบแล้วบันทึกได้</t>
  </si>
  <si>
    <t>1. Login เข้าระบบด้วย SPD Admin -&gt; Navigate ไปที่ https://payroll-cnext-dev.central.co.th/admin/config/tax/rate -&gt; เลือกแท็บ "Tax Branch Registration"
2. กดปุ่ม "Add" / "+"
3. Add Tax Branch ด้วยข้อมูลที่ถูกต้อง แล้วกด "Save"</t>
  </si>
  <si>
    <t>1. หน้ารายการ Tax Branch Registration แสดงขึ้น
2. ฟอร์ม Add Tax Branch Registration เปิดขึ้น
3. ตรวจสอบกรอก Company/Branch Code(dropdown), Tax Branch Code/Name, Account Number, Address ครบแล้วบันทึกได้</t>
  </si>
  <si>
    <t>TC_TAX_003</t>
  </si>
  <si>
    <t>เพิ่ม Tax Branch Info ทับช่วงวันที่ของ record ที่ยัง Active อยู่</t>
  </si>
  <si>
    <t>TC_TAX_003_001</t>
  </si>
  <si>
    <t>เมื่อ SPD Admin เพิ่ม Tax Branch Info ทับช่วงวันที่ของ record ที่ยัง Active อยู่ -&gt; ระบบบล็อกการบันทึกเมื่อช่วงวันที่ทับซ้อน (UK=Code+EffDate)</t>
  </si>
  <si>
    <t>1. Login เข้าระบบด้วย SPD Admin -&gt; Navigate ไปที่ https://payroll-cnext-dev.central.co.th/admin/config/tax/rate -&gt; เลือกแท็บ "Tax Branch Registration"
2. กดปุ่ม "Add" / "+"
3. เพิ่ม Tax Branch Info ทับช่วงวันที่ของ record ที่ยัง Active อยู่ แล้วกด "Save"</t>
  </si>
  <si>
    <t>1. หน้ารายการ Tax Branch Registration แสดงขึ้น
2. ฟอร์ม Add Tax Branch Registration เปิดขึ้น
3. ตรวจสอบระบบบล็อกการบันทึกเมื่อช่วงวันที่ทับซ้อน (UK=Code+EffDate)</t>
  </si>
  <si>
    <t>TC_TAX_004</t>
  </si>
  <si>
    <t>Required field validation — Company/Branch/Tax Branch Code/Tax Branch Name/Tax Account Number/Country Code/Effective Start Date/Effective End Date ว่าง</t>
  </si>
  <si>
    <t>TC_TAX_004_001</t>
  </si>
  <si>
    <t>เมื่อ SPD Admin Required field validation — Company/Branch/Tax Branch Code/Tax Branch Name/Tax Account Number/Country Code/Effective Start Date/Effective End Date ว่าง -&gt; ระบบต้อง error ใต้ช่องนั้นทันทีเมื่อกด Save</t>
  </si>
  <si>
    <t>1. Login เข้าระบบด้วย SPD Admin -&gt; Navigate ไปที่ https://payroll-cnext-dev.central.co.th/admin/config/tax/rate -&gt; เลือกแท็บ "Tax Branch Registration"
2. กดปุ่ม "Add" / "+"
3. Required field validation — Company/Branch/Tax Branch Code/Tax Branch Name/Tax Account Number/Country Code/Effective Start Date/Effective End Date ว่าง แล้วกด "Save"</t>
  </si>
  <si>
    <t>1. หน้ารายการ Tax Branch Registration แสดงขึ้น
2. ฟอร์ม Add Tax Branch Registration เปิดขึ้น
3. ตรวจสอบ error ใต้ช่องนั้นทันทีเมื่อกด Save</t>
  </si>
  <si>
    <t>TC_TAX_005</t>
  </si>
  <si>
    <t>Add Tax Rate Master ด้วยข้อมูลที่ถูกต้อง</t>
  </si>
  <si>
    <t>TC_TAX_005_001</t>
  </si>
  <si>
    <t>เมื่อ SPD Admin Add Tax Rate Master ด้วยข้อมูลที่ถูกต้อง -&gt; ระบบต้อง กรอก Country=TH, Tax Rate Code, Effective dates แล้วบันทึกได้</t>
  </si>
  <si>
    <t>Tax Rate (https://payroll-cnext-dev.central.co.th/admin/config/tax/rate)</t>
  </si>
  <si>
    <t>1. Login เข้าระบบด้วย SPD Admin -&gt; Navigate ไปที่ https://payroll-cnext-dev.central.co.th/admin/config/tax/rate -&gt; เลือกแท็บ "Tax Rate"
2. กดปุ่ม "Add" / "+"
3. Add Tax Rate Master ด้วยข้อมูลที่ถูกต้อง แล้วกด "Save"</t>
  </si>
  <si>
    <t>1. หน้ารายการ Tax Rate แสดงขึ้น
2. ฟอร์ม Add Tax Rate เปิดขึ้น
3. ตรวจสอบกรอก Country=TH, Tax Rate Code, Effective dates แล้วบันทึกได้</t>
  </si>
  <si>
    <t>TC_TAX_006</t>
  </si>
  <si>
    <t>ห้ามเพิ่มซ้ำ และ Code ต้อง lock ตอน Edit</t>
  </si>
  <si>
    <t>TC_TAX_006_001</t>
  </si>
  <si>
    <t>เมื่อ SPD Admin ห้ามเพิ่มซ้ำ และ Code ต้อง lock ตอน Edit -&gt; ระบบต้อง Country+Code ซ้ำของเดิมถูก block และ Tax Rate Code เป็น read-only ตอน Edit</t>
  </si>
  <si>
    <t>1. Login เข้าระบบด้วย SPD Admin -&gt; Navigate ไปที่ https://payroll-cnext-dev.central.co.th/admin/config/tax/rate -&gt; เลือกแท็บ "Tax Rate"
2. กดปุ่ม "Add" / "+"
3. ห้ามเพิ่มซ้ำ และ Code ต้อง lock ตอน Edit แล้วกด "Save"</t>
  </si>
  <si>
    <t>1. หน้ารายการ Tax Rate แสดงขึ้น
2. ฟอร์ม Add Tax Rate เปิดขึ้น
3. ตรวจสอบ Country+Code ซ้ำของเดิมถูก block และ Tax Rate Code เป็น read-only ตอน Edit</t>
  </si>
  <si>
    <t>TC_TAX_007</t>
  </si>
  <si>
    <t>เพิ่ม Tax Rate Master ทับช่วงวันที่ของ record ที่ยัง Active อยู่</t>
  </si>
  <si>
    <t>TC_TAX_007_001</t>
  </si>
  <si>
    <t>เมื่อ SPD Admin เพิ่ม Tax Rate Master ทับช่วงวันที่ของ record ที่ยัง Active อยู่ -&gt; ระบบต้อง กด Save แล้วระบบบล็อกการบันทึก และแจ้งให้ไปตั้งรายการเดิมเป็น Inactive ก่อน</t>
  </si>
  <si>
    <t>1. Login เข้าระบบด้วย SPD Admin -&gt; Navigate ไปที่ https://payroll-cnext-dev.central.co.th/admin/config/tax/rate -&gt; เลือกแท็บ "Tax Rate"
2. กดปุ่ม "Add" / "+"
3. เพิ่ม Tax Rate Master ทับช่วงวันที่ของ record ที่ยัง Active อยู่ แล้วกด "Save"</t>
  </si>
  <si>
    <t>1. หน้ารายการ Tax Rate แสดงขึ้น
2. ฟอร์ม Add Tax Rate เปิดขึ้น
3. ตรวจสอบกด Save แล้วระบบบล็อกการบันทึก และแจ้งให้ไปตั้งรายการเดิมเป็น Inactive ก่อน</t>
  </si>
  <si>
    <t>TC_TAX_008</t>
  </si>
  <si>
    <t>ปิดรายการเดิมเป็น Inactive แล้วเพิ่ม Tax Rate Master รายการใหม่</t>
  </si>
  <si>
    <t>TC_TAX_008_001</t>
  </si>
  <si>
    <t>เมื่อ SPD Admin ปิดรายการเดิมเป็น Inactive แล้วเพิ่ม Tax Rate Master รายการใหม่ -&gt; ระบบต้อง เปลี่ยน Status เป็น Inactive สำเร็จ และเพิ่มรายการใหม่สำเร็จ และรายการเดิมยังอยู่ในระบบ</t>
  </si>
  <si>
    <t>1. Login เข้าระบบด้วย SPD Admin -&gt; Navigate ไปที่ https://payroll-cnext-dev.central.co.th/admin/config/tax/rate -&gt; เลือกแท็บ "Tax Rate"
2. กดปุ่ม "Add" / "+"
3. ปิดรายการเดิมเป็น Inactive แล้วเพิ่ม Tax Rate Master รายการใหม่ แล้วกด "Save"</t>
  </si>
  <si>
    <t>1. หน้ารายการ Tax Rate แสดงขึ้น
2. ฟอร์ม Add Tax Rate เปิดขึ้น
3. ตรวจสอบเปลี่ยน Status เป็น Inactive สำเร็จ และเพิ่มรายการใหม่สำเร็จ และรายการเดิมยังอยู่ในระบบ</t>
  </si>
  <si>
    <t>TC_TAX_009</t>
  </si>
  <si>
    <t>Required field validation — Country/Tax Rate Code/Effective Start/End ว่าง</t>
  </si>
  <si>
    <t>TC_TAX_009_001</t>
  </si>
  <si>
    <t>เมื่อ SPD Admin Required field validation — Country/Tax Rate Code/Effective Start/End ว่าง -&gt; ระบบต้อง error ใต้ช่องนั้นทันทีเมื่อกด Save</t>
  </si>
  <si>
    <t>1. Login เข้าระบบด้วย SPD Admin -&gt; Navigate ไปที่ https://payroll-cnext-dev.central.co.th/admin/config/tax/rate -&gt; เลือกแท็บ "Tax Rate"
2. กดปุ่ม "Add" / "+"
3. Required field validation — Country/Tax Rate Code/Effective Start/End ว่าง แล้วกด "Save"</t>
  </si>
  <si>
    <t>1. หน้ารายการ Tax Rate แสดงขึ้น
2. ฟอร์ม Add Tax Rate เปิดขึ้น
3. ตรวจสอบ error ใต้ช่องนั้นทันทีเมื่อกด Save</t>
  </si>
  <si>
    <t>TC_TAX_010</t>
  </si>
  <si>
    <t>Inline error position — Country ว่าง+Effective Start Date ผิด format พร้อมกัน</t>
  </si>
  <si>
    <t>TC_TAX_010_001</t>
  </si>
  <si>
    <t>เมื่อ SPD Admin Inline error position — Country ว่าง+Effective Start Date ผิด format พร้อมกัน -&gt; ระบบต้อง error ของแต่ละ field แสดงแยกกันใต้ช่องนั้นๆ</t>
  </si>
  <si>
    <t>1. Login เข้าระบบด้วย SPD Admin -&gt; Navigate ไปที่ https://payroll-cnext-dev.central.co.th/admin/config/tax/rate -&gt; เลือกแท็บ "Tax Rate"
2. กดปุ่ม "Add" / "+"
3. Inline error position — Country ว่าง+Effective Start Date ผิด format พร้อมกัน แล้วกด "Save"</t>
  </si>
  <si>
    <t>1. หน้ารายการ Tax Rate แสดงขึ้น
2. ฟอร์ม Add Tax Rate เปิดขึ้น
3. ตรวจสอบ error ของแต่ละ field แสดงแยกกันใต้ช่องนั้นๆ</t>
  </si>
  <si>
    <t>TC_TAX_011</t>
  </si>
  <si>
    <t>ไม่มีปุ่ม Delete ในเมนู Tax ทั้งหมด</t>
  </si>
  <si>
    <t>TC_TAX_011_001</t>
  </si>
  <si>
    <t>เมื่อ SPD Admin ไม่มีปุ่ม Delete ในเมนู Tax ทั้งหมด -&gt; ระบบต้อง ทุก tab (Rate/Deduction Rate/Control Group/Type/Deduction Group/Limit Base/Limit Method/Branch Registration) ว่าไม่มีปุ่ม Delete</t>
  </si>
  <si>
    <t>1. Login เข้าระบบด้วย SPD Admin -&gt; Navigate ไปที่ https://payroll-cnext-dev.central.co.th/admin/config/tax/rate -&gt; เลือกแท็บ "Tax Rate"</t>
  </si>
  <si>
    <t>ตรวจสอบทุก tab (Rate/Deduction Rate/Control Group/Type/Deduction Group/Limit Base/Limit Method/Branch Registration) ว่าไม่มีปุ่ม Delete</t>
  </si>
  <si>
    <t>TC_TAX_012</t>
  </si>
  <si>
    <t>TC_TAX_012_001</t>
  </si>
  <si>
    <t>เมื่อ SPD Admin Change History บันทึกทุกครั้งที่มีการเปลี่ยนแปลง -&gt; ระบบต้อง Change History เพิ่ม entry ใหม่พร้อม audit fields ครบ</t>
  </si>
  <si>
    <t>1. Login เข้าระบบด้วย SPD Admin -&gt; Navigate ไปที่ https://payroll-cnext-dev.central.co.th/admin/config/tax/rate -&gt; เลือกแท็บ "Tax Rate"
2. กดปุ่ม "Add" / "+"
3. Change History บันทึกทุกครั้งที่มีการเปลี่ยนแปลง แล้วกด "Save"</t>
  </si>
  <si>
    <t>1. หน้ารายการ Tax Rate แสดงขึ้น
2. ฟอร์ม Add Tax Rate เปิดขึ้น
3. ตรวจสอบ Change History เพิ่ม entry ใหม่พร้อม audit fields ครบ</t>
  </si>
  <si>
    <t>TC_TAX_013</t>
  </si>
  <si>
    <t>View Tax Rate records (8 income brackets)</t>
  </si>
  <si>
    <t>TC_TAX_013_001</t>
  </si>
  <si>
    <t>เมื่อ SPD Admin View Tax Rate records (8 income brackets) -&gt; ระบบต้อง แสดง 8 income brackets และ Seq เรียงลำดับถูกต้อง</t>
  </si>
  <si>
    <t>ตรวจสอบแสดง 8 income brackets และ Seq เรียงลำดับถูกต้อง</t>
  </si>
  <si>
    <t>TC_TAX_014</t>
  </si>
  <si>
    <t>Add Tax Rate bracket ใหม่</t>
  </si>
  <si>
    <t>TC_TAX_014_001</t>
  </si>
  <si>
    <t>เมื่อ SPD Admin Add Tax Rate bracket ใหม่ -&gt; ระบบต้อง กรอก Income From/To, Normal/Terminated Rate แล้วบันทึกได้ และ Seq สร้างอัตโนมัติ</t>
  </si>
  <si>
    <t>1. Login เข้าระบบด้วย SPD Admin -&gt; Navigate ไปที่ https://payroll-cnext-dev.central.co.th/admin/config/tax/rate -&gt; เลือกแท็บ "Tax Rate"
2. กดปุ่ม "Add" / "+"
3. Add Tax Rate bracket ใหม่ แล้วกด "Save"</t>
  </si>
  <si>
    <t>1. หน้ารายการ Tax Rate แสดงขึ้น
2. ฟอร์ม Add Tax Rate เปิดขึ้น
3. ตรวจสอบกรอก Income From/To, Normal/Terminated Rate แล้วบันทึกได้ และ Seq สร้างอัตโนมัติ</t>
  </si>
  <si>
    <t>TC_TAX_015</t>
  </si>
  <si>
    <t>Income From/To validation — ห้าม From=To และห้ามทับซ้อน</t>
  </si>
  <si>
    <t>TC_TAX_015_001</t>
  </si>
  <si>
    <t>เมื่อ SPD Admin Income From/To validation — ห้าม From=To และห้ามทับซ้อน -&gt; ระบบต้อง Income From = Income To ถูก block และ Income range ทับซ้อน bracket เดิมถูก block</t>
  </si>
  <si>
    <t>1. Login เข้าระบบด้วย SPD Admin -&gt; Navigate ไปที่ https://payroll-cnext-dev.central.co.th/admin/config/tax/rate -&gt; เลือกแท็บ "Tax Rate"
2. กดปุ่ม "Add" / "+"
3. Income From/To validation — ห้าม From=To และห้ามทับซ้อน แล้วกด "Save"</t>
  </si>
  <si>
    <t>1. หน้ารายการ Tax Rate แสดงขึ้น
2. ฟอร์ม Add Tax Rate เปิดขึ้น
3. ตรวจสอบ Income From = Income To ถูก block และ Income range ทับซ้อน bracket เดิมถูก block</t>
  </si>
  <si>
    <t>TC_TAX_016</t>
  </si>
  <si>
    <t>ตรวจสอบค่าจริงทั้ง 8 income brackets</t>
  </si>
  <si>
    <t>TC_TAX_016_001</t>
  </si>
  <si>
    <t>เมื่อ SPD Admin ตรวจสอบค่าจริงทั้ง 8 income brackets -&gt; ระบบต้อง ค่าแต่ละ bracket ตั้งแต่ 0-150,000 (0%/5%) จนถึง 5,000,001 ขึ้นไป (35%/35%)</t>
  </si>
  <si>
    <t>1. Login เข้าระบบด้วย SPD Admin -&gt; Navigate ไปที่ https://payroll-cnext-dev.central.co.th/admin/config/tax/rate -&gt; เลือกแท็บ "Tax Rate"
2. ตรวจสอบค่าจริงทั้ง 8 income brackets</t>
  </si>
  <si>
    <t>1. หน้าจอ Tax Rate แสดงขึ้นพร้อมใช้งาน
2. ตรวจสอบค่าแต่ละ bracket ตั้งแต่ 0-150,000 (0%/5%) จนถึง 5,000,001 ขึ้นไป (35%/35%)</t>
  </si>
  <si>
    <t>TC_TAX_017</t>
  </si>
  <si>
    <t>Edit Rate Tier ค่า Income From=0 และ Normal Rate=0</t>
  </si>
  <si>
    <t>TC_TAX_017_001</t>
  </si>
  <si>
    <t>เมื่อ SPD Admin Edit Rate Tier ค่า Income From=0 และ Normal Rate=0 -&gt; ระบบต้อง**อนุญาต**ค่า 0 สำหรับ bracket แรก ไม่ควรขึ้น error "must be a positive number"</t>
  </si>
  <si>
    <t>1. Login เข้าระบบด้วย SPD Admin -&gt; Navigate ไปที่ https://payroll-cnext-dev.central.co.th/admin/config/tax/rate -&gt; เลือกแท็บ "Tax Rate"
2. กดปุ่ม "Edit" ที่ record เป้าหมาย
3. Edit Rate Tier ค่า Income From=0 และ Normal Rate=0 แล้วกด "Save"</t>
  </si>
  <si>
    <t>1. หน้ารายการ Tax Rate แสดงขึ้น
2. ฟอร์ม Edit Tax Rate เปิดขึ้นพร้อมค่าเดิม
3. ตรวจสอบระบบต้อง**อนุญาต**ค่า 0 สำหรับ bracket แรก ไม่ควรขึ้น error "must be a positive number"</t>
  </si>
  <si>
    <t>TC_TAX_018</t>
  </si>
  <si>
    <t>Income To สูงสุดแสดงเป็น No limit</t>
  </si>
  <si>
    <t>TC_TAX_018_001</t>
  </si>
  <si>
    <t>เมื่อ SPD Admin Income To สูงสุดแสดงเป็น No limit -&gt; ระบบต้อง Income To=9,999,999,999.99 แสดงเป็น "No limit" ใน list view</t>
  </si>
  <si>
    <t>ตรวจสอบ Income To=9,999,999,999.99 แสดงเป็น "No limit" ใน list view</t>
  </si>
  <si>
    <t>TC_TAX_019</t>
  </si>
  <si>
    <t>Required field validation — Seq/Income From/Income To/Normal Rate/Terminated Rate ว่าง</t>
  </si>
  <si>
    <t>TC_TAX_019_001</t>
  </si>
  <si>
    <t>เมื่อ SPD Admin Required field validation — Seq/Income From/Income To/Normal Rate/Terminated Rate ว่าง -&gt; ระบบต้อง error ใต้ช่องนั้นทันทีเมื่อกด Save</t>
  </si>
  <si>
    <t>1. Login เข้าระบบด้วย SPD Admin -&gt; Navigate ไปที่ https://payroll-cnext-dev.central.co.th/admin/config/tax/rate -&gt; เลือกแท็บ "Tax Rate"
2. กดปุ่ม "Add" / "+"
3. Required field validation — Seq/Income From/Income To/Normal Rate/Terminated Rate ว่าง แล้วกด "Save"</t>
  </si>
  <si>
    <t>TC_TAX_020</t>
  </si>
  <si>
    <t>Format/range validation — Normal/Terminated Rate ≥0 สูงสุด 999.99</t>
  </si>
  <si>
    <t>TC_TAX_020_001</t>
  </si>
  <si>
    <t>เมื่อ SPD Admin Format/range validation — Normal/Terminated Rate ≥0 สูงสุด 999.99 -&gt; ระบบต้อง ค่านอกช่วงถูก reject</t>
  </si>
  <si>
    <t>1. Login เข้าระบบด้วย SPD Admin -&gt; Navigate ไปที่ https://payroll-cnext-dev.central.co.th/admin/config/tax/rate -&gt; เลือกแท็บ "Tax Rate"
2. กดปุ่ม "Add" / "+"
3. Format/range validation — Normal/Terminated Rate ≥0 สูงสุด 999.99 แล้วกด "Save"</t>
  </si>
  <si>
    <t>1. หน้ารายการ Tax Rate แสดงขึ้น
2. ฟอร์ม Add Tax Rate เปิดขึ้น
3. ตรวจสอบค่านอกช่วงถูก reject</t>
  </si>
  <si>
    <t>TC_TAX_021</t>
  </si>
  <si>
    <t>Inline error position — Seq ว่าง+Normal Rate ผิด format พร้อมกัน</t>
  </si>
  <si>
    <t>TC_TAX_021_001</t>
  </si>
  <si>
    <t>เมื่อ SPD Admin Inline error position — Seq ว่าง+Normal Rate ผิด format พร้อมกัน -&gt; ระบบต้อง error ของแต่ละ field แสดงแยกกันใต้ช่องนั้นๆ</t>
  </si>
  <si>
    <t>1. Login เข้าระบบด้วย SPD Admin -&gt; Navigate ไปที่ https://payroll-cnext-dev.central.co.th/admin/config/tax/rate -&gt; เลือกแท็บ "Tax Rate"
2. กดปุ่ม "Add" / "+"
3. Inline error position — Seq ว่าง+Normal Rate ผิด format พร้อมกัน แล้วกด "Save"</t>
  </si>
  <si>
    <t>TC_TAX_022</t>
  </si>
  <si>
    <t>Add Tax Expense Rate ด้วยข้อมูลที่ถูกต้อง</t>
  </si>
  <si>
    <t>TC_TAX_023_001</t>
  </si>
  <si>
    <t>เมื่อ SPD Admin Add Tax Expense Rate ด้วยข้อมูลที่ถูกต้อง -&gt; ระบบต้อง กรอก Expense%, Max Amount, Effective dates แล้วบันทึกได้ และ Tax Rate ID สร้างอัตโนมัติ</t>
  </si>
  <si>
    <t>Tax Expense (https://payroll-cnext-dev.central.co.th/admin/config/tax/rate)</t>
  </si>
  <si>
    <t>1. Login เข้าระบบด้วย SPD Admin -&gt; Navigate ไปที่ https://payroll-cnext-dev.central.co.th/admin/config/tax/rate -&gt; เลือกแท็บ "Tax Expense"
2. กดปุ่ม "Add" / "+"
3. Add Tax Expense Rate ด้วยข้อมูลที่ถูกต้อง แล้วกด "Save"</t>
  </si>
  <si>
    <t>1. หน้ารายการ Tax Expense แสดงขึ้น
2. ฟอร์ม Add Tax Expense เปิดขึ้น
3. ตรวจสอบกรอก Expense%, Max Amount, Effective dates แล้วบันทึกได้ และ Tax Rate ID สร้างอัตโนมัติ</t>
  </si>
  <si>
    <t>TC_TAX_023</t>
  </si>
  <si>
    <t>Validation ของ Expense% และช่วงวันที่</t>
  </si>
  <si>
    <t>TC_TAX_024_001</t>
  </si>
  <si>
    <t>เมื่อ SPD Admin Validation ของ Expense% และช่วงวันที่ -&gt; ระบบต้อง Expense%=101 (เกิน 100) ถูก block และ End Date &lt; Start Date ถูก block</t>
  </si>
  <si>
    <t>1. Login เข้าระบบด้วย SPD Admin -&gt; Navigate ไปที่ https://payroll-cnext-dev.central.co.th/admin/config/tax/rate -&gt; เลือกแท็บ "Tax Expense"
2. กดปุ่ม "Add" / "+"
3. Validation ของ Expense% และช่วงวันที่ แล้วกด "Save"</t>
  </si>
  <si>
    <t>1. หน้ารายการ Tax Expense แสดงขึ้น
2. ฟอร์ม Add Tax Expense เปิดขึ้น
3. ตรวจสอบ Expense%=101 (เกิน 100) ถูก block และ End Date &lt; Start Date ถูก block</t>
  </si>
  <si>
    <t>TC_TAX_024</t>
  </si>
  <si>
    <t>เพิ่ม Tax Expense ทับช่วงวันที่ของ record ที่ยัง Active อยู่</t>
  </si>
  <si>
    <t>TC_TAX_025_001</t>
  </si>
  <si>
    <t>เมื่อ SPD Admin เพิ่ม Tax Expense ทับช่วงวันที่ของ record ที่ยัง Active อยู่ -&gt; ระบบต้อง กด Save แล้วระบบบล็อกการบันทึก และแจ้งให้ไปตั้งรายการเดิมเป็น Inactive ก่อน</t>
  </si>
  <si>
    <t>1. Login เข้าระบบด้วย SPD Admin -&gt; Navigate ไปที่ https://payroll-cnext-dev.central.co.th/admin/config/tax/rate -&gt; เลือกแท็บ "Tax Expense"
2. กดปุ่ม "Add" / "+"
3. เพิ่ม Tax Expense ทับช่วงวันที่ของ record ที่ยัง Active อยู่ แล้วกด "Save"</t>
  </si>
  <si>
    <t>1. หน้ารายการ Tax Expense แสดงขึ้น
2. ฟอร์ม Add Tax Expense เปิดขึ้น
3. ตรวจสอบกด Save แล้วระบบบล็อกการบันทึก และแจ้งให้ไปตั้งรายการเดิมเป็น Inactive ก่อน</t>
  </si>
  <si>
    <t>TC_TAX_025</t>
  </si>
  <si>
    <t>ปิดรายการเดิมเป็น Inactive แล้วเพิ่ม Tax Expense รายการใหม่</t>
  </si>
  <si>
    <t>TC_TAX_026_001</t>
  </si>
  <si>
    <t>เมื่อ SPD Admin ปิดรายการเดิมเป็น Inactive แล้วเพิ่ม Tax Expense รายการใหม่ -&gt; ระบบต้อง เปลี่ยน Status เป็น Inactive สำเร็จ และเพิ่มรายการใหม่สำเร็จ</t>
  </si>
  <si>
    <t>1. Login เข้าระบบด้วย SPD Admin -&gt; Navigate ไปที่ https://payroll-cnext-dev.central.co.th/admin/config/tax/rate -&gt; เลือกแท็บ "Tax Expense"
2. กดปุ่ม "Add" / "+"
3. ปิดรายการเดิมเป็น Inactive แล้วเพิ่ม Tax Expense รายการใหม่ แล้วกด "Save"</t>
  </si>
  <si>
    <t>1. หน้ารายการ Tax Expense แสดงขึ้น
2. ฟอร์ม Add Tax Expense เปิดขึ้น
3. ตรวจสอบเปลี่ยน Status เป็น Inactive สำเร็จ และเพิ่มรายการใหม่สำเร็จ</t>
  </si>
  <si>
    <t>TC_TAX_026</t>
  </si>
  <si>
    <t>Required field validation — Expense Percent/Max Amount/Effective Start/End ว่าง</t>
  </si>
  <si>
    <t>TC_TAX_027_001</t>
  </si>
  <si>
    <t>เมื่อ SPD Admin Required field validation — Expense Percent/Max Amount/Effective Start/End ว่าง -&gt; ระบบต้อง error ใต้ช่องนั้นทันทีเมื่อกด Save</t>
  </si>
  <si>
    <t>1. Login เข้าระบบด้วย SPD Admin -&gt; Navigate ไปที่ https://payroll-cnext-dev.central.co.th/admin/config/tax/rate -&gt; เลือกแท็บ "Tax Expense"
2. กดปุ่ม "Add" / "+"
3. Required field validation — Expense Percent/Max Amount/Effective Start/End ว่าง แล้วกด "Save"</t>
  </si>
  <si>
    <t>1. หน้ารายการ Tax Expense แสดงขึ้น
2. ฟอร์ม Add Tax Expense เปิดขึ้น
3. ตรวจสอบ error ใต้ช่องนั้นทันทีเมื่อกด Save</t>
  </si>
  <si>
    <t>TC_TAX_027</t>
  </si>
  <si>
    <t>View Tax Deduction Group/Subgroup list</t>
  </si>
  <si>
    <t>TC_TAX_028_001</t>
  </si>
  <si>
    <t>เมื่อ SPD Admin View Tax Deduction Group/Subgroup list -&gt; ระบบต้อง แสดง 14 records (Group+Subgroup pairs)</t>
  </si>
  <si>
    <t>Tax Deduction Group (https://payroll-cnext-dev.central.co.th/admin/config/tax/rate)</t>
  </si>
  <si>
    <t>1. Login เข้าระบบด้วย SPD Admin -&gt; Navigate ไปที่ https://payroll-cnext-dev.central.co.th/admin/config/tax/rate -&gt; เลือกแท็บ "Tax Deduction Group"</t>
  </si>
  <si>
    <t>ตรวจสอบแสดง 14 records (Group+Subgroup pairs)</t>
  </si>
  <si>
    <t>TC_TAX_028</t>
  </si>
  <si>
    <t>Tax Deduction Group เป็น view-only ไม่มีปุ่ม Add/Edit ในรอบ capture นี้</t>
  </si>
  <si>
    <t>TC_TAX_029_001</t>
  </si>
  <si>
    <t>เมื่อ SPD Admin Tax Deduction Group เป็น view-only ไม่มีปุ่ม Add/Edit ในรอบ capture นี้ -&gt; ระบบต้อง ไม่มีปุ่ม Add/Edit ปรากฏในหน้านี้ — ต้อง verify ว่าตั้งใจให้เป็น view-only จริงหรือแค่ capture ไม่ครบ</t>
  </si>
  <si>
    <t>ตรวจสอบไม่มีปุ่ม Add/Edit ปรากฏในหน้านี้ — ต้อง verify ว่าตั้งใจให้เป็น view-only จริงหรือแค่ capture ไม่ครบ</t>
  </si>
  <si>
    <t>TC_TAX_029</t>
  </si>
  <si>
    <t>View Tax Deduction Subgroup ภายในตาราง Group</t>
  </si>
  <si>
    <t>TC_TAX_030_001</t>
  </si>
  <si>
    <t>เมื่อ SPD Admin View Tax Deduction Subgroup ภายในตาราง Group -&gt; ระบบต้อง คอลัมน์ Subgroup Seq/Subgroup Code/Subgroup Name แสดงถูกต้องคู่กับแต่ละ Group (เช่น MARITAL→PERSONAL, ELDERLY→ELDERLY)</t>
  </si>
  <si>
    <t>Tax Deduction Subgroup (https://payroll-cnext-dev.central.co.th/admin/config/tax/rate)</t>
  </si>
  <si>
    <t>1. Login เข้าระบบด้วย SPD Admin -&gt; Navigate ไปที่ https://payroll-cnext-dev.central.co.th/admin/config/tax/rate -&gt; เลือกแท็บ "Tax Deduction Subgroup"</t>
  </si>
  <si>
    <t>ตรวจสอบคอลัมน์ Subgroup Seq/Subgroup Code/Subgroup Name แสดงถูกต้องคู่กับแต่ละ Group (เช่น MARITAL→PERSONAL, ELDERLY→ELDERLY)</t>
  </si>
  <si>
    <t>TC_TAX_030</t>
  </si>
  <si>
    <t>Tax Deduction Subgroup เป็น view-only ไม่มีปุ่ม Add/Edit แยกจาก Group ในรอบ capture นี้</t>
  </si>
  <si>
    <t>TC_TAX_031_001</t>
  </si>
  <si>
    <t>เมื่อ SPD Admin Tax Deduction Subgroup เป็น view-only ไม่มีปุ่ม Add/Edit แยกจาก Group ในรอบ capture นี้ -&gt; ระบบต้อง ไม่มีปุ่ม Add/Edit แยกสำหรับ Subgroup ปรากฏในหน้านี้</t>
  </si>
  <si>
    <t>ตรวจสอบไม่มีปุ่ม Add/Edit แยกสำหรับ Subgroup ปรากฏในหน้านี้</t>
  </si>
  <si>
    <t>TC_TAX_031</t>
  </si>
  <si>
    <t>View Tax Limit Base list</t>
  </si>
  <si>
    <t>TC_TAX_032_001</t>
  </si>
  <si>
    <t>เมื่อ SPD Admin View Tax Limit Base list -&gt; ระบบต้อง แสดงครบ 4 records (N01-N04) พร้อมคำอธิบายภาษาไทยถูกต้อง</t>
  </si>
  <si>
    <t>Tax Limit Base (https://payroll-cnext-dev.central.co.th/admin/config/tax/rate)</t>
  </si>
  <si>
    <t>1. Login เข้าระบบด้วย SPD Admin -&gt; Navigate ไปที่ https://payroll-cnext-dev.central.co.th/admin/config/tax/rate -&gt; เลือกแท็บ "Tax Limit Base"</t>
  </si>
  <si>
    <t>ตรวจสอบแสดงครบ 4 records (N01-N04) พร้อมคำอธิบายภาษาไทยถูกต้อง</t>
  </si>
  <si>
    <t>TC_TAX_032</t>
  </si>
  <si>
    <t>Tax Limit Base เป็น view-only ไม่มีปุ่ม Add/Edit</t>
  </si>
  <si>
    <t>TC_TAX_033_001</t>
  </si>
  <si>
    <t>เมื่อ SPD Admin Tax Limit Base เป็น view-only ไม่มีปุ่ม Add/Edit -&gt; ระบบต้อง ไม่มีปุ่ม Add/Edit ปรากฏในหน้านี้ (master enum คงที่)</t>
  </si>
  <si>
    <t>TC_TAX_033</t>
  </si>
  <si>
    <t>View Tax Limit Method list</t>
  </si>
  <si>
    <t>TC_TAX_034_001</t>
  </si>
  <si>
    <t>เมื่อ SPD Admin View Tax Limit Method list -&gt; ระบบต้อง แสดงครบ 3 records: A=Actual, F=Fixed, P=Percent</t>
  </si>
  <si>
    <t>Tax Limit Method (https://payroll-cnext-dev.central.co.th/admin/config/tax/rate)</t>
  </si>
  <si>
    <t>1. Login เข้าระบบด้วย SPD Admin -&gt; Navigate ไปที่ https://payroll-cnext-dev.central.co.th/admin/config/tax/rate -&gt; เลือกแท็บ "Tax Limit Method"</t>
  </si>
  <si>
    <t>ตรวจสอบแสดงครบ 3 records: A=Actual, F=Fixed, P=Percent</t>
  </si>
  <si>
    <t>TC_TAX_034</t>
  </si>
  <si>
    <t>Tax Limit Method เป็น view-only ไม่มีปุ่ม Add/Edit</t>
  </si>
  <si>
    <t>TC_TAX_035_001</t>
  </si>
  <si>
    <t>เมื่อ SPD Admin Tax Limit Method เป็น view-only ไม่มีปุ่ม Add/Edit -&gt; ระบบต้อง ไม่มีปุ่ม Add/Edit ปรากฏในหน้านี้ (master enum คงที่)</t>
  </si>
  <si>
    <t>TC_TAX_035</t>
  </si>
  <si>
    <t>View Tax Control Group list</t>
  </si>
  <si>
    <t>TC_TAX_036_001</t>
  </si>
  <si>
    <t>เมื่อ SPD Admin View Tax Control Group list -&gt; ระบบต้อง แสดงตาม config จริงในระบบ — [TBD] FUNC spec ปัจจุบันยังไม่มี sample data จริง (0 records) รอ dev populate ข้อมูลก่อนจึงจะ verify เนื้อหา list ได้</t>
  </si>
  <si>
    <t>Tax Control Group (https://payroll-cnext-dev.central.co.th/admin/config/tax/rate)</t>
  </si>
  <si>
    <t>1. Login เข้าระบบด้วย SPD Admin -&gt; Navigate ไปที่ https://payroll-cnext-dev.central.co.th/admin/config/tax/rate -&gt; เลือกแท็บ "Tax Control Group"</t>
  </si>
  <si>
    <t>ตรวจสอบแสดงตาม config จริงในระบบ — [TBD] FUNC spec ปัจจุบันยังไม่มี sample data จริง (0 records) รอ dev populate ข้อมูลก่อนจึงจะ verify เนื้อหา list ได้</t>
  </si>
  <si>
    <t>TC_TAX_036</t>
  </si>
  <si>
    <t>Tax Control Group เป็น view-only ไม่มีปุ่ม Add/Edit</t>
  </si>
  <si>
    <t>TC_TAX_037_001</t>
  </si>
  <si>
    <t>เมื่อ SPD Admin Tax Control Group เป็น view-only ไม่มีปุ่ม Add/Edit -&gt; ระบบต้อง ไม่มีปุ่ม Add/Edit ปรากฏในหน้านี้</t>
  </si>
  <si>
    <t>1. หน้ารายการ Tax Control Group แสดงขึ้น
2. ตรวจสอบไม่มีปุ่ม Add/Edit ปรากฏในหน้านี้</t>
  </si>
  <si>
    <t>TC_TAX_037</t>
  </si>
  <si>
    <t>View list พร้อม pagination และ filter</t>
  </si>
  <si>
    <t>TC_TAX_038_001</t>
  </si>
  <si>
    <t>เมื่อ SPD Admin View list พร้อม pagination และ filter -&gt; ระบบต้อง แบ่งหน้า 5 รายการต่อหน้า และ filter ทำงานถูกต้องทุกช่อง</t>
  </si>
  <si>
    <t>Tax Deduction Rate (https://payroll-cnext-dev.central.co.th/admin/config/tax/rate)</t>
  </si>
  <si>
    <t>1. Login เข้าระบบด้วย SPD Admin -&gt; Navigate ไปที่ https://payroll-cnext-dev.central.co.th/admin/config/tax/rate -&gt; เลือกแท็บ "Tax Deduction Rate"</t>
  </si>
  <si>
    <t>ตรวจสอบแบ่งหน้า 5 รายการต่อหน้า และ filter ทำงานถูกต้องทุกช่อง</t>
  </si>
  <si>
    <t>TC_TAX_038</t>
  </si>
  <si>
    <t>Add Tax Deduction ด้วยข้อมูลพื้นฐานที่ถูกต้อง</t>
  </si>
  <si>
    <t>TC_TAX_039_001</t>
  </si>
  <si>
    <t>เมื่อ SPD Admin Add Tax Deduction ด้วยข้อมูลพื้นฐานที่ถูกต้อง -&gt; ระบบต้อง กรอก Country=TH, Tax Year, Code, Name EN/TH แล้วบันทึกได้</t>
  </si>
  <si>
    <t>1. Login เข้าระบบด้วย SPD Admin -&gt; Navigate ไปที่ https://payroll-cnext-dev.central.co.th/admin/config/tax/rate -&gt; เลือกแท็บ "Tax Deduction Rate"
2. กดปุ่ม "Add" / "+"
3. Add Tax Deduction ด้วยข้อมูลพื้นฐานที่ถูกต้อง แล้วกด "Save"</t>
  </si>
  <si>
    <t>1. หน้ารายการ Tax Deduction Rate แสดงขึ้น
2. ฟอร์ม Add Tax Deduction Rate เปิดขึ้น
3. ตรวจสอบกรอก Country=TH, Tax Year, Code, Name EN/TH แล้วบันทึกได้</t>
  </si>
  <si>
    <t>TC_TAX_039</t>
  </si>
  <si>
    <t>Format validation — Code และ TaxYear</t>
  </si>
  <si>
    <t>TC_TAX_040_001</t>
  </si>
  <si>
    <t>เมื่อ SPD Admin Format validation — Code และ TaxYear -&gt; ระบบต้อง Code เกิน 20 ตัวอักษรถูก block และ TaxYear ไม่ครบ 4 หลักถูก block</t>
  </si>
  <si>
    <t>1. Login เข้าระบบด้วย SPD Admin -&gt; Navigate ไปที่ https://payroll-cnext-dev.central.co.th/admin/config/tax/rate -&gt; เลือกแท็บ "Tax Deduction Rate"
2. กดปุ่ม "Add" / "+"
3. Format validation — Code และ TaxYear แล้วกด "Save"</t>
  </si>
  <si>
    <t>1. หน้ารายการ Tax Deduction Rate แสดงขึ้น
2. ฟอร์ม Add Tax Deduction Rate เปิดขึ้น
3. ตรวจสอบ Code เกิน 20 ตัวอักษรถูก block และ TaxYear ไม่ครบ 4 หลักถูก block</t>
  </si>
  <si>
    <t>TC_TAX_040</t>
  </si>
  <si>
    <t>Tax Deduction Group Code dropdown</t>
  </si>
  <si>
    <t>TC_TAX_041_001</t>
  </si>
  <si>
    <t>เมื่อ SPD Admin Tax Deduction Group Code dropdown -&gt; ระบบต้อง dropdown แสดง Group ที่มีจริงในระบบ (ปัจจุบัน 5 กลุ่ม ไม่มี DISABLED)</t>
  </si>
  <si>
    <t>1. Login เข้าระบบด้วย SPD Admin -&gt; Navigate ไปที่ https://payroll-cnext-dev.central.co.th/admin/config/tax/rate -&gt; เลือกแท็บ "Tax Deduction Rate"
2. กดปุ่ม "Add" / "+"
3. Tax Deduction Group Code dropdown แล้วกด "Save"</t>
  </si>
  <si>
    <t>1. หน้ารายการ Tax Deduction Rate แสดงขึ้น
2. ฟอร์ม Add Tax Deduction Rate เปิดขึ้น
3. ตรวจสอบ dropdown แสดง Group ที่มีจริงในระบบ (ปัจจุบัน 5 กลุ่ม ไม่มี DISABLED)</t>
  </si>
  <si>
    <t>TC_TAX_041</t>
  </si>
  <si>
    <t>Tax Deduction Subgroup dropdown ขึ้นกับ Group ที่เลือก (dependent dropdown)</t>
  </si>
  <si>
    <t>TC_TAX_042_001</t>
  </si>
  <si>
    <t>เมื่อ SPD Admin Tax Deduction Subgroup dropdown ขึ้นกับ Group ที่เลือก (dependent dropdown) -&gt; ระบบต้อง Subgroup dropdown แสดงเฉพาะค่าใต้ Group ที่เลือก</t>
  </si>
  <si>
    <t>1. Login เข้าระบบด้วย SPD Admin -&gt; Navigate ไปที่ https://payroll-cnext-dev.central.co.th/admin/config/tax/rate -&gt; เลือกแท็บ "Tax Deduction Rate"
2. Tax Deduction Subgroup dropdown ขึ้นกับ Group ที่เลือก (dependent dropdown)</t>
  </si>
  <si>
    <t>1. หน้าจอ Tax Deduction Rate แสดงขึ้นพร้อมใช้งาน
2. ตรวจสอบ Subgroup dropdown แสดงเฉพาะค่าใต้ Group ที่เลือก</t>
  </si>
  <si>
    <t>TC_TAX_042</t>
  </si>
  <si>
    <t>Subgroup ห้ามเลือกก่อน Group</t>
  </si>
  <si>
    <t>TC_TAX_043_001</t>
  </si>
  <si>
    <t>เมื่อ SPD Admin Subgroup ห้ามเลือกก่อน Group -&gt; ระบบต้อง Subgroup dropdown disable จนกว่าจะเลือก Group</t>
  </si>
  <si>
    <t>1. Login เข้าระบบด้วย SPD Admin -&gt; Navigate ไปที่ https://payroll-cnext-dev.central.co.th/admin/config/tax/rate -&gt; เลือกแท็บ "Tax Deduction Rate"
2. Subgroup ห้ามเลือกก่อน Group</t>
  </si>
  <si>
    <t>1. หน้าจอ Tax Deduction Rate แสดงขึ้นพร้อมใช้งาน
2. ตรวจสอบ Subgroup dropdown disable จนกว่าจะเลือก Group</t>
  </si>
  <si>
    <t>TC_TAX_043</t>
  </si>
  <si>
    <t>Limit Method dropdown มีแค่ 3 ค่า</t>
  </si>
  <si>
    <t>TC_TAX_044_001</t>
  </si>
  <si>
    <t>เมื่อ SPD Admin Limit Method dropdown มีแค่ 3 ค่า -&gt; ระบบต้อง Limit Method dropdown มีแค่ 3 ค่า: F=Fixed Amount, A=Actual Amount, P=Percentage Limit</t>
  </si>
  <si>
    <t>1. Login เข้าระบบด้วย SPD Admin -&gt; Navigate ไปที่ https://payroll-cnext-dev.central.co.th/admin/config/tax/rate -&gt; เลือกแท็บ "Tax Deduction Rate"
2. กดปุ่ม "Add" / "+"
3. Limit Method dropdown มีแค่ 3 ค่า แล้วกด "Save"</t>
  </si>
  <si>
    <t>1. หน้ารายการ Tax Deduction Rate แสดงขึ้น
2. ฟอร์ม Add Tax Deduction Rate เปิดขึ้น
3. ตรวจสอบ Limit Method dropdown มีแค่ 3 ค่า: F=Fixed Amount, A=Actual Amount, P=Percentage Limit</t>
  </si>
  <si>
    <t>TC_TAX_044</t>
  </si>
  <si>
    <t>Limit Base dropdown ครบ 4 ค่า</t>
  </si>
  <si>
    <t>TC_TAX_045_001</t>
  </si>
  <si>
    <t>เมื่อ SPD Admin Limit Base dropdown ครบ 4 ค่า -&gt; ระบบต้อง Limit Base dropdown แสดงครบ 4 ค่า (N01-N04) พร้อมชื่อเต็มถูกต้อง</t>
  </si>
  <si>
    <t>1. Login เข้าระบบด้วย SPD Admin -&gt; Navigate ไปที่ https://payroll-cnext-dev.central.co.th/admin/config/tax/rate -&gt; เลือกแท็บ "Tax Deduction Rate"
2. กดปุ่ม "Add" / "+"
3. Limit Base dropdown ครบ 4 ค่า แล้วกด "Save"</t>
  </si>
  <si>
    <t>1. หน้ารายการ Tax Deduction Rate แสดงขึ้น
2. ฟอร์ม Add Tax Deduction Rate เปิดขึ้น
3. ตรวจสอบ Limit Base dropdown แสดงครบ 4 ค่า (N01-N04) พร้อมชื่อเต็มถูกต้อง</t>
  </si>
  <si>
    <t>TC_TAX_045</t>
  </si>
  <si>
    <t>Tax Control Group dropdown ครบ 5 ค่า</t>
  </si>
  <si>
    <t>TC_TAX_046_001</t>
  </si>
  <si>
    <t>เมื่อ SPD Admin Tax Control Group dropdown ครบ 5 ค่า -&gt; ระบบต้อง Control Group dropdown แสดงครบ 5 กลุ่มพร้อม Max Amount/Method ที่ถูกต้องแต่ละกลุ่ม</t>
  </si>
  <si>
    <t>1. Login เข้าระบบด้วย SPD Admin -&gt; Navigate ไปที่ https://payroll-cnext-dev.central.co.th/admin/config/tax/rate -&gt; เลือกแท็บ "Tax Deduction Rate"
2. กดปุ่ม "Add" / "+"
3. Tax Control Group dropdown ครบ 5 ค่า แล้วกด "Save"</t>
  </si>
  <si>
    <t>1. หน้ารายการ Tax Deduction Rate แสดงขึ้น
2. ฟอร์ม Add Tax Deduction Rate เปิดขึ้น
3. ตรวจสอบ Control Group dropdown แสดงครบ 5 กลุ่มพร้อม Max Amount/Method ที่ถูกต้องแต่ละกลุ่ม</t>
  </si>
  <si>
    <t>TC_TAX_046</t>
  </si>
  <si>
    <t>Seq boundary — ค่าต่ำสุด/สูงสุดที่รับได้</t>
  </si>
  <si>
    <t>TC_TAX_047_001</t>
  </si>
  <si>
    <t>เมื่อ SPD Admin Seq boundary — ค่าต่ำสุด/สูงสุดที่รับได้ -&gt; ระบบต้อง Seq=1 (ต่ำสุด) และ Seq=999 (สูงสุด) บันทึกได้ทั้งคู่</t>
  </si>
  <si>
    <t>1. Login เข้าระบบด้วย SPD Admin -&gt; Navigate ไปที่ https://payroll-cnext-dev.central.co.th/admin/config/tax/rate -&gt; เลือกแท็บ "Tax Deduction Rate"
2. กดปุ่ม "Add" / "+"
3. Seq boundary — ค่าต่ำสุด/สูงสุดที่รับได้ แล้วกด "Save"</t>
  </si>
  <si>
    <t>1. หน้ารายการ Tax Deduction Rate แสดงขึ้น
2. ฟอร์ม Add Tax Deduction Rate เปิดขึ้น
3. ตรวจสอบ Seq=1 (ต่ำสุด) และ Seq=999 (สูงสุด) บันทึกได้ทั้งคู่</t>
  </si>
  <si>
    <t>TC_TAX_047</t>
  </si>
  <si>
    <t>Seq boundary — ค่านอกช่วงถูกปฏิเสธ</t>
  </si>
  <si>
    <t>TC_TAX_048_001</t>
  </si>
  <si>
    <t>เมื่อ SPD Admin Seq boundary — ค่านอกช่วงถูกปฏิเสธ -&gt; ระบบต้อง Seq=0 และ Seq=1000 ถูก block ทั้งคู่</t>
  </si>
  <si>
    <t>1. Login เข้าระบบด้วย SPD Admin -&gt; Navigate ไปที่ https://payroll-cnext-dev.central.co.th/admin/config/tax/rate -&gt; เลือกแท็บ "Tax Deduction Rate"
2. กดปุ่ม "Add" / "+"
3. Seq boundary — ค่านอกช่วงถูกปฏิเสธ แล้วกด "Save"</t>
  </si>
  <si>
    <t>1. หน้ารายการ Tax Deduction Rate แสดงขึ้น
2. ฟอร์ม Add Tax Deduction Rate เปิดขึ้น
3. ตรวจสอบ Seq=0 และ Seq=1000 ถูก block ทั้งคู่</t>
  </si>
  <si>
    <t>TC_TAX_048</t>
  </si>
  <si>
    <t>ห้ามเพิ่มรายการซ้ำ (Country+TaxYear+Code)</t>
  </si>
  <si>
    <t>TC_TAX_049_001</t>
  </si>
  <si>
    <t>เมื่อ SPD Admin ห้ามเพิ่มรายการซ้ำ (Country+TaxYear+Code) -&gt; ระบบต้อง Country+TaxYear+Code ซ้ำของเดิมถูก block</t>
  </si>
  <si>
    <t>1. Login เข้าระบบด้วย SPD Admin -&gt; Navigate ไปที่ https://payroll-cnext-dev.central.co.th/admin/config/tax/rate -&gt; เลือกแท็บ "Tax Deduction Rate"
2. กดปุ่ม "Add" / "+"
3. ห้ามเพิ่มรายการซ้ำ (Country+TaxYear+Code) แล้วกด "Save"</t>
  </si>
  <si>
    <t>1. หน้ารายการ Tax Deduction Rate แสดงขึ้น
2. ฟอร์ม Add Tax Deduction Rate เปิดขึ้น
3. ตรวจสอบ Country+TaxYear+Code ซ้ำของเดิมถูก block</t>
  </si>
  <si>
    <t>TC_TAX_049</t>
  </si>
  <si>
    <t>Limit % boundary — 0%, ค่าติดลบถูกปฏิเสธ, ทศนิยมเกิน decimal(6,4) ถูกปฏิเสธ</t>
  </si>
  <si>
    <t>TC_TAX_050_001</t>
  </si>
  <si>
    <t>เมื่อ SPD Admin Limit % boundary — 0%, ค่าติดลบถูกปฏิเสธ, ทศนิยมเกิน decimal(6,4) ถูกปฏิเสธ -&gt; ระบบต้อง Limit % = 0.00 บันทึกผ่านไม่มี error, ค่าติดลบถูก block, ทศนิยมเกิน 4 ตำแหน่งถูก reject</t>
  </si>
  <si>
    <t>1. Login เข้าระบบด้วย SPD Admin -&gt; Navigate ไปที่ https://payroll-cnext-dev.central.co.th/admin/config/tax/rate -&gt; เลือกแท็บ "Tax Deduction Rate"
2. กดปุ่ม "Add" / "+"
3. Limit % boundary — 0%, ค่าติดลบถูกปฏิเสธ, ทศนิยมเกิน decimal(5,2) ถูกปฏิเสธ แล้วกด "Save"</t>
  </si>
  <si>
    <t>1. หน้ารายการ Tax Deduction Rate แสดงขึ้น
2. ฟอร์ม Add Tax Deduction Rate เปิดขึ้น
3. ตรวจสอบLimit % = 0.00 บันทึกผ่านไม่มี error, ค่าติดลบถูก block, ทศนิยมเกิน 4 ตำแหน่งถูก reject</t>
  </si>
  <si>
    <t>TC_TAX_050</t>
  </si>
  <si>
    <t>Required field validation — Country/Tax Year/Deduction Code/Name EN/Name TH/Group/Subgroup/Limit Method/Limit Base/Tax Control Group/Is Per Person ว่าง</t>
  </si>
  <si>
    <t>TC_TAX_051_001</t>
  </si>
  <si>
    <t>เมื่อ SPD Admin Required field validation — Country/Tax Year/Deduction Code/Name EN/Name TH/Group/Subgroup/Limit Method/Limit Base/Tax Control Group/Is Per Person ว่าง -&gt; ระบบต้อง error ใต้ช่องนั้นทันทีเมื่อกด Save ทุกช่องที่ปล่อยว่าง</t>
  </si>
  <si>
    <t>1. Login เข้าระบบด้วย SPD Admin -&gt; Navigate ไปที่ https://payroll-cnext-dev.central.co.th/admin/config/tax/rate -&gt; เลือกแท็บ "Tax Deduction Rate"
2. กดปุ่ม "Add" / "+"
3. Required field validation — Country/Tax Year/Deduction Code/Name EN/Name TH/Group/Subgroup/Limit Method/Limit Base/Tax Control Group/Is Per Person ว่าง แล้วกด "Save"</t>
  </si>
  <si>
    <t>1. หน้ารายการ Tax Deduction Rate แสดงขึ้น
2. ฟอร์ม Add Tax Deduction Rate เปิดขึ้น
3. ตรวจสอบ error ใต้ช่องนั้นทันทีเมื่อกด Save ทุกช่องที่ปล่อยว่าง</t>
  </si>
  <si>
    <t>TC_TAX_051</t>
  </si>
  <si>
    <t>Format/range validation — Deduction Code/Name EN/Name TH ความยาว, Max Amount/Limit%/Multiplier ตัวเลข</t>
  </si>
  <si>
    <t>TC_TAX_052_001</t>
  </si>
  <si>
    <t>เมื่อ SPD Admin Format/range validation — Deduction Code/Name EN/Name TH ความยาว, Max Amount/Limit%/Multiplier ตัวเลข -&gt; ระบบต้อง ค่านอกช่วงหรือยาวเกินถูก reject</t>
  </si>
  <si>
    <t>1. Login เข้าระบบด้วย SPD Admin -&gt; Navigate ไปที่ https://payroll-cnext-dev.central.co.th/admin/config/tax/rate -&gt; เลือกแท็บ "Tax Deduction Rate"
2. กดปุ่ม "Add" / "+"
3. Format/range validation — Deduction Code/Name EN/Name TH ความยาว, Max Amount/Limit%/Multiplier ตัวเลข แล้วกด "Save"</t>
  </si>
  <si>
    <t>1. หน้ารายการ Tax Deduction Rate แสดงขึ้น
2. ฟอร์ม Add Tax Deduction Rate เปิดขึ้น
3. ตรวจสอบค่านอกช่วงหรือยาวเกินถูก reject</t>
  </si>
  <si>
    <t>TC_TAX_052</t>
  </si>
  <si>
    <t>Inline error position — Country Code ว่าง+Deduction Code ผิด format พร้อมกัน</t>
  </si>
  <si>
    <t>TC_TAX_053_001</t>
  </si>
  <si>
    <t>เมื่อ SPD Admin Inline error position — Country Code ว่าง+Deduction Code ผิด format พร้อมกัน -&gt; ระบบต้อง error ของแต่ละ field แสดงแยกกันใต้ช่องนั้นๆ</t>
  </si>
  <si>
    <t>1. Login เข้าระบบด้วย SPD Admin -&gt; Navigate ไปที่ https://payroll-cnext-dev.central.co.th/admin/config/tax/rate -&gt; เลือกแท็บ "Tax Deduction Rate"
2. กดปุ่ม "Add" / "+"
3. Inline error position — Country Code ว่าง+Deduction Code ผิด format พร้อมกัน แล้วกด "Save"</t>
  </si>
  <si>
    <t>1. หน้ารายการ Tax Deduction Rate แสดงขึ้น
2. ฟอร์ม Add Tax Deduction Rate เปิดขึ้น
3. ตรวจสอบ error ของแต่ละ field แสดงแยกกันใต้ช่องนั้นๆ</t>
  </si>
  <si>
    <t>TC_TAX_053</t>
  </si>
  <si>
    <t>1 Company ผูกได้หลายธนาคาร (เช่น BBL/TMB/SCB/KBANK) ตาม BRD-CFG#39</t>
  </si>
  <si>
    <t>TC_TAX_054_001</t>
  </si>
  <si>
    <t>เมื่อ SPD Admin 1 Company ผูกได้หลายธนาคาร (เช่น BBL/TMB/SCB/KBANK) ตาม BRD-CFG#39 -&gt; ระบบต้อง เลือก Bank Code ได้มากกว่า 1 รายการต่อ Company และบันทึกสำเร็จ — [TBD] รอ verify field/screen จริงกับ SPEC เพิ่ม</t>
  </si>
  <si>
    <t>Payment Setup [TBD - ยังไม่มี UI จริง, NO-SPEC]</t>
  </si>
  <si>
    <t>1. Login เข้าระบบด้วย SPD Admin -&gt; Navigate ไปที่เมนู "Payment Setup" ([TBD] ยังไม่มี URL จริง เพราะเป็น NO-SPEC)
2. 1 Company ผูกได้หลายธนาคาร (เช่น BBL/TMB/SCB/KBANK) ตาม BRD-CFG#39</t>
  </si>
  <si>
    <t>1. หน้าจอ Payment Setup แสดงขึ้นพร้อมใช้งาน
2. ตรวจสอบเลือก Bank Code ได้มากกว่า 1 รายการต่อ Company และบันทึกสำเร็จ — [TBD] รอ verify field/screen จริงกับ SPEC เพิ่ม</t>
  </si>
  <si>
    <t>TC_TAX_054</t>
  </si>
  <si>
    <t>เลือก Payment Method ได้ 3 แบบ (โอนธนาคาร/เช็ค/เงินสด) ตาม BRD-CFG#40 รวมถึง Upload Excel</t>
  </si>
  <si>
    <t>TC_TAX_055_001</t>
  </si>
  <si>
    <t>เมื่อ SPD Admin เลือก Payment Method ได้ 3 แบบ (โอนธนาคาร/เช็ค/เงินสด) ตาม BRD-CFG#40 รวมถึง Upload Excel -&gt; ระบบต้อง เลือก Payment Method แต่ละแบบแล้วบันทึกได้ และ Upload Excel ทำงานได้ — [TBD] รอ verify field/screen จริง</t>
  </si>
  <si>
    <t>1. Login เข้าระบบด้วย SPD Admin -&gt; Navigate ไปที่เมนู "Payment Setup" ([TBD] ยังไม่มี URL จริง เพราะเป็น NO-SPEC)
2. เลือก Payment Method ได้ 3 แบบ (โอนธนาคาร/เช็ค/เงินสด) ตาม BRD-CFG#40 รวมถึง Upload Excel</t>
  </si>
  <si>
    <t>1. หน้าจอ Payment Setup แสดงขึ้นพร้อมใช้งาน
2. ตรวจสอบเลือก Payment Method แต่ละแบบแล้วบันทึกได้ และ Upload Excel ทำงานได้ — [TBD] รอ verify field/screen จริง</t>
  </si>
  <si>
    <t>TC_TAX_055</t>
  </si>
  <si>
    <t>พยายาม run payroll/bank file โดย Company ไม่มี Bank Code ผูกอยู่</t>
  </si>
  <si>
    <t>TC_TAX_056_001</t>
  </si>
  <si>
    <t>เมื่อ SPD Admin พยายาม run payroll/bank file โดย Company ไม่มี Bank Code ผูกอยู่ -&gt; ระบบ block การสร้าง bank file และแจ้ง error ชัดเจนว่าไม่พบ Bank Code — [TBD] รอ confirm behavior จริงหลังมี SPEC</t>
  </si>
  <si>
    <t>1. Login เข้าระบบด้วย SPD Admin -&gt; Navigate ไปที่เมนู "Payment Setup" ([TBD] ยังไม่มี URL จริง เพราะเป็น NO-SPEC)
2. พยายาม run payroll/bank file โดย Company ไม่มี Bank Code ผูกอยู่</t>
  </si>
  <si>
    <t>1. หน้าจอ Payment Setup แสดงขึ้นพร้อมใช้งาน
2. ตรวจสอบระบบ block การสร้าง bank file และแจ้ง error ชัดเจนว่าไม่พบ Bank Code — [TBD] รอ confirm behavior จริงหลังมี SPEC</t>
  </si>
  <si>
    <t>TC_TAX_056</t>
  </si>
  <si>
    <t>Cutoff Date — CRC แก้ไข Tax Deduction ได้ 2 ครั้ง/ปี (มี.ค./ก.ย.) ตาม BRD-CFG#296</t>
  </si>
  <si>
    <t>TC_TAX_057_001</t>
  </si>
  <si>
    <t>เมื่อ SPD Admin Cutoff Date — CRC แก้ไข Tax Deduction ได้ 2 ครั้ง/ปี (มี.ค./ก.ย.) ตาม BRD-CFG#296 -&gt; ระบบเปิดให้กรอก/แก้ deduction ได้เฉพาะช่วงเดือน มี.ค. และ ก.ย. เท่านั้น</t>
  </si>
  <si>
    <t>Tax Deduction Setup (Field Config/Cutoff) [TBD - ยังไม่มี UI จริง, NO-SPEC]</t>
  </si>
  <si>
    <t>1. Login เข้าระบบด้วย SPD Admin -&gt; Navigate ไปที่เมนู "Tax Deduction Setup (Field Config/Cutoff)" ([TBD] ยังไม่มี URL จริง เพราะเป็น NO-SPEC)
2. กดปุ่ม "Edit" ที่ record เป้าหมาย
3. Cutoff Date — CRC แก้ไข Tax Deduction ได้ 2 ครั้ง/ปี (มี.ค./ก.ย.) ตาม BRD-CFG#296 แล้วกด "Save"</t>
  </si>
  <si>
    <t>1. หน้ารายการ Tax Deduction Setup (Field Config/Cutoff) แสดงขึ้น
2. ฟอร์ม Edit Tax Deduction Setup (Field Config/Cutoff) เปิดขึ้นพร้อมค่าเดิม
3. ตรวจสอบระบบเปิดให้กรอก/แก้ deduction ได้เฉพาะช่วงเดือน มี.ค. และ ก.ย. เท่านั้น</t>
  </si>
  <si>
    <t>TC_TAX_057</t>
  </si>
  <si>
    <t>Cutoff Date — CPN แก้ไข Tax Deduction ได้ 1 ครั้ง/ปี (พ.ค.) ตาม BRD-CFG#296</t>
  </si>
  <si>
    <t>TC_TAX_058_001</t>
  </si>
  <si>
    <t>เมื่อ SPD Admin Cutoff Date — CPN แก้ไข Tax Deduction ได้ 1 ครั้ง/ปี (พ.ค.) ตาม BRD-CFG#296 -&gt; ระบบเปิดให้กรอก/แก้ deduction ได้เฉพาะเดือน พ.ค. เท่านั้น</t>
  </si>
  <si>
    <t>1. Login เข้าระบบด้วย SPD Admin -&gt; Navigate ไปที่เมนู "Tax Deduction Setup (Field Config/Cutoff)" ([TBD] ยังไม่มี URL จริง เพราะเป็น NO-SPEC)
2. กดปุ่ม "Edit" ที่ record เป้าหมาย
3. Cutoff Date — CPN แก้ไข Tax Deduction ได้ 1 ครั้ง/ปี (พ.ค.) ตาม BRD-CFG#296 แล้วกด "Save"</t>
  </si>
  <si>
    <t>1. หน้ารายการ Tax Deduction Setup (Field Config/Cutoff) แสดงขึ้น
2. ฟอร์ม Edit Tax Deduction Setup (Field Config/Cutoff) เปิดขึ้นพร้อมค่าเดิม
3. ตรวจสอบระบบเปิดให้กรอก/แก้ deduction ได้เฉพาะเดือน พ.ค. เท่านั้น</t>
  </si>
  <si>
    <t>TC_TAX_058</t>
  </si>
  <si>
    <t>พยายามแก้ไข Tax Deduction นอกช่วง cutoff date</t>
  </si>
  <si>
    <t>TC_TAX_059_001</t>
  </si>
  <si>
    <t>เมื่อ SPD Admin พยายามแก้ไข Tax Deduction นอกช่วง cutoff date -&gt; ระบบ block การแก้ไขและแจ้ง error ระบุช่วงวันที่ที่อนุญาต</t>
  </si>
  <si>
    <t>1. Login เข้าระบบด้วย SPD Admin -&gt; Navigate ไปที่เมนู "Tax Deduction Setup (Field Config/Cutoff)" ([TBD] ยังไม่มี URL จริง เพราะเป็น NO-SPEC)
2. กดปุ่ม "Edit" ที่ record เป้าหมาย
3. พยายามแก้ไข Tax Deduction นอกช่วง cutoff date แล้วกด "Save"</t>
  </si>
  <si>
    <t>1. หน้ารายการ Tax Deduction Setup (Field Config/Cutoff) แสดงขึ้น
2. ฟอร์ม Edit Tax Deduction Setup (Field Config/Cutoff) เปิดขึ้นพร้อมค่าเดิม
3. ตรวจสอบระบบ block การแก้ไขและแจ้ง error ระบุช่วงวันที่ที่อนุญาต</t>
  </si>
  <si>
    <t>TC_TAX_059</t>
  </si>
  <si>
    <t>Field Config ควบคุม Visibility/Mandatory/Read-only ต่อ field ในฟอร์ม Tax Deduction</t>
  </si>
  <si>
    <t>TC_TAX_060_001</t>
  </si>
  <si>
    <t>เมื่อ SPD Admin Field Config ควบคุม Visibility/Mandatory/Read-only ต่อ field ในฟอร์ม Tax Deduction -&gt; ระบบต้อง field ที่ config เป็น Read-only ไม่สามารถแก้ไขได้ — [TBD] รอ SPEC/UI จริงยืนยันรายละเอียด</t>
  </si>
  <si>
    <t>1. Login เข้าระบบด้วย SPD Admin -&gt; Navigate ไปที่เมนู "Tax Deduction Setup (Field Config/Cutoff)" ([TBD] ยังไม่มี URL จริง เพราะเป็น NO-SPEC)
2. Field Config ควบคุม Visibility/Mandatory/Read-only ต่อ field ในฟอร์ม Tax Deduction</t>
  </si>
  <si>
    <t>1. หน้าจอ Tax Deduction Setup (Field Config/Cutoff) แสดงขึ้นพร้อมใช้งาน
2. ตรวจสอบ field ที่ config เป็น Read-only ไม่สามารถแก้ไขได้ — [TBD] รอ SPEC/UI จริงยืนยันรายละเอียด</t>
  </si>
  <si>
    <t>TC_TAX_060</t>
  </si>
  <si>
    <t>TC_TAX_061_001</t>
  </si>
  <si>
    <t>1. Login เข้าระบบด้วย SPD Admin -&gt; Navigate ไปที่ https://payroll-cnext-dev.central.co.th/admin/config/tax/rate -&gt; เลือกแท็บ "Tax Branch Registration"
2. กดปุ่ม "Add" / "+"
3. เปิด dropdown Country Code แล้วพยายามเลือก VNM</t>
  </si>
  <si>
    <t>1. หน้ารายการ Tax Branch Registration แสดงขึ้น
2. ฟอร์ม Add Tax Branch Registration เปิดขึ้น
3. ตรวจสอบVNM ไม่สามารถกดเลือกได้ใน dropdown (disabled)</t>
  </si>
  <si>
    <t>TC_TAX_061</t>
  </si>
  <si>
    <t>Max Amount ต้อง ≥0</t>
  </si>
  <si>
    <t>TC_TAX_062_001</t>
  </si>
  <si>
    <t>เมื่อ SPD Admin Max Amount ต้อง ≥0 -&gt; ระบบต้อง ค่าติดลบถูก reject พร้อม error message ตรงตาม spec</t>
  </si>
  <si>
    <t>1. Login เข้าระบบด้วย SPD Admin -&gt; Navigate ไปที่ https://payroll-cnext-dev.central.co.th/admin/config/tax/rate -&gt; เลือกแท็บ "Tax Deduction Rate"
2. กดปุ่ม "Add" / "+"
3. กรอก Max Amount เป็นค่าติดลบ แล้วกด "Save"</t>
  </si>
  <si>
    <t>1. หน้ารายการ Tax Deduction Rate แสดงขึ้น
2. ฟอร์ม Add Tax Deduction Rate เปิดขึ้น
3. ตรวจสอบค่าติดลบถูก reject พร้อม error message ตรงตาม spec</t>
  </si>
  <si>
    <t>TC_TAX_062</t>
  </si>
  <si>
    <t>Multiplier ต้อง &gt;0</t>
  </si>
  <si>
    <t>TC_TAX_063_001</t>
  </si>
  <si>
    <t>เมื่อ SPD Admin Multiplier ต้อง &gt;0 -&gt; ระบบต้อง ค่า 0 หรือติดลบถูก reject พร้อม error message ตรงตาม spec</t>
  </si>
  <si>
    <t>1. Login เข้าระบบด้วย SPD Admin -&gt; Navigate ไปที่ https://payroll-cnext-dev.central.co.th/admin/config/tax/rate -&gt; เลือกแท็บ "Tax Deduction Rate"
2. กดปุ่ม "Add" / "+"
3. กรอก Multiplier เป็น 0 หรือค่าติดลบ แล้วกด "Save"</t>
  </si>
  <si>
    <t>1. หน้ารายการ Tax Deduction Rate แสดงขึ้น
2. ฟอร์ม Add Tax Deduction Rate เปิดขึ้น
3. ตรวจสอบค่า 0 หรือติดลบถูก reject พร้อม error message ตรงตาม spec</t>
  </si>
  <si>
    <t>TC_TAX_063</t>
  </si>
  <si>
    <t>Remark เกิน 50 ตัวอักษรถูก reject</t>
  </si>
  <si>
    <t>TC_TAX_064_001</t>
  </si>
  <si>
    <t>เมื่อ SPD Admin Remark เกิน 50 ตัวอักษรถูก reject -&gt; ระบบต้อง กรอกเกิน 50 ตัวอักษรถูก reject พร้อม error message ตรงตาม spec</t>
  </si>
  <si>
    <t>1. Login เข้าระบบด้วย SPD Admin -&gt; Navigate ไปที่ https://payroll-cnext-dev.central.co.th/admin/config/tax/rate -&gt; เลือกแท็บ "Tax Deduction Rate"
2. กดปุ่ม "Add" / "+"
3. กรอก Remark ยาวเกิน 50 ตัวอักษร แล้วกด "Save"</t>
  </si>
  <si>
    <t>1. หน้ารายการ Tax Deduction Rate แสดงขึ้น
2. ฟอร์ม Add Tax Deduction Rate เปิดขึ้น
3. ตรวจสอบกรอกเกิน 50 ตัวอักษรถูก reject พร้อม error message ตรงตาม spec</t>
  </si>
  <si>
    <t>TC_SEV_001</t>
  </si>
  <si>
    <t>Add Severance Pay Master ด้วยข้อมูลที่ถูกต้อง</t>
  </si>
  <si>
    <t>TC_SEV_001_001</t>
  </si>
  <si>
    <t>เมื่อ SPD Admin Add Severance Pay Master ด้วยข้อมูลที่ถูกต้อง -&gt; ระบบต้อง กรอก Country=TH, Code, Name, Effective dates แล้วบันทึกได้</t>
  </si>
  <si>
    <t>Severance Rate (Master) (https://payroll-cnext-dev.central.co.th/admin/config/severance/pay)</t>
  </si>
  <si>
    <t>1. Login เข้าระบบด้วย SPD Admin -&gt; Navigate ไปที่ https://payroll-cnext-dev.central.co.th/admin/config/severance/pay -&gt; เลือกแท็บ "Severance Rate (Master)"
2. กดปุ่ม "Add" / "+"
3. Add Severance Pay Master ด้วยข้อมูลที่ถูกต้อง แล้วกด "Save"</t>
  </si>
  <si>
    <t>1. หน้ารายการ Severance Rate (Master) แสดงขึ้น
2. ฟอร์ม Add Severance Rate (Master) เปิดขึ้น
3. ตรวจสอบกรอก Country=TH, Code, Name, Effective dates แล้วบันทึกได้</t>
  </si>
  <si>
    <t>TC_SEV_002</t>
  </si>
  <si>
    <t>ห้ามเพิ่มรายการซ้ำ (Country+Code)</t>
  </si>
  <si>
    <t>TC_SEV_002_001</t>
  </si>
  <si>
    <t>เมื่อ SPD Admin ห้ามเพิ่มรายการซ้ำ (Country+Code) -&gt; ระบบต้อง Country+Code ซ้ำของเดิมถูก block</t>
  </si>
  <si>
    <t>1. Login เข้าระบบด้วย SPD Admin -&gt; Navigate ไปที่ https://payroll-cnext-dev.central.co.th/admin/config/severance/pay -&gt; เลือกแท็บ "Severance Rate (Master)"
2. กดปุ่ม "Add" / "+"
3. ห้ามเพิ่มรายการซ้ำ (Country+Code) แล้วกด "Save"</t>
  </si>
  <si>
    <t>1. หน้ารายการ Severance Rate (Master) แสดงขึ้น
2. ฟอร์ม Add Severance Rate (Master) เปิดขึ้น
3. ตรวจสอบ Country+Code ซ้ำของเดิมถูก block</t>
  </si>
  <si>
    <t>TC_SEV_003</t>
  </si>
  <si>
    <t>เพิ่ม Severance Pay Master ทับช่วงวันที่ของ record ที่ยัง Active อยู่</t>
  </si>
  <si>
    <t>TC_SEV_003_001</t>
  </si>
  <si>
    <t>เมื่อ SPD Admin เพิ่ม Severance Pay Master ทับช่วงวันที่ของ record ที่ยัง Active อยู่ -&gt; ระบบต้อง กด Save แล้วระบบบล็อกการบันทึก และแจ้งให้ไปตั้งรายการเดิมเป็น Inactive ก่อน</t>
  </si>
  <si>
    <t>1. Login เข้าระบบด้วย SPD Admin -&gt; Navigate ไปที่ https://payroll-cnext-dev.central.co.th/admin/config/severance/pay -&gt; เลือกแท็บ "Severance Rate (Master)"
2. กดปุ่ม "Add" / "+"
3. เพิ่ม Severance Pay Master ทับช่วงวันที่ของ record ที่ยัง Active อยู่ แล้วกด "Save"</t>
  </si>
  <si>
    <t>1. หน้ารายการ Severance Rate (Master) แสดงขึ้น
2. ฟอร์ม Add Severance Rate (Master) เปิดขึ้น
3. ตรวจสอบกด Save แล้วระบบบล็อกการบันทึก และแจ้งให้ไปตั้งรายการเดิมเป็น Inactive ก่อน</t>
  </si>
  <si>
    <t>TC_SEV_004</t>
  </si>
  <si>
    <t>ปิดรายการเดิมเป็น Inactive แล้วเพิ่ม Severance Pay Master รายการใหม่</t>
  </si>
  <si>
    <t>TC_SEV_004_001</t>
  </si>
  <si>
    <t>เมื่อ SPD Admin ปิดรายการเดิมเป็น Inactive แล้วเพิ่ม Severance Pay Master รายการใหม่ -&gt; ระบบต้อง เปลี่ยน Status เป็น Inactive สำเร็จ และเพิ่มรายการใหม่สำเร็จ และรายการเดิมยังอยู่ในระบบ</t>
  </si>
  <si>
    <t>1. Login เข้าระบบด้วย SPD Admin -&gt; Navigate ไปที่ https://payroll-cnext-dev.central.co.th/admin/config/severance/pay -&gt; เลือกแท็บ "Severance Rate (Master)"
2. กดปุ่ม "Add" / "+"
3. ปิดรายการเดิมเป็น Inactive แล้วเพิ่ม Severance Pay Master รายการใหม่ แล้วกด "Save"</t>
  </si>
  <si>
    <t>1. หน้ารายการ Severance Rate (Master) แสดงขึ้น
2. ฟอร์ม Add Severance Rate (Master) เปิดขึ้น
3. ตรวจสอบเปลี่ยน Status เป็น Inactive สำเร็จ และเพิ่มรายการใหม่สำเร็จ และรายการเดิมยังอยู่ในระบบ</t>
  </si>
  <si>
    <t>TC_SEV_005</t>
  </si>
  <si>
    <t>Required field validation — Country/Code/Name/Effective Start/End ว่าง</t>
  </si>
  <si>
    <t>TC_SEV_005_001</t>
  </si>
  <si>
    <t>เมื่อ SPD Admin Required field validation — Country/Code/Name/Effective Start/End ว่าง -&gt; ระบบต้อง error ใต้ช่องนั้นทันทีเมื่อกด Save</t>
  </si>
  <si>
    <t>1. Login เข้าระบบด้วย SPD Admin -&gt; Navigate ไปที่ https://payroll-cnext-dev.central.co.th/admin/config/severance/pay -&gt; เลือกแท็บ "Severance Rate (Master)"
2. กดปุ่ม "Add" / "+"
3. Required field validation — Country/Code/Name/Effective Start/End ว่าง แล้วกด "Save"</t>
  </si>
  <si>
    <t>1. หน้ารายการ Severance Rate (Master) แสดงขึ้น
2. ฟอร์ม Add Severance Rate (Master) เปิดขึ้น
3. ตรวจสอบ error ใต้ช่องนั้นทันทีเมื่อกด Save</t>
  </si>
  <si>
    <t>TC_SEV_006</t>
  </si>
  <si>
    <t>Add Severance Pay Rate ด้วยข้อมูลที่ถูกต้อง</t>
  </si>
  <si>
    <t>TC_SEV_006_001</t>
  </si>
  <si>
    <t>เมื่อ SPD Admin Add Severance Pay Rate ด้วยข้อมูลที่ถูกต้อง -&gt; ระบบต้อง กรอก Service Year From/To, Pay Day แล้วบันทึกได้ และ Seq สร้างอัตโนมัติ</t>
  </si>
  <si>
    <t>Severance Rate (https://payroll-cnext-dev.central.co.th/admin/config/severance/pay)</t>
  </si>
  <si>
    <t>1. Login เข้าระบบด้วย SPD Admin -&gt; Navigate ไปที่ https://payroll-cnext-dev.central.co.th/admin/config/severance/pay -&gt; เลือกแท็บ "Severance Rate"
2. กดปุ่ม "Add" / "+"
3. Add Severance Pay Rate ด้วยข้อมูลที่ถูกต้อง แล้วกด "Save"</t>
  </si>
  <si>
    <t>1. หน้ารายการ Severance Rate แสดงขึ้น
2. ฟอร์ม Add Severance Rate เปิดขึ้น
3. ตรวจสอบกรอก Service Year From/To, Pay Day แล้วบันทึกได้ และ Seq สร้างอัตโนมัติ</t>
  </si>
  <si>
    <t>TC_SEV_007</t>
  </si>
  <si>
    <t>Min Working Day เป็น field ไม่บังคับ</t>
  </si>
  <si>
    <t>TC_SEV_007_001</t>
  </si>
  <si>
    <t>เมื่อ SPD Admin Min Working Day เป็น field ไม่บังคับ -&gt; ระบบต้อง ไม่กรอก Min Working Day แล้วยังบันทึกสำเร็จ</t>
  </si>
  <si>
    <t>1. Login เข้าระบบด้วย SPD Admin -&gt; Navigate ไปที่ https://payroll-cnext-dev.central.co.th/admin/config/severance/pay -&gt; เลือกแท็บ "Severance Rate"
2. กดปุ่ม "Add" / "+"
3. Min Working Day เป็น field ไม่บังคับ แล้วกด "Save"</t>
  </si>
  <si>
    <t>1. หน้ารายการ Severance Rate แสดงขึ้น
2. ฟอร์ม Add Severance Rate เปิดขึ้น
3. ตรวจสอบไม่กรอก Min Working Day แล้วยังบันทึกสำเร็จ</t>
  </si>
  <si>
    <t>TC_SEV_008</t>
  </si>
  <si>
    <t>Service Year From ต้องน้อยกว่า To</t>
  </si>
  <si>
    <t>TC_SEV_008_001</t>
  </si>
  <si>
    <t>เมื่อ SPD Admin Service Year From ต้องน้อยกว่า To -&gt; ระบบต้อง Service Year From = To ถูก block</t>
  </si>
  <si>
    <t>1. Login เข้าระบบด้วย SPD Admin -&gt; Navigate ไปที่ https://payroll-cnext-dev.central.co.th/admin/config/severance/pay -&gt; เลือกแท็บ "Severance Rate"
2. กดปุ่ม "Add" / "+"
3. Service Year From ต้องน้อยกว่า To แล้วกด "Save"</t>
  </si>
  <si>
    <t>1. หน้ารายการ Severance Rate แสดงขึ้น
2. ฟอร์ม Add Severance Rate เปิดขึ้น
3. ตรวจสอบ Service Year From = To ถูก block</t>
  </si>
  <si>
    <t>TC_SEV_009</t>
  </si>
  <si>
    <t>ตรวจสอบค่าจริงทั้ง 6 tiers</t>
  </si>
  <si>
    <t>TC_SEV_009_001</t>
  </si>
  <si>
    <t>เมื่อ SPD Admin ตรวจสอบค่าจริงทั้ง 6 tiers -&gt; ระบบต้อง ค่าแต่ละ tier ตั้งแต่ 0-0.99 ปี (30 วัน) จนถึง 20 ปีขึ้นไป (400 วัน)</t>
  </si>
  <si>
    <t>1. Login เข้าระบบด้วย SPD Admin -&gt; Navigate ไปที่ https://payroll-cnext-dev.central.co.th/admin/config/severance/pay -&gt; เลือกแท็บ "Severance Rate"
2. ตรวจสอบค่าจริงทั้ง 6 tiers</t>
  </si>
  <si>
    <t>1. หน้าจอ Severance Rate แสดงขึ้นพร้อมใช้งาน
2. ตรวจสอบค่าแต่ละ tier ตั้งแต่ 0-0.99 ปี (30 วัน) จนถึง 20 ปีขึ้นไป (400 วัน)</t>
  </si>
  <si>
    <t>TC_SEV_010</t>
  </si>
  <si>
    <t>Required field validation — Seq/Service Year From/To/Pay Day ว่าง</t>
  </si>
  <si>
    <t>TC_SEV_010_001</t>
  </si>
  <si>
    <t>เมื่อ SPD Admin Required field validation — Seq/Service Year From/To/Pay Day ว่าง -&gt; ระบบต้อง error ใต้ช่องนั้นทันทีเมื่อกด Save</t>
  </si>
  <si>
    <t>1. Login เข้าระบบด้วย SPD Admin -&gt; Navigate ไปที่ https://payroll-cnext-dev.central.co.th/admin/config/severance/pay -&gt; เลือกแท็บ "Severance Rate"
2. กดปุ่ม "Add" / "+"
3. Required field validation — Seq/Service Year From/To/Pay Day ว่าง แล้วกด "Save"</t>
  </si>
  <si>
    <t>1. หน้ารายการ Severance Rate แสดงขึ้น
2. ฟอร์ม Add Severance Rate เปิดขึ้น
3. ตรวจสอบ error ใต้ช่องนั้นทันทีเมื่อกด Save</t>
  </si>
  <si>
    <t>TC_SEV_011</t>
  </si>
  <si>
    <t>Inline error position — Service Year From ว่าง+Service Year To ผิด format พร้อมกัน</t>
  </si>
  <si>
    <t>TC_SEV_011_001</t>
  </si>
  <si>
    <t>เมื่อ SPD Admin Inline error position — Service Year From ว่าง+Service Year To ผิด format พร้อมกัน -&gt; ระบบต้อง error ของแต่ละ field แสดงแยกกันใต้ช่องนั้นๆ</t>
  </si>
  <si>
    <t>1. Login เข้าระบบด้วย SPD Admin -&gt; Navigate ไปที่ https://payroll-cnext-dev.central.co.th/admin/config/severance/pay -&gt; เลือกแท็บ "Severance Rate"
2. กดปุ่ม "Add" / "+"
3. Inline error position — Service Year From ว่าง+Service Year To ผิด format พร้อมกัน แล้วกด "Save"</t>
  </si>
  <si>
    <t>1. หน้ารายการ Severance Rate แสดงขึ้น
2. ฟอร์ม Add Severance Rate เปิดขึ้น
3. ตรวจสอบ error ของแต่ละ field แสดงแยกกันใต้ช่องนั้นๆ</t>
  </si>
  <si>
    <t>TC_SEV_012</t>
  </si>
  <si>
    <t>Add Tax Exemption สำหรับประเภทต่างๆ</t>
  </si>
  <si>
    <t>TC_SEV_013_001</t>
  </si>
  <si>
    <t>เมื่อ SPD Admin Add Tax Exemption สำหรับประเภทต่างๆ -&gt; ระบบต้อง กรอก Code, Type=S(Severance)/R(Retirement), Salary Day Limit, Exempt Max, Effective dates แล้วบันทึกได้ — ค่าจริง Type แสดง "S-Serverence" typo ควรเป็น "S-Severance" (GAP-010)</t>
  </si>
  <si>
    <t>Severance Tax Exemption (https://payroll-cnext-dev.central.co.th/admin/config/severance/pay)</t>
  </si>
  <si>
    <t>1. Login เข้าระบบด้วย SPD Admin -&gt; Navigate ไปที่ https://payroll-cnext-dev.central.co.th/admin/config/severance/pay -&gt; เลือกแท็บ "Severance Tax Exemption"
2. กดปุ่ม "Add" / "+"
3. Add Tax Exemption สำหรับประเภทต่างๆ แล้วกด "Save"</t>
  </si>
  <si>
    <t>1. หน้ารายการ Severance Tax Exemption แสดงขึ้น
2. ฟอร์ม Add Severance Tax Exemption เปิดขึ้น
3. ตรวจสอบกรอก Code, Type=S(Severance)/R(Retirement), Salary Day Limit, Exempt Max, Effective dates แล้วบันทึกได้ — ค่าจริง Type แสดง "S-Serverence" typo ควรเป็น "S-Severance" (GAP-010)</t>
  </si>
  <si>
    <t>TC_SEV_013</t>
  </si>
  <si>
    <t>Edit — Code (Key) ต้อง lock</t>
  </si>
  <si>
    <t>TC_SEV_014_001</t>
  </si>
  <si>
    <t>เมื่อ SPD Admin Edit — Code (Key) ต้อง lock -&gt; ระบบต้อง Code field เป็น read-only ตอน Edit</t>
  </si>
  <si>
    <t>1. Login เข้าระบบด้วย SPD Admin -&gt; Navigate ไปที่ https://payroll-cnext-dev.central.co.th/admin/config/severance/pay -&gt; เลือกแท็บ "Severance Tax Exemption"
2. กดปุ่ม "Edit" ที่ record เป้าหมาย
3. Edit — Code (Key) ต้อง lock แล้วกด "Save"</t>
  </si>
  <si>
    <t>1. หน้ารายการ Severance Tax Exemption แสดงขึ้น
2. ฟอร์ม Edit Severance Tax Exemption เปิดขึ้นพร้อมค่าเดิม
3. ตรวจสอบ Code field เป็น read-only ตอน Edit</t>
  </si>
  <si>
    <t>TC_SEV_014</t>
  </si>
  <si>
    <t>TC_SEV_015_001</t>
  </si>
  <si>
    <t>1. Login เข้าระบบด้วย SPD Admin -&gt; Navigate ไปที่ https://payroll-cnext-dev.central.co.th/admin/config/severance/pay -&gt; เลือกแท็บ "Severance Tax Exemption"
2. กดปุ่ม "Add" / "+"
3. ห้ามบันทึกถ้า End Date &lt; Start Date แล้วกด "Save"</t>
  </si>
  <si>
    <t>1. หน้ารายการ Severance Tax Exemption แสดงขึ้น
2. ฟอร์ม Add Severance Tax Exemption เปิดขึ้น
3. ตรวจสอบ End Date &lt; Start Date ถูก block</t>
  </si>
  <si>
    <t>TC_SEV_015</t>
  </si>
  <si>
    <t>End Date เท่ากับ Start Date ต้องผ่านได้ (boundary)</t>
  </si>
  <si>
    <t>TC_SEV_016_001</t>
  </si>
  <si>
    <t>เมื่อ SPD Admin End Date เท่ากับ Start Date ต้องผ่านได้ (boundary) -&gt; ระบบต้อง End Date = Start Date บันทึกได้</t>
  </si>
  <si>
    <t>1. Login เข้าระบบด้วย SPD Admin -&gt; Navigate ไปที่ https://payroll-cnext-dev.central.co.th/admin/config/severance/pay -&gt; เลือกแท็บ "Severance Tax Exemption"
2. กดปุ่ม "Add" / "+"
3. End Date เท่ากับ Start Date ต้องผ่านได้ (boundary) แล้วกด "Save"</t>
  </si>
  <si>
    <t>1. หน้ารายการ Severance Tax Exemption แสดงขึ้น
2. ฟอร์ม Add Severance Tax Exemption เปิดขึ้น
3. ตรวจสอบ End Date = Start Date บันทึกได้</t>
  </si>
  <si>
    <t>TC_SEV_016</t>
  </si>
  <si>
    <t>ยืนยันเพดานยกเว้นภาษี</t>
  </si>
  <si>
    <t>TC_SEV_017_001</t>
  </si>
  <si>
    <t>เมื่อ SPD Admin ยืนยันเพดานยกเว้นภาษี -&gt; ระบบต้อง Salary Day Limit=400 วัน และ Max Amount=600,000 บาท ตรงตามกฎหมาย</t>
  </si>
  <si>
    <t>1. Login เข้าระบบด้วย SPD Admin -&gt; Navigate ไปที่ https://payroll-cnext-dev.central.co.th/admin/config/severance/pay -&gt; เลือกแท็บ "Severance Tax Exemption"</t>
  </si>
  <si>
    <t>ตรวจสอบ Salary Day Limit=400 วัน และ Max Amount=600,000 บาท ตรงตามกฎหมาย</t>
  </si>
  <si>
    <t>TC_SEV_017</t>
  </si>
  <si>
    <t>เพิ่ม Severance Tax Exemption ทับช่วงวันที่ของ record ที่ยัง Active อยู่</t>
  </si>
  <si>
    <t>TC_SEV_018_001</t>
  </si>
  <si>
    <t>เมื่อ SPD Admin เพิ่ม Severance Tax Exemption ทับช่วงวันที่ของ record ที่ยัง Active อยู่ -&gt; ระบบต้อง กด Save แล้วระบบบล็อกการบันทึก และแจ้งให้ไปตั้งรายการเดิมเป็น Inactive ก่อน</t>
  </si>
  <si>
    <t>1. Login เข้าระบบด้วย SPD Admin -&gt; Navigate ไปที่ https://payroll-cnext-dev.central.co.th/admin/config/severance/pay -&gt; เลือกแท็บ "Severance Tax Exemption"
2. กดปุ่ม "Add" / "+"
3. เพิ่ม Severance Tax Exemption ทับช่วงวันที่ของ record ที่ยัง Active อยู่ แล้วกด "Save"</t>
  </si>
  <si>
    <t>1. หน้ารายการ Severance Tax Exemption แสดงขึ้น
2. ฟอร์ม Add Severance Tax Exemption เปิดขึ้น
3. ตรวจสอบกด Save แล้วระบบบล็อกการบันทึก และแจ้งให้ไปตั้งรายการเดิมเป็น Inactive ก่อน</t>
  </si>
  <si>
    <t>TC_SEV_018</t>
  </si>
  <si>
    <t>ปิดรายการเดิมเป็น Inactive แล้วเพิ่ม Severance Tax Exemption รายการใหม่</t>
  </si>
  <si>
    <t>TC_SEV_019_001</t>
  </si>
  <si>
    <t>เมื่อ SPD Admin ปิดรายการเดิมเป็น Inactive แล้วเพิ่ม Severance Tax Exemption รายการใหม่ -&gt; ระบบต้อง เปลี่ยน Status เป็น Inactive สำเร็จ และเพิ่มรายการใหม่สำเร็จ</t>
  </si>
  <si>
    <t>1. Login เข้าระบบด้วย SPD Admin -&gt; Navigate ไปที่ https://payroll-cnext-dev.central.co.th/admin/config/severance/pay -&gt; เลือกแท็บ "Severance Tax Exemption"
2. กดปุ่ม "Add" / "+"
3. ปิดรายการเดิมเป็น Inactive แล้วเพิ่ม Severance Tax Exemption รายการใหม่ แล้วกด "Save"</t>
  </si>
  <si>
    <t>1. หน้ารายการ Severance Tax Exemption แสดงขึ้น
2. ฟอร์ม Add Severance Tax Exemption เปิดขึ้น
3. ตรวจสอบเปลี่ยน Status เป็น Inactive สำเร็จ และเพิ่มรายการใหม่สำเร็จ</t>
  </si>
  <si>
    <t>TC_SEV_019</t>
  </si>
  <si>
    <t>Required field validation — Country Code/Exemption Code/Type/Salary Day Limit/Exempt Max/Effective Start/End ว่าง</t>
  </si>
  <si>
    <t>TC_SEV_020_001</t>
  </si>
  <si>
    <t>เมื่อ SPD Admin Required field validation — Country Code/Exemption Code/Type/Salary Day Limit/Exempt Max/Effective Start/End ว่าง -&gt; ระบบต้อง error ใต้ช่องนั้นทันทีเมื่อกด Save</t>
  </si>
  <si>
    <t>1. Login เข้าระบบด้วย SPD Admin -&gt; Navigate ไปที่ https://payroll-cnext-dev.central.co.th/admin/config/severance/pay -&gt; เลือกแท็บ "Severance Tax Exemption"
2. กดปุ่ม "Add" / "+"
3. Required field validation — Country Code/Exemption Code/Type/Salary Day Limit/Exempt Max/Effective Start/End ว่าง แล้วกด "Save"</t>
  </si>
  <si>
    <t>1. หน้ารายการ Severance Tax Exemption แสดงขึ้น
2. ฟอร์ม Add Severance Tax Exemption เปิดขึ้น
3. ตรวจสอบ error ใต้ช่องนั้นทันทีเมื่อกด Save</t>
  </si>
  <si>
    <t>TC_SEV_020</t>
  </si>
  <si>
    <t>Add Severance Expense ด้วยข้อมูลที่ถูกต้อง</t>
  </si>
  <si>
    <t>TC_SEV_021_001</t>
  </si>
  <si>
    <t>เมื่อ SPD Admin Add Severance Expense ด้วยข้อมูลที่ถูกต้อง -&gt; ระบบต้อง กรอก Code, Type=S/R, Yearly Deduction, Percent Deduction แล้วบันทึกได้ — ค่าจริง Type แสดง "S-Serverence" typo (GAP-010)</t>
  </si>
  <si>
    <t>Severance Expense Deduction (https://payroll-cnext-dev.central.co.th/admin/config/severance/pay)</t>
  </si>
  <si>
    <t>1. Login เข้าระบบด้วย SPD Admin -&gt; Navigate ไปที่ https://payroll-cnext-dev.central.co.th/admin/config/severance/pay -&gt; เลือกแท็บ "Severance Expense Deduction"
2. กดปุ่ม "Add" / "+"
3. Add Severance Expense ด้วยข้อมูลที่ถูกต้อง แล้วกด "Save"</t>
  </si>
  <si>
    <t>1. หน้ารายการ Severance Expense Deduction แสดงขึ้น
2. ฟอร์ม Add Severance Expense Deduction เปิดขึ้น
3. ตรวจสอบกรอก Code, Type=S/R, Yearly Deduction, Percent Deduction แล้วบันทึกได้ — ค่าจริง Type แสดง "S-Serverence" typo (GAP-010)</t>
  </si>
  <si>
    <t>TC_SEV_021</t>
  </si>
  <si>
    <t>TC_SEV_022_001</t>
  </si>
  <si>
    <t>1. Login เข้าระบบด้วย SPD Admin -&gt; Navigate ไปที่ https://payroll-cnext-dev.central.co.th/admin/config/severance/pay -&gt; เลือกแท็บ "Severance Expense Deduction"
2. กดปุ่ม "Edit" ที่ record เป้าหมาย
3. Edit — Code (Key) ต้อง lock แล้วกด "Save"</t>
  </si>
  <si>
    <t>1. หน้ารายการ Severance Expense Deduction แสดงขึ้น
2. ฟอร์ม Edit Severance Expense Deduction เปิดขึ้นพร้อมค่าเดิม
3. ตรวจสอบ Code field เป็น read-only ตอน Edit</t>
  </si>
  <si>
    <t>TC_SEV_022</t>
  </si>
  <si>
    <t>เพิ่ม Severance Expense ทับช่วงวันที่ของ record ที่ยัง Active อยู่</t>
  </si>
  <si>
    <t>TC_SEV_023_001</t>
  </si>
  <si>
    <t>เมื่อ SPD Admin เพิ่ม Severance Expense ทับช่วงวันที่ของ record ที่ยัง Active อยู่ -&gt; ระบบต้อง กด Save แล้วระบบบล็อกการบันทึก และแจ้งให้ไปตั้งรายการเดิมเป็น Inactive ก่อน</t>
  </si>
  <si>
    <t>1. Login เข้าระบบด้วย SPD Admin -&gt; Navigate ไปที่ https://payroll-cnext-dev.central.co.th/admin/config/severance/pay -&gt; เลือกแท็บ "Severance Expense Deduction"
2. กดปุ่ม "Add" / "+"
3. เพิ่ม Severance Expense ทับช่วงวันที่ของ record ที่ยัง Active อยู่ แล้วกด "Save"</t>
  </si>
  <si>
    <t>1. หน้ารายการ Severance Expense Deduction แสดงขึ้น
2. ฟอร์ม Add Severance Expense Deduction เปิดขึ้น
3. ตรวจสอบกด Save แล้วระบบบล็อกการบันทึก และแจ้งให้ไปตั้งรายการเดิมเป็น Inactive ก่อน</t>
  </si>
  <si>
    <t>TC_SEV_023</t>
  </si>
  <si>
    <t>ปิดรายการเดิมเป็น Inactive แล้วเพิ่ม Severance Expense รายการใหม่</t>
  </si>
  <si>
    <t>TC_SEV_024_001</t>
  </si>
  <si>
    <t>เมื่อ SPD Admin ปิดรายการเดิมเป็น Inactive แล้วเพิ่ม Severance Expense รายการใหม่ -&gt; ระบบต้อง เปลี่ยน Status เป็น Inactive สำเร็จ และเพิ่มรายการใหม่สำเร็จ</t>
  </si>
  <si>
    <t>1. Login เข้าระบบด้วย SPD Admin -&gt; Navigate ไปที่ https://payroll-cnext-dev.central.co.th/admin/config/severance/pay -&gt; เลือกแท็บ "Severance Expense Deduction"
2. กดปุ่ม "Add" / "+"
3. ปิดรายการเดิมเป็น Inactive แล้วเพิ่ม Severance Expense รายการใหม่ แล้วกด "Save"</t>
  </si>
  <si>
    <t>1. หน้ารายการ Severance Expense Deduction แสดงขึ้น
2. ฟอร์ม Add Severance Expense Deduction เปิดขึ้น
3. ตรวจสอบเปลี่ยน Status เป็น Inactive สำเร็จ และเพิ่มรายการใหม่สำเร็จ</t>
  </si>
  <si>
    <t>TC_SEV_024</t>
  </si>
  <si>
    <t>Required field validation — Country Code/Expense Code/Type/Yearly Deduction/Percent Deduction/Effective Start/End ว่าง</t>
  </si>
  <si>
    <t>TC_SEV_025_001</t>
  </si>
  <si>
    <t>เมื่อ SPD Admin Required field validation — Country Code/Expense Code/Type/Yearly Deduction/Percent Deduction/Effective Start/End ว่าง -&gt; ระบบต้อง error ใต้ช่องนั้นทันทีเมื่อกด Save</t>
  </si>
  <si>
    <t>1. Login เข้าระบบด้วย SPD Admin -&gt; Navigate ไปที่ https://payroll-cnext-dev.central.co.th/admin/config/severance/pay -&gt; เลือกแท็บ "Severance Expense Deduction"
2. กดปุ่ม "Add" / "+"
3. Required field validation — Country Code/Expense Code/Type/Yearly Deduction/Percent Deduction/Effective Start/End ว่าง แล้วกด "Save"</t>
  </si>
  <si>
    <t>1. หน้ารายการ Severance Expense Deduction แสดงขึ้น
2. ฟอร์ม Add Severance Expense Deduction เปิดขึ้น
3. ตรวจสอบ error ใต้ช่องนั้นทันทีเมื่อกด Save</t>
  </si>
  <si>
    <t>TC_SEV_025</t>
  </si>
  <si>
    <t>TC_SEV_026_001</t>
  </si>
  <si>
    <t>1. Login เข้าระบบด้วย SPD Admin -&gt; Navigate ไปที่ https://payroll-cnext-dev.central.co.th/admin/config/severance/pay -&gt; เลือกแท็บ "Severance Rate (Master)"
2. กดปุ่ม "Add" / "+"
3. เปิด dropdown Country Code แล้วพยายามเลือก VNM</t>
  </si>
  <si>
    <t>1. หน้ารายการ Severance Rate (Master) แสดงขึ้น
2. ฟอร์ม Add Severance Rate (Master) เปิดขึ้น
3. ตรวจสอบVNM ไม่สามารถกดเลือกได้ใน dropdown (disabled)</t>
  </si>
  <si>
    <t>TC_SEV_026</t>
  </si>
  <si>
    <t>Severance Code ยาวเกิน 10 ตัวอักษรถูก reject</t>
  </si>
  <si>
    <t>TC_SEV_027_001</t>
  </si>
  <si>
    <t>เมื่อ SPD Admin Severance Code ยาวเกิน 10 ตัวอักษรถูก reject -&gt; ระบบต้อง กรอกเกิน 10 ตัวอักษรถูก reject พร้อม error "Severance Code limit 10 characters"</t>
  </si>
  <si>
    <t>1. Login เข้าระบบด้วย SPD Admin -&gt; Navigate ไปที่ https://payroll-cnext-dev.central.co.th/admin/config/severance/pay -&gt; เลือกแท็บ "Severance Rate (Master)"
2. กดปุ่ม "Add" / "+"
3. กรอก Severance Code ยาวเกิน 10 ตัวอักษร แล้วกด "Save"</t>
  </si>
  <si>
    <t>1. หน้ารายการ Severance Rate (Master) แสดงขึ้น
2. ฟอร์ม Add Severance Rate (Master) เปิดขึ้น
3. ตรวจสอบกรอกเกิน 10 ตัวอักษรถูก reject พร้อม error "Severance Code limit 10 characters"</t>
  </si>
  <si>
    <t>TC_SEV_027</t>
  </si>
  <si>
    <t>Severance Name ยาวเกิน 255 ตัวอักษรถูก reject</t>
  </si>
  <si>
    <t>TC_SEV_028_001</t>
  </si>
  <si>
    <t>เมื่อ SPD Admin Severance Name ยาวเกิน 255 ตัวอักษรถูก reject -&gt; ระบบต้อง กรอกเกิน 255 ตัวอักษรถูก reject พร้อม error "Severance Name limit 255 characters"</t>
  </si>
  <si>
    <t>1. Login เข้าระบบด้วย SPD Admin -&gt; Navigate ไปที่ https://payroll-cnext-dev.central.co.th/admin/config/severance/pay -&gt; เลือกแท็บ "Severance Rate (Master)"
2. กดปุ่ม "Add" / "+"
3. กรอก Severance Name ยาวเกิน 255 ตัวอักษร แล้วกด "Save"</t>
  </si>
  <si>
    <t>1. หน้ารายการ Severance Rate (Master) แสดงขึ้น
2. ฟอร์ม Add Severance Rate (Master) เปิดขึ้น
3. ตรวจสอบกรอกเกิน 255 ตัวอักษรถูก reject พร้อม error "Severance Name limit 255 characters"</t>
  </si>
  <si>
    <t>TC_SEV_028</t>
  </si>
  <si>
    <t>TC_SEV_029_001</t>
  </si>
  <si>
    <t>1. Login เข้าระบบด้วย SPD Admin -&gt; Navigate ไปที่ https://payroll-cnext-dev.central.co.th/admin/config/severance/pay -&gt; เลือกแท็บ "Severance Rate (Master)"
2. กดปุ่ม "Add" / "+"
3. กรอก Effective Start Date เป็นวันที่ในอดีต แล้วกด "Save"</t>
  </si>
  <si>
    <t>1. หน้ารายการ Severance Rate (Master) แสดงขึ้น
2. ฟอร์ม Add Severance Rate (Master) เปิดขึ้น
3. ตรวจสอบStart Date ในอดีตถูก block พร้อม error "Effective Start Date must &gt; or = current date"</t>
  </si>
  <si>
    <t>TC_SEV_029</t>
  </si>
  <si>
    <t>TC_SEV_030_001</t>
  </si>
  <si>
    <t>1. Login เข้าระบบด้วย SPD Admin -&gt; Navigate ไปที่ https://payroll-cnext-dev.central.co.th/admin/config/severance/pay -&gt; เลือกแท็บ "Severance Rate (Master)"
2. กดปุ่ม "Add" / "+"
3. กรอก Effective End Date ให้เท่ากับ Effective Start Date แล้วกด "Save"</t>
  </si>
  <si>
    <t>1. หน้ารายการ Severance Rate (Master) แสดงขึ้น
2. ฟอร์ม Add Severance Rate (Master) เปิดขึ้น
3. ตรวจสอบกรอก End Date = Start Date แล้วบันทึกผ่าน (ไม่ error)</t>
  </si>
  <si>
    <t>TC_SEV_030</t>
  </si>
  <si>
    <t>TC_SEV_031_001</t>
  </si>
  <si>
    <t>1. Login เข้าระบบด้วย SPD Admin -&gt; Navigate ไปที่ https://payroll-cnext-dev.central.co.th/admin/config/severance/pay -&gt; เลือกแท็บ "Severance Rate (Master)"</t>
  </si>
  <si>
    <t>1. หน้าจอ Severance Rate (Master) แสดงขึ้นพร้อมใช้งาน
2. ตรวจสอบStatus = Active (ไม่ใช่ Inactive) เมื่อ End Date = today</t>
  </si>
  <si>
    <t>TC_SEV_031</t>
  </si>
  <si>
    <t>Seq ซ้ำกับที่มีอยู่แล้ว → ระบบ reject พร้อม error popup</t>
  </si>
  <si>
    <t>TC_SEV_032_001</t>
  </si>
  <si>
    <t>เมื่อ SPD Admin Seq ซ้ำกับที่มีอยู่แล้ว → ระบบ reject พร้อม error popup -&gt; ระบบต้อง ระบบ reject การบันทึกและแสดง error popup แจ้งว่า Seq ต้องไม่ซ้ำ (unique)</t>
  </si>
  <si>
    <t>1. Login เข้าระบบด้วย SPD Admin -&gt; Navigate ไปที่ https://payroll-cnext-dev.central.co.th/admin/config/severance/pay -&gt; เลือกแท็บ "Severance Rate"
2. กดปุ่ม "Add" / "+"
3. กรอก Seq ซ้ำกับที่มีอยู่แล้วในระบบ แล้วกด "Save"</t>
  </si>
  <si>
    <t>1. หน้ารายการ Severance Rate แสดงขึ้น
2. ฟอร์ม Add Severance Rate เปิดขึ้น
3. ตรวจสอบระบบ reject การบันทึกและแสดง error popup แจ้งว่า Seq ต้องไม่ซ้ำ (unique)</t>
  </si>
  <si>
    <t>TC_SEV_032</t>
  </si>
  <si>
    <t>Year To เกิน 999 ถูก reject</t>
  </si>
  <si>
    <t>TC_SEV_033_001</t>
  </si>
  <si>
    <t>เมื่อ SPD Admin Year To เกิน 999 ถูก reject -&gt; ระบบต้อง กรอกเกิน 999 ถูก reject พร้อม error message ตรงตาม spec</t>
  </si>
  <si>
    <t>1. Login เข้าระบบด้วย SPD Admin -&gt; Navigate ไปที่ https://payroll-cnext-dev.central.co.th/admin/config/severance/pay -&gt; เลือกแท็บ "Severance Rate"
2. กดปุ่ม "Add" / "+"
3. กรอก Year To เกิน 999 แล้วกด "Save"</t>
  </si>
  <si>
    <t>1. หน้ารายการ Severance Rate แสดงขึ้น
2. ฟอร์ม Add Severance Rate เปิดขึ้น
3. ตรวจสอบกรอกเกิน 999 ถูก reject พร้อม error message ตรงตาม spec</t>
  </si>
  <si>
    <t>TC_SEV_033</t>
  </si>
  <si>
    <t>TC_SEV_034_001</t>
  </si>
  <si>
    <t>1. Login เข้าระบบด้วย SPD Admin -&gt; Navigate ไปที่ https://payroll-cnext-dev.central.co.th/admin/config/severance/pay -&gt; เลือกแท็บ "Severance Tax Exemption"
2. กดปุ่ม "Add" / "+"
3. เปิด dropdown Country Code แล้วพยายามเลือก VNM</t>
  </si>
  <si>
    <t>1. หน้ารายการ Severance Tax Exemption แสดงขึ้น
2. ฟอร์ม Add Severance Tax Exemption เปิดขึ้น
3. ตรวจสอบVNM ไม่สามารถกดเลือกได้ใน dropdown (disabled)</t>
  </si>
  <si>
    <t>TC_SEV_034</t>
  </si>
  <si>
    <t>Exemption Code ซ้ำกับที่มีอยู่แล้ว → ระบบ reject พร้อม error popup</t>
  </si>
  <si>
    <t>TC_SEV_035_001</t>
  </si>
  <si>
    <t>เมื่อ SPD Admin Exemption Code ซ้ำกับที่มีอยู่แล้ว → ระบบ reject พร้อม error popup -&gt; ระบบต้อง ระบบ reject การบันทึกและแสดง error popup แจ้งว่า Exemption Code ต้องไม่ซ้ำ (unique)</t>
  </si>
  <si>
    <t>1. Login เข้าระบบด้วย SPD Admin -&gt; Navigate ไปที่ https://payroll-cnext-dev.central.co.th/admin/config/severance/pay -&gt; เลือกแท็บ "Severance Tax Exemption"
2. กดปุ่ม "Add" / "+"
3. กรอก Exemption Code ซ้ำกับที่มีอยู่แล้วในระบบ แล้วกด "Save"</t>
  </si>
  <si>
    <t>1. หน้ารายการ Severance Tax Exemption แสดงขึ้น
2. ฟอร์ม Add Severance Tax Exemption เปิดขึ้น
3. ตรวจสอบระบบ reject การบันทึกและแสดง error popup แจ้งว่า Exemption Code ต้องไม่ซ้ำ (unique)</t>
  </si>
  <si>
    <t>TC_SEV_035</t>
  </si>
  <si>
    <t>Salary Day Limit นอกช่วง 0-999</t>
  </si>
  <si>
    <t>TC_SEV_036_001</t>
  </si>
  <si>
    <t>เมื่อ SPD Admin Salary Day Limit นอกช่วง 0-999 -&gt; ระบบต้อง ค่านอกช่วง 0-999 ถูก reject พร้อม error message ตรงตาม spec</t>
  </si>
  <si>
    <t>1. Login เข้าระบบด้วย SPD Admin -&gt; Navigate ไปที่ https://payroll-cnext-dev.central.co.th/admin/config/severance/pay -&gt; เลือกแท็บ "Severance Tax Exemption"
2. กดปุ่ม "Add" / "+"
3. กรอก Salary Day Limit นอกช่วง 0-999 แล้วกด "Save"</t>
  </si>
  <si>
    <t>1. หน้ารายการ Severance Tax Exemption แสดงขึ้น
2. ฟอร์ม Add Severance Tax Exemption เปิดขึ้น
3. ตรวจสอบค่านอกช่วง 0-999 ถูก reject พร้อม error message ตรงตาม spec</t>
  </si>
  <si>
    <t>TC_SEV_036</t>
  </si>
  <si>
    <t>TC_SEV_037_001</t>
  </si>
  <si>
    <t>1. Login เข้าระบบด้วย SPD Admin -&gt; Navigate ไปที่ https://payroll-cnext-dev.central.co.th/admin/config/severance/pay -&gt; เลือกแท็บ "Severance Expense Deduction"
2. กดปุ่ม "Add" / "+"
3. เปิด dropdown Country Code แล้วพยายามเลือก VNM</t>
  </si>
  <si>
    <t>1. หน้ารายการ Severance Expense Deduction แสดงขึ้น
2. ฟอร์ม Add Severance Expense Deduction เปิดขึ้น
3. ตรวจสอบVNM ไม่สามารถกดเลือกได้ใน dropdown (disabled)</t>
  </si>
  <si>
    <t>TC_SEV_037</t>
  </si>
  <si>
    <t>Expense Code ซ้ำกับที่มีอยู่แล้ว → ระบบ reject พร้อม error popup</t>
  </si>
  <si>
    <t>TC_SEV_038_001</t>
  </si>
  <si>
    <t>เมื่อ SPD Admin Expense Code ซ้ำกับที่มีอยู่แล้ว → ระบบ reject พร้อม error popup -&gt; ระบบต้อง ระบบ reject การบันทึกและแสดง error popup แจ้งว่า Expense Code ต้องไม่ซ้ำ (unique)</t>
  </si>
  <si>
    <t>1. Login เข้าระบบด้วย SPD Admin -&gt; Navigate ไปที่ https://payroll-cnext-dev.central.co.th/admin/config/severance/pay -&gt; เลือกแท็บ "Severance Expense Deduction"
2. กดปุ่ม "Add" / "+"
3. กรอก Expense Code ซ้ำกับที่มีอยู่แล้วในระบบ แล้วกด "Save"</t>
  </si>
  <si>
    <t>1. หน้ารายการ Severance Expense Deduction แสดงขึ้น
2. ฟอร์ม Add Severance Expense Deduction เปิดขึ้น
3. ตรวจสอบระบบ reject การบันทึกและแสดง error popup แจ้งว่า Expense Code ต้องไม่ซ้ำ (unique)</t>
  </si>
  <si>
    <t>TC_FUND_001</t>
  </si>
  <si>
    <t>Add Fund Type ด้วยข้อมูลที่ถูกต้อง</t>
  </si>
  <si>
    <t>TC_FUND_001_001</t>
  </si>
  <si>
    <t>เมื่อ SPD Admin Add Fund Type ด้วยข้อมูลที่ถูกต้อง -&gt; ระบบต้อง เลือก Country=TH, กรอก Code, Name แล้วบันทึกได้</t>
  </si>
  <si>
    <t>Fund Type (https://payroll-cnext-dev.central.co.th/admin/config/fund/rate)</t>
  </si>
  <si>
    <t>1. Login เข้าระบบด้วย SPD Admin -&gt; Navigate ไปที่ https://payroll-cnext-dev.central.co.th/admin/config/fund/rate -&gt; เลือกแท็บ "Fund Type"
2. กดปุ่ม "Add" / "+"
3. Add Fund Type ด้วยข้อมูลที่ถูกต้อง แล้วกด "Save"</t>
  </si>
  <si>
    <t>1. หน้ารายการ Fund Type แสดงขึ้น
2. ฟอร์ม Add Fund Type เปิดขึ้น
3. ตรวจสอบเลือก Country=TH, กรอก Code, Name แล้วบันทึกได้</t>
  </si>
  <si>
    <t>TC_FUND_002</t>
  </si>
  <si>
    <t>TC_FUND_002_001</t>
  </si>
  <si>
    <t>1. Login เข้าระบบด้วย SPD Admin -&gt; Navigate ไปที่ https://payroll-cnext-dev.central.co.th/admin/config/fund/rate -&gt; เลือกแท็บ "Fund Type"
2. กดปุ่ม "Edit" ที่ record เป้าหมาย
3. Edit — Code (Key) ต้อง lock แล้วกด "Save"</t>
  </si>
  <si>
    <t>1. หน้ารายการ Fund Type แสดงขึ้น
2. ฟอร์ม Edit Fund Type เปิดขึ้นพร้อมค่าเดิม
3. ตรวจสอบ Code field เป็น read-only ตอน Edit</t>
  </si>
  <si>
    <t>TC_FUND_003</t>
  </si>
  <si>
    <t>ตรวจสอบค่าจริงทั้ง 3 Fund Type</t>
  </si>
  <si>
    <t>TC_FUND_003_001</t>
  </si>
  <si>
    <t>เมื่อ SPD Admin ตรวจสอบค่าจริงทั้ง 3 Fund Type -&gt; ระบบต้อง ทั้ง 3 ประเภท (EJIP/PHIP/PVF) มีชื่อเต็มตรงสเปค</t>
  </si>
  <si>
    <t>1. Login เข้าระบบด้วย SPD Admin -&gt; Navigate ไปที่ https://payroll-cnext-dev.central.co.th/admin/config/fund/rate -&gt; เลือกแท็บ "Fund Type"</t>
  </si>
  <si>
    <t>ตรวจสอบทั้ง 3 ประเภท (EJIP/PHIP/PVF) มีชื่อเต็มตรงสเปค</t>
  </si>
  <si>
    <t>TC_FUND_004</t>
  </si>
  <si>
    <t>Required field validation — Country/Fund Type Code/Name ว่าง</t>
  </si>
  <si>
    <t>TC_FUND_004_001</t>
  </si>
  <si>
    <t>เมื่อ SPD Admin Required field validation — Country/Fund Type Code/Name ว่าง -&gt; ระบบต้อง error ใต้ช่องนั้นทันทีเมื่อกด Save</t>
  </si>
  <si>
    <t>1. Login เข้าระบบด้วย SPD Admin -&gt; Navigate ไปที่ https://payroll-cnext-dev.central.co.th/admin/config/fund/rate -&gt; เลือกแท็บ "Fund Type"
2. กดปุ่ม "Add" / "+"
3. Required field validation — Country/Fund Type Code/Name ว่าง แล้วกด "Save"</t>
  </si>
  <si>
    <t>1. หน้ารายการ Fund Type แสดงขึ้น
2. ฟอร์ม Add Fund Type เปิดขึ้น
3. ตรวจสอบ error ใต้ช่องนั้นทันทีเมื่อกด Save</t>
  </si>
  <si>
    <t>TC_FUND_005</t>
  </si>
  <si>
    <t>Add Fund Wage Type mapping ด้วยข้อมูลที่ถูกต้อง</t>
  </si>
  <si>
    <t>TC_FUND_005_001</t>
  </si>
  <si>
    <t>เมื่อ SPD Admin Add Fund Wage Type mapping ด้วยข้อมูลที่ถูกต้อง -&gt; ระบบต้อง กรอก Fund Type, WT Category, WT Code แล้ว WT Name เติมอัตโนมัติถูกต้อง</t>
  </si>
  <si>
    <t>Fund Wage Type (https://payroll-cnext-dev.central.co.th/admin/config/fund/rate)</t>
  </si>
  <si>
    <t>1. Login เข้าระบบด้วย SPD Admin -&gt; Navigate ไปที่ https://payroll-cnext-dev.central.co.th/admin/config/fund/rate -&gt; เลือกแท็บ "Fund Wage Type"
2. กดปุ่ม "Add" / "+"
3. Add Fund Wage Type mapping ด้วยข้อมูลที่ถูกต้อง แล้วกด "Save"</t>
  </si>
  <si>
    <t>1. หน้ารายการ Fund Wage Type แสดงขึ้น
2. ฟอร์ม Add Fund Wage Type เปิดขึ้น
3. ตรวจสอบกรอก Fund Type, WT Category, WT Code แล้ว WT Name เติมอัตโนมัติถูกต้อง</t>
  </si>
  <si>
    <t>TC_FUND_006</t>
  </si>
  <si>
    <t>Required field validation — Fund Type/WT Category/Wage Type Code/Name ว่าง</t>
  </si>
  <si>
    <t>TC_FUND_006_001</t>
  </si>
  <si>
    <t>เมื่อ SPD Admin Required field validation — Fund Type/WT Category/Wage Type Code/Name ว่าง -&gt; ระบบต้อง error ใต้ช่องนั้นทันทีเมื่อกด Save</t>
  </si>
  <si>
    <t>1. Login เข้าระบบด้วย SPD Admin -&gt; Navigate ไปที่ https://payroll-cnext-dev.central.co.th/admin/config/fund/rate -&gt; เลือกแท็บ "Fund Wage Type"
2. กดปุ่ม "Add" / "+"
3. Required field validation — Fund Type/WT Category/Wage Type Code/Name ว่าง แล้วกด "Save"</t>
  </si>
  <si>
    <t>1. หน้ารายการ Fund Wage Type แสดงขึ้น
2. ฟอร์ม Add Fund Wage Type เปิดขึ้น
3. ตรวจสอบ error ใต้ช่องนั้นทันทีเมื่อกด Save</t>
  </si>
  <si>
    <t>TC_FUND_007</t>
  </si>
  <si>
    <t>Add Fund Profile ด้วยข้อมูลที่ถูกต้อง — ไม่พบปุ่ม Add ใน viewport ที่ capture ต้อง verify</t>
  </si>
  <si>
    <t>TC_FUND_007_001</t>
  </si>
  <si>
    <t>เมื่อ SPD Admin Add Fund Profile ด้วยข้อมูลที่ถูกต้อง — ไม่พบปุ่ม Add ใน viewport ที่ capture ต้อง verify -&gt; ระบบต้อง เลือก Country=TH, Company, กรอก Code, Account Number, Effective dates แล้วบันทึกได้ (ถ้ามีปุ่ม Add จริง)</t>
  </si>
  <si>
    <t>Fund Profile (https://payroll-cnext-dev.central.co.th/admin/config/fund/rate)</t>
  </si>
  <si>
    <t>1. Login เข้าระบบด้วย SPD Admin -&gt; Navigate ไปที่ https://payroll-cnext-dev.central.co.th/admin/config/fund/rate -&gt; เลือกแท็บ "Fund Profile"
2. กดปุ่ม "Add" / "+"
3. Add Fund Profile ด้วยข้อมูลที่ถูกต้อง — ไม่พบปุ่ม Add ใน viewport ที่ capture ต้อง verify แล้วกด "Save"</t>
  </si>
  <si>
    <t>1. หน้ารายการ Fund Profile แสดงขึ้น
2. ฟอร์ม Add Fund Profile เปิดขึ้น
3. ตรวจสอบเลือก Country=TH, Company, กรอก Code, Account Number, Effective dates แล้วบันทึกได้ (ถ้ามีปุ่ม Add จริง)</t>
  </si>
  <si>
    <t>TC_FUND_008</t>
  </si>
  <si>
    <t>ห้ามเพิ่มรายการซ้ำ (Company+Code)</t>
  </si>
  <si>
    <t>TC_FUND_008_001</t>
  </si>
  <si>
    <t>เมื่อ SPD Admin ห้ามเพิ่มรายการซ้ำ (Company+Code) -&gt; ระบบต้อง Company+Code ซ้ำของเดิมถูก block</t>
  </si>
  <si>
    <t>1. Login เข้าระบบด้วย SPD Admin -&gt; Navigate ไปที่ https://payroll-cnext-dev.central.co.th/admin/config/fund/rate -&gt; เลือกแท็บ "Fund Profile"
2. กดปุ่ม "Add" / "+"
3. ห้ามเพิ่มรายการซ้ำ (Company+Code) แล้วกด "Save"</t>
  </si>
  <si>
    <t>1. หน้ารายการ Fund Profile แสดงขึ้น
2. ฟอร์ม Add Fund Profile เปิดขึ้น
3. ตรวจสอบ Company+Code ซ้ำของเดิมถูก block</t>
  </si>
  <si>
    <t>TC_FUND_009</t>
  </si>
  <si>
    <t>เพิ่ม Fund Profile ทับช่วงวันที่ของ record ที่ยัง Active อยู่</t>
  </si>
  <si>
    <t>TC_FUND_009_001</t>
  </si>
  <si>
    <t>เมื่อ SPD Admin เพิ่ม Fund Profile ทับช่วงวันที่ของ record ที่ยัง Active อยู่ -&gt; ระบบต้อง กด Save แล้วระบบบล็อกการบันทึก และแจ้งให้ไปตั้งรายการเดิมเป็น Inactive ก่อน</t>
  </si>
  <si>
    <t>1. Login เข้าระบบด้วย SPD Admin -&gt; Navigate ไปที่ https://payroll-cnext-dev.central.co.th/admin/config/fund/rate -&gt; เลือกแท็บ "Fund Profile"
2. กดปุ่ม "Add" / "+"
3. เพิ่ม Fund Profile ทับช่วงวันที่ของ record ที่ยัง Active อยู่ แล้วกด "Save"</t>
  </si>
  <si>
    <t>1. หน้ารายการ Fund Profile แสดงขึ้น
2. ฟอร์ม Add Fund Profile เปิดขึ้น
3. ตรวจสอบกด Save แล้วระบบบล็อกการบันทึก และแจ้งให้ไปตั้งรายการเดิมเป็น Inactive ก่อน</t>
  </si>
  <si>
    <t>TC_FUND_010</t>
  </si>
  <si>
    <t>ปิดรายการเดิมเป็น Inactive แล้วเพิ่ม Fund Profile รายการใหม่</t>
  </si>
  <si>
    <t>TC_FUND_010_001</t>
  </si>
  <si>
    <t>เมื่อ SPD Admin ปิดรายการเดิมเป็น Inactive แล้วเพิ่ม Fund Profile รายการใหม่ -&gt; ระบบต้อง เปลี่ยน Status เป็น Inactive สำเร็จ และเพิ่มรายการใหม่สำเร็จ</t>
  </si>
  <si>
    <t>1. Login เข้าระบบด้วย SPD Admin -&gt; Navigate ไปที่ https://payroll-cnext-dev.central.co.th/admin/config/fund/rate -&gt; เลือกแท็บ "Fund Profile"
2. กดปุ่ม "Add" / "+"
3. ปิดรายการเดิมเป็น Inactive แล้วเพิ่ม Fund Profile รายการใหม่ แล้วกด "Save"</t>
  </si>
  <si>
    <t>1. หน้ารายการ Fund Profile แสดงขึ้น
2. ฟอร์ม Add Fund Profile เปิดขึ้น
3. ตรวจสอบเปลี่ยน Status เป็น Inactive สำเร็จ และเพิ่มรายการใหม่สำเร็จ</t>
  </si>
  <si>
    <t>TC_FUND_011</t>
  </si>
  <si>
    <t>Required field validation — Country/Company/Fund Profile Code/Fund Name/Account Number/Fund Type ว่าง</t>
  </si>
  <si>
    <t>TC_FUND_011_001</t>
  </si>
  <si>
    <t>เมื่อ SPD Admin Required field validation — Country/Company/Fund Profile Code/Fund Name/Account Number/Fund Type ว่าง -&gt; ระบบต้อง error ใต้ช่องนั้นทันทีเมื่อกด Save</t>
  </si>
  <si>
    <t>1. Login เข้าระบบด้วย SPD Admin -&gt; Navigate ไปที่ https://payroll-cnext-dev.central.co.th/admin/config/fund/rate -&gt; เลือกแท็บ "Fund Profile"
2. กดปุ่ม "Add" / "+"
3. Required field validation — Country/Company/Fund Profile Code/Fund Name/Account Number/Fund Type ว่าง แล้วกด "Save"</t>
  </si>
  <si>
    <t>1. หน้ารายการ Fund Profile แสดงขึ้น
2. ฟอร์ม Add Fund Profile เปิดขึ้น
3. ตรวจสอบ error ใต้ช่องนั้นทันทีเมื่อกด Save</t>
  </si>
  <si>
    <t>TC_FUND_012</t>
  </si>
  <si>
    <t>Add Fund Plan ด้วยข้อมูลที่ถูกต้อง</t>
  </si>
  <si>
    <t>TC_FUND_012_001</t>
  </si>
  <si>
    <t>เมื่อ SPD Admin Add Fund Plan ด้วยข้อมูลที่ถูกต้อง -&gt; ระบบต้อง กรอก Name, Fund Type แล้วบันทึกได้ และ Code สร้างอัตโนมัติรูปแบบ "Plan N" ต่อเนื่อง</t>
  </si>
  <si>
    <t>Fund Plan (https://payroll-cnext-dev.central.co.th/admin/config/fund/rate)</t>
  </si>
  <si>
    <t>1. Login เข้าระบบด้วย SPD Admin -&gt; Navigate ไปที่ https://payroll-cnext-dev.central.co.th/admin/config/fund/rate -&gt; เลือกแท็บ "Fund Plan"
2. กดปุ่ม "Add" / "+"
3. Add Fund Plan ด้วยข้อมูลที่ถูกต้อง แล้วกด "Save"</t>
  </si>
  <si>
    <t>1. หน้ารายการ Fund Plan แสดงขึ้น
2. ฟอร์ม Add Fund Plan เปิดขึ้น
3. ตรวจสอบกรอก Name, Fund Type แล้วบันทึกได้ และ Code สร้างอัตโนมัติรูปแบบ "Plan N" ต่อเนื่อง</t>
  </si>
  <si>
    <t>TC_FUND_013</t>
  </si>
  <si>
    <t>ตรวจสอบค่าจริงทั้ง 5 fund plans</t>
  </si>
  <si>
    <t>TC_FUND_013_001</t>
  </si>
  <si>
    <t>เมื่อ SPD Admin ตรวจสอบค่าจริงทั้ง 5 fund plans -&gt; ระบบต้อง ทั้ง 5 plans เป็น Fund Type=PVF ทั้งหมด และสัดส่วน PVDCRC01/02 ตรงสเปค (100/0 ถึง 0/100)</t>
  </si>
  <si>
    <t>1. Login เข้าระบบด้วย SPD Admin -&gt; Navigate ไปที่ https://payroll-cnext-dev.central.co.th/admin/config/fund/rate -&gt; เลือกแท็บ "Fund Plan"</t>
  </si>
  <si>
    <t>ตรวจสอบทั้ง 5 plans เป็น Fund Type=PVF ทั้งหมด และสัดส่วน PVDCRC01/02 ตรงสเปค (100/0 ถึง 0/100)</t>
  </si>
  <si>
    <t>TC_FUND_014</t>
  </si>
  <si>
    <t>Required field validation — Fund Plan Name/Fund Type ว่าง</t>
  </si>
  <si>
    <t>TC_FUND_014_001</t>
  </si>
  <si>
    <t>เมื่อ SPD Admin Required field validation — Fund Plan Name/Fund Type ว่าง -&gt; ระบบต้อง error ใต้ช่องนั้นทันทีเมื่อกด Save</t>
  </si>
  <si>
    <t>1. Login เข้าระบบด้วย SPD Admin -&gt; Navigate ไปที่ https://payroll-cnext-dev.central.co.th/admin/config/fund/rate -&gt; เลือกแท็บ "Fund Plan"
2. กดปุ่ม "Add" / "+"
3. Required field validation — Fund Plan Name/Fund Type ว่าง แล้วกด "Save"</t>
  </si>
  <si>
    <t>1. หน้ารายการ Fund Plan แสดงขึ้น
2. ฟอร์ม Add Fund Plan เปิดขึ้น
3. ตรวจสอบ error ใต้ช่องนั้นทันทีเมื่อกด Save</t>
  </si>
  <si>
    <t>TC_FUND_015</t>
  </si>
  <si>
    <t>View Fund Rate list พร้อม filter</t>
  </si>
  <si>
    <t>TC_FUND_015_001</t>
  </si>
  <si>
    <t>เมื่อ SPD Admin View Fund Rate list พร้อม filter -&gt; ระบบต้อง แบ่งหน้าถูกต้อง และ filter (Company Code/Fund Type) ทำงานถูกต้อง</t>
  </si>
  <si>
    <t>Fund Rate (https://payroll-cnext-dev.central.co.th/admin/config/fund/rate)</t>
  </si>
  <si>
    <t>1. Login เข้าระบบด้วย SPD Admin -&gt; Navigate ไปที่ https://payroll-cnext-dev.central.co.th/admin/config/fund/rate -&gt; เลือกแท็บ "Fund Rate"</t>
  </si>
  <si>
    <t>ตรวจสอบแบ่งหน้าถูกต้อง และ filter (Company Code/Fund Type) ทำงานถูกต้อง</t>
  </si>
  <si>
    <t>TC_FUND_016</t>
  </si>
  <si>
    <t>Add Fund Rate ด้วยข้อมูลที่ถูกต้อง</t>
  </si>
  <si>
    <t>TC_FUND_016_001</t>
  </si>
  <si>
    <t>เมื่อ SPD Admin Add Fund Rate ด้วยข้อมูลที่ถูกต้อง -&gt; ระบบต้อง กรอก Company, Fund Type, Emp Group/Subgroup, Service Year, EE/ER Rate แล้วบันทึกได้</t>
  </si>
  <si>
    <t>1. Login เข้าระบบด้วย SPD Admin -&gt; Navigate ไปที่ https://payroll-cnext-dev.central.co.th/admin/config/fund/rate -&gt; เลือกแท็บ "Fund Rate"
2. กดปุ่ม "Add" / "+"
3. Add Fund Rate ด้วยข้อมูลที่ถูกต้อง แล้วกด "Save"</t>
  </si>
  <si>
    <t>1. หน้ารายการ Fund Rate แสดงขึ้น
2. ฟอร์ม Add Fund Rate เปิดขึ้น
3. ตรวจสอบกรอก Company, Fund Type, Emp Group/Subgroup, Service Year, EE/ER Rate แล้วบันทึกได้</t>
  </si>
  <si>
    <t>TC_FUND_017</t>
  </si>
  <si>
    <t>Edit — Company+FundType (Key) ต้อง lock</t>
  </si>
  <si>
    <t>TC_FUND_017_001</t>
  </si>
  <si>
    <t>เมื่อ SPD Admin Edit — Company+FundType (Key) ต้อง lock -&gt; ระบบต้อง Company/Fund Type field เป็น read-only ตอน Edit</t>
  </si>
  <si>
    <t>1. Login เข้าระบบด้วย SPD Admin -&gt; Navigate ไปที่ https://payroll-cnext-dev.central.co.th/admin/config/fund/rate -&gt; เลือกแท็บ "Fund Rate"
2. กดปุ่ม "Edit" ที่ record เป้าหมาย
3. Edit — Company+FundType (Key) ต้อง lock แล้วกด "Save"</t>
  </si>
  <si>
    <t>1. หน้ารายการ Fund Rate แสดงขึ้น
2. ฟอร์ม Edit Fund Rate เปิดขึ้นพร้อมค่าเดิม
3. ตรวจสอบ Company/Fund Type field เป็น read-only ตอน Edit</t>
  </si>
  <si>
    <t>TC_FUND_018</t>
  </si>
  <si>
    <t>TC_FUND_018_001</t>
  </si>
  <si>
    <t>เมื่อ SPD Admin Service Year From ต้องน้อยกว่า To -&gt; ระบบต้อง Service Year From ≥ To ถูก block</t>
  </si>
  <si>
    <t>1. Login เข้าระบบด้วย SPD Admin -&gt; Navigate ไปที่ https://payroll-cnext-dev.central.co.th/admin/config/fund/rate -&gt; เลือกแท็บ "Fund Rate"
2. กดปุ่ม "Add" / "+"
3. Service Year From ต้องน้อยกว่า To แล้วกด "Save"</t>
  </si>
  <si>
    <t>1. หน้ารายการ Fund Rate แสดงขึ้น
2. ฟอร์ม Add Fund Rate เปิดขึ้น
3. ตรวจสอบService Year From ≥ To ถูก block</t>
  </si>
  <si>
    <t>TC_FUND_019</t>
  </si>
  <si>
    <t>เพิ่ม Fund Rate ทับช่วงวันที่ของ record ที่ยัง Active อยู่</t>
  </si>
  <si>
    <t>TC_FUND_019_001</t>
  </si>
  <si>
    <t>เมื่อ SPD Admin เพิ่ม Fund Rate ทับช่วงวันที่ของ record ที่ยัง Active อยู่ -&gt; ระบบต้อง กด Save แล้วระบบบล็อกการบันทึก และแจ้งให้ไปตั้งรายการเดิมเป็น Inactive ก่อน</t>
  </si>
  <si>
    <t>1. Login เข้าระบบด้วย SPD Admin -&gt; Navigate ไปที่ https://payroll-cnext-dev.central.co.th/admin/config/fund/rate -&gt; เลือกแท็บ "Fund Rate"
2. กดปุ่ม "Add" / "+"
3. เพิ่ม Fund Rate ทับช่วงวันที่ของ record ที่ยัง Active อยู่ แล้วกด "Save"</t>
  </si>
  <si>
    <t>1. หน้ารายการ Fund Rate แสดงขึ้น
2. ฟอร์ม Add Fund Rate เปิดขึ้น
3. ตรวจสอบกด Save แล้วระบบบล็อกการบันทึก และแจ้งให้ไปตั้งรายการเดิมเป็น Inactive ก่อน</t>
  </si>
  <si>
    <t>TC_FUND_020</t>
  </si>
  <si>
    <t>ปิดรายการเดิมเป็น Inactive แล้วเพิ่ม Fund Rate รายการใหม่</t>
  </si>
  <si>
    <t>TC_FUND_020_001</t>
  </si>
  <si>
    <t>เมื่อ SPD Admin ปิดรายการเดิมเป็น Inactive แล้วเพิ่ม Fund Rate รายการใหม่ -&gt; ระบบต้อง เปลี่ยน Status เป็น Inactive สำเร็จ และเพิ่มรายการใหม่สำเร็จ และรายการเดิมยังอยู่ในระบบ</t>
  </si>
  <si>
    <t>1. Login เข้าระบบด้วย SPD Admin -&gt; Navigate ไปที่ https://payroll-cnext-dev.central.co.th/admin/config/fund/rate -&gt; เลือกแท็บ "Fund Rate"
2. กดปุ่ม "Add" / "+"
3. ปิดรายการเดิมเป็น Inactive แล้วเพิ่ม Fund Rate รายการใหม่ แล้วกด "Save"</t>
  </si>
  <si>
    <t>1. หน้ารายการ Fund Rate แสดงขึ้น
2. ฟอร์ม Add Fund Rate เปิดขึ้น
3. ตรวจสอบเปลี่ยน Status เป็น Inactive สำเร็จ และเพิ่มรายการใหม่สำเร็จ และรายการเดิมยังอยู่ในระบบ</t>
  </si>
  <si>
    <t>TC_FUND_021</t>
  </si>
  <si>
    <t>Required field validation — Company/Fund Type/Emp Group/Emp Subgroup/Service Year From/To/Employee Rate/Employer Rate/Effective Start Date/Effective End Date ว่าง</t>
  </si>
  <si>
    <t>TC_FUND_021_001</t>
  </si>
  <si>
    <t>เมื่อ SPD Admin Required field validation — Company/Fund Type/Emp Group/Emp Subgroup/Service Year From/To/Employee Rate/Employer Rate/Effective Start Date/Effective End Date ว่าง -&gt; ระบบต้อง error ใต้ช่องนั้นทันทีเมื่อกด Save</t>
  </si>
  <si>
    <t>1. Login เข้าระบบด้วย SPD Admin -&gt; Navigate ไปที่ https://payroll-cnext-dev.central.co.th/admin/config/fund/rate -&gt; เลือกแท็บ "Fund Rate"
2. กดปุ่ม "Add" / "+"
3. Required field validation — Company/Fund Type/Emp Group/Emp Subgroup/Service Year From/To/Employee Rate/Employer Rate/Effective Start Date/Effective End Date ว่าง แล้วกด "Save"</t>
  </si>
  <si>
    <t>1. หน้ารายการ Fund Rate แสดงขึ้น
2. ฟอร์ม Add Fund Rate เปิดขึ้น
3. ตรวจสอบ error ใต้ช่องนั้นทันทีเมื่อกด Save</t>
  </si>
  <si>
    <t>TC_FUND_022</t>
  </si>
  <si>
    <t>Format/range validation — Employee Rate ต้องอยู่ในช่วง 3-15%</t>
  </si>
  <si>
    <t>TC_FUND_022_001</t>
  </si>
  <si>
    <t>เมื่อ SPD Admin Format/range validation — Employee Rate ต้องอยู่ในช่วง 3-15% -&gt; ระบบต้อง ค่าต่ำกว่า 3 หรือเกิน 15 ถูก reject พร้อม error "Employee Rate must in range 3-15 %"</t>
  </si>
  <si>
    <t>1. Login เข้าระบบด้วย SPD Admin -&gt; Navigate ไปที่ https://payroll-cnext-dev.central.co.th/admin/config/fund/rate -&gt; เลือกแท็บ "Fund Rate"
2. กดปุ่ม "Add" / "+"
3. Format/range validation — Employee Rate ต้องอยู่ในช่วง 3-15% แล้วกด "Save"</t>
  </si>
  <si>
    <t>1. หน้ารายการ Fund Rate แสดงขึ้น
2. ฟอร์ม Add Fund Rate เปิดขึ้น
3. ตรวจสอบค่าต่ำกว่า 3 หรือเกิน 15 ถูก reject พร้อม error "Employee Rate must in range 3-15 %"</t>
  </si>
  <si>
    <t>TC_FUND_023</t>
  </si>
  <si>
    <t>Inline error position — Company Code ว่าง+EE Rate ผิด format พร้อมกัน</t>
  </si>
  <si>
    <t>TC_FUND_023_001</t>
  </si>
  <si>
    <t>เมื่อ SPD Admin Inline error position — Company Code ว่าง+EE Rate ผิด format พร้อมกัน -&gt; ระบบต้อง error ของแต่ละ field แสดงแยกกันใต้ช่องนั้นๆ</t>
  </si>
  <si>
    <t>1. Login เข้าระบบด้วย SPD Admin -&gt; Navigate ไปที่ https://payroll-cnext-dev.central.co.th/admin/config/fund/rate -&gt; เลือกแท็บ "Fund Rate"
2. กดปุ่ม "Add" / "+"
3. Inline error position — Company Code ว่าง+EE Rate ผิด format พร้อมกัน แล้วกด "Save"</t>
  </si>
  <si>
    <t>1. หน้ารายการ Fund Rate แสดงขึ้น
2. ฟอร์ม Add Fund Rate เปิดขึ้น
3. ตรวจสอบ error ของแต่ละ field แสดงแยกกันใต้ช่องนั้นๆ</t>
  </si>
  <si>
    <t>TC_FUND_024</t>
  </si>
  <si>
    <t>Network หลุดระหว่างบันทึก</t>
  </si>
  <si>
    <t>TC_FUND_024_001</t>
  </si>
  <si>
    <t>เมื่อ SPD Admin Network หลุดระหว่างบันทึก -&gt; ระบบแจ้ง error การเชื่อมต่อ และข้อมูลที่กรอกไว้ในฟอร์มไม่หาย ให้กด Save ซ้ำได้โดยไม่ต้องกรอกใหม่</t>
  </si>
  <si>
    <t>1. Login เข้าระบบด้วย SPD Admin -&gt; Navigate ไปที่ https://payroll-cnext-dev.central.co.th/admin/config/fund/rate -&gt; เลือกแท็บ "Fund Rate"
2. กดปุ่ม "Add" / "+"
3. Network หลุดระหว่างบันทึก แล้วกด "Save"</t>
  </si>
  <si>
    <t>1. หน้ารายการ Fund Rate แสดงขึ้น
2. ฟอร์ม Add Fund Rate เปิดขึ้น
3. ตรวจสอบระบบแจ้ง error การเชื่อมต่อ และข้อมูลที่กรอกไว้ในฟอร์มไม่หาย ให้กด Save ซ้ำได้โดยไม่ต้องกรอกใหม่</t>
  </si>
  <si>
    <t>TC_FUND_025</t>
  </si>
  <si>
    <t>Cutoff Date — CRC แก้ไข Fund config ได้ 2 ครั้ง/ปี (มี.ค./ก.ย.) ตาม BRD-CFG#297</t>
  </si>
  <si>
    <t>TC_FUND_025_001</t>
  </si>
  <si>
    <t>เมื่อ SPD Admin Cutoff Date — CRC แก้ไข Fund config ได้ 2 ครั้ง/ปี (มี.ค./ก.ย.) ตาม BRD-CFG#297 -&gt; ระบบเปิดให้กรอก/แก้ Fund config ได้เฉพาะช่วงเดือน มี.ค. และ ก.ย. เท่านั้น</t>
  </si>
  <si>
    <t>Fund Field Config/Cutoff [TBD - ยังไม่มี UI จริง, NO-SPEC]</t>
  </si>
  <si>
    <t>1. Login เข้าระบบด้วย SPD Admin -&gt; Navigate ไปที่เมนู "Fund Field Config/Cutoff" ([TBD] ยังไม่มี URL จริง เพราะเป็น NO-SPEC)
2. กดปุ่ม "Edit" ที่ record เป้าหมาย
3. Cutoff Date — CRC แก้ไข Fund config ได้ 2 ครั้ง/ปี (มี.ค./ก.ย.) ตาม BRD-CFG#297 แล้วกด "Save"</t>
  </si>
  <si>
    <t>1. หน้ารายการ Fund Field Config/Cutoff แสดงขึ้น
2. ฟอร์ม Edit Fund Field Config/Cutoff เปิดขึ้นพร้อมค่าเดิม
3. ตรวจสอบระบบเปิดให้กรอก/แก้ Fund config ได้เฉพาะช่วงเดือน มี.ค. และ ก.ย. เท่านั้น</t>
  </si>
  <si>
    <t>TC_FUND_026</t>
  </si>
  <si>
    <t>Cutoff Date — CPN แก้ไข Fund config ได้ 1 ครั้ง/ปี (พ.ค.) ตาม BRD-CFG#297</t>
  </si>
  <si>
    <t>TC_FUND_026_001</t>
  </si>
  <si>
    <t>เมื่อ SPD Admin Cutoff Date — CPN แก้ไข Fund config ได้ 1 ครั้ง/ปี (พ.ค.) ตาม BRD-CFG#297 -&gt; ระบบเปิดให้กรอก/แก้ Fund config ได้เฉพาะเดือน พ.ค. เท่านั้น</t>
  </si>
  <si>
    <t>1. Login เข้าระบบด้วย SPD Admin -&gt; Navigate ไปที่เมนู "Fund Field Config/Cutoff" ([TBD] ยังไม่มี URL จริง เพราะเป็น NO-SPEC)
2. กดปุ่ม "Edit" ที่ record เป้าหมาย
3. Cutoff Date — CPN แก้ไข Fund config ได้ 1 ครั้ง/ปี (พ.ค.) ตาม BRD-CFG#297 แล้วกด "Save"</t>
  </si>
  <si>
    <t>1. หน้ารายการ Fund Field Config/Cutoff แสดงขึ้น
2. ฟอร์ม Edit Fund Field Config/Cutoff เปิดขึ้นพร้อมค่าเดิม
3. ตรวจสอบระบบเปิดให้กรอก/แก้ Fund config ได้เฉพาะเดือน พ.ค. เท่านั้น</t>
  </si>
  <si>
    <t>TC_FUND_027</t>
  </si>
  <si>
    <t>พยายามแก้ไข Fund config นอกช่วง cutoff date</t>
  </si>
  <si>
    <t>TC_FUND_027_001</t>
  </si>
  <si>
    <t>เมื่อ SPD Admin พยายามแก้ไข Fund config นอกช่วง cutoff date -&gt; ระบบ block การแก้ไขและแจ้ง error ระบุช่วงวันที่ที่อนุญาต</t>
  </si>
  <si>
    <t>1. Login เข้าระบบด้วย SPD Admin -&gt; Navigate ไปที่เมนู "Fund Field Config/Cutoff" ([TBD] ยังไม่มี URL จริง เพราะเป็น NO-SPEC)
2. กดปุ่ม "Edit" ที่ record เป้าหมาย
3. พยายามแก้ไข Fund config นอกช่วง cutoff date แล้วกด "Save"</t>
  </si>
  <si>
    <t>1. หน้ารายการ Fund Field Config/Cutoff แสดงขึ้น
2. ฟอร์ม Edit Fund Field Config/Cutoff เปิดขึ้นพร้อมค่าเดิม
3. ตรวจสอบระบบ block การแก้ไขและแจ้ง error ระบุช่วงวันที่ที่อนุญาต</t>
  </si>
  <si>
    <t>TC_FUND_028</t>
  </si>
  <si>
    <t>Rate boundary — Employee Rate ค่าสูงสุด 15 รับได้</t>
  </si>
  <si>
    <t>TC_FUND_028_001</t>
  </si>
  <si>
    <t>เมื่อ SPD Admin Rate boundary — Employee Rate ค่าสูงสุด 15 รับได้ -&gt; ระบบต้อง กรอก Employee Rate=15 (ค่าสูงสุด) แล้วบันทึกผ่าน</t>
  </si>
  <si>
    <t>1. Login เข้าระบบด้วย SPD Admin -&gt; Navigate ไปที่ https://payroll-cnext-dev.central.co.th/admin/config/fund/rate -&gt; เลือกแท็บ "Fund Rate"
2. กดปุ่ม "Add" / "+"
3. Rate boundary — Employee Rate ค่าสูงสุด 15 รับได้ แล้วกด "Save"</t>
  </si>
  <si>
    <t>1. หน้ารายการ Fund Rate แสดงขึ้น
2. ฟอร์ม Add Fund Rate เปิดขึ้น
3. ตรวจสอบกรอก Employee Rate=15 (ค่าสูงสุด) แล้วบันทึกผ่าน</t>
  </si>
  <si>
    <t>TC_FUND_029</t>
  </si>
  <si>
    <t>Employee Rate=3 (ค่าต่ำสุด) บันทึกผ่าน</t>
  </si>
  <si>
    <t>TC_FUND_029_001</t>
  </si>
  <si>
    <t>เมื่อ SPD Admin Employee Rate=3 (ค่าต่ำสุด) บันทึกผ่าน -&gt; ระบบต้อง กรอก Employee Rate=3 (ค่าต่ำสุด) แล้วบันทึกผ่าน</t>
  </si>
  <si>
    <t>1. Login เข้าระบบด้วย SPD Admin -&gt; Navigate ไปที่ https://payroll-cnext-dev.central.co.th/admin/config/fund/rate -&gt; เลือกแท็บ "Fund Rate"
2. กดปุ่ม "Add" / "+"
3. กรอก Employee Rate=3 (ค่าต่ำสุด) แล้วกด "Save"</t>
  </si>
  <si>
    <t>1. หน้ารายการ Fund Rate แสดงขึ้น
2. ฟอร์ม Add Fund Rate เปิดขึ้น
3. ตรวจสอบกรอก Employee Rate=3 (ค่าต่ำสุด) แล้วบันทึกผ่าน</t>
  </si>
  <si>
    <t>TC_FUND_030</t>
  </si>
  <si>
    <t>Employer Rate ต้อง = 3 พอดี — ค่าอื่นถูก reject</t>
  </si>
  <si>
    <t>TC_FUND_030_001</t>
  </si>
  <si>
    <t>เมื่อ SPD Admin Employer Rate ต้อง = 3 พอดี — ค่าอื่นถูก reject -&gt; ระบบต้อง ค่าที่ไม่ใช่ 3 ถูก reject พร้อม error "Employer Rate must equals to 3"</t>
  </si>
  <si>
    <t>1. Login เข้าระบบด้วย SPD Admin -&gt; Navigate ไปที่ https://payroll-cnext-dev.central.co.th/admin/config/fund/rate -&gt; เลือกแท็บ "Fund Rate"
2. กดปุ่ม "Add" / "+"
3. กรอก Employer Rate เป็นค่าอื่นที่ไม่ใช่ 3 (เช่น 2 หรือ 4) แล้วกด "Save"</t>
  </si>
  <si>
    <t>1. หน้ารายการ Fund Rate แสดงขึ้น
2. ฟอร์ม Add Fund Rate เปิดขึ้น
3. ตรวจสอบค่าที่ไม่ใช่ 3 ถูก reject พร้อม error "Employer Rate must equals to 3"</t>
  </si>
  <si>
    <t>TC_FUND_031</t>
  </si>
  <si>
    <t>Service Year To ต้องไม่เกิน 99</t>
  </si>
  <si>
    <t>TC_FUND_031_001</t>
  </si>
  <si>
    <t>เมื่อ SPD Admin Service Year To ต้องไม่เกิน 99 -&gt; ระบบต้อง กรอกเกิน 99 ถูก reject พร้อม error "Service Year To must more than Service Year From but not over than 99"</t>
  </si>
  <si>
    <t>1. Login เข้าระบบด้วย SPD Admin -&gt; Navigate ไปที่ https://payroll-cnext-dev.central.co.th/admin/config/fund/rate -&gt; เลือกแท็บ "Fund Rate"
2. กดปุ่ม "Add" / "+"
3. กรอก Service Year To เกิน 99 แล้วกด "Save"</t>
  </si>
  <si>
    <t>1. หน้ารายการ Fund Rate แสดงขึ้น
2. ฟอร์ม Add Fund Rate เปิดขึ้น
3. ตรวจสอบกรอกเกิน 99 ถูก reject พร้อม error "Service Year To must more than Service Year From but not over than 99"</t>
  </si>
  <si>
    <t>TC_FUND_032</t>
  </si>
  <si>
    <t>TC_FUND_032_001</t>
  </si>
  <si>
    <t>1. Login เข้าระบบด้วย SPD Admin -&gt; Navigate ไปที่ https://payroll-cnext-dev.central.co.th/admin/config/fund/rate -&gt; เลือกแท็บ "Fund Rate"
2. กดปุ่ม "Add" / "+"
3. กรอก Effective End Date ให้เท่ากับ Effective Start Date แล้วกด "Save"</t>
  </si>
  <si>
    <t>1. หน้ารายการ Fund Rate แสดงขึ้น
2. ฟอร์ม Add Fund Rate เปิดขึ้น
3. ตรวจสอบกรอก End Date = Start Date แล้วบันทึกผ่าน (ไม่ error)</t>
  </si>
  <si>
    <t>TC_FUND_033</t>
  </si>
  <si>
    <t>TC_FUND_033_001</t>
  </si>
  <si>
    <t>1. หน้าจอ Fund Rate แสดงขึ้นพร้อมใช้งาน
2. ตรวจสอบStatus = Active (ไม่ใช่ Inactive) เมื่อ End Date = today</t>
  </si>
  <si>
    <t>Blockers</t>
  </si>
  <si>
    <t>Date</t>
  </si>
  <si>
    <t>Owner (fix)</t>
  </si>
  <si>
    <t>04/06</t>
  </si>
  <si>
    <t>WI-EC-004</t>
  </si>
  <si>
    <t>Hiring Flow API timeout — blocks SIT</t>
  </si>
  <si>
    <t>Txxx</t>
  </si>
  <si>
    <t>07/06</t>
  </si>
  <si>
    <t>24/06</t>
  </si>
  <si>
    <t>WI-EC-005</t>
  </si>
  <si>
    <t>เทส</t>
  </si>
  <si>
    <t>WI-EC-006</t>
  </si>
  <si>
    <t xml:space="preserve"> API timeout — blocks SIT</t>
  </si>
  <si>
    <t>WI-EC-007</t>
  </si>
  <si>
    <t>test1</t>
  </si>
  <si>
    <t>PY</t>
  </si>
  <si>
    <t>WI-EC-008</t>
  </si>
  <si>
    <t>test2</t>
  </si>
  <si>
    <t>`</t>
  </si>
  <si>
    <t>Env</t>
  </si>
  <si>
    <t>Link</t>
  </si>
  <si>
    <t>Log Defect EC to DEV</t>
  </si>
  <si>
    <t>Humi Database SIT</t>
  </si>
  <si>
    <t>SIT</t>
  </si>
  <si>
    <t>https://humi-sit-int.central.co.th/humi/en/login</t>
  </si>
  <si>
    <t>Login ด้วย Email ตัวเอง</t>
  </si>
  <si>
    <t>พี่ใหม่ sirithanakorn@central.co.th 
บาส MaPichead-Outsource@central.co.th</t>
  </si>
  <si>
    <t>host: 10.179.72.9
port: 5432
Database: HRCenter-SIT
User: hrcenter_app
Pass: 7LnT8awnsEn75mX9</t>
  </si>
  <si>
    <t>Cycle1*</t>
  </si>
  <si>
    <t>Cycle2</t>
  </si>
  <si>
    <t>Cycle3</t>
  </si>
  <si>
    <t>Total</t>
  </si>
  <si>
    <t>Day</t>
  </si>
  <si>
    <t>Case/day</t>
  </si>
  <si>
    <t>W1</t>
  </si>
  <si>
    <t>W2</t>
  </si>
  <si>
    <t>Expected</t>
  </si>
  <si>
    <t>Actual</t>
  </si>
  <si>
    <t>Other</t>
  </si>
  <si>
    <t>% Passed</t>
  </si>
  <si>
    <t>PL_10 , (Bulk Import Benefit Plans)</t>
  </si>
  <si>
    <t>0</t>
  </si>
  <si>
    <t>RU_01 - RU_05 Accuracy+Create Rule</t>
  </si>
  <si>
    <t>RU_06 Make Correction</t>
  </si>
  <si>
    <t>RU_07 Insert</t>
  </si>
  <si>
    <t>RU_08 Delete</t>
  </si>
  <si>
    <t>RU_09 Bulk Import</t>
  </si>
  <si>
    <t>Re-Test Bug</t>
  </si>
  <si>
    <t>Manage benefit</t>
  </si>
  <si>
    <t>Special individual plan</t>
  </si>
  <si>
    <t>Adjust entitle amount</t>
  </si>
  <si>
    <t>Benefit enrollment</t>
  </si>
  <si>
    <t xml:space="preserve">Individual benefit </t>
  </si>
  <si>
    <t>Insert Individual</t>
  </si>
  <si>
    <t>Delete Individual</t>
  </si>
  <si>
    <t>Individual Benefit - bulk upload</t>
  </si>
  <si>
    <t>Claim</t>
  </si>
  <si>
    <t>Create Reimbursement: HR</t>
  </si>
  <si>
    <t>Create Reimbursement: Employee/HR</t>
  </si>
  <si>
    <t>Assumption : Test only High and medium priority  (185/235 cases)</t>
  </si>
  <si>
    <t>Progress Tracking per Day — Cycle 1 (1-Sep-26 to 11-Sep-26)</t>
  </si>
  <si>
    <t>'TC Tested' = rows whose Test Date falls on that day (any status). Pass = Passed/Re-Test Passed/Pass. Fail = Failed/Re-Test Failed. In Progress = Ready to test/Pending confirm/Testing/Re-Testing/In progress/Pending deploy. Formulas re-count live from EC/BE/TM/PY as Test Date gets filled in.</t>
  </si>
  <si>
    <t>ALL MODULES</t>
  </si>
  <si>
    <t>TC Tested</t>
  </si>
  <si>
    <t>Pass</t>
  </si>
  <si>
    <t>Fail</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</si>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</sst>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
    <numFmt numFmtId="165" formatCode="B1d\-mmm"/>
    <numFmt numFmtId="166" formatCode="[$-107041E]d\ mmm\ yy;@"/>
    <numFmt numFmtId="167" formatCode="B1dd\-mmm"/>
    <numFmt numFmtId="168" formatCode="[$-409]d\-mmm\-yy;@"/>
  </numFmts>
  <fonts count="85">
    <font>
      <sz val="11"/>
      <color theme="1"/>
      <name val="Calibri"/>
      <scheme val="minor"/>
    </font>
    <font>
      <b/>
      <sz val="14"/>
      <color rgb="FFFFFFFF"/>
      <name val="Tahoma"/>
      <family val="2"/>
    </font>
    <font>
      <sz val="11"/>
      <name val="Calibri"/>
      <family val="2"/>
    </font>
    <font>
      <b/>
      <sz val="10"/>
      <color rgb="FFFFFFFF"/>
      <name val="Tahoma"/>
      <family val="2"/>
    </font>
    <font>
      <b/>
      <sz val="9"/>
      <color rgb="FF1F3864"/>
      <name val="Tahoma"/>
      <family val="2"/>
    </font>
    <font>
      <b/>
      <sz val="10"/>
      <color rgb="FF1F3864"/>
      <name val="Tahoma"/>
      <family val="2"/>
    </font>
    <font>
      <sz val="10"/>
      <color theme="1"/>
      <name val="Tahoma"/>
      <family val="2"/>
    </font>
    <font>
      <sz val="9"/>
      <color rgb="FF555555"/>
      <name val="Tahoma"/>
      <family val="2"/>
    </font>
    <font>
      <b/>
      <sz val="9"/>
      <color rgb="FFFFFFFF"/>
      <name val="Tahoma"/>
      <family val="2"/>
    </font>
    <font>
      <sz val="10"/>
      <color rgb="FF000000"/>
      <name val="Tahoma"/>
      <family val="2"/>
    </font>
    <font>
      <sz val="11"/>
      <color theme="1"/>
      <name val="Calibri"/>
      <family val="2"/>
    </font>
    <font>
      <u/>
      <sz val="11"/>
      <color theme="10"/>
      <name val="Calibri"/>
      <family val="2"/>
      <scheme val="minor"/>
    </font>
    <font>
      <b/>
      <sz val="11"/>
      <color theme="1"/>
      <name val="Calibri"/>
      <scheme val="minor"/>
    </font>
    <font>
      <b/>
      <sz val="11"/>
      <name val="Tahoma"/>
      <family val="2"/>
    </font>
    <font>
      <b/>
      <sz val="11"/>
      <color rgb="FFFFFFFF"/>
      <name val="Tahoma"/>
      <family val="2"/>
    </font>
    <font>
      <sz val="11"/>
      <color theme="1"/>
      <name val="Tahoma"/>
      <family val="2"/>
    </font>
    <font>
      <sz val="11"/>
      <color rgb="FF000000"/>
      <name val="Tahoma"/>
      <family val="2"/>
    </font>
    <font>
      <sz val="11"/>
      <color rgb="FF00B050"/>
      <name val="Tahoma"/>
      <family val="2"/>
    </font>
    <font>
      <sz val="11"/>
      <color theme="1"/>
      <name val="Tahoma"/>
    </font>
    <font>
      <sz val="11"/>
      <color rgb="FF000000"/>
      <name val="Tahoma"/>
    </font>
    <font>
      <sz val="11"/>
      <color theme="0"/>
      <name val="Tahoma"/>
      <family val="2"/>
    </font>
    <font>
      <b/>
      <sz val="11"/>
      <color theme="1"/>
      <name val="Calibri"/>
      <scheme val="major"/>
    </font>
    <font>
      <b/>
      <sz val="11"/>
      <color theme="0"/>
      <name val="Calibri"/>
      <scheme val="major"/>
    </font>
    <font>
      <sz val="10"/>
      <name val="Segoe UI"/>
    </font>
    <font>
      <b/>
      <sz val="10"/>
      <color rgb="FFED7D31"/>
      <name val="Segoe UI"/>
    </font>
    <font>
      <sz val="10"/>
      <name val="Tahoma"/>
      <family val="2"/>
      <charset val="222"/>
    </font>
    <font>
      <sz val="11"/>
      <name val="Calibri"/>
      <family val="2"/>
      <charset val="222"/>
    </font>
    <font>
      <sz val="10"/>
      <name val="Segoe UI"/>
      <family val="2"/>
    </font>
    <font>
      <b/>
      <sz val="10"/>
      <color rgb="FFED7D31"/>
      <name val="Segoe UI"/>
      <family val="2"/>
    </font>
    <font>
      <sz val="11"/>
      <color theme="1"/>
      <name val="Calibri"/>
      <charset val="1"/>
    </font>
    <font>
      <sz val="10"/>
      <color theme="1"/>
      <name val="Tahoma"/>
      <charset val="1"/>
    </font>
    <font>
      <sz val="11"/>
      <color rgb="FF00B0F0"/>
      <name val="Tahoma"/>
      <family val="2"/>
    </font>
    <font>
      <strike/>
      <sz val="11"/>
      <color rgb="FF000000"/>
      <name val="Tahoma"/>
      <family val="2"/>
    </font>
    <font>
      <sz val="11"/>
      <color rgb="FF0070C0"/>
      <name val="Tahoma"/>
      <family val="2"/>
    </font>
    <font>
      <strike/>
      <sz val="11"/>
      <color rgb="FF00B050"/>
      <name val="Tahoma"/>
      <family val="2"/>
    </font>
    <font>
      <sz val="11"/>
      <color rgb="FF305496"/>
      <name val="Tahoma"/>
      <family val="2"/>
    </font>
    <font>
      <sz val="11"/>
      <color rgb="FF4472C4"/>
      <name val="Tahoma"/>
      <family val="2"/>
    </font>
    <font>
      <sz val="11"/>
      <color rgb="FFED7D31"/>
      <name val="Tahoma"/>
      <family val="2"/>
    </font>
    <font>
      <strike/>
      <sz val="11"/>
      <color rgb="FF0070C0"/>
      <name val="Tahoma"/>
      <family val="2"/>
    </font>
    <font>
      <sz val="11"/>
      <color rgb="FFC00000"/>
      <name val="Tahoma"/>
      <family val="2"/>
    </font>
    <font>
      <sz val="11"/>
      <color rgb="FF00B0F0"/>
      <name val="Tahoma"/>
    </font>
    <font>
      <strike/>
      <sz val="11"/>
      <color rgb="FF000000"/>
      <name val="Tahoma"/>
    </font>
    <font>
      <sz val="11"/>
      <name val="Tahoma"/>
      <family val="2"/>
    </font>
    <font>
      <sz val="11"/>
      <color rgb="FF000000"/>
      <name val="Tahoma"/>
      <family val="2"/>
      <charset val="222"/>
    </font>
    <font>
      <sz val="11"/>
      <color rgb="FFFF0000"/>
      <name val="Tahoma"/>
      <family val="2"/>
    </font>
    <font>
      <b/>
      <sz val="11"/>
      <color rgb="FFFFFFFF"/>
      <name val="Tahoma"/>
    </font>
    <font>
      <sz val="11"/>
      <color rgb="FF00B050"/>
      <name val="Tahoma"/>
    </font>
    <font>
      <u/>
      <sz val="11"/>
      <color rgb="FF00B050"/>
      <name val="Tahoma"/>
      <family val="2"/>
    </font>
    <font>
      <sz val="11"/>
      <color theme="1"/>
      <name val="Calibri"/>
      <family val="2"/>
      <scheme val="minor"/>
    </font>
    <font>
      <sz val="11"/>
      <color theme="0"/>
      <name val="Calibri"/>
      <scheme val="minor"/>
    </font>
    <font>
      <sz val="11"/>
      <color theme="1"/>
      <name val="Calibri"/>
      <scheme val="minor"/>
    </font>
    <font>
      <b/>
      <sz val="14"/>
      <color rgb="FFFFFFFF"/>
      <name val="Tahoma"/>
    </font>
    <font>
      <b/>
      <sz val="9"/>
      <color rgb="FF1F3864"/>
      <name val="Tahoma"/>
    </font>
    <font>
      <b/>
      <sz val="12"/>
      <color rgb="FFFFFFFF"/>
      <name val="Tahoma"/>
    </font>
    <font>
      <b/>
      <sz val="9"/>
      <color rgb="FFFFFFFF"/>
      <name val="Tahoma"/>
    </font>
    <font>
      <sz val="10"/>
      <color rgb="FF000000"/>
      <name val="Tahoma"/>
    </font>
    <font>
      <sz val="10"/>
      <color rgb="FF000000"/>
      <name val="Calibri"/>
      <family val="2"/>
      <scheme val="minor"/>
    </font>
    <font>
      <b/>
      <sz val="10"/>
      <color rgb="FF000000"/>
      <name val="Calibri"/>
      <family val="2"/>
      <scheme val="minor"/>
    </font>
    <font>
      <b/>
      <sz val="10"/>
      <color theme="0"/>
      <name val="Calibri"/>
      <family val="2"/>
      <scheme val="minor"/>
    </font>
    <font>
      <b/>
      <sz val="10"/>
      <name val="Calibri"/>
      <family val="2"/>
      <scheme val="minor"/>
    </font>
    <font>
      <i/>
      <sz val="10"/>
      <color rgb="FFFF0000"/>
      <name val="Calibri"/>
      <family val="2"/>
      <scheme val="minor"/>
    </font>
    <font>
      <i/>
      <sz val="9"/>
      <color rgb="FF0070C0"/>
      <name val="Calibri"/>
      <family val="2"/>
      <scheme val="minor"/>
    </font>
    <font>
      <sz val="10"/>
      <color rgb="FF000000"/>
      <name val="Calibri"/>
      <family val="2"/>
      <charset val="222"/>
      <scheme val="minor"/>
    </font>
    <font>
      <b/>
      <sz val="10"/>
      <color rgb="FF000000"/>
      <name val="Calibri"/>
      <family val="2"/>
      <charset val="222"/>
      <scheme val="minor"/>
    </font>
    <font>
      <sz val="10"/>
      <name val="Calibri"/>
      <family val="2"/>
      <scheme val="minor"/>
    </font>
    <font>
      <sz val="10"/>
      <color rgb="FF00B050"/>
      <name val="Calibri"/>
      <family val="2"/>
      <scheme val="minor"/>
    </font>
    <font>
      <sz val="10"/>
      <color rgb="FFFF0000"/>
      <name val="Calibri"/>
      <family val="2"/>
      <scheme val="minor"/>
    </font>
    <font>
      <sz val="11"/>
      <color rgb="FF006100"/>
      <name val="Tahoma"/>
      <family val="2"/>
      <charset val="222"/>
    </font>
    <font>
      <sz val="11"/>
      <color rgb="FF242424"/>
      <name val="Aptos Narrow"/>
      <charset val="1"/>
    </font>
    <font>
      <sz val="11"/>
      <color rgb="FF000000"/>
      <name val="Calibri"/>
      <family val="2"/>
      <scheme val="minor"/>
    </font>
    <font>
      <b/>
      <sz val="9"/>
      <color rgb="FF3D5A80"/>
      <name val="Tahoma"/>
      <family val="2"/>
    </font>
    <font>
      <b/>
      <sz val="10"/>
      <color rgb="FF000000"/>
      <name val="Tahoma"/>
      <family val="2"/>
    </font>
    <font>
      <b/>
      <sz val="10"/>
      <color theme="0"/>
      <name val="Tahoma"/>
      <family val="2"/>
    </font>
    <font>
      <b/>
      <sz val="10"/>
      <name val="Tahoma"/>
      <family val="2"/>
    </font>
    <font>
      <sz val="10"/>
      <color rgb="FF000000"/>
      <name val="Tahoma"/>
      <family val="2"/>
      <charset val="222"/>
    </font>
    <font>
      <sz val="10"/>
      <color rgb="FF00B050"/>
      <name val="Tahoma"/>
      <family val="2"/>
    </font>
    <font>
      <sz val="10"/>
      <color rgb="FFFF0000"/>
      <name val="Segoe UI"/>
    </font>
    <font>
      <sz val="11"/>
      <color theme="1"/>
      <name val="Calibri"/>
    </font>
    <font>
      <sz val="11"/>
      <color rgb="FFED7D31"/>
      <name val="Tahoma"/>
    </font>
    <font>
      <b/>
      <sz val="9"/>
      <color rgb="FF3D5A80"/>
      <name val="Tahoma"/>
      <family val="2"/>
      <charset val="1"/>
    </font>
    <font>
      <b/>
      <sz val="10"/>
      <color rgb="FFFFFFFF"/>
      <name val="Tahoma"/>
      <family val="2"/>
      <charset val="1"/>
    </font>
    <font>
      <b/>
      <sz val="11"/>
      <color rgb="FF1F3864"/>
      <name val="Tahoma"/>
    </font>
    <font>
      <i/>
      <sz val="9"/>
      <color rgb="FF595959"/>
      <name val="Tahoma"/>
      <family val="2"/>
    </font>
    <font>
      <b/>
      <sz val="9"/>
      <name val="Tahoma"/>
      <family val="2"/>
    </font>
    <font>
      <sz val="9"/>
      <name val="Tahoma"/>
      <family val="2"/>
    </font>
  </fonts>
  <fills count="86">
    <fill>
      <patternFill patternType="none"/>
    </fill>
    <fill>
      <patternFill patternType="gray125"/>
    </fill>
    <fill>
      <patternFill patternType="solid">
        <fgColor rgb="FF1F3864"/>
        <bgColor rgb="FF1F3864"/>
      </patternFill>
    </fill>
    <fill>
      <patternFill patternType="solid">
        <fgColor rgb="FF2E4A6B"/>
        <bgColor rgb="FF2E4A6B"/>
      </patternFill>
    </fill>
    <fill>
      <patternFill patternType="solid">
        <fgColor rgb="FFD6E4F0"/>
        <bgColor rgb="FFD6E4F0"/>
      </patternFill>
    </fill>
    <fill>
      <patternFill patternType="solid">
        <fgColor rgb="FFF5F9FF"/>
        <bgColor rgb="FFF5F9FF"/>
      </patternFill>
    </fill>
    <fill>
      <patternFill patternType="solid">
        <fgColor rgb="FFFFFFFF"/>
        <bgColor rgb="FFFFFFFF"/>
      </patternFill>
    </fill>
    <fill>
      <patternFill patternType="solid">
        <fgColor rgb="FFE2EFDA"/>
        <bgColor rgb="FFE2EFDA"/>
      </patternFill>
    </fill>
    <fill>
      <patternFill patternType="solid">
        <fgColor rgb="FFFAFAFA"/>
        <bgColor rgb="FFFAFAFA"/>
      </patternFill>
    </fill>
    <fill>
      <patternFill patternType="solid">
        <fgColor rgb="FFFCE4D6"/>
        <bgColor rgb="FFFCE4D6"/>
      </patternFill>
    </fill>
    <fill>
      <patternFill patternType="solid">
        <fgColor rgb="FFFFF2CC"/>
        <bgColor rgb="FFFFF2CC"/>
      </patternFill>
    </fill>
    <fill>
      <patternFill patternType="solid">
        <fgColor rgb="FFDEEAF1"/>
        <bgColor rgb="FFDEEAF1"/>
      </patternFill>
    </fill>
    <fill>
      <patternFill patternType="solid">
        <fgColor theme="6" tint="0.79998168889431442"/>
        <bgColor indexed="64"/>
      </patternFill>
    </fill>
    <fill>
      <patternFill patternType="solid">
        <fgColor rgb="FFFFD966"/>
        <bgColor rgb="FF000000"/>
      </patternFill>
    </fill>
    <fill>
      <patternFill patternType="solid">
        <fgColor rgb="FF305496"/>
        <bgColor indexed="64"/>
      </patternFill>
    </fill>
    <fill>
      <patternFill patternType="solid">
        <fgColor rgb="FFCCFFFF"/>
        <bgColor rgb="FF000000"/>
      </patternFill>
    </fill>
    <fill>
      <patternFill patternType="solid">
        <fgColor rgb="FFF8CBAD"/>
        <bgColor rgb="FF000000"/>
      </patternFill>
    </fill>
    <fill>
      <patternFill patternType="solid">
        <fgColor rgb="FFFCE4D6"/>
        <bgColor rgb="FF000000"/>
      </patternFill>
    </fill>
    <fill>
      <patternFill patternType="solid">
        <fgColor rgb="FFFFF2CC"/>
        <bgColor rgb="FF000000"/>
      </patternFill>
    </fill>
    <fill>
      <patternFill patternType="solid">
        <fgColor theme="0"/>
        <bgColor indexed="64"/>
      </patternFill>
    </fill>
    <fill>
      <patternFill patternType="solid">
        <fgColor theme="9" tint="0.59999389629810485"/>
        <bgColor indexed="64"/>
      </patternFill>
    </fill>
    <fill>
      <patternFill patternType="solid">
        <fgColor rgb="FFFFC2C3"/>
        <bgColor indexed="64"/>
      </patternFill>
    </fill>
    <fill>
      <patternFill patternType="solid">
        <fgColor theme="1"/>
        <bgColor indexed="64"/>
      </patternFill>
    </fill>
    <fill>
      <patternFill patternType="solid">
        <fgColor theme="7" tint="0.79998168889431442"/>
        <bgColor indexed="64"/>
      </patternFill>
    </fill>
    <fill>
      <patternFill patternType="solid">
        <fgColor rgb="FF002060"/>
        <bgColor rgb="FF1F3864"/>
      </patternFill>
    </fill>
    <fill>
      <patternFill patternType="solid">
        <fgColor rgb="FF002060"/>
        <bgColor indexed="64"/>
      </patternFill>
    </fill>
    <fill>
      <patternFill patternType="solid">
        <fgColor rgb="FFFFFF00"/>
        <bgColor indexed="64"/>
      </patternFill>
    </fill>
    <fill>
      <patternFill patternType="solid">
        <fgColor rgb="FFFFFFFF"/>
        <bgColor rgb="FF000000"/>
      </patternFill>
    </fill>
    <fill>
      <patternFill patternType="solid">
        <fgColor rgb="FFF4B084"/>
        <bgColor rgb="FF000000"/>
      </patternFill>
    </fill>
    <fill>
      <patternFill patternType="solid">
        <fgColor rgb="FFFFE699"/>
        <bgColor rgb="FF000000"/>
      </patternFill>
    </fill>
    <fill>
      <patternFill patternType="solid">
        <fgColor rgb="FF808080"/>
        <bgColor rgb="FF000000"/>
      </patternFill>
    </fill>
    <fill>
      <patternFill patternType="solid">
        <fgColor rgb="FFB4C6E7"/>
        <bgColor rgb="FF000000"/>
      </patternFill>
    </fill>
    <fill>
      <patternFill patternType="solid">
        <fgColor rgb="FF9C0006"/>
      </patternFill>
    </fill>
    <fill>
      <patternFill patternType="solid">
        <fgColor rgb="FF2E4A6B"/>
      </patternFill>
    </fill>
    <fill>
      <patternFill patternType="solid">
        <fgColor rgb="FFC55A5A"/>
      </patternFill>
    </fill>
    <fill>
      <patternFill patternType="solid">
        <fgColor rgb="FFE8A33D"/>
      </patternFill>
    </fill>
    <fill>
      <patternFill patternType="solid">
        <fgColor rgb="FF548235"/>
      </patternFill>
    </fill>
    <fill>
      <patternFill patternType="solid">
        <fgColor rgb="FFFFF5F5"/>
      </patternFill>
    </fill>
    <fill>
      <patternFill patternType="solid">
        <fgColor rgb="FFD6E4F5"/>
        <bgColor rgb="FFD6E4F5"/>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FAD1"/>
        <bgColor indexed="64"/>
      </patternFill>
    </fill>
    <fill>
      <patternFill patternType="solid">
        <fgColor rgb="FFC6EFCE"/>
        <bgColor rgb="FF000000"/>
      </patternFill>
    </fill>
    <fill>
      <patternFill patternType="solid">
        <fgColor rgb="FFFFDEDE"/>
        <bgColor indexed="64"/>
      </patternFill>
    </fill>
    <fill>
      <patternFill patternType="solid">
        <fgColor rgb="FFEDE7F6"/>
      </patternFill>
    </fill>
    <fill>
      <patternFill patternType="solid">
        <fgColor rgb="FFFAFCFF"/>
      </patternFill>
    </fill>
    <fill>
      <patternFill patternType="solid">
        <fgColor rgb="FFF8FAFF"/>
      </patternFill>
    </fill>
    <fill>
      <patternFill patternType="solid">
        <fgColor rgb="FFFFFFFF"/>
      </patternFill>
    </fill>
    <fill>
      <patternFill patternType="solid">
        <fgColor rgb="FFF1F7EE"/>
      </patternFill>
    </fill>
    <fill>
      <patternFill patternType="solid">
        <fgColor rgb="FFECF2FA"/>
      </patternFill>
    </fill>
    <fill>
      <patternFill patternType="solid">
        <fgColor rgb="FFFCFCFC"/>
      </patternFill>
    </fill>
    <fill>
      <patternFill patternType="solid">
        <fgColor rgb="FFFDF2EC"/>
      </patternFill>
    </fill>
    <fill>
      <patternFill patternType="solid">
        <fgColor rgb="FFFFF9E8"/>
      </patternFill>
    </fill>
    <fill>
      <patternFill patternType="solid">
        <fgColor rgb="FFF6F4FA"/>
      </patternFill>
    </fill>
    <fill>
      <patternFill patternType="solid">
        <fgColor rgb="FFF0F5F8"/>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CCFF"/>
        <bgColor rgb="FFE2EFDA"/>
      </patternFill>
    </fill>
    <fill>
      <patternFill patternType="solid">
        <fgColor rgb="FFFFE1FF"/>
        <bgColor indexed="64"/>
      </patternFill>
    </fill>
    <fill>
      <patternFill patternType="solid">
        <fgColor rgb="FFAEAAAA"/>
        <bgColor rgb="FF000000"/>
      </patternFill>
    </fill>
    <fill>
      <patternFill patternType="solid">
        <fgColor theme="8"/>
        <bgColor indexed="64"/>
      </patternFill>
    </fill>
    <fill>
      <patternFill patternType="mediumGray">
        <fgColor rgb="FFFCFCFC"/>
        <bgColor rgb="FFF7FAFF"/>
      </patternFill>
    </fill>
    <fill>
      <patternFill patternType="solid">
        <fgColor rgb="FFF7FAFF"/>
        <bgColor rgb="FFFAFAFA"/>
      </patternFill>
    </fill>
    <fill>
      <patternFill patternType="solid">
        <fgColor rgb="FFFFFFFF"/>
        <bgColor rgb="FFFCFCFC"/>
      </patternFill>
    </fill>
    <fill>
      <patternFill patternType="solid">
        <fgColor rgb="FFFFE1FF"/>
        <bgColor rgb="FFFFDEDE"/>
      </patternFill>
    </fill>
    <fill>
      <patternFill patternType="solid">
        <fgColor rgb="FFECF2FA"/>
        <bgColor rgb="FFF0F5F8"/>
      </patternFill>
    </fill>
    <fill>
      <patternFill patternType="solid">
        <fgColor rgb="FFFCFCFC"/>
        <bgColor rgb="FFFAFAFA"/>
      </patternFill>
    </fill>
    <fill>
      <patternFill patternType="solid">
        <fgColor rgb="FFF1F7EE"/>
        <bgColor rgb="FFF0F5F8"/>
      </patternFill>
    </fill>
    <fill>
      <patternFill patternType="solid">
        <fgColor rgb="FFFDF2EC"/>
        <bgColor rgb="FFFFF5F5"/>
      </patternFill>
    </fill>
    <fill>
      <patternFill patternType="solid">
        <fgColor rgb="FFFFF9E8"/>
        <bgColor rgb="FFFFF5F5"/>
      </patternFill>
    </fill>
    <fill>
      <patternFill patternType="solid">
        <fgColor rgb="FFF6F4FA"/>
        <bgColor rgb="FFF0F5F8"/>
      </patternFill>
    </fill>
    <fill>
      <patternFill patternType="solid">
        <fgColor rgb="FFF0F5F8"/>
        <bgColor rgb="FFECF2FA"/>
      </patternFill>
    </fill>
    <fill>
      <patternFill patternType="solid">
        <fgColor rgb="FF2F4B6A"/>
        <bgColor rgb="FF1F3456"/>
      </patternFill>
    </fill>
    <fill>
      <patternFill patternType="solid">
        <fgColor theme="7" tint="0.39997558519241921"/>
        <bgColor indexed="64"/>
      </patternFill>
    </fill>
    <fill>
      <patternFill patternType="darkGray">
        <fgColor rgb="FF1F355A"/>
        <bgColor rgb="FF304E70"/>
      </patternFill>
    </fill>
    <fill>
      <patternFill patternType="darkGray">
        <fgColor rgb="FF304E70"/>
        <bgColor rgb="FF20579E"/>
      </patternFill>
    </fill>
    <fill>
      <patternFill patternType="mediumGray">
        <fgColor rgb="FF548235"/>
        <bgColor rgb="FF808080"/>
      </patternFill>
    </fill>
    <fill>
      <patternFill patternType="solid">
        <fgColor rgb="FFC4612F"/>
        <bgColor rgb="FFEB9A38"/>
      </patternFill>
    </fill>
    <fill>
      <patternFill patternType="solid">
        <fgColor rgb="FF513862"/>
        <bgColor rgb="FF1F355A"/>
      </patternFill>
    </fill>
    <fill>
      <patternFill patternType="darkGray">
        <fgColor rgb="FF513862"/>
        <bgColor rgb="FF304E70"/>
      </patternFill>
    </fill>
    <fill>
      <patternFill patternType="solid">
        <fgColor theme="0" tint="-0.14999847407452621"/>
        <bgColor rgb="FFDDDEDD"/>
      </patternFill>
    </fill>
    <fill>
      <patternFill patternType="solid">
        <fgColor theme="5" tint="0.59999389629810485"/>
        <bgColor rgb="FF000000"/>
      </patternFill>
    </fill>
  </fills>
  <borders count="65">
    <border>
      <left/>
      <right/>
      <top/>
      <bottom/>
      <diagonal/>
    </border>
    <border>
      <left/>
      <right/>
      <top/>
      <bottom/>
      <diagonal/>
    </border>
    <border>
      <left style="thin">
        <color rgb="FF99BBDD"/>
      </left>
      <right style="thin">
        <color rgb="FF99BBDD"/>
      </right>
      <top style="thin">
        <color rgb="FF99BBDD"/>
      </top>
      <bottom style="thin">
        <color rgb="FF99BBDD"/>
      </bottom>
      <diagonal/>
    </border>
    <border>
      <left style="thin">
        <color rgb="FFAAAAAA"/>
      </left>
      <right style="thin">
        <color rgb="FFAAAAAA"/>
      </right>
      <top style="thin">
        <color rgb="FFAAAAAA"/>
      </top>
      <bottom style="thin">
        <color rgb="FFAAAAAA"/>
      </bottom>
      <diagonal/>
    </border>
    <border>
      <left style="medium">
        <color rgb="FF2E4A6B"/>
      </left>
      <right style="medium">
        <color rgb="FF2E4A6B"/>
      </right>
      <top style="medium">
        <color rgb="FF2E4A6B"/>
      </top>
      <bottom style="medium">
        <color rgb="FF2E4A6B"/>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rgb="FFCC7777"/>
      </left>
      <right style="thin">
        <color rgb="FFCC7777"/>
      </right>
      <top style="thin">
        <color rgb="FFCC7777"/>
      </top>
      <bottom style="thin">
        <color rgb="FFCC7777"/>
      </bottom>
      <diagonal/>
    </border>
    <border>
      <left style="thin">
        <color rgb="FFC7C7C7"/>
      </left>
      <right style="thin">
        <color rgb="FFC7C7C7"/>
      </right>
      <top style="thin">
        <color rgb="FFC7C7C7"/>
      </top>
      <bottom style="thin">
        <color rgb="FFC7C7C7"/>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2E4A6B"/>
      </left>
      <right/>
      <top style="medium">
        <color rgb="FF2E4A6B"/>
      </top>
      <bottom style="medium">
        <color rgb="FF2E4A6B"/>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style="thin">
        <color theme="0"/>
      </left>
      <right style="thin">
        <color theme="0"/>
      </right>
      <top style="medium">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rgb="FFAAAAAA"/>
      </right>
      <top style="thin">
        <color rgb="FFAAAAAA"/>
      </top>
      <bottom style="thin">
        <color rgb="FFAAAAAA"/>
      </bottom>
      <diagonal/>
    </border>
    <border>
      <left style="thin">
        <color rgb="FFDDDDDD"/>
      </left>
      <right style="thin">
        <color rgb="FFDDDDDD"/>
      </right>
      <top style="thin">
        <color rgb="FFDDDDDD"/>
      </top>
      <bottom style="thin">
        <color rgb="FFDDDDDD"/>
      </bottom>
      <diagonal/>
    </border>
    <border>
      <left/>
      <right/>
      <top/>
      <bottom style="medium">
        <color indexed="64"/>
      </bottom>
      <diagonal/>
    </border>
    <border>
      <left/>
      <right/>
      <top style="medium">
        <color indexed="64"/>
      </top>
      <bottom/>
      <diagonal/>
    </border>
    <border>
      <left style="thin">
        <color theme="1"/>
      </left>
      <right style="thin">
        <color theme="1"/>
      </right>
      <top style="thin">
        <color theme="1"/>
      </top>
      <bottom style="thin">
        <color theme="1"/>
      </bottom>
      <diagonal/>
    </border>
    <border>
      <left/>
      <right style="thin">
        <color theme="0"/>
      </right>
      <top style="medium">
        <color indexed="64"/>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bottom/>
      <diagonal/>
    </border>
    <border>
      <left/>
      <right style="thin">
        <color theme="1"/>
      </right>
      <top/>
      <bottom/>
      <diagonal/>
    </border>
    <border>
      <left style="thin">
        <color theme="1"/>
      </left>
      <right style="thin">
        <color theme="1"/>
      </right>
      <top/>
      <bottom/>
      <diagonal/>
    </border>
    <border>
      <left style="thin">
        <color theme="1"/>
      </left>
      <right style="thin">
        <color theme="1"/>
      </right>
      <top style="thin">
        <color theme="1"/>
      </top>
      <bottom/>
      <diagonal/>
    </border>
    <border>
      <left style="thin">
        <color rgb="FFD9D9D9"/>
      </left>
      <right style="thin">
        <color rgb="FFD9D9D9"/>
      </right>
      <top style="thin">
        <color rgb="FFD9D9D9"/>
      </top>
      <bottom style="thin">
        <color rgb="FFD9D9D9"/>
      </bottom>
      <diagonal/>
    </border>
    <border>
      <left style="medium">
        <color rgb="FF2F4B6A"/>
      </left>
      <right style="medium">
        <color rgb="FF2F4B6A"/>
      </right>
      <top style="medium">
        <color rgb="FF2F4B6A"/>
      </top>
      <bottom style="medium">
        <color rgb="FF2F4B6A"/>
      </bottom>
      <diagonal/>
    </border>
    <border>
      <left style="thin">
        <color rgb="FFB7B7B7"/>
      </left>
      <right style="thin">
        <color rgb="FFB7B7B7"/>
      </right>
      <top style="thin">
        <color rgb="FFB7B7B7"/>
      </top>
      <bottom style="thin">
        <color rgb="FFB7B7B7"/>
      </bottom>
      <diagonal/>
    </border>
  </borders>
  <cellStyleXfs count="4">
    <xf numFmtId="0" fontId="0" fillId="0" borderId="0"/>
    <xf numFmtId="0" fontId="11" fillId="0" borderId="0" applyNumberFormat="0" applyFill="0" applyBorder="0" applyAlignment="0" applyProtection="0"/>
    <xf numFmtId="9" fontId="50" fillId="0" borderId="0" applyFont="0" applyFill="0" applyBorder="0" applyAlignment="0" applyProtection="0"/>
    <xf numFmtId="0" fontId="56" fillId="0" borderId="1"/>
  </cellStyleXfs>
  <cellXfs count="610">
    <xf numFmtId="0" fontId="0" fillId="0" borderId="0" xfId="0"/>
    <xf numFmtId="0" fontId="4" fillId="4" borderId="2" xfId="0" applyFont="1" applyFill="1" applyBorder="1" applyAlignment="1">
      <alignment horizontal="center" vertical="center" wrapText="1"/>
    </xf>
    <xf numFmtId="0" fontId="5" fillId="5" borderId="3" xfId="0" applyFont="1" applyFill="1" applyBorder="1" applyAlignment="1">
      <alignment horizontal="left" vertical="center"/>
    </xf>
    <xf numFmtId="0" fontId="6" fillId="5" borderId="3" xfId="0" applyFont="1" applyFill="1" applyBorder="1" applyAlignment="1">
      <alignment horizontal="center" vertical="center"/>
    </xf>
    <xf numFmtId="0" fontId="6" fillId="7" borderId="3" xfId="0" applyFont="1" applyFill="1" applyBorder="1" applyAlignment="1">
      <alignment horizontal="center" vertical="center"/>
    </xf>
    <xf numFmtId="0" fontId="6" fillId="8" borderId="3" xfId="0" applyFont="1" applyFill="1" applyBorder="1" applyAlignment="1">
      <alignment horizontal="center" vertical="center"/>
    </xf>
    <xf numFmtId="0" fontId="6" fillId="9" borderId="3" xfId="0" applyFont="1" applyFill="1" applyBorder="1" applyAlignment="1">
      <alignment horizontal="center" vertical="center"/>
    </xf>
    <xf numFmtId="0" fontId="6" fillId="10" borderId="3" xfId="0" applyFont="1" applyFill="1" applyBorder="1" applyAlignment="1">
      <alignment horizontal="center" vertical="center"/>
    </xf>
    <xf numFmtId="0" fontId="6" fillId="11" borderId="3" xfId="0" applyFont="1" applyFill="1" applyBorder="1" applyAlignment="1">
      <alignment horizontal="center" vertical="center"/>
    </xf>
    <xf numFmtId="0" fontId="3" fillId="3" borderId="4" xfId="0" applyFont="1" applyFill="1" applyBorder="1" applyAlignment="1">
      <alignment horizontal="center" vertical="center"/>
    </xf>
    <xf numFmtId="0" fontId="10" fillId="0" borderId="0" xfId="0" applyFont="1"/>
    <xf numFmtId="0" fontId="8" fillId="3" borderId="8" xfId="0" applyFont="1" applyFill="1" applyBorder="1" applyAlignment="1">
      <alignment horizontal="center" vertical="center" wrapText="1"/>
    </xf>
    <xf numFmtId="0" fontId="9" fillId="0" borderId="8" xfId="0" applyFont="1" applyBorder="1" applyAlignment="1">
      <alignment horizontal="left" vertical="center" wrapText="1"/>
    </xf>
    <xf numFmtId="0" fontId="9" fillId="0" borderId="8" xfId="0" applyFont="1" applyBorder="1" applyAlignment="1">
      <alignment horizontal="center" vertical="center" wrapText="1"/>
    </xf>
    <xf numFmtId="0" fontId="10" fillId="0" borderId="9" xfId="0" applyFont="1" applyBorder="1"/>
    <xf numFmtId="0" fontId="10" fillId="0" borderId="1" xfId="0" applyFont="1" applyBorder="1"/>
    <xf numFmtId="16" fontId="9" fillId="0" borderId="8" xfId="0" applyNumberFormat="1" applyFont="1" applyBorder="1" applyAlignment="1">
      <alignment horizontal="center" vertical="center" wrapText="1"/>
    </xf>
    <xf numFmtId="0" fontId="0" fillId="0" borderId="1" xfId="0" applyBorder="1"/>
    <xf numFmtId="0" fontId="0" fillId="0" borderId="0" xfId="0" applyAlignment="1">
      <alignment vertical="top"/>
    </xf>
    <xf numFmtId="0" fontId="0" fillId="0" borderId="9" xfId="0" applyBorder="1"/>
    <xf numFmtId="0" fontId="0" fillId="0" borderId="10" xfId="0" applyBorder="1"/>
    <xf numFmtId="0" fontId="0" fillId="0" borderId="9" xfId="0" applyBorder="1" applyAlignment="1">
      <alignment horizontal="left" vertical="top"/>
    </xf>
    <xf numFmtId="0" fontId="0" fillId="0" borderId="0" xfId="0" applyAlignment="1">
      <alignment horizontal="center" vertical="top"/>
    </xf>
    <xf numFmtId="0" fontId="13" fillId="13" borderId="9" xfId="0" applyFont="1" applyFill="1" applyBorder="1" applyAlignment="1">
      <alignment horizontal="center" vertical="top"/>
    </xf>
    <xf numFmtId="0" fontId="14" fillId="14" borderId="9" xfId="0" applyFont="1" applyFill="1" applyBorder="1" applyAlignment="1">
      <alignment horizontal="center" vertical="top"/>
    </xf>
    <xf numFmtId="0" fontId="14" fillId="14" borderId="9" xfId="0" applyFont="1" applyFill="1" applyBorder="1" applyAlignment="1">
      <alignment horizontal="center" vertical="top" wrapText="1"/>
    </xf>
    <xf numFmtId="0" fontId="13" fillId="13" borderId="9" xfId="0" applyFont="1" applyFill="1" applyBorder="1" applyAlignment="1">
      <alignment horizontal="center" vertical="top" wrapText="1"/>
    </xf>
    <xf numFmtId="0" fontId="13" fillId="15" borderId="12" xfId="0" applyFont="1" applyFill="1" applyBorder="1" applyAlignment="1">
      <alignment horizontal="center" vertical="top" wrapText="1"/>
    </xf>
    <xf numFmtId="0" fontId="13" fillId="15" borderId="9" xfId="0" applyFont="1" applyFill="1" applyBorder="1" applyAlignment="1">
      <alignment horizontal="center" vertical="top" wrapText="1"/>
    </xf>
    <xf numFmtId="0" fontId="13" fillId="16" borderId="9" xfId="0" applyFont="1" applyFill="1" applyBorder="1" applyAlignment="1">
      <alignment horizontal="center" vertical="top" wrapText="1"/>
    </xf>
    <xf numFmtId="0" fontId="13" fillId="16" borderId="13" xfId="0" applyFont="1" applyFill="1" applyBorder="1" applyAlignment="1">
      <alignment horizontal="center" vertical="top" wrapText="1"/>
    </xf>
    <xf numFmtId="0" fontId="15" fillId="0" borderId="0" xfId="0" applyFont="1" applyAlignment="1">
      <alignment horizontal="center" vertical="top" wrapText="1"/>
    </xf>
    <xf numFmtId="0" fontId="0" fillId="0" borderId="9" xfId="0" applyBorder="1" applyAlignment="1">
      <alignment horizontal="center" vertical="top"/>
    </xf>
    <xf numFmtId="0" fontId="15" fillId="0" borderId="9" xfId="0" applyFont="1" applyBorder="1" applyAlignment="1">
      <alignment horizontal="center" vertical="top"/>
    </xf>
    <xf numFmtId="0" fontId="15" fillId="0" borderId="9" xfId="0" applyFont="1" applyBorder="1" applyAlignment="1">
      <alignment vertical="top" wrapText="1"/>
    </xf>
    <xf numFmtId="0" fontId="15" fillId="0" borderId="9" xfId="0" applyFont="1" applyBorder="1" applyAlignment="1">
      <alignment horizontal="center" vertical="top" wrapText="1"/>
    </xf>
    <xf numFmtId="0" fontId="15" fillId="0" borderId="9" xfId="0" applyFont="1" applyBorder="1" applyAlignment="1">
      <alignment horizontal="left" vertical="top" wrapText="1"/>
    </xf>
    <xf numFmtId="0" fontId="15" fillId="0" borderId="12" xfId="0" applyFont="1" applyBorder="1" applyAlignment="1">
      <alignment vertical="top" wrapText="1"/>
    </xf>
    <xf numFmtId="0" fontId="15" fillId="0" borderId="10" xfId="0" applyFont="1" applyBorder="1" applyAlignment="1">
      <alignment horizontal="left" vertical="top" wrapText="1"/>
    </xf>
    <xf numFmtId="0" fontId="15" fillId="0" borderId="9" xfId="0" applyFont="1" applyBorder="1" applyAlignment="1">
      <alignment horizontal="left" vertical="top"/>
    </xf>
    <xf numFmtId="0" fontId="15" fillId="0" borderId="0" xfId="0" applyFont="1" applyAlignment="1">
      <alignment horizontal="left" vertical="top"/>
    </xf>
    <xf numFmtId="0" fontId="15" fillId="0" borderId="15" xfId="0" applyFont="1" applyBorder="1" applyAlignment="1">
      <alignment horizontal="left" vertical="top" wrapText="1"/>
    </xf>
    <xf numFmtId="0" fontId="11" fillId="0" borderId="9" xfId="1" applyBorder="1" applyAlignment="1">
      <alignment horizontal="left" vertical="top" wrapText="1"/>
    </xf>
    <xf numFmtId="0" fontId="11" fillId="0" borderId="9" xfId="1" quotePrefix="1" applyBorder="1" applyAlignment="1">
      <alignment vertical="top"/>
    </xf>
    <xf numFmtId="0" fontId="15" fillId="0" borderId="0" xfId="0" applyFont="1" applyAlignment="1">
      <alignment horizontal="left" vertical="top" wrapText="1"/>
    </xf>
    <xf numFmtId="0" fontId="15" fillId="0" borderId="9" xfId="0" applyFont="1" applyBorder="1" applyAlignment="1">
      <alignment vertical="top"/>
    </xf>
    <xf numFmtId="0" fontId="15" fillId="0" borderId="12" xfId="0" applyFont="1" applyBorder="1" applyAlignment="1">
      <alignment horizontal="left" vertical="top" wrapText="1"/>
    </xf>
    <xf numFmtId="0" fontId="15" fillId="0" borderId="13" xfId="0" applyFont="1" applyBorder="1" applyAlignment="1">
      <alignment horizontal="center" vertical="top"/>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16" fillId="0" borderId="9" xfId="0" applyFont="1" applyBorder="1" applyAlignment="1">
      <alignment horizontal="center" vertical="top"/>
    </xf>
    <xf numFmtId="0" fontId="16" fillId="0" borderId="9" xfId="0" applyFont="1" applyBorder="1" applyAlignment="1">
      <alignment vertical="top" wrapText="1"/>
    </xf>
    <xf numFmtId="0" fontId="16" fillId="17" borderId="9" xfId="0" applyFont="1" applyFill="1" applyBorder="1" applyAlignment="1">
      <alignment horizontal="center" vertical="top"/>
    </xf>
    <xf numFmtId="0" fontId="16" fillId="0" borderId="9" xfId="0" applyFont="1" applyBorder="1" applyAlignment="1">
      <alignment horizontal="left" vertical="top" wrapText="1"/>
    </xf>
    <xf numFmtId="0" fontId="16" fillId="0" borderId="12" xfId="0" applyFont="1" applyBorder="1" applyAlignment="1">
      <alignment vertical="top" wrapText="1"/>
    </xf>
    <xf numFmtId="0" fontId="16" fillId="18" borderId="9" xfId="0" applyFont="1" applyFill="1" applyBorder="1" applyAlignment="1">
      <alignment horizontal="center" vertical="top"/>
    </xf>
    <xf numFmtId="0" fontId="0" fillId="0" borderId="0" xfId="0" applyAlignment="1">
      <alignment vertical="top" wrapText="1"/>
    </xf>
    <xf numFmtId="0" fontId="17" fillId="0" borderId="9" xfId="0" applyFont="1" applyBorder="1" applyAlignment="1">
      <alignment horizontal="left" vertical="top" wrapText="1"/>
    </xf>
    <xf numFmtId="0" fontId="16" fillId="0" borderId="12" xfId="0" applyFont="1" applyBorder="1" applyAlignment="1">
      <alignment horizontal="left" vertical="top" wrapText="1"/>
    </xf>
    <xf numFmtId="0" fontId="18" fillId="19" borderId="9" xfId="0" applyFont="1" applyFill="1" applyBorder="1" applyAlignment="1">
      <alignment horizontal="left" vertical="top" wrapText="1"/>
    </xf>
    <xf numFmtId="0" fontId="11" fillId="0" borderId="9" xfId="1" quotePrefix="1" applyBorder="1" applyAlignment="1">
      <alignment horizontal="left" vertical="top"/>
    </xf>
    <xf numFmtId="0" fontId="15" fillId="19" borderId="9" xfId="0" applyFont="1" applyFill="1" applyBorder="1" applyAlignment="1">
      <alignment horizontal="left" vertical="top" wrapText="1"/>
    </xf>
    <xf numFmtId="0" fontId="15" fillId="19" borderId="12" xfId="0" applyFont="1" applyFill="1" applyBorder="1" applyAlignment="1">
      <alignment horizontal="left" vertical="top" wrapText="1"/>
    </xf>
    <xf numFmtId="0" fontId="19" fillId="0" borderId="9" xfId="0" applyFont="1" applyBorder="1" applyAlignment="1">
      <alignment horizontal="left" vertical="top" wrapText="1"/>
    </xf>
    <xf numFmtId="0" fontId="15" fillId="0" borderId="0" xfId="0" applyFont="1" applyAlignment="1">
      <alignment horizontal="center" vertical="top"/>
    </xf>
    <xf numFmtId="0" fontId="20" fillId="0" borderId="9" xfId="0" applyFont="1" applyBorder="1" applyAlignment="1">
      <alignment horizontal="center" vertical="top"/>
    </xf>
    <xf numFmtId="0" fontId="20" fillId="0" borderId="9" xfId="0" applyFont="1" applyBorder="1" applyAlignment="1">
      <alignment vertical="top" wrapText="1"/>
    </xf>
    <xf numFmtId="0" fontId="20" fillId="0" borderId="9" xfId="0" applyFont="1" applyBorder="1" applyAlignment="1">
      <alignment horizontal="left" vertical="top" wrapText="1"/>
    </xf>
    <xf numFmtId="0" fontId="21" fillId="20" borderId="14" xfId="0" applyFont="1" applyFill="1" applyBorder="1" applyAlignment="1">
      <alignment horizontal="center" vertical="top"/>
    </xf>
    <xf numFmtId="0" fontId="21" fillId="12" borderId="14" xfId="0" applyFont="1" applyFill="1" applyBorder="1" applyAlignment="1">
      <alignment horizontal="center" vertical="top"/>
    </xf>
    <xf numFmtId="0" fontId="21" fillId="21" borderId="14" xfId="0" applyFont="1" applyFill="1" applyBorder="1" applyAlignment="1">
      <alignment horizontal="center" vertical="top"/>
    </xf>
    <xf numFmtId="0" fontId="22" fillId="22" borderId="14" xfId="0" applyFont="1" applyFill="1" applyBorder="1" applyAlignment="1">
      <alignment horizontal="center" vertical="top"/>
    </xf>
    <xf numFmtId="0" fontId="21" fillId="23" borderId="14" xfId="0" applyFont="1" applyFill="1" applyBorder="1" applyAlignment="1">
      <alignment horizontal="center" vertical="top"/>
    </xf>
    <xf numFmtId="9" fontId="21" fillId="12" borderId="14" xfId="0" applyNumberFormat="1" applyFont="1" applyFill="1" applyBorder="1" applyAlignment="1">
      <alignment horizontal="center" vertical="top"/>
    </xf>
    <xf numFmtId="0" fontId="6" fillId="5" borderId="5" xfId="0" applyFont="1" applyFill="1" applyBorder="1" applyAlignment="1">
      <alignment horizontal="center" vertical="center"/>
    </xf>
    <xf numFmtId="0" fontId="3" fillId="3" borderId="16" xfId="0" applyFont="1" applyFill="1" applyBorder="1" applyAlignment="1">
      <alignment horizontal="center" vertical="center"/>
    </xf>
    <xf numFmtId="0" fontId="0" fillId="0" borderId="10" xfId="0" applyBorder="1" applyAlignment="1">
      <alignment horizontal="center" vertical="top"/>
    </xf>
    <xf numFmtId="9" fontId="0" fillId="0" borderId="10" xfId="0" applyNumberFormat="1" applyBorder="1" applyAlignment="1">
      <alignment horizontal="center" vertical="top"/>
    </xf>
    <xf numFmtId="0" fontId="13" fillId="13" borderId="13" xfId="0" applyFont="1" applyFill="1" applyBorder="1" applyAlignment="1">
      <alignment horizontal="center" vertical="top"/>
    </xf>
    <xf numFmtId="0" fontId="0" fillId="0" borderId="0" xfId="0" applyAlignment="1">
      <alignment wrapText="1"/>
    </xf>
    <xf numFmtId="0" fontId="3" fillId="3" borderId="1" xfId="0" applyFont="1" applyFill="1" applyBorder="1" applyAlignment="1">
      <alignment horizontal="center" vertical="center"/>
    </xf>
    <xf numFmtId="9" fontId="0" fillId="0" borderId="9" xfId="0" applyNumberFormat="1" applyBorder="1" applyAlignment="1">
      <alignment horizontal="center" vertical="top"/>
    </xf>
    <xf numFmtId="0" fontId="0" fillId="0" borderId="13" xfId="0" applyBorder="1"/>
    <xf numFmtId="0" fontId="10" fillId="0" borderId="0" xfId="0" applyFont="1" applyAlignment="1">
      <alignment horizontal="center" vertical="top"/>
    </xf>
    <xf numFmtId="0" fontId="11" fillId="0" borderId="9" xfId="1" applyBorder="1" applyAlignment="1">
      <alignment vertical="top"/>
    </xf>
    <xf numFmtId="0" fontId="11" fillId="0" borderId="9" xfId="1" applyBorder="1" applyAlignment="1">
      <alignment horizontal="left" vertical="top"/>
    </xf>
    <xf numFmtId="0" fontId="14" fillId="14" borderId="13" xfId="0" applyFont="1" applyFill="1" applyBorder="1" applyAlignment="1">
      <alignment horizontal="center" vertical="top"/>
    </xf>
    <xf numFmtId="0" fontId="14" fillId="14" borderId="13" xfId="0" applyFont="1" applyFill="1" applyBorder="1" applyAlignment="1">
      <alignment horizontal="center" vertical="top" wrapText="1"/>
    </xf>
    <xf numFmtId="0" fontId="13" fillId="13" borderId="13" xfId="0" applyFont="1" applyFill="1" applyBorder="1" applyAlignment="1">
      <alignment horizontal="center" vertical="top" wrapText="1"/>
    </xf>
    <xf numFmtId="0" fontId="13" fillId="15" borderId="15" xfId="0" applyFont="1" applyFill="1" applyBorder="1" applyAlignment="1">
      <alignment horizontal="center" vertical="top" wrapText="1"/>
    </xf>
    <xf numFmtId="0" fontId="13" fillId="15" borderId="13" xfId="0" applyFont="1" applyFill="1" applyBorder="1" applyAlignment="1">
      <alignment horizontal="center" vertical="top" wrapText="1"/>
    </xf>
    <xf numFmtId="0" fontId="0" fillId="0" borderId="0" xfId="0" applyAlignment="1">
      <alignment horizontal="left" vertical="top"/>
    </xf>
    <xf numFmtId="0" fontId="16" fillId="19" borderId="9" xfId="0" applyFont="1" applyFill="1" applyBorder="1" applyAlignment="1">
      <alignment horizontal="left" vertical="top" wrapText="1"/>
    </xf>
    <xf numFmtId="0" fontId="15" fillId="0" borderId="9" xfId="0" quotePrefix="1" applyFont="1" applyBorder="1" applyAlignment="1">
      <alignment horizontal="left" vertical="top" wrapText="1"/>
    </xf>
    <xf numFmtId="0" fontId="18" fillId="0" borderId="9" xfId="0" applyFont="1" applyBorder="1" applyAlignment="1">
      <alignment horizontal="left" vertical="top" wrapText="1"/>
    </xf>
    <xf numFmtId="0" fontId="43" fillId="0" borderId="18" xfId="0" applyFont="1" applyBorder="1" applyAlignment="1">
      <alignment horizontal="left" vertical="top"/>
    </xf>
    <xf numFmtId="0" fontId="43" fillId="0" borderId="18" xfId="0" applyFont="1" applyBorder="1" applyAlignment="1">
      <alignment horizontal="left" vertical="top" wrapText="1"/>
    </xf>
    <xf numFmtId="0" fontId="43" fillId="0" borderId="18" xfId="0" quotePrefix="1" applyFont="1" applyBorder="1" applyAlignment="1">
      <alignment horizontal="left" vertical="top" wrapText="1"/>
    </xf>
    <xf numFmtId="0" fontId="43" fillId="0" borderId="19" xfId="0" applyFont="1" applyBorder="1" applyAlignment="1">
      <alignment horizontal="left" vertical="top"/>
    </xf>
    <xf numFmtId="0" fontId="43" fillId="0" borderId="19" xfId="0" applyFont="1" applyBorder="1" applyAlignment="1">
      <alignment horizontal="left" vertical="top" wrapText="1"/>
    </xf>
    <xf numFmtId="0" fontId="43" fillId="0" borderId="19" xfId="0" quotePrefix="1" applyFont="1" applyBorder="1" applyAlignment="1">
      <alignment horizontal="left" vertical="top" wrapText="1"/>
    </xf>
    <xf numFmtId="0" fontId="14" fillId="22" borderId="1" xfId="0" applyFont="1" applyFill="1" applyBorder="1" applyAlignment="1">
      <alignment horizontal="center" vertical="top"/>
    </xf>
    <xf numFmtId="0" fontId="14" fillId="22" borderId="1" xfId="0" applyFont="1" applyFill="1" applyBorder="1" applyAlignment="1">
      <alignment horizontal="center" vertical="top" wrapText="1"/>
    </xf>
    <xf numFmtId="0" fontId="13" fillId="22" borderId="1" xfId="0" applyFont="1" applyFill="1" applyBorder="1" applyAlignment="1">
      <alignment horizontal="center" vertical="top" wrapText="1"/>
    </xf>
    <xf numFmtId="0" fontId="14" fillId="22" borderId="1" xfId="0" applyFont="1" applyFill="1" applyBorder="1" applyAlignment="1">
      <alignment horizontal="left" vertical="top"/>
    </xf>
    <xf numFmtId="0" fontId="43" fillId="0" borderId="22" xfId="0" applyFont="1" applyBorder="1" applyAlignment="1">
      <alignment horizontal="left" vertical="top"/>
    </xf>
    <xf numFmtId="0" fontId="43" fillId="0" borderId="22" xfId="0" applyFont="1" applyBorder="1" applyAlignment="1">
      <alignment horizontal="left" vertical="top" wrapText="1"/>
    </xf>
    <xf numFmtId="0" fontId="43" fillId="0" borderId="22" xfId="0" quotePrefix="1" applyFont="1" applyBorder="1" applyAlignment="1">
      <alignment horizontal="left" vertical="top" wrapText="1"/>
    </xf>
    <xf numFmtId="0" fontId="43" fillId="29" borderId="21" xfId="0" applyFont="1" applyFill="1" applyBorder="1"/>
    <xf numFmtId="0" fontId="43" fillId="29" borderId="12" xfId="0" applyFont="1" applyFill="1" applyBorder="1"/>
    <xf numFmtId="0" fontId="43" fillId="28" borderId="24" xfId="0" applyFont="1" applyFill="1" applyBorder="1"/>
    <xf numFmtId="0" fontId="43" fillId="28" borderId="15" xfId="0" applyFont="1" applyFill="1" applyBorder="1"/>
    <xf numFmtId="0" fontId="10" fillId="0" borderId="9" xfId="0" applyFont="1" applyBorder="1" applyAlignment="1">
      <alignment horizontal="left" vertical="top"/>
    </xf>
    <xf numFmtId="0" fontId="42" fillId="0" borderId="19" xfId="0" applyFont="1" applyBorder="1" applyAlignment="1">
      <alignment horizontal="left" vertical="top" wrapText="1"/>
    </xf>
    <xf numFmtId="0" fontId="43" fillId="18" borderId="19" xfId="0" applyFont="1" applyFill="1" applyBorder="1" applyAlignment="1">
      <alignment horizontal="left" vertical="top" wrapText="1"/>
    </xf>
    <xf numFmtId="0" fontId="10" fillId="0" borderId="0" xfId="0" applyFont="1" applyAlignment="1">
      <alignment horizontal="left" vertical="top"/>
    </xf>
    <xf numFmtId="0" fontId="45" fillId="22" borderId="0" xfId="0" applyFont="1" applyFill="1" applyAlignment="1">
      <alignment horizontal="left" vertical="top"/>
    </xf>
    <xf numFmtId="0" fontId="14" fillId="22" borderId="0" xfId="0" applyFont="1" applyFill="1" applyAlignment="1">
      <alignment horizontal="center" vertical="top"/>
    </xf>
    <xf numFmtId="0" fontId="14" fillId="22" borderId="0" xfId="0" applyFont="1" applyFill="1" applyAlignment="1">
      <alignment horizontal="center" vertical="top" wrapText="1"/>
    </xf>
    <xf numFmtId="0" fontId="13" fillId="22" borderId="0" xfId="0" applyFont="1" applyFill="1" applyAlignment="1">
      <alignment horizontal="center" vertical="top" wrapText="1"/>
    </xf>
    <xf numFmtId="0" fontId="43" fillId="0" borderId="17" xfId="0" applyFont="1" applyBorder="1" applyAlignment="1">
      <alignment horizontal="center" vertical="top"/>
    </xf>
    <xf numFmtId="0" fontId="43" fillId="0" borderId="20" xfId="0" applyFont="1" applyBorder="1" applyAlignment="1">
      <alignment horizontal="center" vertical="top"/>
    </xf>
    <xf numFmtId="0" fontId="43" fillId="28" borderId="14" xfId="0" applyFont="1" applyFill="1" applyBorder="1" applyAlignment="1">
      <alignment horizontal="left" vertical="top"/>
    </xf>
    <xf numFmtId="0" fontId="43" fillId="29" borderId="10" xfId="0" quotePrefix="1" applyFont="1" applyFill="1" applyBorder="1" applyAlignment="1">
      <alignment horizontal="left" vertical="top"/>
    </xf>
    <xf numFmtId="0" fontId="43" fillId="0" borderId="18" xfId="0" applyFont="1" applyBorder="1" applyAlignment="1">
      <alignment horizontal="center" vertical="top"/>
    </xf>
    <xf numFmtId="0" fontId="43" fillId="0" borderId="19" xfId="0" applyFont="1" applyBorder="1" applyAlignment="1">
      <alignment horizontal="center" vertical="top"/>
    </xf>
    <xf numFmtId="0" fontId="43" fillId="0" borderId="22" xfId="0" applyFont="1" applyBorder="1" applyAlignment="1">
      <alignment horizontal="center" vertical="top"/>
    </xf>
    <xf numFmtId="0" fontId="43" fillId="28" borderId="24" xfId="0" applyFont="1" applyFill="1" applyBorder="1" applyAlignment="1">
      <alignment horizontal="center"/>
    </xf>
    <xf numFmtId="0" fontId="43" fillId="29" borderId="21" xfId="0" applyFont="1" applyFill="1" applyBorder="1" applyAlignment="1">
      <alignment horizontal="center"/>
    </xf>
    <xf numFmtId="0" fontId="10" fillId="0" borderId="0" xfId="0" applyFont="1" applyAlignment="1">
      <alignment horizontal="center"/>
    </xf>
    <xf numFmtId="0" fontId="0" fillId="0" borderId="0" xfId="0" applyAlignment="1">
      <alignment horizontal="center"/>
    </xf>
    <xf numFmtId="0" fontId="43" fillId="17" borderId="17" xfId="0" applyFont="1" applyFill="1" applyBorder="1" applyAlignment="1">
      <alignment horizontal="center" vertical="top"/>
    </xf>
    <xf numFmtId="0" fontId="43" fillId="17" borderId="23" xfId="0" applyFont="1" applyFill="1" applyBorder="1" applyAlignment="1">
      <alignment horizontal="center" vertical="top"/>
    </xf>
    <xf numFmtId="0" fontId="43" fillId="17" borderId="20" xfId="0" applyFont="1" applyFill="1" applyBorder="1" applyAlignment="1">
      <alignment horizontal="center" vertical="top"/>
    </xf>
    <xf numFmtId="0" fontId="43" fillId="27" borderId="17" xfId="0" applyFont="1" applyFill="1" applyBorder="1" applyAlignment="1">
      <alignment horizontal="center" vertical="top"/>
    </xf>
    <xf numFmtId="0" fontId="43" fillId="27" borderId="23" xfId="0" applyFont="1" applyFill="1" applyBorder="1" applyAlignment="1">
      <alignment horizontal="center" vertical="top"/>
    </xf>
    <xf numFmtId="0" fontId="43" fillId="27" borderId="20" xfId="0" applyFont="1" applyFill="1" applyBorder="1" applyAlignment="1">
      <alignment horizontal="center" vertical="top"/>
    </xf>
    <xf numFmtId="0" fontId="43" fillId="28" borderId="24" xfId="0" applyFont="1" applyFill="1" applyBorder="1" applyAlignment="1">
      <alignment horizontal="center" vertical="top"/>
    </xf>
    <xf numFmtId="0" fontId="43" fillId="29" borderId="21" xfId="0" applyFont="1" applyFill="1" applyBorder="1" applyAlignment="1">
      <alignment horizontal="center" vertical="top"/>
    </xf>
    <xf numFmtId="0" fontId="43" fillId="0" borderId="27" xfId="0" applyFont="1" applyBorder="1"/>
    <xf numFmtId="0" fontId="43" fillId="0" borderId="27" xfId="0" applyFont="1" applyBorder="1" applyAlignment="1">
      <alignment wrapText="1"/>
    </xf>
    <xf numFmtId="0" fontId="43" fillId="0" borderId="19" xfId="0" applyFont="1" applyBorder="1"/>
    <xf numFmtId="0" fontId="43" fillId="27" borderId="17" xfId="0" applyFont="1" applyFill="1" applyBorder="1"/>
    <xf numFmtId="0" fontId="43" fillId="27" borderId="20" xfId="0" applyFont="1" applyFill="1" applyBorder="1"/>
    <xf numFmtId="0" fontId="43" fillId="0" borderId="27" xfId="0" applyFont="1" applyBorder="1" applyAlignment="1">
      <alignment vertical="top"/>
    </xf>
    <xf numFmtId="0" fontId="43" fillId="0" borderId="27" xfId="0" applyFont="1" applyBorder="1" applyAlignment="1">
      <alignment vertical="top" wrapText="1"/>
    </xf>
    <xf numFmtId="0" fontId="43" fillId="0" borderId="19" xfId="0" applyFont="1" applyBorder="1" applyAlignment="1">
      <alignment vertical="top"/>
    </xf>
    <xf numFmtId="0" fontId="43" fillId="0" borderId="27" xfId="0" applyFont="1" applyBorder="1" applyAlignment="1">
      <alignment horizontal="left" vertical="top"/>
    </xf>
    <xf numFmtId="0" fontId="43" fillId="0" borderId="27" xfId="0" applyFont="1" applyBorder="1" applyAlignment="1">
      <alignment horizontal="left" vertical="top" wrapText="1"/>
    </xf>
    <xf numFmtId="0" fontId="43" fillId="27" borderId="17" xfId="0" applyFont="1" applyFill="1" applyBorder="1" applyAlignment="1">
      <alignment horizontal="left" vertical="top"/>
    </xf>
    <xf numFmtId="0" fontId="43" fillId="0" borderId="11" xfId="0" applyFont="1" applyBorder="1" applyAlignment="1">
      <alignment horizontal="center" vertical="top"/>
    </xf>
    <xf numFmtId="0" fontId="43" fillId="0" borderId="27" xfId="0" applyFont="1" applyBorder="1" applyAlignment="1">
      <alignment horizontal="center" vertical="top"/>
    </xf>
    <xf numFmtId="0" fontId="43" fillId="0" borderId="12" xfId="0" applyFont="1" applyBorder="1"/>
    <xf numFmtId="0" fontId="43" fillId="0" borderId="18" xfId="0" applyFont="1" applyBorder="1"/>
    <xf numFmtId="0" fontId="43" fillId="0" borderId="12" xfId="0" applyFont="1" applyBorder="1" applyAlignment="1">
      <alignment wrapText="1"/>
    </xf>
    <xf numFmtId="0" fontId="43" fillId="0" borderId="28" xfId="0" applyFont="1" applyBorder="1" applyAlignment="1">
      <alignment wrapText="1"/>
    </xf>
    <xf numFmtId="0" fontId="43" fillId="0" borderId="18" xfId="0" applyFont="1" applyBorder="1" applyAlignment="1">
      <alignment wrapText="1"/>
    </xf>
    <xf numFmtId="0" fontId="43" fillId="0" borderId="9" xfId="0" applyFont="1" applyBorder="1" applyAlignment="1">
      <alignment horizontal="center" vertical="top"/>
    </xf>
    <xf numFmtId="0" fontId="43" fillId="0" borderId="12" xfId="0" applyFont="1" applyBorder="1" applyAlignment="1">
      <alignment horizontal="center" vertical="top"/>
    </xf>
    <xf numFmtId="0" fontId="43" fillId="0" borderId="28" xfId="0" applyFont="1" applyBorder="1" applyAlignment="1">
      <alignment vertical="top" wrapText="1"/>
    </xf>
    <xf numFmtId="0" fontId="43" fillId="0" borderId="1" xfId="0" applyFont="1" applyBorder="1" applyAlignment="1">
      <alignment vertical="top" wrapText="1"/>
    </xf>
    <xf numFmtId="0" fontId="43" fillId="0" borderId="12" xfId="0" applyFont="1" applyBorder="1" applyAlignment="1">
      <alignment horizontal="left" vertical="top" wrapText="1"/>
    </xf>
    <xf numFmtId="0" fontId="43" fillId="0" borderId="12" xfId="0" applyFont="1" applyBorder="1" applyAlignment="1">
      <alignment horizontal="left" vertical="top"/>
    </xf>
    <xf numFmtId="0" fontId="43" fillId="0" borderId="27" xfId="0" quotePrefix="1" applyFont="1" applyBorder="1" applyAlignment="1">
      <alignment horizontal="left" vertical="top" wrapText="1"/>
    </xf>
    <xf numFmtId="0" fontId="43" fillId="0" borderId="28" xfId="0" applyFont="1" applyBorder="1" applyAlignment="1">
      <alignment horizontal="left" vertical="top" wrapText="1"/>
    </xf>
    <xf numFmtId="0" fontId="43" fillId="0" borderId="1" xfId="0" applyFont="1" applyBorder="1" applyAlignment="1">
      <alignment horizontal="left" vertical="top" wrapText="1"/>
    </xf>
    <xf numFmtId="0" fontId="43" fillId="0" borderId="29" xfId="0" applyFont="1" applyBorder="1" applyAlignment="1">
      <alignment horizontal="left" vertical="top" wrapText="1"/>
    </xf>
    <xf numFmtId="0" fontId="43" fillId="0" borderId="1" xfId="0" applyFont="1" applyBorder="1"/>
    <xf numFmtId="0" fontId="43" fillId="0" borderId="19" xfId="0" applyFont="1" applyBorder="1" applyAlignment="1">
      <alignment wrapText="1"/>
    </xf>
    <xf numFmtId="0" fontId="43" fillId="0" borderId="26" xfId="0" applyFont="1" applyBorder="1" applyAlignment="1">
      <alignment vertical="top" wrapText="1"/>
    </xf>
    <xf numFmtId="0" fontId="43" fillId="0" borderId="1" xfId="0" applyFont="1" applyBorder="1" applyAlignment="1">
      <alignment vertical="top"/>
    </xf>
    <xf numFmtId="0" fontId="43" fillId="0" borderId="11" xfId="0" applyFont="1" applyBorder="1" applyAlignment="1">
      <alignment vertical="top" wrapText="1"/>
    </xf>
    <xf numFmtId="0" fontId="43" fillId="0" borderId="26" xfId="0" applyFont="1" applyBorder="1" applyAlignment="1">
      <alignment vertical="top"/>
    </xf>
    <xf numFmtId="0" fontId="43" fillId="0" borderId="21" xfId="0" applyFont="1" applyBorder="1" applyAlignment="1">
      <alignment vertical="top" wrapText="1"/>
    </xf>
    <xf numFmtId="0" fontId="43" fillId="28" borderId="25" xfId="0" applyFont="1" applyFill="1" applyBorder="1" applyAlignment="1">
      <alignment horizontal="left" vertical="top"/>
    </xf>
    <xf numFmtId="0" fontId="43" fillId="28" borderId="26" xfId="0" applyFont="1" applyFill="1" applyBorder="1" applyAlignment="1">
      <alignment horizontal="left" vertical="top"/>
    </xf>
    <xf numFmtId="0" fontId="43" fillId="28" borderId="27" xfId="0" applyFont="1" applyFill="1" applyBorder="1" applyAlignment="1">
      <alignment horizontal="left" vertical="top"/>
    </xf>
    <xf numFmtId="0" fontId="43" fillId="0" borderId="26" xfId="0" applyFont="1" applyBorder="1" applyAlignment="1">
      <alignment horizontal="left" vertical="top" wrapText="1"/>
    </xf>
    <xf numFmtId="0" fontId="43" fillId="0" borderId="1" xfId="0" applyFont="1" applyBorder="1" applyAlignment="1">
      <alignment horizontal="left" vertical="top"/>
    </xf>
    <xf numFmtId="0" fontId="43" fillId="0" borderId="11" xfId="0" applyFont="1" applyBorder="1" applyAlignment="1">
      <alignment horizontal="left" vertical="top" wrapText="1"/>
    </xf>
    <xf numFmtId="0" fontId="43" fillId="0" borderId="17" xfId="0" applyFont="1" applyBorder="1" applyAlignment="1">
      <alignment horizontal="left" vertical="top"/>
    </xf>
    <xf numFmtId="0" fontId="43" fillId="0" borderId="30" xfId="0" applyFont="1" applyBorder="1" applyAlignment="1">
      <alignment horizontal="left" vertical="top" wrapText="1"/>
    </xf>
    <xf numFmtId="0" fontId="43" fillId="18" borderId="27" xfId="0" applyFont="1" applyFill="1" applyBorder="1" applyAlignment="1">
      <alignment horizontal="left" vertical="top" wrapText="1"/>
    </xf>
    <xf numFmtId="0" fontId="43" fillId="0" borderId="26" xfId="0" applyFont="1" applyBorder="1" applyAlignment="1">
      <alignment horizontal="center" vertical="top"/>
    </xf>
    <xf numFmtId="0" fontId="43" fillId="0" borderId="28" xfId="0" applyFont="1" applyBorder="1"/>
    <xf numFmtId="0" fontId="43" fillId="28" borderId="10" xfId="0" applyFont="1" applyFill="1" applyBorder="1"/>
    <xf numFmtId="0" fontId="43" fillId="28" borderId="21" xfId="0" applyFont="1" applyFill="1" applyBorder="1"/>
    <xf numFmtId="0" fontId="43" fillId="28" borderId="12" xfId="0" applyFont="1" applyFill="1" applyBorder="1"/>
    <xf numFmtId="0" fontId="43" fillId="0" borderId="28" xfId="0" applyFont="1" applyBorder="1" applyAlignment="1">
      <alignment horizontal="center" vertical="top"/>
    </xf>
    <xf numFmtId="0" fontId="43" fillId="0" borderId="28" xfId="0" applyFont="1" applyBorder="1" applyAlignment="1">
      <alignment horizontal="left" vertical="top"/>
    </xf>
    <xf numFmtId="0" fontId="45" fillId="22" borderId="14" xfId="0" applyFont="1" applyFill="1" applyBorder="1" applyAlignment="1">
      <alignment horizontal="left" vertical="top"/>
    </xf>
    <xf numFmtId="0" fontId="14" fillId="22" borderId="24" xfId="0" applyFont="1" applyFill="1" applyBorder="1" applyAlignment="1">
      <alignment horizontal="center" vertical="top"/>
    </xf>
    <xf numFmtId="0" fontId="14" fillId="22" borderId="24" xfId="0" applyFont="1" applyFill="1" applyBorder="1" applyAlignment="1">
      <alignment horizontal="center" vertical="top" wrapText="1"/>
    </xf>
    <xf numFmtId="0" fontId="13" fillId="22" borderId="24" xfId="0" applyFont="1" applyFill="1" applyBorder="1" applyAlignment="1">
      <alignment horizontal="center" vertical="top" wrapText="1"/>
    </xf>
    <xf numFmtId="0" fontId="45" fillId="22" borderId="10" xfId="0" applyFont="1" applyFill="1" applyBorder="1" applyAlignment="1">
      <alignment horizontal="left" vertical="top"/>
    </xf>
    <xf numFmtId="0" fontId="14" fillId="22" borderId="21" xfId="0" applyFont="1" applyFill="1" applyBorder="1" applyAlignment="1">
      <alignment horizontal="center" vertical="top"/>
    </xf>
    <xf numFmtId="0" fontId="14" fillId="22" borderId="21" xfId="0" applyFont="1" applyFill="1" applyBorder="1" applyAlignment="1">
      <alignment horizontal="center" vertical="top" wrapText="1"/>
    </xf>
    <xf numFmtId="0" fontId="13" fillId="22" borderId="21" xfId="0" applyFont="1" applyFill="1" applyBorder="1" applyAlignment="1">
      <alignment horizontal="center" vertical="top" wrapText="1"/>
    </xf>
    <xf numFmtId="0" fontId="43" fillId="0" borderId="27" xfId="0" applyFont="1" applyBorder="1" applyAlignment="1">
      <alignment horizontal="center"/>
    </xf>
    <xf numFmtId="0" fontId="43" fillId="0" borderId="28" xfId="0" applyFont="1" applyBorder="1" applyAlignment="1">
      <alignment horizontal="center"/>
    </xf>
    <xf numFmtId="0" fontId="43" fillId="0" borderId="18" xfId="0" applyFont="1" applyBorder="1" applyAlignment="1">
      <alignment horizontal="center"/>
    </xf>
    <xf numFmtId="0" fontId="42" fillId="0" borderId="19" xfId="0" applyFont="1" applyBorder="1" applyAlignment="1">
      <alignment vertical="top"/>
    </xf>
    <xf numFmtId="0" fontId="43" fillId="0" borderId="28" xfId="0" applyFont="1" applyBorder="1" applyAlignment="1">
      <alignment vertical="top"/>
    </xf>
    <xf numFmtId="0" fontId="43" fillId="0" borderId="23" xfId="0" applyFont="1" applyBorder="1" applyAlignment="1">
      <alignment vertical="top"/>
    </xf>
    <xf numFmtId="0" fontId="43" fillId="0" borderId="31" xfId="0" applyFont="1" applyBorder="1" applyAlignment="1">
      <alignment horizontal="center" vertical="top"/>
    </xf>
    <xf numFmtId="0" fontId="42" fillId="0" borderId="19" xfId="0" applyFont="1" applyBorder="1" applyAlignment="1">
      <alignment horizontal="left" vertical="top"/>
    </xf>
    <xf numFmtId="0" fontId="43" fillId="0" borderId="17" xfId="0" applyFont="1" applyBorder="1" applyAlignment="1">
      <alignment horizontal="left" vertical="top" wrapText="1"/>
    </xf>
    <xf numFmtId="0" fontId="43" fillId="0" borderId="20" xfId="0" applyFont="1" applyBorder="1" applyAlignment="1">
      <alignment horizontal="left" vertical="top" wrapText="1"/>
    </xf>
    <xf numFmtId="0" fontId="43" fillId="0" borderId="20" xfId="0" applyFont="1" applyBorder="1" applyAlignment="1">
      <alignment horizontal="left" vertical="top"/>
    </xf>
    <xf numFmtId="0" fontId="43" fillId="0" borderId="15" xfId="0" applyFont="1" applyBorder="1" applyAlignment="1">
      <alignment horizontal="center" vertical="top"/>
    </xf>
    <xf numFmtId="0" fontId="43" fillId="0" borderId="15" xfId="0" applyFont="1" applyBorder="1"/>
    <xf numFmtId="0" fontId="43" fillId="0" borderId="31" xfId="0" applyFont="1" applyBorder="1" applyAlignment="1">
      <alignment horizontal="left" vertical="top" wrapText="1"/>
    </xf>
    <xf numFmtId="0" fontId="43" fillId="0" borderId="15" xfId="0" applyFont="1" applyBorder="1" applyAlignment="1">
      <alignment horizontal="left" vertical="top" wrapText="1"/>
    </xf>
    <xf numFmtId="0" fontId="43" fillId="0" borderId="15" xfId="0" applyFont="1" applyBorder="1" applyAlignment="1">
      <alignment horizontal="left" vertical="top"/>
    </xf>
    <xf numFmtId="0" fontId="43" fillId="0" borderId="15" xfId="0" applyFont="1" applyBorder="1" applyAlignment="1">
      <alignment wrapText="1"/>
    </xf>
    <xf numFmtId="0" fontId="43" fillId="28" borderId="10" xfId="0" applyFont="1" applyFill="1" applyBorder="1" applyAlignment="1">
      <alignment horizontal="left" vertical="top"/>
    </xf>
    <xf numFmtId="0" fontId="43" fillId="0" borderId="15" xfId="0" applyFont="1" applyBorder="1" applyAlignment="1">
      <alignment vertical="top" wrapText="1"/>
    </xf>
    <xf numFmtId="0" fontId="14" fillId="30" borderId="29" xfId="0" applyFont="1" applyFill="1" applyBorder="1"/>
    <xf numFmtId="0" fontId="14" fillId="30" borderId="0" xfId="0" applyFont="1" applyFill="1"/>
    <xf numFmtId="0" fontId="43" fillId="0" borderId="12" xfId="0" applyFont="1" applyBorder="1" applyAlignment="1">
      <alignment horizontal="center"/>
    </xf>
    <xf numFmtId="0" fontId="43" fillId="0" borderId="19" xfId="0" applyFont="1" applyBorder="1" applyAlignment="1">
      <alignment horizontal="center"/>
    </xf>
    <xf numFmtId="0" fontId="43" fillId="0" borderId="15" xfId="0" applyFont="1" applyBorder="1" applyAlignment="1">
      <alignment horizontal="center"/>
    </xf>
    <xf numFmtId="0" fontId="43" fillId="0" borderId="24" xfId="0" applyFont="1" applyBorder="1" applyAlignment="1">
      <alignment horizontal="left" vertical="top" wrapText="1"/>
    </xf>
    <xf numFmtId="0" fontId="42" fillId="0" borderId="30" xfId="0" applyFont="1" applyBorder="1" applyAlignment="1">
      <alignment horizontal="left" vertical="top"/>
    </xf>
    <xf numFmtId="0" fontId="43" fillId="31" borderId="10" xfId="0" applyFont="1" applyFill="1" applyBorder="1"/>
    <xf numFmtId="0" fontId="43" fillId="31" borderId="21" xfId="0" applyFont="1" applyFill="1" applyBorder="1"/>
    <xf numFmtId="0" fontId="43" fillId="31" borderId="12" xfId="0" applyFont="1" applyFill="1" applyBorder="1"/>
    <xf numFmtId="0" fontId="43" fillId="28" borderId="14" xfId="0" applyFont="1" applyFill="1" applyBorder="1"/>
    <xf numFmtId="0" fontId="43" fillId="0" borderId="22" xfId="0" applyFont="1" applyBorder="1"/>
    <xf numFmtId="0" fontId="43" fillId="27" borderId="23" xfId="0" applyFont="1" applyFill="1" applyBorder="1" applyAlignment="1">
      <alignment horizontal="left" vertical="top"/>
    </xf>
    <xf numFmtId="0" fontId="43" fillId="31" borderId="21" xfId="0" applyFont="1" applyFill="1" applyBorder="1" applyAlignment="1">
      <alignment horizontal="center" vertical="top"/>
    </xf>
    <xf numFmtId="0" fontId="43" fillId="27" borderId="17" xfId="0" applyFont="1" applyFill="1" applyBorder="1" applyAlignment="1">
      <alignment horizontal="left" vertical="top" wrapText="1"/>
    </xf>
    <xf numFmtId="0" fontId="43" fillId="17" borderId="9" xfId="0" applyFont="1" applyFill="1" applyBorder="1" applyAlignment="1">
      <alignment horizontal="center" vertical="top"/>
    </xf>
    <xf numFmtId="0" fontId="0" fillId="0" borderId="9" xfId="0" applyBorder="1" applyAlignment="1">
      <alignment horizontal="center" vertical="center"/>
    </xf>
    <xf numFmtId="0" fontId="12" fillId="0" borderId="0" xfId="0" applyFont="1"/>
    <xf numFmtId="0" fontId="0" fillId="0" borderId="9" xfId="0" applyBorder="1" applyAlignment="1">
      <alignment vertical="top" wrapText="1"/>
    </xf>
    <xf numFmtId="0" fontId="0" fillId="0" borderId="9" xfId="0" applyBorder="1" applyAlignment="1">
      <alignment horizontal="left" vertical="top" wrapText="1"/>
    </xf>
    <xf numFmtId="0" fontId="48" fillId="0" borderId="9" xfId="0" applyFont="1" applyBorder="1" applyAlignment="1">
      <alignment vertical="top" wrapText="1"/>
    </xf>
    <xf numFmtId="0" fontId="43" fillId="0" borderId="9" xfId="0" applyFont="1" applyBorder="1" applyAlignment="1">
      <alignment vertical="top" wrapText="1"/>
    </xf>
    <xf numFmtId="0" fontId="43" fillId="0" borderId="9" xfId="0" applyFont="1" applyBorder="1" applyAlignment="1">
      <alignment horizontal="left" vertical="top" wrapText="1"/>
    </xf>
    <xf numFmtId="0" fontId="0" fillId="0" borderId="13" xfId="0" applyBorder="1" applyAlignment="1">
      <alignment horizontal="left" vertical="top"/>
    </xf>
    <xf numFmtId="0" fontId="0" fillId="0" borderId="13" xfId="0" applyBorder="1" applyAlignment="1">
      <alignment horizontal="left" vertical="top" wrapText="1"/>
    </xf>
    <xf numFmtId="0" fontId="0" fillId="0" borderId="11" xfId="0" applyBorder="1" applyAlignment="1">
      <alignment horizontal="left" vertical="top"/>
    </xf>
    <xf numFmtId="0" fontId="0" fillId="0" borderId="11" xfId="0" applyBorder="1" applyAlignment="1">
      <alignment horizontal="left" vertical="top" wrapText="1"/>
    </xf>
    <xf numFmtId="0" fontId="15" fillId="0" borderId="13" xfId="0" applyFont="1" applyBorder="1" applyAlignment="1">
      <alignment horizontal="left" vertical="top"/>
    </xf>
    <xf numFmtId="0" fontId="0" fillId="0" borderId="10" xfId="0" applyBorder="1" applyAlignment="1">
      <alignment horizontal="left" vertical="top" wrapText="1"/>
    </xf>
    <xf numFmtId="0" fontId="0" fillId="0" borderId="10" xfId="0" quotePrefix="1" applyBorder="1" applyAlignment="1">
      <alignment horizontal="left" vertical="top" wrapText="1"/>
    </xf>
    <xf numFmtId="0" fontId="15" fillId="0" borderId="1" xfId="0" applyFont="1" applyBorder="1" applyAlignment="1">
      <alignment horizontal="left" vertical="top"/>
    </xf>
    <xf numFmtId="0" fontId="49" fillId="0" borderId="9" xfId="0" applyFont="1" applyBorder="1" applyAlignment="1">
      <alignment horizontal="center" vertical="top"/>
    </xf>
    <xf numFmtId="0" fontId="49" fillId="0" borderId="9" xfId="0" applyFont="1" applyBorder="1" applyAlignment="1">
      <alignment vertical="top" wrapText="1"/>
    </xf>
    <xf numFmtId="0" fontId="49" fillId="0" borderId="9" xfId="0" applyFont="1" applyBorder="1" applyAlignment="1">
      <alignment horizontal="left" vertical="top" wrapText="1"/>
    </xf>
    <xf numFmtId="0" fontId="20" fillId="0" borderId="9" xfId="0" applyFont="1" applyBorder="1" applyAlignment="1">
      <alignment horizontal="left" vertical="top"/>
    </xf>
    <xf numFmtId="0" fontId="11" fillId="0" borderId="0" xfId="1" applyAlignment="1">
      <alignment vertical="top"/>
    </xf>
    <xf numFmtId="0" fontId="15" fillId="19" borderId="15" xfId="0" applyFont="1" applyFill="1" applyBorder="1" applyAlignment="1">
      <alignment horizontal="left" vertical="top" wrapText="1"/>
    </xf>
    <xf numFmtId="0" fontId="15" fillId="0" borderId="25" xfId="0" applyFont="1" applyBorder="1" applyAlignment="1">
      <alignment horizontal="left" vertical="top" wrapText="1"/>
    </xf>
    <xf numFmtId="0" fontId="53" fillId="33" borderId="0" xfId="0" applyFont="1" applyFill="1" applyAlignment="1">
      <alignment horizontal="center" vertical="center"/>
    </xf>
    <xf numFmtId="0" fontId="53" fillId="32" borderId="0" xfId="0" applyFont="1" applyFill="1" applyAlignment="1">
      <alignment horizontal="center" vertical="center"/>
    </xf>
    <xf numFmtId="0" fontId="53" fillId="34" borderId="0" xfId="0" applyFont="1" applyFill="1" applyAlignment="1">
      <alignment horizontal="center" vertical="center"/>
    </xf>
    <xf numFmtId="0" fontId="53" fillId="35" borderId="0" xfId="0" applyFont="1" applyFill="1" applyAlignment="1">
      <alignment horizontal="center" vertical="center"/>
    </xf>
    <xf numFmtId="0" fontId="53" fillId="36" borderId="0" xfId="0" applyFont="1" applyFill="1" applyAlignment="1">
      <alignment horizontal="center" vertical="center"/>
    </xf>
    <xf numFmtId="0" fontId="54" fillId="34" borderId="7" xfId="0" applyFont="1" applyFill="1" applyBorder="1" applyAlignment="1">
      <alignment horizontal="center" vertical="center"/>
    </xf>
    <xf numFmtId="0" fontId="55" fillId="37" borderId="3" xfId="0" applyFont="1" applyFill="1" applyBorder="1" applyAlignment="1">
      <alignment horizontal="center" vertical="center"/>
    </xf>
    <xf numFmtId="0" fontId="6" fillId="6" borderId="3" xfId="0" applyFont="1" applyFill="1" applyBorder="1" applyAlignment="1">
      <alignment horizontal="center" vertical="center"/>
    </xf>
    <xf numFmtId="0" fontId="6" fillId="38" borderId="3" xfId="0" applyFont="1" applyFill="1" applyBorder="1" applyAlignment="1">
      <alignment horizontal="center" vertical="center"/>
    </xf>
    <xf numFmtId="0" fontId="57" fillId="39" borderId="32" xfId="3" applyFont="1" applyFill="1" applyBorder="1" applyAlignment="1">
      <alignment horizontal="center" vertical="center"/>
    </xf>
    <xf numFmtId="0" fontId="56" fillId="0" borderId="1" xfId="3"/>
    <xf numFmtId="0" fontId="57" fillId="39" borderId="34" xfId="3" applyFont="1" applyFill="1" applyBorder="1" applyAlignment="1">
      <alignment horizontal="center" vertical="center"/>
    </xf>
    <xf numFmtId="0" fontId="57" fillId="41" borderId="36" xfId="3" applyFont="1" applyFill="1" applyBorder="1" applyAlignment="1">
      <alignment horizontal="center"/>
    </xf>
    <xf numFmtId="0" fontId="57" fillId="42" borderId="37" xfId="3" applyFont="1" applyFill="1" applyBorder="1" applyAlignment="1">
      <alignment horizontal="center"/>
    </xf>
    <xf numFmtId="0" fontId="57" fillId="41" borderId="31" xfId="3" applyFont="1" applyFill="1" applyBorder="1" applyAlignment="1">
      <alignment horizontal="center"/>
    </xf>
    <xf numFmtId="0" fontId="57" fillId="42" borderId="38" xfId="3" applyFont="1" applyFill="1" applyBorder="1" applyAlignment="1">
      <alignment horizontal="center"/>
    </xf>
    <xf numFmtId="0" fontId="57" fillId="41" borderId="39" xfId="3" applyFont="1" applyFill="1" applyBorder="1" applyAlignment="1">
      <alignment horizontal="center"/>
    </xf>
    <xf numFmtId="0" fontId="57" fillId="42" borderId="40" xfId="3" applyFont="1" applyFill="1" applyBorder="1" applyAlignment="1">
      <alignment horizontal="center"/>
    </xf>
    <xf numFmtId="0" fontId="57" fillId="42" borderId="41" xfId="3" applyFont="1" applyFill="1" applyBorder="1" applyAlignment="1">
      <alignment horizontal="center"/>
    </xf>
    <xf numFmtId="0" fontId="59" fillId="43" borderId="9" xfId="3" applyFont="1" applyFill="1" applyBorder="1" applyAlignment="1">
      <alignment horizontal="center"/>
    </xf>
    <xf numFmtId="0" fontId="59" fillId="43" borderId="9" xfId="3" applyFont="1" applyFill="1" applyBorder="1"/>
    <xf numFmtId="0" fontId="60" fillId="43" borderId="9" xfId="3" applyFont="1" applyFill="1" applyBorder="1" applyAlignment="1">
      <alignment horizontal="left"/>
    </xf>
    <xf numFmtId="0" fontId="61" fillId="43" borderId="9" xfId="3" applyFont="1" applyFill="1" applyBorder="1" applyAlignment="1">
      <alignment horizontal="left"/>
    </xf>
    <xf numFmtId="0" fontId="59" fillId="43" borderId="9" xfId="2" applyNumberFormat="1" applyFont="1" applyFill="1" applyBorder="1" applyAlignment="1">
      <alignment horizontal="center"/>
    </xf>
    <xf numFmtId="0" fontId="56" fillId="0" borderId="9" xfId="3" applyBorder="1" applyAlignment="1">
      <alignment horizontal="center" vertical="top"/>
    </xf>
    <xf numFmtId="0" fontId="56" fillId="23" borderId="9" xfId="3" applyFill="1" applyBorder="1" applyAlignment="1">
      <alignment vertical="top"/>
    </xf>
    <xf numFmtId="0" fontId="57" fillId="0" borderId="9" xfId="3" applyFont="1" applyBorder="1" applyAlignment="1">
      <alignment horizontal="center" vertical="top"/>
    </xf>
    <xf numFmtId="0" fontId="56" fillId="0" borderId="1" xfId="3" applyAlignment="1">
      <alignment vertical="top"/>
    </xf>
    <xf numFmtId="0" fontId="62" fillId="0" borderId="9" xfId="3" applyFont="1" applyBorder="1" applyAlignment="1">
      <alignment horizontal="center" vertical="top"/>
    </xf>
    <xf numFmtId="0" fontId="62" fillId="23" borderId="9" xfId="3" applyFont="1" applyFill="1" applyBorder="1" applyAlignment="1">
      <alignment vertical="top"/>
    </xf>
    <xf numFmtId="0" fontId="63" fillId="0" borderId="9" xfId="3" applyFont="1" applyBorder="1" applyAlignment="1">
      <alignment horizontal="center" vertical="top"/>
    </xf>
    <xf numFmtId="0" fontId="62" fillId="0" borderId="1" xfId="3" applyFont="1" applyAlignment="1">
      <alignment vertical="top"/>
    </xf>
    <xf numFmtId="0" fontId="59" fillId="43" borderId="34" xfId="3" applyFont="1" applyFill="1" applyBorder="1" applyAlignment="1">
      <alignment horizontal="center"/>
    </xf>
    <xf numFmtId="0" fontId="59" fillId="43" borderId="34" xfId="3" applyFont="1" applyFill="1" applyBorder="1"/>
    <xf numFmtId="0" fontId="59" fillId="43" borderId="13" xfId="3" applyFont="1" applyFill="1" applyBorder="1" applyAlignment="1">
      <alignment horizontal="center"/>
    </xf>
    <xf numFmtId="0" fontId="56" fillId="0" borderId="9" xfId="3" applyBorder="1"/>
    <xf numFmtId="0" fontId="56" fillId="0" borderId="9" xfId="3" applyBorder="1" applyAlignment="1">
      <alignment horizontal="center"/>
    </xf>
    <xf numFmtId="0" fontId="64" fillId="0" borderId="9" xfId="3" applyFont="1" applyBorder="1" applyAlignment="1">
      <alignment horizontal="center"/>
    </xf>
    <xf numFmtId="0" fontId="56" fillId="26" borderId="9" xfId="3" applyFill="1" applyBorder="1" applyAlignment="1">
      <alignment horizontal="center"/>
    </xf>
    <xf numFmtId="0" fontId="57" fillId="0" borderId="9" xfId="3" applyFont="1" applyBorder="1" applyAlignment="1">
      <alignment horizontal="center"/>
    </xf>
    <xf numFmtId="0" fontId="64" fillId="0" borderId="1" xfId="3" applyFont="1"/>
    <xf numFmtId="0" fontId="56" fillId="19" borderId="9" xfId="3" applyFill="1" applyBorder="1" applyAlignment="1">
      <alignment horizontal="center"/>
    </xf>
    <xf numFmtId="0" fontId="65" fillId="0" borderId="9" xfId="3" applyFont="1" applyBorder="1" applyAlignment="1">
      <alignment horizontal="center"/>
    </xf>
    <xf numFmtId="0" fontId="56" fillId="19" borderId="9" xfId="3" applyFill="1" applyBorder="1"/>
    <xf numFmtId="0" fontId="64" fillId="26" borderId="9" xfId="3" applyFont="1" applyFill="1" applyBorder="1" applyAlignment="1">
      <alignment horizontal="center"/>
    </xf>
    <xf numFmtId="0" fontId="59" fillId="0" borderId="9" xfId="3" applyFont="1" applyBorder="1" applyAlignment="1">
      <alignment horizontal="center"/>
    </xf>
    <xf numFmtId="0" fontId="57" fillId="44" borderId="42" xfId="3" applyFont="1" applyFill="1" applyBorder="1" applyAlignment="1">
      <alignment horizontal="center"/>
    </xf>
    <xf numFmtId="0" fontId="56" fillId="44" borderId="43" xfId="3" applyFill="1" applyBorder="1" applyAlignment="1">
      <alignment horizontal="center"/>
    </xf>
    <xf numFmtId="0" fontId="56" fillId="44" borderId="44" xfId="3" applyFill="1" applyBorder="1" applyAlignment="1">
      <alignment horizontal="center"/>
    </xf>
    <xf numFmtId="0" fontId="56" fillId="44" borderId="45" xfId="3" applyFill="1" applyBorder="1" applyAlignment="1">
      <alignment horizontal="center"/>
    </xf>
    <xf numFmtId="0" fontId="57" fillId="44" borderId="43" xfId="3" applyFont="1" applyFill="1" applyBorder="1" applyAlignment="1">
      <alignment horizontal="center"/>
    </xf>
    <xf numFmtId="0" fontId="57" fillId="44" borderId="46" xfId="3" applyFont="1" applyFill="1" applyBorder="1" applyAlignment="1">
      <alignment horizontal="center"/>
    </xf>
    <xf numFmtId="9" fontId="57" fillId="44" borderId="46" xfId="2" applyFont="1" applyFill="1" applyBorder="1" applyAlignment="1">
      <alignment horizontal="center"/>
    </xf>
    <xf numFmtId="9" fontId="0" fillId="23" borderId="0" xfId="2" applyFont="1" applyFill="1"/>
    <xf numFmtId="0" fontId="66" fillId="0" borderId="1" xfId="3" applyFont="1"/>
    <xf numFmtId="0" fontId="56" fillId="45" borderId="9" xfId="3" applyFill="1" applyBorder="1" applyAlignment="1">
      <alignment vertical="top"/>
    </xf>
    <xf numFmtId="0" fontId="67" fillId="46" borderId="17" xfId="0" applyFont="1" applyFill="1" applyBorder="1" applyAlignment="1">
      <alignment horizontal="center" vertical="top"/>
    </xf>
    <xf numFmtId="0" fontId="43" fillId="47" borderId="17" xfId="0" applyFont="1" applyFill="1" applyBorder="1" applyAlignment="1">
      <alignment horizontal="center" vertical="top"/>
    </xf>
    <xf numFmtId="0" fontId="56" fillId="0" borderId="11" xfId="3" applyBorder="1" applyAlignment="1">
      <alignment horizontal="center" vertical="top"/>
    </xf>
    <xf numFmtId="0" fontId="43" fillId="28" borderId="24" xfId="0" applyFont="1" applyFill="1" applyBorder="1" applyAlignment="1">
      <alignment horizontal="left" vertical="top"/>
    </xf>
    <xf numFmtId="0" fontId="43" fillId="29" borderId="21" xfId="0" quotePrefix="1" applyFont="1" applyFill="1" applyBorder="1" applyAlignment="1">
      <alignment horizontal="left" vertical="top"/>
    </xf>
    <xf numFmtId="0" fontId="45" fillId="22" borderId="21" xfId="0" applyFont="1" applyFill="1" applyBorder="1" applyAlignment="1">
      <alignment horizontal="left" vertical="top"/>
    </xf>
    <xf numFmtId="0" fontId="43" fillId="28" borderId="21" xfId="0" applyFont="1" applyFill="1" applyBorder="1" applyAlignment="1">
      <alignment horizontal="left" vertical="top"/>
    </xf>
    <xf numFmtId="0" fontId="14" fillId="30" borderId="1" xfId="0" applyFont="1" applyFill="1" applyBorder="1"/>
    <xf numFmtId="0" fontId="45" fillId="22" borderId="24" xfId="0" applyFont="1" applyFill="1" applyBorder="1" applyAlignment="1">
      <alignment horizontal="left" vertical="top"/>
    </xf>
    <xf numFmtId="0" fontId="43" fillId="0" borderId="47" xfId="0" applyFont="1" applyBorder="1" applyAlignment="1">
      <alignment horizontal="center" vertical="top"/>
    </xf>
    <xf numFmtId="0" fontId="68" fillId="0" borderId="9" xfId="0" applyFont="1" applyBorder="1" applyAlignment="1">
      <alignment horizontal="center" vertical="top"/>
    </xf>
    <xf numFmtId="0" fontId="1" fillId="24" borderId="17" xfId="0" applyFont="1" applyFill="1" applyBorder="1" applyAlignment="1">
      <alignment vertical="top"/>
    </xf>
    <xf numFmtId="0" fontId="2" fillId="25" borderId="17" xfId="0" applyFont="1" applyFill="1" applyBorder="1" applyAlignment="1">
      <alignment vertical="top"/>
    </xf>
    <xf numFmtId="0" fontId="2" fillId="25" borderId="17" xfId="0" applyFont="1" applyFill="1" applyBorder="1" applyAlignment="1">
      <alignment horizontal="center" vertical="top"/>
    </xf>
    <xf numFmtId="0" fontId="2" fillId="25" borderId="17" xfId="0" applyFont="1" applyFill="1" applyBorder="1" applyAlignment="1">
      <alignment vertical="top" wrapText="1"/>
    </xf>
    <xf numFmtId="0" fontId="10" fillId="0" borderId="17" xfId="0" applyFont="1" applyBorder="1" applyAlignment="1">
      <alignment vertical="top"/>
    </xf>
    <xf numFmtId="0" fontId="0" fillId="0" borderId="17" xfId="0" applyBorder="1" applyAlignment="1">
      <alignment vertical="top"/>
    </xf>
    <xf numFmtId="0" fontId="14" fillId="14" borderId="17" xfId="0" applyFont="1" applyFill="1" applyBorder="1" applyAlignment="1">
      <alignment horizontal="center" vertical="top"/>
    </xf>
    <xf numFmtId="0" fontId="14" fillId="14" borderId="17" xfId="0" applyFont="1" applyFill="1" applyBorder="1" applyAlignment="1">
      <alignment horizontal="center" vertical="top" wrapText="1"/>
    </xf>
    <xf numFmtId="0" fontId="13" fillId="13" borderId="17" xfId="0" applyFont="1" applyFill="1" applyBorder="1" applyAlignment="1">
      <alignment horizontal="center" vertical="top" wrapText="1"/>
    </xf>
    <xf numFmtId="0" fontId="13" fillId="15" borderId="17" xfId="0" applyFont="1" applyFill="1" applyBorder="1" applyAlignment="1">
      <alignment horizontal="center" vertical="top" wrapText="1"/>
    </xf>
    <xf numFmtId="0" fontId="13" fillId="16" borderId="17" xfId="0" applyFont="1" applyFill="1" applyBorder="1" applyAlignment="1">
      <alignment horizontal="center" vertical="top" wrapText="1"/>
    </xf>
    <xf numFmtId="0" fontId="23" fillId="0" borderId="17" xfId="0" applyFont="1" applyBorder="1" applyAlignment="1">
      <alignment horizontal="center" vertical="top" wrapText="1"/>
    </xf>
    <xf numFmtId="0" fontId="23" fillId="0" borderId="17" xfId="0" applyFont="1" applyBorder="1" applyAlignment="1">
      <alignment vertical="top" wrapText="1"/>
    </xf>
    <xf numFmtId="0" fontId="24" fillId="0" borderId="17" xfId="0" applyFont="1" applyBorder="1" applyAlignment="1">
      <alignment horizontal="center" vertical="top" wrapText="1"/>
    </xf>
    <xf numFmtId="0" fontId="27" fillId="0" borderId="17" xfId="0" applyFont="1" applyBorder="1" applyAlignment="1">
      <alignment horizontal="center" vertical="center"/>
    </xf>
    <xf numFmtId="9" fontId="25" fillId="0" borderId="17" xfId="0" applyNumberFormat="1" applyFont="1" applyBorder="1" applyAlignment="1">
      <alignment horizontal="center" vertical="top"/>
    </xf>
    <xf numFmtId="164" fontId="25" fillId="0" borderId="17" xfId="0" applyNumberFormat="1" applyFont="1" applyBorder="1" applyAlignment="1">
      <alignment horizontal="center" vertical="top" wrapText="1"/>
    </xf>
    <xf numFmtId="0" fontId="25" fillId="0" borderId="17" xfId="0" applyFont="1" applyBorder="1" applyAlignment="1">
      <alignment horizontal="center" vertical="top"/>
    </xf>
    <xf numFmtId="0" fontId="26" fillId="0" borderId="17" xfId="0" applyFont="1" applyBorder="1" applyAlignment="1">
      <alignment vertical="top"/>
    </xf>
    <xf numFmtId="0" fontId="23" fillId="0" borderId="17" xfId="0" applyFont="1" applyBorder="1" applyAlignment="1">
      <alignment vertical="top"/>
    </xf>
    <xf numFmtId="0" fontId="23" fillId="0" borderId="17" xfId="0" applyFont="1" applyBorder="1" applyAlignment="1">
      <alignment horizontal="center" vertical="top"/>
    </xf>
    <xf numFmtId="0" fontId="27" fillId="0" borderId="17" xfId="0" applyFont="1" applyBorder="1" applyAlignment="1">
      <alignment vertical="top" wrapText="1"/>
    </xf>
    <xf numFmtId="0" fontId="27" fillId="0" borderId="17" xfId="0" applyFont="1" applyBorder="1" applyAlignment="1">
      <alignment horizontal="center" vertical="top" wrapText="1"/>
    </xf>
    <xf numFmtId="0" fontId="28" fillId="0" borderId="17" xfId="0" applyFont="1" applyBorder="1" applyAlignment="1">
      <alignment horizontal="center" vertical="top" wrapText="1"/>
    </xf>
    <xf numFmtId="0" fontId="27" fillId="0" borderId="17" xfId="0" applyFont="1" applyBorder="1" applyAlignment="1">
      <alignment vertical="top"/>
    </xf>
    <xf numFmtId="0" fontId="27" fillId="0" borderId="17" xfId="0" applyFont="1" applyBorder="1" applyAlignment="1">
      <alignment horizontal="center" vertical="top"/>
    </xf>
    <xf numFmtId="0" fontId="10" fillId="0" borderId="17" xfId="0" applyFont="1" applyBorder="1" applyAlignment="1">
      <alignment horizontal="center" vertical="top"/>
    </xf>
    <xf numFmtId="0" fontId="10" fillId="0" borderId="17" xfId="0" applyFont="1" applyBorder="1" applyAlignment="1">
      <alignment vertical="top" wrapText="1"/>
    </xf>
    <xf numFmtId="0" fontId="0" fillId="0" borderId="17" xfId="0" applyBorder="1" applyAlignment="1">
      <alignment horizontal="center" vertical="top"/>
    </xf>
    <xf numFmtId="0" fontId="0" fillId="0" borderId="17" xfId="0" applyBorder="1" applyAlignment="1">
      <alignment vertical="top" wrapText="1"/>
    </xf>
    <xf numFmtId="0" fontId="55" fillId="37" borderId="3" xfId="0" applyFont="1" applyFill="1" applyBorder="1" applyAlignment="1">
      <alignment horizontal="center" vertical="top"/>
    </xf>
    <xf numFmtId="0" fontId="6" fillId="37" borderId="3" xfId="0" applyFont="1" applyFill="1" applyBorder="1" applyAlignment="1">
      <alignment horizontal="center" vertical="center"/>
    </xf>
    <xf numFmtId="0" fontId="9" fillId="37" borderId="3" xfId="0" applyFont="1" applyFill="1" applyBorder="1" applyAlignment="1">
      <alignment horizontal="center" vertical="center"/>
    </xf>
    <xf numFmtId="14" fontId="9" fillId="37" borderId="3" xfId="0" applyNumberFormat="1" applyFont="1" applyFill="1" applyBorder="1" applyAlignment="1">
      <alignment horizontal="center" vertical="center"/>
    </xf>
    <xf numFmtId="0" fontId="0" fillId="0" borderId="0" xfId="0" applyAlignment="1">
      <alignment vertical="center"/>
    </xf>
    <xf numFmtId="0" fontId="48" fillId="0" borderId="0" xfId="0" applyFont="1"/>
    <xf numFmtId="0" fontId="52" fillId="0" borderId="0" xfId="0" applyFont="1" applyAlignment="1">
      <alignment horizontal="center" vertical="center"/>
    </xf>
    <xf numFmtId="0" fontId="10" fillId="0" borderId="17" xfId="0" applyFont="1" applyBorder="1" applyAlignment="1">
      <alignment horizontal="center" vertical="center"/>
    </xf>
    <xf numFmtId="0" fontId="11" fillId="37" borderId="3" xfId="1" applyFill="1" applyBorder="1" applyAlignment="1">
      <alignment horizontal="center" vertical="center"/>
    </xf>
    <xf numFmtId="14" fontId="9" fillId="37" borderId="5" xfId="0" applyNumberFormat="1" applyFont="1" applyFill="1" applyBorder="1" applyAlignment="1">
      <alignment horizontal="center" vertical="center"/>
    </xf>
    <xf numFmtId="0" fontId="30" fillId="0" borderId="17" xfId="0" applyFont="1" applyBorder="1" applyAlignment="1">
      <alignment horizontal="center" vertical="top" wrapText="1" readingOrder="1"/>
    </xf>
    <xf numFmtId="0" fontId="30" fillId="0" borderId="17" xfId="0" applyFont="1" applyBorder="1" applyAlignment="1">
      <alignment vertical="top" wrapText="1" readingOrder="1"/>
    </xf>
    <xf numFmtId="0" fontId="30" fillId="0" borderId="17" xfId="0" quotePrefix="1" applyFont="1" applyBorder="1" applyAlignment="1">
      <alignment vertical="top" wrapText="1" readingOrder="1"/>
    </xf>
    <xf numFmtId="0" fontId="29" fillId="0" borderId="17" xfId="0" applyFont="1" applyBorder="1" applyAlignment="1">
      <alignment horizontal="center" vertical="top" wrapText="1" readingOrder="1"/>
    </xf>
    <xf numFmtId="166" fontId="29" fillId="0" borderId="17" xfId="0" applyNumberFormat="1" applyFont="1" applyBorder="1" applyAlignment="1">
      <alignment horizontal="center" vertical="top" wrapText="1" readingOrder="1"/>
    </xf>
    <xf numFmtId="0" fontId="29" fillId="0" borderId="17" xfId="0" applyFont="1" applyBorder="1" applyAlignment="1">
      <alignment vertical="top" wrapText="1" readingOrder="1"/>
    </xf>
    <xf numFmtId="0" fontId="29" fillId="0" borderId="17" xfId="0" applyFont="1" applyBorder="1" applyAlignment="1">
      <alignment vertical="top" readingOrder="1"/>
    </xf>
    <xf numFmtId="0" fontId="30" fillId="26" borderId="17" xfId="0" applyFont="1" applyFill="1" applyBorder="1" applyAlignment="1">
      <alignment vertical="top" wrapText="1" readingOrder="1"/>
    </xf>
    <xf numFmtId="165" fontId="9" fillId="37" borderId="3" xfId="0" applyNumberFormat="1" applyFont="1" applyFill="1" applyBorder="1" applyAlignment="1">
      <alignment horizontal="center" vertical="center"/>
    </xf>
    <xf numFmtId="0" fontId="6" fillId="48" borderId="3" xfId="0" applyFont="1" applyFill="1" applyBorder="1" applyAlignment="1">
      <alignment horizontal="center" vertical="center"/>
    </xf>
    <xf numFmtId="0" fontId="70" fillId="50" borderId="49" xfId="0" applyFont="1" applyFill="1" applyBorder="1" applyAlignment="1">
      <alignment horizontal="center" vertical="center"/>
    </xf>
    <xf numFmtId="0" fontId="70" fillId="51" borderId="49" xfId="0" applyFont="1" applyFill="1" applyBorder="1" applyAlignment="1">
      <alignment horizontal="center" vertical="center"/>
    </xf>
    <xf numFmtId="0" fontId="70" fillId="52" borderId="49" xfId="0" applyFont="1" applyFill="1" applyBorder="1" applyAlignment="1">
      <alignment horizontal="center" vertical="center"/>
    </xf>
    <xf numFmtId="0" fontId="70" fillId="53" borderId="49" xfId="0" applyFont="1" applyFill="1" applyBorder="1" applyAlignment="1">
      <alignment horizontal="center" vertical="center"/>
    </xf>
    <xf numFmtId="0" fontId="70" fillId="54" borderId="49" xfId="0" applyFont="1" applyFill="1" applyBorder="1" applyAlignment="1">
      <alignment horizontal="center" vertical="center"/>
    </xf>
    <xf numFmtId="0" fontId="70" fillId="55" borderId="49" xfId="0" applyFont="1" applyFill="1" applyBorder="1" applyAlignment="1">
      <alignment horizontal="center" vertical="center"/>
    </xf>
    <xf numFmtId="0" fontId="70" fillId="56" borderId="49" xfId="0" applyFont="1" applyFill="1" applyBorder="1" applyAlignment="1">
      <alignment horizontal="center" vertical="center"/>
    </xf>
    <xf numFmtId="0" fontId="70" fillId="57" borderId="49" xfId="0" applyFont="1" applyFill="1" applyBorder="1" applyAlignment="1">
      <alignment horizontal="center" vertical="center"/>
    </xf>
    <xf numFmtId="0" fontId="70" fillId="58" borderId="49" xfId="0" applyFont="1" applyFill="1" applyBorder="1" applyAlignment="1">
      <alignment horizontal="center" vertical="center"/>
    </xf>
    <xf numFmtId="0" fontId="56" fillId="44" borderId="50" xfId="3" applyFill="1" applyBorder="1" applyAlignment="1">
      <alignment horizontal="center"/>
    </xf>
    <xf numFmtId="165" fontId="56" fillId="0" borderId="9" xfId="3" applyNumberFormat="1" applyBorder="1" applyAlignment="1">
      <alignment horizontal="center" vertical="top"/>
    </xf>
    <xf numFmtId="0" fontId="57" fillId="41" borderId="52" xfId="3" applyFont="1" applyFill="1" applyBorder="1" applyAlignment="1">
      <alignment horizontal="center"/>
    </xf>
    <xf numFmtId="0" fontId="57" fillId="42" borderId="52" xfId="3" applyFont="1" applyFill="1" applyBorder="1" applyAlignment="1">
      <alignment horizontal="center"/>
    </xf>
    <xf numFmtId="0" fontId="57" fillId="59" borderId="52" xfId="3" applyFont="1" applyFill="1" applyBorder="1" applyAlignment="1">
      <alignment horizontal="center"/>
    </xf>
    <xf numFmtId="0" fontId="71" fillId="47" borderId="52" xfId="3" applyFont="1" applyFill="1" applyBorder="1" applyAlignment="1">
      <alignment horizontal="center"/>
    </xf>
    <xf numFmtId="0" fontId="71" fillId="23" borderId="52" xfId="3" applyFont="1" applyFill="1" applyBorder="1" applyAlignment="1">
      <alignment horizontal="center"/>
    </xf>
    <xf numFmtId="0" fontId="21" fillId="60" borderId="14" xfId="0" applyFont="1" applyFill="1" applyBorder="1" applyAlignment="1">
      <alignment horizontal="center" vertical="top"/>
    </xf>
    <xf numFmtId="0" fontId="56" fillId="0" borderId="9" xfId="3" quotePrefix="1" applyBorder="1" applyAlignment="1">
      <alignment horizontal="center" vertical="top"/>
    </xf>
    <xf numFmtId="0" fontId="9" fillId="0" borderId="9" xfId="3" applyFont="1" applyBorder="1" applyAlignment="1">
      <alignment horizontal="center" vertical="top"/>
    </xf>
    <xf numFmtId="0" fontId="73" fillId="43" borderId="9" xfId="3" applyFont="1" applyFill="1" applyBorder="1" applyAlignment="1">
      <alignment horizontal="center"/>
    </xf>
    <xf numFmtId="0" fontId="74" fillId="0" borderId="9" xfId="3" applyFont="1" applyBorder="1" applyAlignment="1">
      <alignment horizontal="center" vertical="top"/>
    </xf>
    <xf numFmtId="0" fontId="73" fillId="43" borderId="13" xfId="3" applyFont="1" applyFill="1" applyBorder="1" applyAlignment="1">
      <alignment horizontal="center"/>
    </xf>
    <xf numFmtId="0" fontId="9" fillId="0" borderId="9" xfId="3" applyFont="1" applyBorder="1" applyAlignment="1">
      <alignment horizontal="center"/>
    </xf>
    <xf numFmtId="0" fontId="9" fillId="19" borderId="9" xfId="3" applyFont="1" applyFill="1" applyBorder="1" applyAlignment="1">
      <alignment horizontal="center"/>
    </xf>
    <xf numFmtId="0" fontId="75" fillId="0" borderId="9" xfId="3" applyFont="1" applyBorder="1" applyAlignment="1">
      <alignment horizontal="center"/>
    </xf>
    <xf numFmtId="0" fontId="9" fillId="44" borderId="44" xfId="3" applyFont="1" applyFill="1" applyBorder="1" applyAlignment="1">
      <alignment horizontal="center"/>
    </xf>
    <xf numFmtId="0" fontId="9" fillId="44" borderId="50" xfId="3" applyFont="1" applyFill="1" applyBorder="1" applyAlignment="1">
      <alignment horizontal="center"/>
    </xf>
    <xf numFmtId="0" fontId="59" fillId="43" borderId="10" xfId="3" applyFont="1" applyFill="1" applyBorder="1" applyAlignment="1">
      <alignment horizontal="center"/>
    </xf>
    <xf numFmtId="0" fontId="71" fillId="42" borderId="60" xfId="3" applyFont="1" applyFill="1" applyBorder="1" applyAlignment="1">
      <alignment horizontal="center"/>
    </xf>
    <xf numFmtId="0" fontId="71" fillId="59" borderId="60" xfId="3" applyFont="1" applyFill="1" applyBorder="1" applyAlignment="1">
      <alignment horizontal="center"/>
    </xf>
    <xf numFmtId="0" fontId="71" fillId="47" borderId="60" xfId="3" applyFont="1" applyFill="1" applyBorder="1" applyAlignment="1">
      <alignment horizontal="center"/>
    </xf>
    <xf numFmtId="0" fontId="71" fillId="23" borderId="60" xfId="3" applyFont="1" applyFill="1" applyBorder="1" applyAlignment="1">
      <alignment horizontal="center"/>
    </xf>
    <xf numFmtId="0" fontId="9" fillId="0" borderId="11" xfId="3" applyFont="1" applyBorder="1" applyAlignment="1">
      <alignment horizontal="center" vertical="top"/>
    </xf>
    <xf numFmtId="0" fontId="9" fillId="0" borderId="11" xfId="3" quotePrefix="1" applyFont="1" applyBorder="1" applyAlignment="1">
      <alignment horizontal="center" vertical="top"/>
    </xf>
    <xf numFmtId="0" fontId="73" fillId="43" borderId="52" xfId="3" applyFont="1" applyFill="1" applyBorder="1" applyAlignment="1">
      <alignment horizontal="center"/>
    </xf>
    <xf numFmtId="0" fontId="62" fillId="45" borderId="12" xfId="3" applyFont="1" applyFill="1" applyBorder="1" applyAlignment="1">
      <alignment vertical="top"/>
    </xf>
    <xf numFmtId="0" fontId="56" fillId="45" borderId="12" xfId="3" applyFill="1" applyBorder="1" applyAlignment="1">
      <alignment vertical="top"/>
    </xf>
    <xf numFmtId="0" fontId="56" fillId="0" borderId="60" xfId="3" applyBorder="1" applyAlignment="1">
      <alignment vertical="top"/>
    </xf>
    <xf numFmtId="0" fontId="56" fillId="0" borderId="54" xfId="3" applyBorder="1" applyAlignment="1">
      <alignment vertical="top"/>
    </xf>
    <xf numFmtId="165" fontId="62" fillId="0" borderId="61" xfId="3" applyNumberFormat="1" applyFont="1" applyBorder="1" applyAlignment="1">
      <alignment horizontal="center" vertical="top"/>
    </xf>
    <xf numFmtId="0" fontId="62" fillId="0" borderId="60" xfId="3" applyFont="1" applyBorder="1" applyAlignment="1">
      <alignment horizontal="center" vertical="top"/>
    </xf>
    <xf numFmtId="165" fontId="74" fillId="0" borderId="61" xfId="3" applyNumberFormat="1" applyFont="1" applyBorder="1" applyAlignment="1">
      <alignment horizontal="center" vertical="top"/>
    </xf>
    <xf numFmtId="0" fontId="62" fillId="0" borderId="60" xfId="3" applyFont="1" applyBorder="1" applyAlignment="1">
      <alignment vertical="top"/>
    </xf>
    <xf numFmtId="10" fontId="6" fillId="7" borderId="3" xfId="1" applyNumberFormat="1" applyFont="1" applyFill="1" applyBorder="1" applyAlignment="1">
      <alignment horizontal="center" vertical="center"/>
    </xf>
    <xf numFmtId="10" fontId="70" fillId="52" borderId="49" xfId="0" applyNumberFormat="1" applyFont="1" applyFill="1" applyBorder="1" applyAlignment="1">
      <alignment horizontal="center" vertical="center"/>
    </xf>
    <xf numFmtId="10" fontId="6" fillId="7" borderId="3" xfId="0" applyNumberFormat="1" applyFont="1" applyFill="1" applyBorder="1" applyAlignment="1">
      <alignment horizontal="center" vertical="center"/>
    </xf>
    <xf numFmtId="0" fontId="10" fillId="0" borderId="1" xfId="0" applyFont="1" applyBorder="1" applyAlignment="1">
      <alignment horizontal="center" vertical="top"/>
    </xf>
    <xf numFmtId="0" fontId="43" fillId="27" borderId="9" xfId="0" applyFont="1" applyFill="1" applyBorder="1" applyAlignment="1">
      <alignment horizontal="center" vertical="top"/>
    </xf>
    <xf numFmtId="0" fontId="0" fillId="0" borderId="1" xfId="0" applyBorder="1" applyAlignment="1">
      <alignment vertical="top" wrapText="1"/>
    </xf>
    <xf numFmtId="14" fontId="55" fillId="37" borderId="5" xfId="0" applyNumberFormat="1" applyFont="1" applyFill="1" applyBorder="1" applyAlignment="1">
      <alignment horizontal="center" vertical="center"/>
    </xf>
    <xf numFmtId="165" fontId="55" fillId="37" borderId="3" xfId="0" applyNumberFormat="1" applyFont="1" applyFill="1" applyBorder="1" applyAlignment="1">
      <alignment horizontal="center" vertical="center"/>
    </xf>
    <xf numFmtId="0" fontId="6" fillId="61" borderId="3" xfId="0" applyFont="1" applyFill="1" applyBorder="1" applyAlignment="1">
      <alignment horizontal="center" vertical="center"/>
    </xf>
    <xf numFmtId="0" fontId="70" fillId="62" borderId="49" xfId="0" applyFont="1" applyFill="1" applyBorder="1" applyAlignment="1">
      <alignment horizontal="center" vertical="center"/>
    </xf>
    <xf numFmtId="0" fontId="0" fillId="0" borderId="1" xfId="0" applyBorder="1" applyAlignment="1">
      <alignment vertical="center"/>
    </xf>
    <xf numFmtId="0" fontId="70" fillId="49" borderId="49" xfId="0" applyFont="1" applyFill="1" applyBorder="1" applyAlignment="1">
      <alignment horizontal="left" vertical="center"/>
    </xf>
    <xf numFmtId="0" fontId="0" fillId="0" borderId="1" xfId="0" quotePrefix="1" applyBorder="1" applyAlignment="1">
      <alignment vertical="center"/>
    </xf>
    <xf numFmtId="0" fontId="9" fillId="0" borderId="1" xfId="3" applyFont="1"/>
    <xf numFmtId="0" fontId="23" fillId="0" borderId="9" xfId="0" applyFont="1" applyBorder="1" applyAlignment="1">
      <alignment horizontal="left" vertical="top"/>
    </xf>
    <xf numFmtId="0" fontId="23" fillId="0" borderId="9" xfId="0" applyFont="1" applyBorder="1" applyAlignment="1">
      <alignment horizontal="left" vertical="top" wrapText="1"/>
    </xf>
    <xf numFmtId="0" fontId="23" fillId="0" borderId="9" xfId="0" quotePrefix="1" applyFont="1" applyBorder="1" applyAlignment="1">
      <alignment horizontal="left" vertical="top" wrapText="1"/>
    </xf>
    <xf numFmtId="0" fontId="27" fillId="0" borderId="47" xfId="0" applyFont="1" applyBorder="1" applyAlignment="1">
      <alignment horizontal="center" vertical="top" wrapText="1"/>
    </xf>
    <xf numFmtId="0" fontId="27" fillId="0" borderId="18" xfId="0" applyFont="1" applyBorder="1" applyAlignment="1">
      <alignment horizontal="center" vertical="center"/>
    </xf>
    <xf numFmtId="0" fontId="27" fillId="0" borderId="23" xfId="0" applyFont="1" applyBorder="1" applyAlignment="1">
      <alignment vertical="top"/>
    </xf>
    <xf numFmtId="0" fontId="27" fillId="0" borderId="23" xfId="0" applyFont="1" applyBorder="1" applyAlignment="1">
      <alignment vertical="top" wrapText="1"/>
    </xf>
    <xf numFmtId="0" fontId="27" fillId="0" borderId="23" xfId="0" applyFont="1" applyBorder="1" applyAlignment="1">
      <alignment horizontal="center" vertical="top"/>
    </xf>
    <xf numFmtId="0" fontId="23" fillId="0" borderId="11" xfId="0" applyFont="1" applyBorder="1" applyAlignment="1">
      <alignment horizontal="left" vertical="top"/>
    </xf>
    <xf numFmtId="0" fontId="23" fillId="0" borderId="11" xfId="0" applyFont="1" applyBorder="1" applyAlignment="1">
      <alignment horizontal="left" vertical="top" wrapText="1"/>
    </xf>
    <xf numFmtId="0" fontId="23" fillId="0" borderId="11" xfId="0" quotePrefix="1" applyFont="1" applyBorder="1" applyAlignment="1">
      <alignment horizontal="left" vertical="top" wrapText="1"/>
    </xf>
    <xf numFmtId="0" fontId="23" fillId="0" borderId="13" xfId="0" applyFont="1" applyBorder="1" applyAlignment="1">
      <alignment horizontal="left" vertical="top"/>
    </xf>
    <xf numFmtId="0" fontId="23" fillId="0" borderId="13" xfId="0" applyFont="1" applyBorder="1" applyAlignment="1">
      <alignment horizontal="left" vertical="top" wrapText="1"/>
    </xf>
    <xf numFmtId="0" fontId="23" fillId="0" borderId="13" xfId="0" quotePrefix="1" applyFont="1" applyBorder="1" applyAlignment="1">
      <alignment horizontal="left" vertical="top" wrapText="1"/>
    </xf>
    <xf numFmtId="0" fontId="23" fillId="0" borderId="9" xfId="0" applyFont="1" applyBorder="1" applyAlignment="1">
      <alignment vertical="top"/>
    </xf>
    <xf numFmtId="0" fontId="23" fillId="0" borderId="9" xfId="0" applyFont="1" applyBorder="1" applyAlignment="1">
      <alignment vertical="top" wrapText="1"/>
    </xf>
    <xf numFmtId="0" fontId="23" fillId="0" borderId="9" xfId="0" quotePrefix="1" applyFont="1" applyBorder="1" applyAlignment="1">
      <alignment vertical="top" wrapText="1"/>
    </xf>
    <xf numFmtId="0" fontId="23" fillId="0" borderId="13" xfId="0" applyFont="1" applyBorder="1" applyAlignment="1">
      <alignment vertical="top"/>
    </xf>
    <xf numFmtId="0" fontId="23" fillId="0" borderId="13" xfId="0" applyFont="1" applyBorder="1" applyAlignment="1">
      <alignment vertical="top" wrapText="1"/>
    </xf>
    <xf numFmtId="0" fontId="23" fillId="0" borderId="13" xfId="0" quotePrefix="1" applyFont="1" applyBorder="1" applyAlignment="1">
      <alignment vertical="top" wrapText="1"/>
    </xf>
    <xf numFmtId="0" fontId="10" fillId="0" borderId="20" xfId="0" applyFont="1" applyBorder="1" applyAlignment="1">
      <alignment vertical="top"/>
    </xf>
    <xf numFmtId="0" fontId="10" fillId="0" borderId="20" xfId="0" applyFont="1" applyBorder="1" applyAlignment="1">
      <alignment horizontal="center" vertical="top"/>
    </xf>
    <xf numFmtId="0" fontId="10" fillId="0" borderId="20" xfId="0" applyFont="1" applyBorder="1" applyAlignment="1">
      <alignment vertical="top" wrapText="1"/>
    </xf>
    <xf numFmtId="0" fontId="52" fillId="0" borderId="0" xfId="0" applyFont="1" applyAlignment="1">
      <alignment horizontal="center" wrapText="1"/>
    </xf>
    <xf numFmtId="0" fontId="9" fillId="37" borderId="3" xfId="0" applyFont="1" applyFill="1" applyBorder="1" applyAlignment="1">
      <alignment horizontal="left" vertical="center"/>
    </xf>
    <xf numFmtId="0" fontId="0" fillId="0" borderId="0" xfId="0" applyAlignment="1">
      <alignment horizontal="left"/>
    </xf>
    <xf numFmtId="0" fontId="8" fillId="34" borderId="7" xfId="0" applyFont="1" applyFill="1" applyBorder="1" applyAlignment="1">
      <alignment horizontal="left" vertical="center"/>
    </xf>
    <xf numFmtId="0" fontId="23" fillId="0" borderId="62" xfId="0" applyFont="1" applyBorder="1" applyAlignment="1">
      <alignment vertical="top" wrapText="1"/>
    </xf>
    <xf numFmtId="0" fontId="10" fillId="0" borderId="18" xfId="0" applyFont="1" applyBorder="1" applyAlignment="1">
      <alignment vertical="top"/>
    </xf>
    <xf numFmtId="0" fontId="10" fillId="0" borderId="23" xfId="0" applyFont="1" applyBorder="1" applyAlignment="1">
      <alignment vertical="top"/>
    </xf>
    <xf numFmtId="0" fontId="11" fillId="0" borderId="62" xfId="1" applyBorder="1" applyAlignment="1">
      <alignment vertical="top" wrapText="1"/>
    </xf>
    <xf numFmtId="0" fontId="11" fillId="0" borderId="17" xfId="1" applyBorder="1" applyAlignment="1">
      <alignment vertical="top" wrapText="1"/>
    </xf>
    <xf numFmtId="0" fontId="76" fillId="0" borderId="62" xfId="0" applyFont="1" applyBorder="1" applyAlignment="1">
      <alignment vertical="top" wrapText="1"/>
    </xf>
    <xf numFmtId="0" fontId="77" fillId="0" borderId="17" xfId="0" applyFont="1" applyBorder="1" applyAlignment="1">
      <alignment vertical="top" wrapText="1" readingOrder="1"/>
    </xf>
    <xf numFmtId="0" fontId="43" fillId="63" borderId="17" xfId="0" applyFont="1" applyFill="1" applyBorder="1" applyAlignment="1">
      <alignment horizontal="center" vertical="top"/>
    </xf>
    <xf numFmtId="0" fontId="20" fillId="64" borderId="0" xfId="0" applyFont="1" applyFill="1" applyAlignment="1">
      <alignment horizontal="center" vertical="top" wrapText="1"/>
    </xf>
    <xf numFmtId="0" fontId="79" fillId="65" borderId="49" xfId="0" applyFont="1" applyFill="1" applyBorder="1" applyAlignment="1">
      <alignment horizontal="left" vertical="center"/>
    </xf>
    <xf numFmtId="0" fontId="79" fillId="66" borderId="49" xfId="0" applyFont="1" applyFill="1" applyBorder="1" applyAlignment="1">
      <alignment horizontal="center" vertical="center"/>
    </xf>
    <xf numFmtId="0" fontId="79" fillId="67" borderId="49" xfId="0" applyFont="1" applyFill="1" applyBorder="1" applyAlignment="1">
      <alignment horizontal="center" vertical="center"/>
    </xf>
    <xf numFmtId="0" fontId="79" fillId="68" borderId="49" xfId="0" applyFont="1" applyFill="1" applyBorder="1" applyAlignment="1">
      <alignment horizontal="center" vertical="center"/>
    </xf>
    <xf numFmtId="0" fontId="79" fillId="69" borderId="49" xfId="0" applyFont="1" applyFill="1" applyBorder="1" applyAlignment="1">
      <alignment horizontal="center" vertical="center"/>
    </xf>
    <xf numFmtId="0" fontId="79" fillId="70" borderId="49" xfId="0" applyFont="1" applyFill="1" applyBorder="1" applyAlignment="1">
      <alignment horizontal="center" vertical="center"/>
    </xf>
    <xf numFmtId="0" fontId="79" fillId="71" borderId="49" xfId="0" applyFont="1" applyFill="1" applyBorder="1" applyAlignment="1">
      <alignment horizontal="center" vertical="center"/>
    </xf>
    <xf numFmtId="0" fontId="79" fillId="72" borderId="49" xfId="0" applyFont="1" applyFill="1" applyBorder="1" applyAlignment="1">
      <alignment horizontal="center" vertical="center"/>
    </xf>
    <xf numFmtId="0" fontId="79" fillId="73" borderId="49" xfId="0" applyFont="1" applyFill="1" applyBorder="1" applyAlignment="1">
      <alignment horizontal="center" vertical="center"/>
    </xf>
    <xf numFmtId="0" fontId="79" fillId="74" borderId="49" xfId="0" applyFont="1" applyFill="1" applyBorder="1" applyAlignment="1">
      <alignment horizontal="center" vertical="center"/>
    </xf>
    <xf numFmtId="0" fontId="79" fillId="75" borderId="49" xfId="0" applyFont="1" applyFill="1" applyBorder="1" applyAlignment="1">
      <alignment horizontal="center" vertical="center"/>
    </xf>
    <xf numFmtId="10" fontId="79" fillId="71" borderId="49" xfId="0" applyNumberFormat="1" applyFont="1" applyFill="1" applyBorder="1" applyAlignment="1">
      <alignment horizontal="center" vertical="center"/>
    </xf>
    <xf numFmtId="0" fontId="80" fillId="76" borderId="63" xfId="0" applyFont="1" applyFill="1" applyBorder="1" applyAlignment="1">
      <alignment horizontal="center" vertical="center"/>
    </xf>
    <xf numFmtId="10" fontId="80" fillId="76" borderId="63" xfId="0" applyNumberFormat="1" applyFont="1" applyFill="1" applyBorder="1" applyAlignment="1">
      <alignment horizontal="center" vertical="center"/>
    </xf>
    <xf numFmtId="0" fontId="81" fillId="77" borderId="2" xfId="0" applyFont="1" applyFill="1" applyBorder="1" applyAlignment="1">
      <alignment horizontal="center" vertical="top" wrapText="1"/>
    </xf>
    <xf numFmtId="0" fontId="10" fillId="0" borderId="0" xfId="0" applyFont="1" applyAlignment="1">
      <alignment horizontal="center" vertical="top" wrapText="1"/>
    </xf>
    <xf numFmtId="0" fontId="0" fillId="0" borderId="0" xfId="0" applyAlignment="1">
      <alignment horizontal="center" vertical="top" wrapText="1"/>
    </xf>
    <xf numFmtId="165" fontId="74" fillId="0" borderId="60" xfId="3" applyNumberFormat="1" applyFont="1" applyBorder="1" applyAlignment="1">
      <alignment horizontal="center" vertical="top"/>
    </xf>
    <xf numFmtId="0" fontId="43" fillId="0" borderId="18" xfId="0" applyFont="1" applyBorder="1" applyAlignment="1">
      <alignment vertical="top"/>
    </xf>
    <xf numFmtId="0" fontId="43" fillId="0" borderId="19" xfId="0" applyFont="1" applyBorder="1" applyAlignment="1">
      <alignment vertical="top" wrapText="1"/>
    </xf>
    <xf numFmtId="0" fontId="13" fillId="22" borderId="0" xfId="0" applyFont="1" applyFill="1" applyAlignment="1">
      <alignment vertical="top" wrapText="1"/>
    </xf>
    <xf numFmtId="0" fontId="43" fillId="0" borderId="18" xfId="0" applyFont="1" applyBorder="1" applyAlignment="1">
      <alignment vertical="top" wrapText="1"/>
    </xf>
    <xf numFmtId="0" fontId="43" fillId="0" borderId="22" xfId="0" applyFont="1" applyBorder="1" applyAlignment="1">
      <alignment vertical="top" wrapText="1"/>
    </xf>
    <xf numFmtId="0" fontId="13" fillId="22" borderId="21" xfId="0" applyFont="1" applyFill="1" applyBorder="1" applyAlignment="1">
      <alignment vertical="top" wrapText="1"/>
    </xf>
    <xf numFmtId="0" fontId="43" fillId="28" borderId="26" xfId="0" applyFont="1" applyFill="1" applyBorder="1" applyAlignment="1">
      <alignment vertical="top"/>
    </xf>
    <xf numFmtId="0" fontId="43" fillId="0" borderId="12" xfId="0" applyFont="1" applyBorder="1" applyAlignment="1">
      <alignment vertical="top" wrapText="1"/>
    </xf>
    <xf numFmtId="0" fontId="13" fillId="22" borderId="24" xfId="0" applyFont="1" applyFill="1" applyBorder="1" applyAlignment="1">
      <alignment vertical="top" wrapText="1"/>
    </xf>
    <xf numFmtId="165" fontId="15" fillId="0" borderId="10" xfId="0" applyNumberFormat="1" applyFont="1" applyBorder="1" applyAlignment="1">
      <alignment horizontal="left" vertical="top" wrapText="1"/>
    </xf>
    <xf numFmtId="168" fontId="29" fillId="0" borderId="17" xfId="0" applyNumberFormat="1" applyFont="1" applyBorder="1" applyAlignment="1">
      <alignment horizontal="center" vertical="top" wrapText="1" readingOrder="1"/>
    </xf>
    <xf numFmtId="168" fontId="15" fillId="0" borderId="9" xfId="0" applyNumberFormat="1" applyFont="1" applyBorder="1" applyAlignment="1">
      <alignment horizontal="center" vertical="top"/>
    </xf>
    <xf numFmtId="168" fontId="0" fillId="0" borderId="9" xfId="0" applyNumberFormat="1" applyBorder="1" applyAlignment="1">
      <alignment horizontal="center" vertical="top"/>
    </xf>
    <xf numFmtId="168" fontId="0" fillId="0" borderId="9" xfId="0" applyNumberFormat="1" applyBorder="1" applyAlignment="1">
      <alignment horizontal="center" vertical="top" wrapText="1"/>
    </xf>
    <xf numFmtId="168" fontId="0" fillId="0" borderId="13" xfId="0" applyNumberFormat="1" applyBorder="1" applyAlignment="1">
      <alignment horizontal="center" vertical="top"/>
    </xf>
    <xf numFmtId="168" fontId="0" fillId="0" borderId="11" xfId="0" applyNumberFormat="1" applyBorder="1" applyAlignment="1">
      <alignment horizontal="center" vertical="top"/>
    </xf>
    <xf numFmtId="168" fontId="43" fillId="0" borderId="18" xfId="0" applyNumberFormat="1" applyFont="1" applyBorder="1" applyAlignment="1">
      <alignment horizontal="center" vertical="top"/>
    </xf>
    <xf numFmtId="168" fontId="43" fillId="0" borderId="19" xfId="0" applyNumberFormat="1" applyFont="1" applyBorder="1" applyAlignment="1">
      <alignment horizontal="left" vertical="top"/>
    </xf>
    <xf numFmtId="168" fontId="43" fillId="28" borderId="24" xfId="0" applyNumberFormat="1" applyFont="1" applyFill="1" applyBorder="1"/>
    <xf numFmtId="168" fontId="43" fillId="29" borderId="21" xfId="0" applyNumberFormat="1" applyFont="1" applyFill="1" applyBorder="1"/>
    <xf numFmtId="168" fontId="43" fillId="0" borderId="22" xfId="0" applyNumberFormat="1" applyFont="1" applyBorder="1" applyAlignment="1">
      <alignment horizontal="left" vertical="top"/>
    </xf>
    <xf numFmtId="168" fontId="13" fillId="22" borderId="0" xfId="0" applyNumberFormat="1" applyFont="1" applyFill="1" applyAlignment="1">
      <alignment horizontal="center" vertical="top" wrapText="1"/>
    </xf>
    <xf numFmtId="168" fontId="43" fillId="0" borderId="18" xfId="0" applyNumberFormat="1" applyFont="1" applyBorder="1" applyAlignment="1">
      <alignment horizontal="left" vertical="top"/>
    </xf>
    <xf numFmtId="168" fontId="13" fillId="22" borderId="21" xfId="0" applyNumberFormat="1" applyFont="1" applyFill="1" applyBorder="1" applyAlignment="1">
      <alignment horizontal="center" vertical="top" wrapText="1"/>
    </xf>
    <xf numFmtId="168" fontId="43" fillId="28" borderId="26" xfId="0" applyNumberFormat="1" applyFont="1" applyFill="1" applyBorder="1" applyAlignment="1">
      <alignment horizontal="left" vertical="top"/>
    </xf>
    <xf numFmtId="168" fontId="43" fillId="0" borderId="27" xfId="0" applyNumberFormat="1" applyFont="1" applyBorder="1" applyAlignment="1">
      <alignment horizontal="left" vertical="top"/>
    </xf>
    <xf numFmtId="168" fontId="43" fillId="28" borderId="21" xfId="0" applyNumberFormat="1" applyFont="1" applyFill="1" applyBorder="1"/>
    <xf numFmtId="168" fontId="43" fillId="0" borderId="28" xfId="0" applyNumberFormat="1" applyFont="1" applyBorder="1" applyAlignment="1">
      <alignment horizontal="left" vertical="top"/>
    </xf>
    <xf numFmtId="168" fontId="43" fillId="0" borderId="27" xfId="0" applyNumberFormat="1" applyFont="1" applyBorder="1"/>
    <xf numFmtId="168" fontId="43" fillId="0" borderId="28" xfId="0" applyNumberFormat="1" applyFont="1" applyBorder="1"/>
    <xf numFmtId="168" fontId="43" fillId="27" borderId="20" xfId="0" applyNumberFormat="1" applyFont="1" applyFill="1" applyBorder="1"/>
    <xf numFmtId="168" fontId="43" fillId="27" borderId="17" xfId="0" applyNumberFormat="1" applyFont="1" applyFill="1" applyBorder="1"/>
    <xf numFmtId="168" fontId="43" fillId="27" borderId="23" xfId="0" applyNumberFormat="1" applyFont="1" applyFill="1" applyBorder="1"/>
    <xf numFmtId="168" fontId="14" fillId="30" borderId="29" xfId="0" applyNumberFormat="1" applyFont="1" applyFill="1" applyBorder="1"/>
    <xf numFmtId="168" fontId="13" fillId="22" borderId="24" xfId="0" applyNumberFormat="1" applyFont="1" applyFill="1" applyBorder="1" applyAlignment="1">
      <alignment horizontal="center" vertical="top" wrapText="1"/>
    </xf>
    <xf numFmtId="168" fontId="43" fillId="31" borderId="21" xfId="0" applyNumberFormat="1" applyFont="1" applyFill="1" applyBorder="1"/>
    <xf numFmtId="168" fontId="43" fillId="0" borderId="19" xfId="0" applyNumberFormat="1" applyFont="1" applyBorder="1"/>
    <xf numFmtId="168" fontId="43" fillId="0" borderId="22" xfId="0" applyNumberFormat="1" applyFont="1" applyBorder="1"/>
    <xf numFmtId="168" fontId="25" fillId="0" borderId="17" xfId="0" applyNumberFormat="1" applyFont="1" applyBorder="1" applyAlignment="1">
      <alignment horizontal="center" vertical="top"/>
    </xf>
    <xf numFmtId="168" fontId="10" fillId="0" borderId="17" xfId="0" applyNumberFormat="1" applyFont="1" applyBorder="1" applyAlignment="1">
      <alignment horizontal="center" vertical="center"/>
    </xf>
    <xf numFmtId="168" fontId="10" fillId="0" borderId="17" xfId="0" applyNumberFormat="1" applyFont="1" applyBorder="1" applyAlignment="1">
      <alignment vertical="top"/>
    </xf>
    <xf numFmtId="0" fontId="68" fillId="0" borderId="10" xfId="0" applyFont="1" applyBorder="1" applyAlignment="1">
      <alignment horizontal="center" vertical="top"/>
    </xf>
    <xf numFmtId="0" fontId="43" fillId="29" borderId="24" xfId="0" applyFont="1" applyFill="1" applyBorder="1" applyAlignment="1">
      <alignment horizontal="center"/>
    </xf>
    <xf numFmtId="0" fontId="43" fillId="29" borderId="24" xfId="0" applyFont="1" applyFill="1" applyBorder="1"/>
    <xf numFmtId="0" fontId="43" fillId="29" borderId="24" xfId="0" applyFont="1" applyFill="1" applyBorder="1" applyAlignment="1">
      <alignment horizontal="center" vertical="top"/>
    </xf>
    <xf numFmtId="0" fontId="15" fillId="0" borderId="11" xfId="0" applyFont="1" applyBorder="1" applyAlignment="1">
      <alignment horizontal="center" vertical="top"/>
    </xf>
    <xf numFmtId="0" fontId="43" fillId="63" borderId="20" xfId="0" applyFont="1" applyFill="1" applyBorder="1" applyAlignment="1">
      <alignment horizontal="center" vertical="top"/>
    </xf>
    <xf numFmtId="0" fontId="43" fillId="45" borderId="17" xfId="0" applyFont="1" applyFill="1" applyBorder="1" applyAlignment="1">
      <alignment horizontal="center" vertical="top"/>
    </xf>
    <xf numFmtId="0" fontId="8" fillId="79" borderId="64" xfId="0" applyFont="1" applyFill="1" applyBorder="1" applyAlignment="1">
      <alignment horizontal="center" vertical="center" wrapText="1"/>
    </xf>
    <xf numFmtId="0" fontId="8" fillId="80" borderId="64" xfId="0" applyFont="1" applyFill="1" applyBorder="1" applyAlignment="1">
      <alignment horizontal="center" vertical="center" wrapText="1"/>
    </xf>
    <xf numFmtId="0" fontId="8" fillId="81" borderId="64" xfId="0" applyFont="1" applyFill="1" applyBorder="1" applyAlignment="1">
      <alignment horizontal="center" vertical="center" wrapText="1"/>
    </xf>
    <xf numFmtId="0" fontId="8" fillId="82" borderId="64" xfId="0" applyFont="1" applyFill="1" applyBorder="1" applyAlignment="1">
      <alignment horizontal="center" vertical="center" wrapText="1"/>
    </xf>
    <xf numFmtId="0" fontId="8" fillId="83" borderId="64" xfId="0" applyFont="1" applyFill="1" applyBorder="1" applyAlignment="1">
      <alignment horizontal="center" vertical="center" wrapText="1"/>
    </xf>
    <xf numFmtId="3" fontId="84" fillId="0" borderId="64" xfId="0" applyNumberFormat="1" applyFont="1" applyBorder="1" applyAlignment="1">
      <alignment horizontal="center" vertical="center" wrapText="1"/>
    </xf>
    <xf numFmtId="3" fontId="83" fillId="0" borderId="64" xfId="0" applyNumberFormat="1" applyFont="1" applyBorder="1" applyAlignment="1">
      <alignment horizontal="center" vertical="center" wrapText="1"/>
    </xf>
    <xf numFmtId="0" fontId="83" fillId="84" borderId="64" xfId="0" applyFont="1" applyFill="1" applyBorder="1" applyAlignment="1">
      <alignment horizontal="center" vertical="center" wrapText="1"/>
    </xf>
    <xf numFmtId="3" fontId="83" fillId="84" borderId="64" xfId="0" applyNumberFormat="1" applyFont="1" applyFill="1" applyBorder="1" applyAlignment="1">
      <alignment horizontal="center" vertical="center" wrapText="1"/>
    </xf>
    <xf numFmtId="168" fontId="83" fillId="0" borderId="64" xfId="0" applyNumberFormat="1" applyFont="1" applyBorder="1" applyAlignment="1">
      <alignment horizontal="center" vertical="center" wrapText="1"/>
    </xf>
    <xf numFmtId="0" fontId="43" fillId="0" borderId="25" xfId="0" applyFont="1" applyBorder="1" applyAlignment="1">
      <alignment horizontal="center" vertical="top"/>
    </xf>
    <xf numFmtId="0" fontId="42" fillId="0" borderId="22" xfId="0" applyFont="1" applyBorder="1" applyAlignment="1">
      <alignment vertical="top"/>
    </xf>
    <xf numFmtId="0" fontId="43" fillId="63" borderId="23" xfId="0" applyFont="1" applyFill="1" applyBorder="1" applyAlignment="1">
      <alignment horizontal="center" vertical="top"/>
    </xf>
    <xf numFmtId="0" fontId="43" fillId="28" borderId="26" xfId="0" applyFont="1" applyFill="1" applyBorder="1"/>
    <xf numFmtId="0" fontId="42" fillId="0" borderId="17" xfId="0" applyFont="1" applyBorder="1" applyAlignment="1">
      <alignment vertical="top"/>
    </xf>
    <xf numFmtId="0" fontId="43" fillId="0" borderId="17" xfId="0" applyFont="1" applyBorder="1" applyAlignment="1">
      <alignment vertical="top"/>
    </xf>
    <xf numFmtId="0" fontId="43" fillId="0" borderId="17" xfId="0" applyFont="1" applyBorder="1" applyAlignment="1">
      <alignment vertical="top" wrapText="1"/>
    </xf>
    <xf numFmtId="168" fontId="43" fillId="28" borderId="26" xfId="0" applyNumberFormat="1" applyFont="1" applyFill="1" applyBorder="1"/>
    <xf numFmtId="0" fontId="43" fillId="28" borderId="27" xfId="0" applyFont="1" applyFill="1" applyBorder="1"/>
    <xf numFmtId="0" fontId="43" fillId="0" borderId="17" xfId="0" applyFont="1" applyBorder="1"/>
    <xf numFmtId="0" fontId="43" fillId="0" borderId="17" xfId="0" applyFont="1" applyBorder="1" applyAlignment="1">
      <alignment wrapText="1"/>
    </xf>
    <xf numFmtId="0" fontId="43" fillId="63" borderId="47" xfId="0" applyFont="1" applyFill="1" applyBorder="1" applyAlignment="1">
      <alignment horizontal="center" vertical="top"/>
    </xf>
    <xf numFmtId="0" fontId="13" fillId="85" borderId="9" xfId="0" applyFont="1" applyFill="1" applyBorder="1" applyAlignment="1">
      <alignment horizontal="center" vertical="top" wrapText="1"/>
    </xf>
    <xf numFmtId="0" fontId="13" fillId="85" borderId="13" xfId="0" applyFont="1" applyFill="1" applyBorder="1" applyAlignment="1">
      <alignment horizontal="center" vertical="top" wrapText="1"/>
    </xf>
    <xf numFmtId="0" fontId="43" fillId="0" borderId="27" xfId="0" applyFont="1" applyBorder="1" applyAlignment="1">
      <alignment horizontal="center" vertical="top" wrapText="1"/>
    </xf>
    <xf numFmtId="0" fontId="43" fillId="0" borderId="28" xfId="0" applyFont="1" applyBorder="1" applyAlignment="1">
      <alignment horizontal="center" vertical="top" wrapText="1"/>
    </xf>
    <xf numFmtId="0" fontId="43" fillId="0" borderId="17" xfId="0" applyFont="1" applyBorder="1" applyAlignment="1">
      <alignment horizontal="center" vertical="top" wrapText="1"/>
    </xf>
    <xf numFmtId="0" fontId="13" fillId="16" borderId="9" xfId="0" applyFont="1" applyFill="1" applyBorder="1" applyAlignment="1">
      <alignment horizontal="left" vertical="top" wrapText="1"/>
    </xf>
    <xf numFmtId="168" fontId="43" fillId="27" borderId="20" xfId="0" applyNumberFormat="1" applyFont="1" applyFill="1" applyBorder="1" applyAlignment="1">
      <alignment horizontal="left" vertical="top"/>
    </xf>
    <xf numFmtId="168" fontId="43" fillId="27" borderId="17" xfId="0" applyNumberFormat="1" applyFont="1" applyFill="1" applyBorder="1" applyAlignment="1">
      <alignment horizontal="left" vertical="top"/>
    </xf>
    <xf numFmtId="168" fontId="43" fillId="27" borderId="23" xfId="0" applyNumberFormat="1" applyFont="1" applyFill="1" applyBorder="1" applyAlignment="1">
      <alignment horizontal="left" vertical="top"/>
    </xf>
    <xf numFmtId="168" fontId="43" fillId="0" borderId="17" xfId="0" applyNumberFormat="1" applyFont="1" applyBorder="1" applyAlignment="1">
      <alignment horizontal="left" vertical="top" wrapText="1"/>
    </xf>
    <xf numFmtId="0" fontId="30" fillId="0" borderId="17" xfId="0" applyFont="1" applyBorder="1" applyAlignment="1">
      <alignment vertical="top" readingOrder="1"/>
    </xf>
    <xf numFmtId="0" fontId="2" fillId="25" borderId="17" xfId="0" applyFont="1" applyFill="1" applyBorder="1" applyAlignment="1">
      <alignment horizontal="center" vertical="center"/>
    </xf>
    <xf numFmtId="0" fontId="13" fillId="16" borderId="17" xfId="0" applyFont="1" applyFill="1" applyBorder="1" applyAlignment="1">
      <alignment horizontal="center" vertical="center" wrapText="1"/>
    </xf>
    <xf numFmtId="0" fontId="0" fillId="0" borderId="17" xfId="0" applyBorder="1" applyAlignment="1">
      <alignment horizontal="center" vertical="center"/>
    </xf>
    <xf numFmtId="0" fontId="1" fillId="2" borderId="0" xfId="0" applyFont="1" applyFill="1" applyAlignment="1">
      <alignment horizontal="center" vertical="center"/>
    </xf>
    <xf numFmtId="0" fontId="0" fillId="0" borderId="1" xfId="0" applyBorder="1" applyAlignment="1">
      <alignment vertical="center"/>
    </xf>
    <xf numFmtId="0" fontId="3" fillId="3" borderId="0" xfId="0" applyFont="1" applyFill="1" applyAlignment="1">
      <alignment horizontal="center" vertical="center"/>
    </xf>
    <xf numFmtId="0" fontId="9" fillId="37" borderId="3" xfId="0" applyFont="1" applyFill="1" applyBorder="1" applyAlignment="1">
      <alignment horizontal="left" vertical="center" wrapText="1"/>
    </xf>
    <xf numFmtId="0" fontId="69" fillId="37" borderId="3" xfId="0" applyFont="1" applyFill="1" applyBorder="1" applyAlignment="1">
      <alignment vertical="center"/>
    </xf>
    <xf numFmtId="0" fontId="9" fillId="37" borderId="5" xfId="0" applyFont="1" applyFill="1" applyBorder="1" applyAlignment="1">
      <alignment horizontal="left" vertical="center" wrapText="1"/>
    </xf>
    <xf numFmtId="0" fontId="9" fillId="37" borderId="6" xfId="0" applyFont="1" applyFill="1" applyBorder="1" applyAlignment="1">
      <alignment horizontal="left" vertical="center" wrapText="1"/>
    </xf>
    <xf numFmtId="0" fontId="9" fillId="37" borderId="48" xfId="0" applyFont="1" applyFill="1" applyBorder="1" applyAlignment="1">
      <alignment horizontal="left" vertical="center" wrapText="1"/>
    </xf>
    <xf numFmtId="0" fontId="9" fillId="37" borderId="5" xfId="0" applyFont="1" applyFill="1" applyBorder="1" applyAlignment="1">
      <alignment horizontal="left" vertical="center"/>
    </xf>
    <xf numFmtId="0" fontId="9" fillId="37" borderId="6" xfId="0" applyFont="1" applyFill="1" applyBorder="1" applyAlignment="1">
      <alignment horizontal="left" vertical="center"/>
    </xf>
    <xf numFmtId="0" fontId="9" fillId="37" borderId="48" xfId="0" applyFont="1" applyFill="1" applyBorder="1" applyAlignment="1">
      <alignment horizontal="left" vertical="center"/>
    </xf>
    <xf numFmtId="0" fontId="9" fillId="37" borderId="3" xfId="0" applyFont="1" applyFill="1" applyBorder="1" applyAlignment="1">
      <alignment vertical="center"/>
    </xf>
    <xf numFmtId="0" fontId="51" fillId="32" borderId="0" xfId="0" applyFont="1" applyFill="1" applyAlignment="1">
      <alignment horizontal="center" vertical="center"/>
    </xf>
    <xf numFmtId="0" fontId="54" fillId="34"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7" fillId="0" borderId="0" xfId="0" applyFont="1" applyAlignment="1">
      <alignment horizontal="left" vertical="center"/>
    </xf>
    <xf numFmtId="167" fontId="72" fillId="40" borderId="55" xfId="3" applyNumberFormat="1" applyFont="1" applyFill="1" applyBorder="1" applyAlignment="1">
      <alignment horizontal="center"/>
    </xf>
    <xf numFmtId="167" fontId="72" fillId="40" borderId="56" xfId="3" applyNumberFormat="1" applyFont="1" applyFill="1" applyBorder="1" applyAlignment="1">
      <alignment horizontal="center"/>
    </xf>
    <xf numFmtId="167" fontId="72" fillId="40" borderId="57" xfId="3" applyNumberFormat="1" applyFont="1" applyFill="1" applyBorder="1" applyAlignment="1">
      <alignment horizontal="center"/>
    </xf>
    <xf numFmtId="0" fontId="72" fillId="22" borderId="32" xfId="3" applyFont="1" applyFill="1" applyBorder="1" applyAlignment="1">
      <alignment horizontal="center"/>
    </xf>
    <xf numFmtId="0" fontId="72" fillId="22" borderId="51" xfId="3" applyFont="1" applyFill="1" applyBorder="1" applyAlignment="1">
      <alignment horizontal="center"/>
    </xf>
    <xf numFmtId="0" fontId="72" fillId="22" borderId="53" xfId="3" applyFont="1" applyFill="1" applyBorder="1" applyAlignment="1">
      <alignment horizontal="center"/>
    </xf>
    <xf numFmtId="167" fontId="72" fillId="40" borderId="58" xfId="3" applyNumberFormat="1" applyFont="1" applyFill="1" applyBorder="1" applyAlignment="1">
      <alignment horizontal="center"/>
    </xf>
    <xf numFmtId="167" fontId="72" fillId="40" borderId="1" xfId="3" applyNumberFormat="1" applyFont="1" applyFill="1" applyAlignment="1">
      <alignment horizontal="center"/>
    </xf>
    <xf numFmtId="167" fontId="72" fillId="40" borderId="59" xfId="3" applyNumberFormat="1" applyFont="1" applyFill="1" applyBorder="1" applyAlignment="1">
      <alignment horizontal="center"/>
    </xf>
    <xf numFmtId="0" fontId="57" fillId="39" borderId="32" xfId="3" applyFont="1" applyFill="1" applyBorder="1" applyAlignment="1">
      <alignment horizontal="center" vertical="center"/>
    </xf>
    <xf numFmtId="0" fontId="58" fillId="22" borderId="34" xfId="3" applyFont="1" applyFill="1" applyBorder="1" applyAlignment="1">
      <alignment horizontal="center"/>
    </xf>
    <xf numFmtId="167" fontId="58" fillId="40" borderId="18" xfId="3" applyNumberFormat="1" applyFont="1" applyFill="1" applyBorder="1" applyAlignment="1">
      <alignment horizontal="center"/>
    </xf>
    <xf numFmtId="167" fontId="58" fillId="40" borderId="35" xfId="3" applyNumberFormat="1" applyFont="1" applyFill="1" applyBorder="1" applyAlignment="1">
      <alignment horizontal="center"/>
    </xf>
    <xf numFmtId="0" fontId="58" fillId="22" borderId="33" xfId="3" applyFont="1" applyFill="1" applyBorder="1" applyAlignment="1">
      <alignment horizontal="center"/>
    </xf>
    <xf numFmtId="0" fontId="1" fillId="78" borderId="0" xfId="0" applyFont="1" applyFill="1" applyAlignment="1">
      <alignment horizontal="center" vertical="center" wrapText="1"/>
    </xf>
    <xf numFmtId="0" fontId="8" fillId="78" borderId="64" xfId="0" applyFont="1" applyFill="1" applyBorder="1" applyAlignment="1">
      <alignment horizontal="center" vertical="center" wrapText="1"/>
    </xf>
    <xf numFmtId="0" fontId="8" fillId="79" borderId="0" xfId="0" applyFont="1" applyFill="1" applyAlignment="1">
      <alignment horizontal="center" vertical="center" wrapText="1"/>
    </xf>
    <xf numFmtId="0" fontId="8" fillId="80" borderId="0" xfId="0" applyFont="1" applyFill="1" applyAlignment="1">
      <alignment horizontal="center" vertical="center" wrapText="1"/>
    </xf>
    <xf numFmtId="0" fontId="8" fillId="81" borderId="0" xfId="0" applyFont="1" applyFill="1" applyAlignment="1">
      <alignment horizontal="center" vertical="center" wrapText="1"/>
    </xf>
    <xf numFmtId="0" fontId="8" fillId="82" borderId="0" xfId="0" applyFont="1" applyFill="1" applyAlignment="1">
      <alignment horizontal="center" vertical="center" wrapText="1"/>
    </xf>
    <xf numFmtId="0" fontId="8" fillId="83" borderId="0" xfId="0" applyFont="1" applyFill="1" applyAlignment="1">
      <alignment horizontal="center" vertical="center" wrapText="1"/>
    </xf>
    <xf numFmtId="0" fontId="0" fillId="0" borderId="0" xfId="0" applyAlignment="1"/>
    <xf numFmtId="0" fontId="0" fillId="34" borderId="7" xfId="0" applyFill="1" applyBorder="1" applyAlignment="1"/>
    <xf numFmtId="0" fontId="69" fillId="37" borderId="3" xfId="0" applyFont="1" applyFill="1" applyBorder="1" applyAlignment="1"/>
    <xf numFmtId="0" fontId="2" fillId="0" borderId="1" xfId="0" applyFont="1" applyBorder="1" applyAlignment="1"/>
    <xf numFmtId="0" fontId="82" fillId="0" borderId="0" xfId="0" applyFont="1" applyAlignment="1"/>
  </cellXfs>
  <cellStyles count="4">
    <cellStyle name="Hyperlink" xfId="1" builtinId="8"/>
    <cellStyle name="Normal" xfId="0" builtinId="0"/>
    <cellStyle name="Normal 2" xfId="3" xr:uid="{69E0258B-9B32-4810-A464-EC495800F06D}"/>
    <cellStyle name="Percent" xfId="2" builtinId="5"/>
  </cellStyles>
  <dxfs count="304">
    <dxf>
      <fill>
        <patternFill>
          <bgColor theme="0" tint="-0.14996795556505021"/>
        </patternFill>
      </fill>
    </dxf>
    <dxf>
      <font>
        <b/>
        <sz val="10"/>
        <color rgb="FF0B6623"/>
        <name val="Tahoma"/>
      </font>
      <fill>
        <patternFill patternType="solid">
          <fgColor rgb="FFC6EFCE"/>
          <bgColor rgb="FFC6EFCE"/>
        </patternFill>
      </fill>
    </dxf>
    <dxf>
      <font>
        <b/>
        <sz val="10"/>
        <color rgb="FF9C0006"/>
        <name val="Tahoma"/>
      </font>
      <fill>
        <patternFill patternType="solid">
          <fgColor rgb="FFFFC7CE"/>
          <bgColor rgb="FFFFC7CE"/>
        </patternFill>
      </fill>
    </dxf>
    <dxf>
      <font>
        <b/>
        <sz val="10"/>
        <color rgb="FF9C0006"/>
        <name val="Tahoma"/>
      </font>
      <fill>
        <patternFill patternType="solid">
          <fgColor rgb="FFFFC7CE"/>
          <bgColor rgb="FFFFC7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CE4D6"/>
          <bgColor rgb="FFFCE4D6"/>
        </patternFill>
      </fill>
    </dxf>
    <dxf>
      <fill>
        <patternFill patternType="solid">
          <fgColor rgb="FFFFC7CE"/>
          <bgColor rgb="FFFFC7CE"/>
        </patternFill>
      </fill>
    </dxf>
    <dxf>
      <fill>
        <patternFill patternType="solid">
          <fgColor rgb="FFC6EFCE"/>
          <bgColor rgb="FFC6EFCE"/>
        </patternFill>
      </fill>
    </dxf>
    <dxf>
      <font>
        <color theme="1"/>
      </font>
      <fill>
        <patternFill patternType="solid">
          <bgColor theme="6" tint="0.79998168889431442"/>
        </patternFill>
      </fill>
    </dxf>
    <dxf>
      <font>
        <color theme="1"/>
      </font>
      <fill>
        <patternFill patternType="solid">
          <bgColor rgb="FFFFFAD1"/>
        </patternFill>
      </fill>
    </dxf>
    <dxf>
      <font>
        <color theme="1"/>
      </font>
      <fill>
        <patternFill patternType="solid">
          <bgColor rgb="FFFFDEDE"/>
        </patternFill>
      </fill>
    </dxf>
    <dxf>
      <font>
        <color theme="1"/>
      </font>
      <fill>
        <patternFill patternType="solid">
          <bgColor theme="6" tint="0.79998168889431442"/>
        </patternFill>
      </fill>
    </dxf>
    <dxf>
      <font>
        <color theme="1"/>
      </font>
      <fill>
        <patternFill patternType="solid">
          <bgColor rgb="FFFFFAD1"/>
        </patternFill>
      </fill>
    </dxf>
    <dxf>
      <font>
        <color theme="1"/>
      </font>
      <fill>
        <patternFill patternType="solid">
          <bgColor rgb="FFFFDEDE"/>
        </patternFill>
      </fill>
    </dxf>
    <dxf>
      <font>
        <color theme="1"/>
      </font>
      <fill>
        <patternFill patternType="solid">
          <bgColor theme="6" tint="0.79998168889431442"/>
        </patternFill>
      </fill>
    </dxf>
    <dxf>
      <font>
        <color theme="1"/>
      </font>
      <fill>
        <patternFill patternType="solid">
          <bgColor rgb="FFFFFAD1"/>
        </patternFill>
      </fill>
    </dxf>
    <dxf>
      <font>
        <color theme="1"/>
      </font>
      <fill>
        <patternFill patternType="solid">
          <bgColor rgb="FFFFDED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theme="1"/>
      </font>
      <fill>
        <patternFill patternType="solid">
          <bgColor theme="6" tint="0.79998168889431442"/>
        </patternFill>
      </fill>
    </dxf>
    <dxf>
      <font>
        <color theme="1"/>
      </font>
      <fill>
        <patternFill patternType="solid">
          <bgColor rgb="FFFFFAD1"/>
        </patternFill>
      </fill>
    </dxf>
    <dxf>
      <font>
        <color theme="1"/>
      </font>
      <fill>
        <patternFill patternType="solid">
          <bgColor rgb="FFFFDEDE"/>
        </patternFill>
      </fill>
    </dxf>
    <dxf>
      <font>
        <color theme="1"/>
      </font>
      <fill>
        <patternFill patternType="solid">
          <bgColor theme="6" tint="0.79998168889431442"/>
        </patternFill>
      </fill>
    </dxf>
    <dxf>
      <font>
        <color theme="1"/>
      </font>
      <fill>
        <patternFill patternType="solid">
          <bgColor rgb="FFFFFAD1"/>
        </patternFill>
      </fill>
    </dxf>
    <dxf>
      <font>
        <color theme="1"/>
      </font>
      <fill>
        <patternFill patternType="solid">
          <bgColor rgb="FFFFDED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theme="1"/>
      </font>
      <fill>
        <patternFill patternType="solid">
          <bgColor theme="6" tint="0.79998168889431442"/>
        </patternFill>
      </fill>
    </dxf>
    <dxf>
      <font>
        <color theme="1"/>
      </font>
      <fill>
        <patternFill patternType="solid">
          <bgColor rgb="FFFFFAD1"/>
        </patternFill>
      </fill>
    </dxf>
    <dxf>
      <font>
        <color theme="1"/>
      </font>
      <fill>
        <patternFill patternType="solid">
          <bgColor rgb="FFFFDEDE"/>
        </patternFill>
      </fill>
    </dxf>
    <dxf>
      <font>
        <color theme="1"/>
      </font>
      <fill>
        <patternFill patternType="solid">
          <bgColor theme="6" tint="0.79998168889431442"/>
        </patternFill>
      </fill>
    </dxf>
    <dxf>
      <font>
        <color theme="1"/>
      </font>
      <fill>
        <patternFill patternType="solid">
          <bgColor rgb="FFFFFAD1"/>
        </patternFill>
      </fill>
    </dxf>
    <dxf>
      <font>
        <color theme="1"/>
      </font>
      <fill>
        <patternFill patternType="solid">
          <bgColor rgb="FFFFDEDE"/>
        </patternFill>
      </fill>
    </dxf>
    <dxf>
      <font>
        <color rgb="FF000000"/>
      </font>
      <fill>
        <patternFill patternType="solid">
          <bgColor theme="6" tint="0.79998168889431442"/>
        </patternFill>
      </fill>
    </dxf>
    <dxf>
      <font>
        <color rgb="FF000000"/>
      </font>
      <fill>
        <patternFill patternType="solid">
          <bgColor rgb="FFFFFAD1"/>
        </patternFill>
      </fill>
    </dxf>
    <dxf>
      <fill>
        <patternFill>
          <bgColor rgb="FFFFC7CE"/>
        </patternFill>
      </fill>
    </dxf>
    <dxf>
      <font>
        <color rgb="FF0070C0"/>
      </font>
      <fill>
        <patternFill patternType="solid">
          <bgColor theme="3" tint="0.89999084444715716"/>
        </patternFill>
      </fill>
    </dxf>
    <dxf>
      <font>
        <color theme="1"/>
      </font>
      <fill>
        <patternFill patternType="solid">
          <bgColor theme="4" tint="0.79998168889431442"/>
        </patternFill>
      </fill>
    </dxf>
    <dxf>
      <font>
        <color theme="1"/>
      </font>
      <fill>
        <patternFill patternType="solid">
          <bgColor theme="0" tint="-0.149998474074526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1"/>
      </font>
      <fill>
        <patternFill patternType="solid">
          <bgColor rgb="FFB8F5B5"/>
        </patternFill>
      </fill>
    </dxf>
    <dxf>
      <font>
        <color rgb="FF9C5700"/>
      </font>
      <fill>
        <patternFill>
          <bgColor rgb="FFFFEB9C"/>
        </patternFill>
      </fill>
    </dxf>
    <dxf>
      <font>
        <color theme="1"/>
      </font>
      <fill>
        <patternFill patternType="solid">
          <bgColor theme="2" tint="-9.9978637043366805E-2"/>
        </patternFill>
      </fill>
    </dxf>
    <dxf>
      <fill>
        <patternFill patternType="solid">
          <bgColor rgb="FFFFFAD1"/>
        </patternFill>
      </fill>
    </dxf>
    <dxf>
      <font>
        <color rgb="FF9C5700"/>
      </font>
      <fill>
        <patternFill>
          <bgColor rgb="FFFFEB9C"/>
        </patternFill>
      </fill>
    </dxf>
    <dxf>
      <font>
        <color theme="0"/>
      </font>
      <fill>
        <patternFill patternType="solid">
          <bgColor theme="1"/>
        </patternFill>
      </fill>
    </dxf>
    <dxf>
      <font>
        <color rgb="FF006100"/>
      </font>
      <fill>
        <patternFill>
          <bgColor rgb="FFC6EFCE"/>
        </patternFill>
      </fill>
    </dxf>
    <dxf>
      <font>
        <color rgb="FF9C0006"/>
      </font>
      <fill>
        <patternFill>
          <bgColor rgb="FFFFC7CE"/>
        </patternFill>
      </fill>
    </dxf>
    <dxf>
      <font>
        <color theme="1"/>
      </font>
      <fill>
        <patternFill patternType="solid">
          <bgColor theme="6" tint="0.79998168889431442"/>
        </patternFill>
      </fill>
    </dxf>
    <dxf>
      <font>
        <color theme="1"/>
      </font>
      <fill>
        <patternFill patternType="solid">
          <bgColor rgb="FFFFFAD1"/>
        </patternFill>
      </fill>
    </dxf>
    <dxf>
      <font>
        <color theme="1"/>
      </font>
      <fill>
        <patternFill patternType="solid">
          <bgColor rgb="FFFFDEDE"/>
        </patternFill>
      </fill>
    </dxf>
    <dxf>
      <font>
        <b/>
        <sz val="10"/>
        <color rgb="FFFFFFFF"/>
        <name val="Tahoma"/>
      </font>
      <fill>
        <patternFill patternType="solid">
          <fgColor rgb="FF9C0006"/>
        </patternFill>
      </fill>
    </dxf>
    <dxf>
      <font>
        <b/>
        <sz val="10"/>
        <color rgb="FFFFFFFF"/>
        <name val="Tahoma"/>
      </font>
      <fill>
        <patternFill patternType="solid">
          <fgColor rgb="FF548235"/>
        </patternFill>
      </fill>
    </dxf>
    <dxf>
      <font>
        <b/>
        <sz val="10"/>
        <color rgb="FFFFFFFF"/>
        <name val="Tahoma"/>
      </font>
      <fill>
        <patternFill patternType="solid">
          <fgColor rgb="FF548235"/>
        </patternFill>
      </fill>
    </dxf>
    <dxf>
      <font>
        <b/>
        <sz val="10"/>
        <color rgb="FFFFFFFF"/>
        <name val="Tahoma"/>
      </font>
      <fill>
        <patternFill patternType="solid">
          <fgColor rgb="FF548235"/>
        </patternFill>
      </fill>
    </dxf>
    <dxf>
      <font>
        <b/>
        <sz val="10"/>
        <color rgb="FF000000"/>
        <name val="Tahoma"/>
      </font>
      <fill>
        <patternFill patternType="solid">
          <fgColor rgb="FFA9D18E"/>
        </patternFill>
      </fill>
    </dxf>
    <dxf>
      <font>
        <b/>
        <sz val="10"/>
        <color rgb="FF000000"/>
        <name val="Tahoma"/>
      </font>
      <fill>
        <patternFill patternType="solid">
          <fgColor rgb="FFE8A33D"/>
        </patternFill>
      </fill>
    </dxf>
    <dxf>
      <font>
        <b/>
        <sz val="10"/>
        <color rgb="FFFFFFFF"/>
        <name val="Tahoma"/>
      </font>
      <fill>
        <patternFill patternType="solid">
          <fgColor rgb="FFC55A5A"/>
        </patternFill>
      </fill>
    </dxf>
    <dxf>
      <font>
        <b/>
        <sz val="10"/>
        <color rgb="FFFFFFFF"/>
        <name val="Tahoma"/>
      </font>
      <fill>
        <patternFill patternType="solid">
          <fgColor rgb="FF548235"/>
        </patternFill>
      </fill>
    </dxf>
    <dxf>
      <font>
        <b/>
        <sz val="10"/>
        <color rgb="FF000000"/>
        <name val="Tahoma"/>
      </font>
      <fill>
        <patternFill patternType="solid">
          <fgColor rgb="FFE8A33D"/>
        </patternFill>
      </fill>
    </dxf>
    <dxf>
      <font>
        <b/>
        <sz val="10"/>
        <color rgb="FFFFFFFF"/>
        <name val="Tahoma"/>
      </font>
      <fill>
        <patternFill patternType="solid">
          <fgColor rgb="FFC55A5A"/>
        </patternFill>
      </fill>
    </dxf>
    <dxf>
      <font>
        <b/>
        <sz val="10"/>
        <color rgb="FFFFFFFF"/>
        <name val="Tahoma"/>
      </font>
      <fill>
        <patternFill patternType="solid">
          <fgColor rgb="FF9C0006"/>
        </patternFill>
      </fill>
    </dxf>
  </dxfs>
  <tableStyles count="0" defaultTableStyle="TableStyleMedium2" defaultPivotStyle="PivotStyleLight16"/>
  <colors>
    <mruColors>
      <color rgb="FFFFE1FF"/>
      <color rgb="FFFFCCFF"/>
      <color rgb="FFFFFAD1"/>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607217</xdr:colOff>
      <xdr:row>3</xdr:row>
      <xdr:rowOff>0</xdr:rowOff>
    </xdr:from>
    <xdr:to>
      <xdr:col>25</xdr:col>
      <xdr:colOff>416718</xdr:colOff>
      <xdr:row>16</xdr:row>
      <xdr:rowOff>190500</xdr:rowOff>
    </xdr:to>
    <xdr:sp macro="" textlink="">
      <xdr:nvSpPr>
        <xdr:cNvPr id="7" name="TextBox 1">
          <a:extLst>
            <a:ext uri="{FF2B5EF4-FFF2-40B4-BE49-F238E27FC236}">
              <a16:creationId xmlns:a16="http://schemas.microsoft.com/office/drawing/2014/main" id="{10FF6073-BA1D-D7C1-6859-1CEE1F2BB8E7}"/>
            </a:ext>
          </a:extLst>
        </xdr:cNvPr>
        <xdr:cNvSpPr txBox="1"/>
      </xdr:nvSpPr>
      <xdr:spPr>
        <a:xfrm>
          <a:off x="12549186" y="1107281"/>
          <a:ext cx="7548563" cy="3417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t>Definition</a:t>
          </a:r>
        </a:p>
        <a:p>
          <a:r>
            <a:rPr lang="en-US" sz="1400" b="1"/>
            <a:t>Test Scenario </a:t>
          </a:r>
          <a:r>
            <a:rPr lang="en-US" sz="1400"/>
            <a:t>- Total test scenario in this file for each module </a:t>
          </a:r>
        </a:p>
        <a:p>
          <a:r>
            <a:rPr lang="en-US" sz="1400" b="1"/>
            <a:t>Executed</a:t>
          </a:r>
          <a:r>
            <a:rPr lang="en-US" sz="1400"/>
            <a:t> - 'Passed'</a:t>
          </a:r>
          <a:r>
            <a:rPr lang="en-US" sz="1400" baseline="0"/>
            <a:t> + 'Failed' + 'Blocked' status</a:t>
          </a:r>
        </a:p>
        <a:p>
          <a:r>
            <a:rPr lang="en-US" sz="1400" b="1" baseline="0"/>
            <a:t>Not Start </a:t>
          </a:r>
          <a:r>
            <a:rPr lang="en-US" sz="1400" baseline="0"/>
            <a:t>- 'TC Total' - ('In Progress'+'Passed'+'Failed'+'Blocked') </a:t>
          </a:r>
        </a:p>
        <a:p>
          <a:r>
            <a:rPr lang="en-US" sz="1400" b="1" baseline="0"/>
            <a:t>In Progress </a:t>
          </a:r>
          <a:r>
            <a:rPr lang="en-US" sz="1400" baseline="0"/>
            <a:t>- Test scenario with 'Testing' / 'In Progress' / 'Re-Testing' / 'Pending Confirm' status</a:t>
          </a:r>
        </a:p>
        <a:p>
          <a:r>
            <a:rPr lang="en-US" sz="1400" b="1"/>
            <a:t>Passed</a:t>
          </a:r>
          <a:r>
            <a:rPr lang="en-US" sz="1400" baseline="0"/>
            <a:t> - Test scenario with 'Passed' / 'Re-Test Passed' status</a:t>
          </a:r>
        </a:p>
        <a:p>
          <a:r>
            <a:rPr lang="en-US" sz="1400" b="1" baseline="0"/>
            <a:t>Failed</a:t>
          </a:r>
          <a:r>
            <a:rPr lang="en-US" sz="1400" baseline="0"/>
            <a:t> - Test scenario with 'Failed' / 'Re-Test Failed' status</a:t>
          </a:r>
        </a:p>
        <a:p>
          <a:r>
            <a:rPr lang="en-US" sz="1400" b="1" baseline="0"/>
            <a:t>Blocked</a:t>
          </a:r>
          <a:r>
            <a:rPr lang="en-US" sz="1400" baseline="0"/>
            <a:t> - Test scenario with 'Blocked' status</a:t>
          </a:r>
        </a:p>
        <a:p>
          <a:r>
            <a:rPr lang="en-US" sz="1400" b="1" baseline="0"/>
            <a:t>Cancelled</a:t>
          </a:r>
          <a:r>
            <a:rPr lang="en-US" sz="1400" baseline="0"/>
            <a:t> - Test scenario with 'Cancelled' / 'Cancel' status</a:t>
          </a:r>
        </a:p>
        <a:p>
          <a:r>
            <a:rPr lang="en-US" sz="1400" b="1" baseline="0"/>
            <a:t>TC Total </a:t>
          </a:r>
          <a:r>
            <a:rPr lang="en-US" sz="1400" baseline="0"/>
            <a:t>- 'Test Scenario' - 'Cancelled' column</a:t>
          </a:r>
        </a:p>
        <a:p>
          <a:r>
            <a:rPr lang="en-US" sz="1400" b="1" baseline="0"/>
            <a:t>Pass Rate </a:t>
          </a:r>
          <a:r>
            <a:rPr lang="en-US" sz="1400" baseline="0"/>
            <a:t>- Not include test scenarios with 'Cancelled'/'Cancel' status</a:t>
          </a:r>
        </a:p>
        <a:p>
          <a:endParaRPr lang="en-US" sz="1100" baseline="0"/>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kichayaporn\Downloads\QA_Task_Tracking_Cycle1%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Y"/>
    </sheetNames>
    <sheetDataSet>
      <sheetData sheetId="0">
        <row r="3">
          <cell r="B3" t="str">
            <v>Processing</v>
          </cell>
          <cell r="D3" t="str">
            <v>ระบบดึงข้อมูลเงินเดือนพื้นฐานและเงินได้ประจำมาประมวลผลตามงวดที่ถูกต้อง</v>
          </cell>
          <cell r="M3" t="str">
            <v>Not Start</v>
          </cell>
        </row>
        <row r="4">
          <cell r="B4" t="str">
            <v>Processing</v>
          </cell>
          <cell r="D4" t="str">
            <v>ระบบดึงข้อมูลเงินเดือนพื้นฐานและเงินได้ประจำมาประมวลผลตามงวดที่ถูกต้อง — วันที่/ช่วงเวลาที่เกี่ยวข้องอยู่นอกช่วงงวดที่กำลังประมวลผล (เช่น Effective Date...</v>
          </cell>
          <cell r="M4" t="str">
            <v>Not Start</v>
          </cell>
        </row>
        <row r="5">
          <cell r="B5" t="str">
            <v>Processing</v>
          </cell>
          <cell r="D5" t="str">
            <v>คำนวณ Basic Pay, Fix Allowance พนักงานที่ทำงานครบ period — ทำงานเต็มเดือน (Cycle 01-EOM)</v>
          </cell>
          <cell r="M5" t="str">
            <v>Not Start</v>
          </cell>
        </row>
        <row r="6">
          <cell r="B6" t="str">
            <v>Processing</v>
          </cell>
          <cell r="D6" t="str">
            <v>คำนวณ Basic Pay, Fix Allowance พนักงานที่ทำงานครบ period — พนักงานไม่มี Emp Job record สถานะ Active ที่มีผลครอบช่วงงวดที่กำลังประมวลผล (เช่...</v>
          </cell>
          <cell r="M6" t="str">
            <v>Not Start</v>
          </cell>
        </row>
        <row r="7">
          <cell r="B7" t="str">
            <v>Processing</v>
          </cell>
          <cell r="D7" t="str">
            <v>คำนวณ Basic Pay, Fix Allowance พนักงานที่ทำงานไม่ครบ period (เข้างานกลางงวด) — ทำงานไม่เต็มเดือน (Cycle 01-EOM)</v>
          </cell>
          <cell r="M7" t="str">
            <v>Not Start</v>
          </cell>
        </row>
        <row r="8">
          <cell r="B8" t="str">
            <v>Processing</v>
          </cell>
          <cell r="D8" t="str">
            <v>คำนวณ Basic Pay, Fix Allowance พนักงานที่ทำงานไม่ครบ period (เข้างานกลางงวด) — พนักงานไม่มี Emp Job record สถานะ Active ที่มีผลครอบช่วงงวดที่กำลังประมวลผล (เช่...</v>
          </cell>
          <cell r="M8" t="str">
            <v>Not Start</v>
          </cell>
        </row>
        <row r="9">
          <cell r="B9" t="str">
            <v>Processing</v>
          </cell>
          <cell r="D9" t="str">
            <v>คำนวณ Basic Pay เมื่อมีการปรับเงินเดือนระหว่างงวด (2 อัตราในงวดเดียว) — ปรับเงินเดือน 1 ครั้งระหว่างงวด (มี 2 ช่วงอัตรา)</v>
          </cell>
          <cell r="M9" t="str">
            <v>Not Start</v>
          </cell>
        </row>
        <row r="10">
          <cell r="B10" t="str">
            <v>Processing</v>
          </cell>
          <cell r="D10" t="str">
            <v>คำนวณ Basic Pay เมื่อมีการปรับเงินเดือนระหว่างงวด (2 อัตราในงวดเดียว) — วันที่/ช่วงเวลาที่เกี่ยวข้องอยู่นอกช่วงงวดที่กำลังประมวลผล (เช่น Effective Date...</v>
          </cell>
          <cell r="M10" t="str">
            <v>Not Start</v>
          </cell>
        </row>
        <row r="11">
          <cell r="B11" t="str">
            <v>Processing</v>
          </cell>
          <cell r="D11" t="str">
            <v>คำนวณ Basic Pay เมื่อมีการปรับเงินเดือนมากกว่า 1 ครั้งในงวดเดียว (3 อัตราขึ้นไป) — ปรับเงินเดือน 2 ครั้งขึ้นไป (มี 3 ช่วงอัตราขึ้นไป)</v>
          </cell>
          <cell r="M11" t="str">
            <v>Not Start</v>
          </cell>
        </row>
        <row r="12">
          <cell r="B12" t="str">
            <v>Processing</v>
          </cell>
          <cell r="D12" t="str">
            <v>คำนวณ Basic Pay เมื่อมีการปรับเงินเดือนมากกว่า 1 ครั้งในงวดเดียว (3 อัตราขึ้นไป) — วันที่/ช่วงเวลาที่เกี่ยวข้องอยู่นอกช่วงงวดที่กำลังประมวลผล (เช่น Effective Date...</v>
          </cell>
          <cell r="M12" t="str">
            <v>Not Start</v>
          </cell>
        </row>
        <row r="13">
          <cell r="B13" t="str">
            <v>Processing</v>
          </cell>
          <cell r="D13" t="str">
            <v>คำนวณเงินเดือนพนักงาน Part Time รายเดือน รอบตัดเงินเดือนแบบ 21-20 ที่ทำงานเต็มงวด — ทำงานเต็มงวด ไม่มีการปรับเงินเดือน</v>
          </cell>
          <cell r="M13" t="str">
            <v>Not Start</v>
          </cell>
        </row>
        <row r="14">
          <cell r="B14" t="str">
            <v>Processing</v>
          </cell>
          <cell r="D14" t="str">
            <v>คำนวณเงินเดือนพนักงาน Part Time รายเดือน รอบตัดเงินเดือนแบบ 21-20 ที่ทำงานเต็มงวด — เงื่อนไขปกติที่ไม่เข้าเงื่อนไขพิเศษนี้</v>
          </cell>
          <cell r="M14" t="str">
            <v>Not Start</v>
          </cell>
        </row>
        <row r="15">
          <cell r="B15" t="str">
            <v>Processing</v>
          </cell>
          <cell r="D15" t="str">
            <v>คำนวณเงินเดือนพนักงานที่เข้างานหลังวันที่ 21 (รอบ 21-20) — เข้างานวันที่ 25 ของเดือน (อยู่ในช่วง 21-สิ้นเดือน)</v>
          </cell>
          <cell r="M15" t="str">
            <v>Not Start</v>
          </cell>
        </row>
        <row r="16">
          <cell r="B16" t="str">
            <v>Processing</v>
          </cell>
          <cell r="D16" t="str">
            <v>คำนวณเงินเดือนพนักงานที่เข้างานหลังวันที่ 21 (รอบ 21-20) — พนักงานไม่มี Emp Job record สถานะ Active ที่มีผลครอบช่วงงวดที่กำลังประมวลผล (เช่...</v>
          </cell>
          <cell r="M16" t="str">
            <v>Not Start</v>
          </cell>
        </row>
        <row r="17">
          <cell r="B17" t="str">
            <v>Processing</v>
          </cell>
          <cell r="D17" t="str">
            <v>คำนวณเงินเดือนเมื่อปรับเงินเดือนเฉพาะช่วงวันที่ 1-20 (รอบ 21-20) — ปรับเงินเดือนมีผลระหว่างวันที่ 1-20</v>
          </cell>
          <cell r="M17" t="str">
            <v>Not Start</v>
          </cell>
        </row>
        <row r="18">
          <cell r="B18" t="str">
            <v>Processing</v>
          </cell>
          <cell r="D18" t="str">
            <v>คำนวณเงินเดือนเมื่อปรับเงินเดือนเฉพาะช่วงวันที่ 1-20 (รอบ 21-20) — วันที่/ช่วงเวลาที่เกี่ยวข้องอยู่นอกช่วงงวดที่กำลังประมวลผล (เช่น Effective Date...</v>
          </cell>
          <cell r="M18" t="str">
            <v>Not Start</v>
          </cell>
        </row>
        <row r="19">
          <cell r="B19" t="str">
            <v>Processing</v>
          </cell>
          <cell r="D19" t="str">
            <v>คำนวณ Fix Allowance คู่ขนานกับ Basic Pay — พนักงานมีทั้ง Basic Pay และ Fix Allowance หลายรายการพร้อมกัน</v>
          </cell>
          <cell r="M19" t="str">
            <v>Not Start</v>
          </cell>
        </row>
        <row r="20">
          <cell r="B20" t="str">
            <v>Processing</v>
          </cell>
          <cell r="D20" t="str">
            <v>คำนวณ Fix Allowance คู่ขนานกับ Basic Pay — วันที่/ช่วงเวลาที่เกี่ยวข้องอยู่นอกช่วงงวดที่กำลังประมวลผล (เช่น Effective Date...</v>
          </cell>
          <cell r="M20" t="str">
            <v>Not Start</v>
          </cell>
        </row>
        <row r="21">
          <cell r="B21" t="str">
            <v>Processing</v>
          </cell>
          <cell r="D21" t="str">
            <v>คำนวณ Fix Allowance ที่เป็นรายการหักเงิน (ค่าติดลบ) — Fix Allowance เป็นค่าติดลบ (รายการหัก)</v>
          </cell>
          <cell r="M21" t="str">
            <v>Not Start</v>
          </cell>
        </row>
        <row r="22">
          <cell r="B22" t="str">
            <v>Processing</v>
          </cell>
          <cell r="D22" t="str">
            <v>คำนวณ Fix Allowance ที่เป็นรายการหักเงิน (ค่าติดลบ) — วันที่/ช่วงเวลาที่เกี่ยวข้องอยู่นอกช่วงงวดที่กำลังประมวลผล (เช่น Effective Date...</v>
          </cell>
          <cell r="M22" t="str">
            <v>Not Start</v>
          </cell>
        </row>
        <row r="23">
          <cell r="B23" t="str">
            <v>Processing</v>
          </cell>
          <cell r="D23" t="str">
            <v>กรณีไม่พบข้อมูลการจ้างงานที่ตรงเงื่อนไข (สถานะพนักงานไม่ Active) — ไม่พบ Emp Job record ที่ Employee Status = Active</v>
          </cell>
          <cell r="M23" t="str">
            <v>Not Start</v>
          </cell>
        </row>
        <row r="24">
          <cell r="B24" t="str">
            <v>Processing</v>
          </cell>
          <cell r="D24" t="str">
            <v>กรณีไม่พบข้อมูลการจ้างงานที่ตรงเงื่อนไข (สถานะพนักงานไม่ Active) — เงื่อนไขปกติที่ไม่เข้าเงื่อนไขพิเศษนี้</v>
          </cell>
          <cell r="M24" t="str">
            <v>Not Start</v>
          </cell>
        </row>
        <row r="25">
          <cell r="B25" t="str">
            <v>Processing</v>
          </cell>
          <cell r="D25" t="str">
            <v>คำนวณเงินเดือนเดือนกุมภาพันธ์ (28/29 วัน) เทียบกับฐานวันคงที่ 30</v>
          </cell>
          <cell r="M25" t="str">
            <v>Not Start</v>
          </cell>
        </row>
        <row r="26">
          <cell r="B26" t="str">
            <v>Processing</v>
          </cell>
          <cell r="D26" t="str">
            <v>คำนวณเงินเดือนเดือนกุมภาพันธ์ (28/29 วัน) เทียบกับฐานวันคงที่ 30 — วันที่/ช่วงเวลาที่เกี่ยวข้องอยู่นอกช่วงงวดที่กำลังประมวลผล (เช่น Effective Date...</v>
          </cell>
          <cell r="M26" t="str">
            <v>Not Start</v>
          </cell>
        </row>
        <row r="27">
          <cell r="B27" t="str">
            <v>Processing</v>
          </cell>
          <cell r="D27" t="str">
            <v>คำนวณเงินเดือนเดือนที่มี 31 วัน เทียบกับฐานวันคงที่ 30 — เดือนที่มี 31 วัน ทำงานเต็มเดือน</v>
          </cell>
          <cell r="M27" t="str">
            <v>Not Start</v>
          </cell>
        </row>
        <row r="28">
          <cell r="B28" t="str">
            <v>Processing</v>
          </cell>
          <cell r="D28" t="str">
            <v>คำนวณเงินเดือนเดือนที่มี 31 วัน เทียบกับฐานวันคงที่ 30 — วันที่/ช่วงเวลาที่เกี่ยวข้องอยู่นอกช่วงงวดที่กำลังประมวลผล (เช่น Effective Date...</v>
          </cell>
          <cell r="M28" t="str">
            <v>Not Start</v>
          </cell>
        </row>
        <row r="29">
          <cell r="B29" t="str">
            <v>Processing</v>
          </cell>
          <cell r="D29" t="str">
            <v>คำนวณค่าน้ำมันรถแบบ Prorate เทียบกับแบบไม่ Prorate (คนละ Wage Type)</v>
          </cell>
          <cell r="M29" t="str">
            <v>Not Start</v>
          </cell>
        </row>
        <row r="30">
          <cell r="B30" t="str">
            <v>Processing</v>
          </cell>
          <cell r="D30" t="str">
            <v>คำนวณค่าน้ำมันรถแบบ Prorate เทียบกับแบบไม่ Prorate (คนละ Wage Type) — ตั้งค่า SSO Flag ผิดจากที่ควรจะเป็นบน Wage Type Master (เช่น flag ที่ควรติด Y กล...</v>
          </cell>
          <cell r="M30" t="str">
            <v>Not Start</v>
          </cell>
        </row>
        <row r="31">
          <cell r="B31" t="str">
            <v>Processing</v>
          </cell>
          <cell r="D31" t="str">
            <v>ตรวจสอบว่า Fix Allowance ที่มี SSO Flag เท่านั้นที่ถูกส่งต่อเข้าฐานประกันสังคม</v>
          </cell>
          <cell r="M31" t="str">
            <v>Not Start</v>
          </cell>
        </row>
        <row r="32">
          <cell r="B32" t="str">
            <v>Processing</v>
          </cell>
          <cell r="D32" t="str">
            <v>ตรวจสอบว่า Fix Allowance ที่มี SSO Flag เท่านั้นที่ถูกส่งต่อเข้าฐานประกันสังคม — ตั้งค่า SSO Flag ผิดจากที่ควรจะเป็นบน Wage Type Master (เช่น flag ที่ควรติด Y กล...</v>
          </cell>
          <cell r="M32" t="str">
            <v>Not Start</v>
          </cell>
        </row>
        <row r="33">
          <cell r="B33" t="str">
            <v>Processing</v>
          </cell>
          <cell r="D33" t="str">
            <v>ตรวจสอบ Wage Type ค่าเช่ารถ (Car Leasing) ที่เป็นรายการหักแต่ติด Flag ต้องเสียภาษี — พนักงานมีรายการหักค่าเช่ารถ Wage Type 4026 ในงวดเดียวกับเงินได้ปกติ</v>
          </cell>
          <cell r="M33" t="str">
            <v>Not Start</v>
          </cell>
        </row>
        <row r="34">
          <cell r="B34" t="str">
            <v>Processing</v>
          </cell>
          <cell r="D34" t="str">
            <v>ตรวจสอบ Wage Type ค่าเช่ารถ (Car Leasing) ที่เป็นรายการหักแต่ติด Flag ต้องเสียภาษี — ตั้งค่า Tax Flag ผิดจากที่ควรจะเป็นบน Wage Type Master (เช่น flag ที่ควรติด Y กล...</v>
          </cell>
          <cell r="M34" t="str">
            <v>Not Start</v>
          </cell>
        </row>
        <row r="35">
          <cell r="B35" t="str">
            <v>Processing</v>
          </cell>
          <cell r="D35" t="str">
            <v>คำนวณ Basic Pay/Fix Allowance พนักงานเข้างานกลางงวด ในเดือนกุมภาพันธ์ที่มี 28 วัน</v>
          </cell>
          <cell r="M35" t="str">
            <v>Not Start</v>
          </cell>
        </row>
        <row r="36">
          <cell r="B36" t="str">
            <v>Processing</v>
          </cell>
          <cell r="D36" t="str">
            <v>คำนวณ Basic Pay/Fix Allowance พนักงานเข้างานกลางงวด ในเดือนกุมภาพันธ์ปีอธิกสุรทิน (29 วัน)</v>
          </cell>
          <cell r="M36" t="str">
            <v>Not Start</v>
          </cell>
        </row>
        <row r="37">
          <cell r="B37" t="str">
            <v>Processing</v>
          </cell>
          <cell r="D37" t="str">
            <v>คำนวณ Basic Pay/Fix Allowance พนักงานเข้างานกลางงวด ในเดือนที่มี 31 วัน</v>
          </cell>
          <cell r="M37" t="str">
            <v>Not Start</v>
          </cell>
        </row>
        <row r="38">
          <cell r="B38" t="str">
            <v>Processing</v>
          </cell>
          <cell r="D38" t="str">
            <v>คำนวณ Basic Pay เมื่อช่วงวันที่ 2 อัตราเงินเดือน overlap หรือมี gap กัน</v>
          </cell>
          <cell r="M38" t="str">
            <v>Not Start</v>
          </cell>
        </row>
        <row r="39">
          <cell r="B39" t="str">
            <v>Processing</v>
          </cell>
          <cell r="D39" t="str">
            <v>คำนวณ Basic Pay เมื่อปรับเงินเดือนมากกว่า 3 ครั้งในงวดเดียว (ทดสอบ loop สะสม V_REMAIN_DAY หลายรอบ)</v>
          </cell>
          <cell r="M39" t="str">
            <v>Not Start</v>
          </cell>
        </row>
        <row r="40">
          <cell r="B40" t="str">
            <v>Processing</v>
          </cell>
          <cell r="D40" t="str">
            <v>คำนวณเงินเดือน Part Time Cycle 21-20 เต็มงวด ในเดือนกุมภาพันธ์ (28 วัน)</v>
          </cell>
          <cell r="M40" t="str">
            <v>Not Start</v>
          </cell>
        </row>
        <row r="41">
          <cell r="B41" t="str">
            <v>Processing</v>
          </cell>
          <cell r="D41" t="str">
            <v>คำนวณเงินเดือน Part Time Cycle 21-20 เต็มงวด ในเดือนกุมภาพันธ์ปีอธิกสุรทิน (29 วัน)</v>
          </cell>
          <cell r="M41" t="str">
            <v>Not Start</v>
          </cell>
        </row>
        <row r="42">
          <cell r="B42" t="str">
            <v>Processing</v>
          </cell>
          <cell r="D42" t="str">
            <v>คำนวณเงินเดือน Part Time Cycle 21-20 เต็มงวด ในเดือนที่มี 31 วัน</v>
          </cell>
          <cell r="M42" t="str">
            <v>Not Start</v>
          </cell>
        </row>
        <row r="43">
          <cell r="B43" t="str">
            <v>Processing</v>
          </cell>
          <cell r="D43" t="str">
            <v>คำนวณเงินเดือนพนักงานเข้างานหลังวันที่ 21 เทียบระหว่างเดือนกุมภาพันธ์กับเดือนที่มี 31 วัน</v>
          </cell>
          <cell r="M43" t="str">
            <v>Not Start</v>
          </cell>
        </row>
        <row r="44">
          <cell r="B44" t="str">
            <v>Processing</v>
          </cell>
          <cell r="D44" t="str">
            <v>คำนวณเงินเดือนเมื่อปรับเงินเดือน effective วันที่ 1 พอดี (Cycle 21-20)</v>
          </cell>
          <cell r="M44" t="str">
            <v>Not Start</v>
          </cell>
        </row>
        <row r="45">
          <cell r="B45" t="str">
            <v>Processing</v>
          </cell>
          <cell r="D45" t="str">
            <v>คำนวณเงินเดือนเมื่อปรับเงินเดือน effective วันที่ 20 พอดี (Cycle 21-20)</v>
          </cell>
          <cell r="M45" t="str">
            <v>Not Start</v>
          </cell>
        </row>
        <row r="46">
          <cell r="B46" t="str">
            <v>Processing</v>
          </cell>
          <cell r="D46" t="str">
            <v>คำนวณ Fix Allowance ภายใต้ prorate กลางงวด (แยกจาก Basic Pay)</v>
          </cell>
          <cell r="M46" t="str">
            <v>Not Start</v>
          </cell>
        </row>
        <row r="47">
          <cell r="B47" t="str">
            <v>Processing</v>
          </cell>
          <cell r="D47" t="str">
            <v>คำนวณ Fix Allowance ที่เป็นรายการหักเงิน (ค่าติดลบ) ภายใต้ prorate กลางงวด</v>
          </cell>
          <cell r="M47" t="str">
            <v>Not Start</v>
          </cell>
        </row>
        <row r="48">
          <cell r="B48" t="str">
            <v>Processing</v>
          </cell>
          <cell r="D48" t="str">
            <v>รัน Payroll เมื่อพนักงานมี WT 1000 และ WT 1001 ติดพร้อมกัน</v>
          </cell>
          <cell r="M48" t="str">
            <v>Not Start</v>
          </cell>
        </row>
        <row r="49">
          <cell r="B49" t="str">
            <v>Processing</v>
          </cell>
          <cell r="D49" t="str">
            <v>คำนวณค่าน้ำมันรถแบบ Prorate (WT 3011) ในเดือนกุมภาพันธ์ที่มี 28 วัน</v>
          </cell>
          <cell r="M49" t="str">
            <v>Not Start</v>
          </cell>
        </row>
        <row r="50">
          <cell r="B50" t="str">
            <v>Processing</v>
          </cell>
          <cell r="D50" t="str">
            <v>คำนวณค่าน้ำมันรถแบบ Prorate (WT 3011) ในเดือนกุมภาพันธ์ปีอธิกสุรทิน (29 วัน)</v>
          </cell>
          <cell r="M50" t="str">
            <v>Not Start</v>
          </cell>
        </row>
        <row r="51">
          <cell r="B51" t="str">
            <v>Processing</v>
          </cell>
          <cell r="D51" t="str">
            <v>คำนวณค่าน้ำมันรถแบบ Prorate (WT 3011) ในเดือนที่มี 31 วัน</v>
          </cell>
          <cell r="M51" t="str">
            <v>Not Start</v>
          </cell>
        </row>
        <row r="52">
          <cell r="B52" t="str">
            <v>Processing</v>
          </cell>
          <cell r="D52" t="str">
            <v>คำนวณ Basic Pay, Fix Allowance พนักงานเข้างานวันที่ 1 เดือนที่มี 28/29 วัน — ทำงาน 30 วัน (Boundary, Cycle 01-EOM, Base Day=30)</v>
          </cell>
          <cell r="M52" t="str">
            <v>Not Start</v>
          </cell>
        </row>
        <row r="53">
          <cell r="B53" t="str">
            <v>Processing</v>
          </cell>
          <cell r="D53" t="str">
            <v>คำนวณ Basic Pay, Fix Allowance พนักงานเข้างานวันที่ 25 เดือนที่มี 28/29 วัน — ทำงาน 6 วัน (Boundary, Cycle 01-EOM, Base Day=30)</v>
          </cell>
          <cell r="M53" t="str">
            <v>Not Start</v>
          </cell>
        </row>
        <row r="54">
          <cell r="B54" t="str">
            <v>Processing</v>
          </cell>
          <cell r="D54" t="str">
            <v>คำนวณ Basic Pay, Fix Allowance พนักงานเข้างานวันที่ 1 เดือนที่มี 31 วัน — ทำงาน 30 วัน (Boundary, Cycle 01-EOM, Base Day=30)</v>
          </cell>
          <cell r="M54" t="str">
            <v>Not Start</v>
          </cell>
        </row>
        <row r="55">
          <cell r="B55" t="str">
            <v>Processing</v>
          </cell>
          <cell r="D55" t="str">
            <v>คำนวณ Basic Pay, Fix Allowance พนักงานเข้างานวันที่ 17 เดือนที่มี 31 วัน — ทำงาน 15 วัน (Boundary, Cycle 01-EOM, Base Day=30)</v>
          </cell>
          <cell r="M55" t="str">
            <v>Not Start</v>
          </cell>
        </row>
        <row r="56">
          <cell r="B56" t="str">
            <v>Processing</v>
          </cell>
          <cell r="D56" t="str">
            <v>คำนวณ Basic Pay, Fix Allowance พนักงานเข้างานวันที่ 25 เดือนที่มี 31 วัน — ทำงาน 7 วัน (Boundary, Cycle 01-EOM, Base Day=30)</v>
          </cell>
          <cell r="M56" t="str">
            <v>Not Start</v>
          </cell>
        </row>
        <row r="57">
          <cell r="B57" t="str">
            <v>Processing</v>
          </cell>
          <cell r="D57" t="str">
            <v>คำนวณ Basic Pay, Fix Allowance พนักงานเข้างานวันที่ 29 เดือนที่มี 30 วัน — ทำงาน 2 วัน (Boundary, Cycle 01-EOM, Base Day=30)</v>
          </cell>
          <cell r="M57" t="str">
            <v>Not Start</v>
          </cell>
        </row>
        <row r="58">
          <cell r="B58" t="str">
            <v>Processing</v>
          </cell>
          <cell r="D58" t="str">
            <v>คำนวณ Basic Pay, Fix Allowance พนักงานเข้างานวันที่ 30 เดือนที่มี 30 วัน — ทำงาน 1 วัน (Boundary, Cycle 01-EOM, Base Day=30)</v>
          </cell>
          <cell r="M58" t="str">
            <v>Not Start</v>
          </cell>
        </row>
        <row r="59">
          <cell r="B59" t="str">
            <v>Processing</v>
          </cell>
          <cell r="D59" t="str">
            <v>หาลำดับอัตราประกันสังคมของพนักงาน (Priority Chain)</v>
          </cell>
          <cell r="M59" t="str">
            <v>Passed</v>
          </cell>
        </row>
        <row r="60">
          <cell r="B60" t="str">
            <v>Processing</v>
          </cell>
          <cell r="D60" t="str">
            <v>หาลำดับอัตราประกันสังคมของพนักงาน (Priority Chain)</v>
          </cell>
          <cell r="M60" t="str">
            <v>Passed</v>
          </cell>
        </row>
        <row r="61">
          <cell r="B61" t="str">
            <v>Processing</v>
          </cell>
          <cell r="D61" t="str">
            <v>คำนวณเมื่อฐานประกันสังคมเกินเพดานสูงสุด — ฐานคำนวณสูงกว่าเพดานสูงสุด</v>
          </cell>
          <cell r="M61" t="str">
            <v>Passed</v>
          </cell>
        </row>
        <row r="62">
          <cell r="B62" t="str">
            <v>Processing</v>
          </cell>
          <cell r="D62" t="str">
            <v>คำนวณเมื่อฐานประกันสังคมเกินเพดานสูงสุด — พนักงานที่มีเงินเดือนสูงกว่าเพดานประกันสังคม ที่กำหนดเป็น input หลักของ Requirem...</v>
          </cell>
          <cell r="M62" t="str">
            <v>Blocked</v>
          </cell>
        </row>
        <row r="63">
          <cell r="B63" t="str">
            <v>Processing</v>
          </cell>
          <cell r="D63" t="str">
            <v>คำนวณเมื่อฐานประกันสังคมต่ำกว่าเพดานต่ำสุด — ฐานคำนวณต่ำกว่าเพดานต่ำสุด</v>
          </cell>
          <cell r="M63" t="str">
            <v>Passed</v>
          </cell>
        </row>
        <row r="64">
          <cell r="B64" t="str">
            <v>Processing</v>
          </cell>
          <cell r="D64" t="str">
            <v>คำนวณเมื่อฐานประกันสังคมต่ำกว่าเพดานต่ำสุด — ฐานคำนวณอยู่ระหว่างเพดานต่ำสุดและสูงสุดพอดี (กรณีปกติ)</v>
          </cell>
          <cell r="M64" t="str">
            <v>Passed</v>
          </cell>
        </row>
        <row r="65">
          <cell r="B65" t="str">
            <v>Processing</v>
          </cell>
          <cell r="D65" t="str">
            <v>รวมฐานคำนวณประกันสังคมจากหลายประเภทเงินได้ — มีเงินได้หลายประเภทที่เข้าเกณฑ์ประกันสังคมในงวดเดียวกัน</v>
          </cell>
          <cell r="M65" t="str">
            <v>Failed</v>
          </cell>
        </row>
        <row r="66">
          <cell r="B66" t="str">
            <v>Processing</v>
          </cell>
          <cell r="D66" t="str">
            <v>รวมฐานคำนวณประกันสังคมจากหลายประเภทเงินได้ — วันที่/ช่วงเวลาที่เกี่ยวข้องอยู่นอกช่วงงวดที่กำลังประมวลผล (เช่น Effective Date...</v>
          </cell>
          <cell r="M66" t="str">
            <v>Failed</v>
          </cell>
        </row>
        <row r="67">
          <cell r="B67" t="str">
            <v>Processing</v>
          </cell>
          <cell r="D67" t="str">
            <v>ปัดเศษเงินสมทบตามกฎที่กำหนด</v>
          </cell>
          <cell r="M67" t="str">
            <v>Passed</v>
          </cell>
        </row>
        <row r="68">
          <cell r="B68" t="str">
            <v>Processing</v>
          </cell>
          <cell r="D68" t="str">
            <v>ปัดเศษเงินสมทบตามกฎที่กำหนด — ตัวอย่างยอดที่มีเศษทศนิยมหลายแบบ (เช่น .126, .49, .50) ที่กำหนดเป็น input หลักขอ...</v>
          </cell>
          <cell r="M68" t="str">
            <v>Passed</v>
          </cell>
        </row>
        <row r="69">
          <cell r="B69" t="str">
            <v>Processing</v>
          </cell>
          <cell r="D69" t="str">
            <v>คำนวณอัตราประกันสังคมเมื่อพนักงานโอนย้ายสาขาระหว่างงวด — พนักงานย้ายสาขาระหว่างงวด</v>
          </cell>
          <cell r="M69" t="str">
            <v>Not Start</v>
          </cell>
        </row>
        <row r="70">
          <cell r="B70" t="str">
            <v>Processing</v>
          </cell>
          <cell r="D70" t="str">
            <v>คำนวณอัตราประกันสังคมเมื่อพนักงานโอนย้ายสาขาระหว่างงวด — วันที่/ช่วงเวลาที่เกี่ยวข้องอยู่นอกช่วงงวดที่กำลังประมวลผล (เช่น Effective Date...</v>
          </cell>
          <cell r="M70" t="str">
            <v>Not Start</v>
          </cell>
        </row>
        <row r="71">
          <cell r="B71" t="str">
            <v>Processing</v>
          </cell>
          <cell r="D71" t="str">
            <v>ตรวจสอบว่าเงินสมทบฝั่งนายจ้างใช้อัตราของนายจ้างจริง (Regression) — ตั้งอัตราฝั่งนายจ้างให้ต่างจากฝั่งพนักงานอย่างชัดเจน แล้วตรวจผลลัพธ์</v>
          </cell>
          <cell r="M71" t="str">
            <v>Passed</v>
          </cell>
        </row>
        <row r="72">
          <cell r="B72" t="str">
            <v>Processing</v>
          </cell>
          <cell r="D72" t="str">
            <v>ตรวจสอบว่าเงินสมทบฝั่งนายจ้างใช้อัตราของนายจ้างจริง (Regression) — อัตราสาขาที่ตั้งค่าฝั่งพนักงานกับฝั่งนายจ้างต่างกันโดยเจตนา ที่กำหนดเป็น input ห...</v>
          </cell>
          <cell r="M72" t="str">
            <v>Passed</v>
          </cell>
        </row>
        <row r="73">
          <cell r="B73" t="str">
            <v>Processing</v>
          </cell>
          <cell r="D73" t="str">
            <v>ยืนยันขอบเขตวันที่ 20: พนักงานเข้างานในหรือก่อนวันที่ 20 ยังคงคำนวณผ่านกระบวนการ SSO ปกติเต็มเดือน</v>
          </cell>
          <cell r="M73" t="str">
            <v>Failed</v>
          </cell>
        </row>
        <row r="74">
          <cell r="B74" t="str">
            <v>Processing</v>
          </cell>
          <cell r="D74" t="str">
            <v>ยืนยันขอบเขตวันที่ 20: พนักงานเข้างานในหรือก่อนวันที่ 20 ยังคงคำนวณผ่านกระบวนการ SSO ปกติเต็มเดือน — พนักงานไม่มี Emp Job record สถานะ Active ที่มีผลครอบช่วงงวดที่กำลังประมวลผล (เช่...</v>
          </cell>
          <cell r="M74" t="str">
            <v>Not Start</v>
          </cell>
        </row>
        <row r="75">
          <cell r="B75" t="str">
            <v>Processing</v>
          </cell>
          <cell r="D75" t="str">
            <v>คำนวณสิทธิ์ประกันสังคมตามกลุ่มพนักงานจริงจากตัวอย่าง Config (Permanent/Retirement/DVT/Internship)</v>
          </cell>
          <cell r="M75" t="str">
            <v>Not Start</v>
          </cell>
        </row>
        <row r="76">
          <cell r="B76" t="str">
            <v>Processing</v>
          </cell>
          <cell r="D76" t="str">
            <v>คำนวณสิทธิ์ประกันสังคมตามกลุ่มพนักงานจริงจากตัวอย่าง Config (Permanent/Retirement/DVT/Internship) — 1. พนักงานตัวอย่างกลุ่ม A-Permanent 1 คน 2. พนักงานตัวอย่างกลุ่ม D-Retirement 1...</v>
          </cell>
          <cell r="M76" t="str">
            <v>Not Start</v>
          </cell>
        </row>
        <row r="77">
          <cell r="B77" t="str">
            <v>Processing</v>
          </cell>
          <cell r="D77" t="str">
            <v>เพดานฐานประกันสังคมเปลี่ยนแปลงตามช่วงเวลาปฏิทิน ต้องเลือกตามงวดที่ประมวลผล ไม่ใช่ค่าคงที่</v>
          </cell>
          <cell r="M77" t="str">
            <v>Not Start</v>
          </cell>
        </row>
        <row r="78">
          <cell r="B78" t="str">
            <v>Processing</v>
          </cell>
          <cell r="D78" t="str">
            <v>เพดานฐานประกันสังคมเปลี่ยนแปลงตามช่วงเวลาปฏิทิน ต้องเลือกตามงวดที่ประมวลผล ไม่ใช่ค่าคงที่ — วันที่/ช่วงเวลาที่เกี่ยวข้องอยู่นอกช่วงงวดที่กำลังประมวลผล (เช่น Effective Date...</v>
          </cell>
          <cell r="M78" t="str">
            <v>Not Start</v>
          </cell>
        </row>
        <row r="79">
          <cell r="B79" t="str">
            <v>Processing</v>
          </cell>
          <cell r="D79" t="str">
            <v>อัตราประกันสังคมตามสาขาเปลี่ยนแปลงตามช่วงเวลา ต้องเลือกอัตราตามวันที่มีผลจริง</v>
          </cell>
          <cell r="M79" t="str">
            <v>Not Start</v>
          </cell>
        </row>
        <row r="80">
          <cell r="B80" t="str">
            <v>Processing</v>
          </cell>
          <cell r="D80" t="str">
            <v>อัตราประกันสังคมตามสาขาเปลี่ยนแปลงตามช่วงเวลา ต้องเลือกอัตราตามวันที่มีผลจริง — หาอัตราที่ตรงเงื่อนไขไม่พบในตารางอัตรา (ช่องว่างในตาราง เช่น อายุงาน/กลุ่มพนักงา...</v>
          </cell>
          <cell r="M80" t="str">
            <v>Not Start</v>
          </cell>
        </row>
        <row r="81">
          <cell r="B81" t="str">
            <v>Processing</v>
          </cell>
          <cell r="D81" t="str">
            <v>ยืนยันว่า Override เป็นการตั้งค่าเฉพาะรายบุคคล ไม่กระทบพนักงานคนอื่นในสาขาเดียวกัน — พนักงาน A ในสาขา X มีการตั้งค่า Override อัตราเฉพาะบุคคล</v>
          </cell>
          <cell r="M81" t="str">
            <v>Not Start</v>
          </cell>
        </row>
        <row r="82">
          <cell r="B82" t="str">
            <v>Processing</v>
          </cell>
          <cell r="D82" t="str">
            <v>ยืนยันว่า Override เป็นการตั้งค่าเฉพาะรายบุคคล ไม่กระทบพนักงานคนอื่นในสาขาเดียวกัน — พนักงาน B ในสาขา X เดียวกัน ไม่มี Override ใดๆ</v>
          </cell>
          <cell r="M82" t="str">
            <v>Not Start</v>
          </cell>
        </row>
        <row r="83">
          <cell r="B83" t="str">
            <v>Processing</v>
          </cell>
          <cell r="D83" t="str">
            <v>คำนวณฐานประกันสังคมจากเงินเดือนเฉพาะช่วงวันที่ 21-สิ้นเดือน — เข้างานวันที่ 22 ของเดือน</v>
          </cell>
          <cell r="M83" t="str">
            <v>Not Start</v>
          </cell>
        </row>
        <row r="84">
          <cell r="B84" t="str">
            <v>Processing</v>
          </cell>
          <cell r="D84" t="str">
            <v>คำนวณฐานประกันสังคมจากเงินเดือนเฉพาะช่วงวันที่ 21-สิ้นเดือน — พนักงานไม่มี Emp Job record สถานะ Active ที่มีผลครอบช่วงงวดที่กำลังประมวลผล (เช่...</v>
          </cell>
          <cell r="M84" t="str">
            <v>Not Start</v>
          </cell>
        </row>
        <row r="85">
          <cell r="B85" t="str">
            <v>Processing</v>
          </cell>
          <cell r="D85" t="str">
            <v>คำนวณเงินสมทบฝั่งพนักงานจากฐานที่ได้ — คำนวณเงินสมทบจากฐานที่ได้ในขั้นตอนก่อนหน้า</v>
          </cell>
          <cell r="M85" t="str">
            <v>Not Start</v>
          </cell>
        </row>
        <row r="86">
          <cell r="B86" t="str">
            <v>Processing</v>
          </cell>
          <cell r="D86" t="str">
            <v>คำนวณเงินสมทบฝั่งพนักงานจากฐานที่ได้ — 1. ฐานประกันสังคมที่คำนวณได้จากขั้นตอนก่อนหน้า 2. อัตราเงินสมทบฝั่งพนักงาน ที่กำ...</v>
          </cell>
          <cell r="M86" t="str">
            <v>Not Start</v>
          </cell>
        </row>
        <row r="87">
          <cell r="B87" t="str">
            <v>Processing</v>
          </cell>
          <cell r="D87" t="str">
            <v>Boundary: เข้างานวันที่ 20 พอดี (ยังไม่เข้าเงื่อนไข) — เข้างานวันที่ 20 พอดี</v>
          </cell>
          <cell r="M87" t="str">
            <v>Not Start</v>
          </cell>
        </row>
        <row r="88">
          <cell r="B88" t="str">
            <v>Processing</v>
          </cell>
          <cell r="D88" t="str">
            <v>Boundary: เข้างานวันที่ 20 พอดี (ยังไม่เข้าเงื่อนไข) — พนักงานไม่มี Emp Job record สถานะ Active ที่มีผลครอบช่วงงวดที่กำลังประมวลผล (เช่...</v>
          </cell>
          <cell r="M88" t="str">
            <v>Not Start</v>
          </cell>
        </row>
        <row r="89">
          <cell r="B89" t="str">
            <v>Processing</v>
          </cell>
          <cell r="D89" t="str">
            <v>Boundary: เข้างานวันที่ 21 พอดี (เข้าเงื่อนไขเต็มรูปแบบ) — เข้างานวันที่ 21 พอดี</v>
          </cell>
          <cell r="M89" t="str">
            <v>Not Start</v>
          </cell>
        </row>
        <row r="90">
          <cell r="B90" t="str">
            <v>Processing</v>
          </cell>
          <cell r="D90" t="str">
            <v>Boundary: เข้างานวันที่ 21 พอดี (เข้าเงื่อนไขเต็มรูปแบบ) — พนักงานไม่มี Emp Job record สถานะ Active ที่มีผลครอบช่วงงวดที่กำลังประมวลผล (เช่...</v>
          </cell>
          <cell r="M90" t="str">
            <v>Not Start</v>
          </cell>
        </row>
        <row r="91">
          <cell r="B91" t="str">
            <v>Processing</v>
          </cell>
          <cell r="D91" t="str">
            <v>คำนวณเมื่อฐานที่ได้เกินเพดานสูงสุด — ฐานที่คำนวณได้เกินเพดานสูงสุด</v>
          </cell>
          <cell r="M91" t="str">
            <v>Not Start</v>
          </cell>
        </row>
        <row r="92">
          <cell r="B92" t="str">
            <v>Processing</v>
          </cell>
          <cell r="D92" t="str">
            <v>คำนวณเมื่อฐานที่ได้เกินเพดานสูงสุด — เงื่อนไขปกติที่ไม่เข้าเงื่อนไขพิเศษนี้</v>
          </cell>
          <cell r="M92" t="str">
            <v>Not Start</v>
          </cell>
        </row>
        <row r="93">
          <cell r="B93" t="str">
            <v>Processing</v>
          </cell>
          <cell r="D93" t="str">
            <v>Scope Guard: ใช้เฉพาะกลุ่มพนักงานรายเดือนเท่านั้น — พนักงานรายวันที่เข้างานหลังวันที่ 20</v>
          </cell>
          <cell r="M93" t="str">
            <v>Not Start</v>
          </cell>
        </row>
        <row r="94">
          <cell r="B94" t="str">
            <v>Processing</v>
          </cell>
          <cell r="D94" t="str">
            <v>Scope Guard: ใช้เฉพาะกลุ่มพนักงานรายเดือนเท่านั้น — พนักงานไม่มี Emp Job record สถานะ Active ที่มีผลครอบช่วงงวดที่กำลังประมวลผล (เช่...</v>
          </cell>
          <cell r="M94" t="str">
            <v>Not Start</v>
          </cell>
        </row>
        <row r="95">
          <cell r="B95" t="str">
            <v>Processing</v>
          </cell>
          <cell r="D95" t="str">
            <v>ประมวลผลรอบ Off-Cycle และปิดงวดให้ครบทั้ง 2 ฝั่ง — ประมวลผลรอบ Off-Cycle จนปิดงวดสำเร็จ</v>
          </cell>
          <cell r="M95" t="str">
            <v>Not Start</v>
          </cell>
        </row>
        <row r="96">
          <cell r="B96" t="str">
            <v>Processing</v>
          </cell>
          <cell r="D96" t="str">
            <v>ประมวลผลรอบ Off-Cycle และปิดงวดให้ครบทั้ง 2 ฝั่ง — วันที่/ช่วงเวลาที่เกี่ยวข้องอยู่นอกช่วงงวดที่กำลังประมวลผล (เช่น Effective Date...</v>
          </cell>
          <cell r="M96" t="str">
            <v>Not Start</v>
          </cell>
        </row>
        <row r="97">
          <cell r="B97" t="str">
            <v>Processing</v>
          </cell>
          <cell r="D97" t="str">
            <v>โอนยอดหักไปเก็บจริงในงวดถัดไป (กรณีปกติ) — โอนสำเร็จ งวดถัดไปยังเปิดอยู่ปกติ</v>
          </cell>
          <cell r="M97" t="str">
            <v>Not Start</v>
          </cell>
        </row>
        <row r="98">
          <cell r="B98" t="str">
            <v>Processing</v>
          </cell>
          <cell r="D98" t="str">
            <v>โอนยอดหักไปเก็บจริงในงวดถัดไป (กรณีปกติ) — วันที่/ช่วงเวลาที่เกี่ยวข้องอยู่นอกช่วงงวดที่กำลังประมวลผล (เช่น Effective Date...</v>
          </cell>
          <cell r="M98" t="str">
            <v>Not Start</v>
          </cell>
        </row>
        <row r="99">
          <cell r="B99" t="str">
            <v>Processing</v>
          </cell>
          <cell r="D99" t="str">
            <v>โอนยอดล้มเหลว: งวดถัดไปยังไม่เปิด — งวดถัดไปยังไม่เปิด หรือปิดไปแล้ว</v>
          </cell>
          <cell r="M99" t="str">
            <v>Not Start</v>
          </cell>
        </row>
        <row r="100">
          <cell r="B100" t="str">
            <v>Processing</v>
          </cell>
          <cell r="D100" t="str">
            <v>โอนยอดล้มเหลว: งวดถัดไปยังไม่เปิด — เงื่อนไขปกติที่ไม่เข้าเงื่อนไขพิเศษนี้</v>
          </cell>
          <cell r="M100" t="str">
            <v>Not Start</v>
          </cell>
        </row>
        <row r="101">
          <cell r="B101" t="str">
            <v>Processing</v>
          </cell>
          <cell r="D101" t="str">
            <v>ป้องกันการโอนยอดซ้ำ (Idempotency) — รันกระบวนการโอนยอดซ้ำ 2 ครั้งสำหรับงวดเดียวกัน</v>
          </cell>
          <cell r="M101" t="str">
            <v>Not Start</v>
          </cell>
        </row>
        <row r="102">
          <cell r="B102" t="str">
            <v>Processing</v>
          </cell>
          <cell r="D102" t="str">
            <v>ป้องกันการโอนยอดซ้ำ (Idempotency) — เงื่อนไขปกติที่ไม่เข้าเงื่อนไขพิเศษนี้</v>
          </cell>
          <cell r="M102" t="str">
            <v>Not Start</v>
          </cell>
        </row>
        <row r="103">
          <cell r="B103" t="str">
            <v>Processing</v>
          </cell>
          <cell r="D103" t="str">
            <v>ทดสอบ End-to-End ตามตัวอย่างในสเปก — ตามตัวอย่าง: เงินเดือน 50,000 บาท เข้างานวันที่ 22 มกราคม</v>
          </cell>
          <cell r="M103" t="str">
            <v>Not Start</v>
          </cell>
        </row>
        <row r="104">
          <cell r="B104" t="str">
            <v>Processing</v>
          </cell>
          <cell r="D104" t="str">
            <v>ทดสอบ End-to-End ตามตัวอย่างในสเปก — พนักงานไม่มี Emp Job record สถานะ Active ที่มีผลครอบช่วงงวดที่กำลังประมวลผล (เช่...</v>
          </cell>
          <cell r="M104" t="str">
            <v>Not Start</v>
          </cell>
        </row>
        <row r="105">
          <cell r="B105" t="str">
            <v>Processing</v>
          </cell>
          <cell r="D105" t="str">
            <v>คำนวณเมื่อฐานประกันสังคม = 17,500 บาทพอดี (เพดานสูงสุด)</v>
          </cell>
          <cell r="M105" t="str">
            <v>Not Start</v>
          </cell>
        </row>
        <row r="106">
          <cell r="B106" t="str">
            <v>Processing</v>
          </cell>
          <cell r="D106" t="str">
            <v>คำนวณเมื่อฐานประกันสังคม = 17,501 บาท (เกินเพดานพอดี 1 บาท)</v>
          </cell>
          <cell r="M106" t="str">
            <v>Not Start</v>
          </cell>
        </row>
        <row r="107">
          <cell r="B107" t="str">
            <v>Processing</v>
          </cell>
          <cell r="D107" t="str">
            <v>คำนวณเมื่อฐานประกันสังคม = 1,650 บาทพอดี (เพดานต่ำสุด)</v>
          </cell>
          <cell r="M107" t="str">
            <v>Not Start</v>
          </cell>
        </row>
        <row r="108">
          <cell r="B108" t="str">
            <v>Processing</v>
          </cell>
          <cell r="D108" t="str">
            <v>รวมฐานคำนวณประกันสังคมจากหลายประเภทเงินได้ที่รวมกันเกินเพดาน</v>
          </cell>
          <cell r="M108" t="str">
            <v>Not Start</v>
          </cell>
        </row>
        <row r="109">
          <cell r="B109" t="str">
            <v>Processing</v>
          </cell>
          <cell r="D109" t="str">
            <v>คำนวณอัตราประกันสังคมเมื่อโอนย้ายสาขา effective ตรงวันสุดท้ายของงวด</v>
          </cell>
          <cell r="M109" t="str">
            <v>Not Start</v>
          </cell>
        </row>
        <row r="110">
          <cell r="B110" t="str">
            <v>Processing</v>
          </cell>
          <cell r="D110" t="str">
            <v>คำนวณอัตราประกันสังคมเมื่อโอนย้ายสาขามากกว่า 1 ครั้งในงวดเดียว</v>
          </cell>
          <cell r="M110" t="str">
            <v>Not Start</v>
          </cell>
        </row>
        <row r="111">
          <cell r="B111" t="str">
            <v>Processing</v>
          </cell>
          <cell r="D111" t="str">
            <v>คำนวณสิทธิ์ประกันสังคมเมื่อพนักงานเปลี่ยนกลุ่มกลางงวดจากไม่มีสิทธิ์เป็นมีสิทธิ์</v>
          </cell>
          <cell r="M111" t="str">
            <v>Not Start</v>
          </cell>
        </row>
        <row r="112">
          <cell r="B112" t="str">
            <v>Processing</v>
          </cell>
          <cell r="D112" t="str">
            <v>คำนวณสิทธิ์ประกันสังคมเมื่อพนักงานเปลี่ยนกลุ่มกลางงวดจากมีสิทธิ์เป็นไม่มีสิทธิ์</v>
          </cell>
          <cell r="M112" t="str">
            <v>Not Start</v>
          </cell>
        </row>
        <row r="113">
          <cell r="B113" t="str">
            <v>Processing</v>
          </cell>
          <cell r="D113" t="str">
            <v>คำนวณอัตราประกันสังคมสาขาเมื่อวันสุดท้ายที่อัตราพิเศษยังมีผลพอดี</v>
          </cell>
          <cell r="M113" t="str">
            <v>Not Start</v>
          </cell>
        </row>
        <row r="114">
          <cell r="B114" t="str">
            <v>Processing</v>
          </cell>
          <cell r="D114" t="str">
            <v>คำนวณฐานประกันสังคม Hire After 20 ในเดือนกุมภาพันธ์ที่มี 28 วัน</v>
          </cell>
          <cell r="M114" t="str">
            <v>Not Start</v>
          </cell>
        </row>
        <row r="115">
          <cell r="B115" t="str">
            <v>Processing</v>
          </cell>
          <cell r="D115" t="str">
            <v>คำนวณฐานประกันสังคม Hire After 20 ในเดือนกุมภาพันธ์ปีอธิกสุรทิน (29 วัน)</v>
          </cell>
          <cell r="M115" t="str">
            <v>Not Start</v>
          </cell>
        </row>
        <row r="116">
          <cell r="B116" t="str">
            <v>Processing</v>
          </cell>
          <cell r="D116" t="str">
            <v>คำนวณฐานประกันสังคม Hire After 20 ในเดือนที่มี 31 วัน</v>
          </cell>
          <cell r="M116" t="str">
            <v>Not Start</v>
          </cell>
        </row>
        <row r="117">
          <cell r="B117" t="str">
            <v>Processing</v>
          </cell>
          <cell r="D117" t="str">
            <v>คำนวณเมื่อฐานที่ได้ (Hire After 20, prorate) เท่ากับเพดานสูงสุดพอดี</v>
          </cell>
          <cell r="M117" t="str">
            <v>Not Start</v>
          </cell>
        </row>
        <row r="118">
          <cell r="B118" t="str">
            <v>Processing</v>
          </cell>
          <cell r="D118" t="str">
            <v>ป้องกันการโอนยอดซ้ำ (Idempotency) เมื่อสั่งโอนพร้อมกัน 2 process</v>
          </cell>
          <cell r="M118" t="str">
            <v>Not Start</v>
          </cell>
        </row>
        <row r="119">
          <cell r="B119" t="str">
            <v>Configuration</v>
          </cell>
          <cell r="D119" t="str">
            <v>เพิ่ม SSO Branch Info ทับช่วงวันที่ของ record ที่ยัง Active อยู่</v>
          </cell>
          <cell r="M119" t="str">
            <v>Failed</v>
          </cell>
        </row>
        <row r="120">
          <cell r="B120" t="str">
            <v>Configuration</v>
          </cell>
          <cell r="D120" t="str">
            <v>ปิดรายการเดิมแล้วเพิ่ม SSO Branch Info รายการใหม่</v>
          </cell>
          <cell r="M120" t="str">
            <v>Failed</v>
          </cell>
        </row>
        <row r="121">
          <cell r="B121" t="str">
            <v>Configuration</v>
          </cell>
          <cell r="D121" t="str">
            <v>View SSO Base Amount list</v>
          </cell>
          <cell r="M121" t="str">
            <v>Passed</v>
          </cell>
        </row>
        <row r="122">
          <cell r="B122" t="str">
            <v>Configuration</v>
          </cell>
          <cell r="D122" t="str">
            <v>Add SSO Base Amount ด้วยข้อมูลที่ถูกต้อง (Country=TH)</v>
          </cell>
          <cell r="M122" t="str">
            <v>Passed</v>
          </cell>
        </row>
        <row r="123">
          <cell r="B123" t="str">
            <v>Configuration</v>
          </cell>
          <cell r="D123" t="str">
            <v>ห้ามบันทึกถ้า End Date &lt; Start Date</v>
          </cell>
          <cell r="M123" t="str">
            <v>Passed</v>
          </cell>
        </row>
        <row r="124">
          <cell r="B124" t="str">
            <v>Configuration</v>
          </cell>
          <cell r="D124" t="str">
            <v>ห้ามบันทึกถ้าช่วงวันที่ทับซ้อน Active record (Country เดียวกัน)</v>
          </cell>
          <cell r="M124" t="str">
            <v>Passed</v>
          </cell>
        </row>
        <row r="125">
          <cell r="B125" t="str">
            <v>Configuration</v>
          </cell>
          <cell r="D125" t="str">
            <v>ห้ามเพิ่มด้วย Start Date ในอดีต</v>
          </cell>
          <cell r="M125" t="str">
            <v>Passed</v>
          </cell>
        </row>
        <row r="126">
          <cell r="B126" t="str">
            <v>Configuration</v>
          </cell>
          <cell r="D126" t="str">
            <v>Add SSO Base Amount ด้วย Max Base Amount = 99,999,999.99 (boundary ค่าสูงสุดตาม FUNC spec field type Decimal(10,2))</v>
          </cell>
          <cell r="M126" t="str">
            <v>Passed</v>
          </cell>
        </row>
        <row r="127">
          <cell r="B127" t="str">
            <v>Configuration</v>
          </cell>
          <cell r="D127" t="str">
            <v>Required field validation — Country/Min/Max/Effective start/end ว่างทีละช่อง</v>
          </cell>
          <cell r="M127" t="str">
            <v>Passed</v>
          </cell>
        </row>
        <row r="128">
          <cell r="B128" t="str">
            <v>Configuration</v>
          </cell>
          <cell r="D128" t="str">
            <v>Format/range validation — Min/Max base amount ติดลบ/ไม่ใช่ตัวเลขถูก reject, Effective end date เป็น date picker</v>
          </cell>
          <cell r="M128" t="str">
            <v>Passed</v>
          </cell>
        </row>
        <row r="129">
          <cell r="B129" t="str">
            <v>Configuration</v>
          </cell>
          <cell r="D129" t="str">
            <v>Inline error position — Country ว่าง+Min base amount ผิด format พร้อมกัน</v>
          </cell>
          <cell r="M129" t="str">
            <v>Passed</v>
          </cell>
        </row>
        <row r="130">
          <cell r="B130" t="str">
            <v>Configuration</v>
          </cell>
          <cell r="D130" t="str">
            <v>View SSO Branch Rate list พร้อม filter</v>
          </cell>
          <cell r="M130" t="str">
            <v>Failed</v>
          </cell>
        </row>
        <row r="131">
          <cell r="B131" t="str">
            <v>Configuration</v>
          </cell>
          <cell r="D131" t="str">
            <v>Add SSO Branch Rate ด้วย cascade dropdown Company→Branch</v>
          </cell>
          <cell r="M131" t="str">
            <v>Failed</v>
          </cell>
        </row>
        <row r="132">
          <cell r="B132" t="str">
            <v>Configuration</v>
          </cell>
          <cell r="D132" t="str">
            <v>Branch dropdown ต้อง disable จนกว่าจะเลือก Company</v>
          </cell>
          <cell r="M132" t="str">
            <v>Failed</v>
          </cell>
        </row>
        <row r="133">
          <cell r="B133" t="str">
            <v>Configuration</v>
          </cell>
          <cell r="D133" t="str">
            <v>Edit — Key field (Company/Branch) ต้อง lock</v>
          </cell>
          <cell r="M133" t="str">
            <v>Passed</v>
          </cell>
        </row>
        <row r="134">
          <cell r="B134" t="str">
            <v>Configuration</v>
          </cell>
          <cell r="D134" t="str">
            <v>ห้ามเพิ่มอัตราซ้ำ/ทับซ้อนสำหรับ Branch เดียวกัน (UK constraint)</v>
          </cell>
          <cell r="M134" t="str">
            <v>Failed</v>
          </cell>
        </row>
        <row r="135">
          <cell r="B135" t="str">
            <v>Configuration</v>
          </cell>
          <cell r="D135" t="str">
            <v>Cardinality — 1 SSO Branch ผูกได้หลาย Store Branch</v>
          </cell>
          <cell r="M135" t="str">
            <v>Passed</v>
          </cell>
        </row>
        <row r="136">
          <cell r="B136" t="str">
            <v>Configuration</v>
          </cell>
          <cell r="D136" t="str">
            <v>ห้ามเพิ่มอัตราทับซ้อนช่วงวันที่กับ record Active (Overlap check)</v>
          </cell>
          <cell r="M136" t="str">
            <v>Failed</v>
          </cell>
        </row>
        <row r="137">
          <cell r="B137" t="str">
            <v>Configuration</v>
          </cell>
          <cell r="D137" t="str">
            <v>ปิดรายการเดิม (แก้ End Date) แล้วเพิ่ม SSO Branch Rate รายการใหม่สำเร็จ</v>
          </cell>
          <cell r="M137" t="str">
            <v>Passed</v>
          </cell>
        </row>
        <row r="138">
          <cell r="B138" t="str">
            <v>Configuration</v>
          </cell>
          <cell r="D138" t="str">
            <v>Rate boundary — ค่าติดลบถูกปฏิเสธ</v>
          </cell>
          <cell r="M138" t="str">
            <v>Passed</v>
          </cell>
        </row>
        <row r="139">
          <cell r="B139" t="str">
            <v>Configuration</v>
          </cell>
          <cell r="D139" t="str">
            <v>Rate boundary — ค่าสูงสุด 5 รับได้</v>
          </cell>
          <cell r="M139" t="str">
            <v>Passed</v>
          </cell>
        </row>
        <row r="140">
          <cell r="B140" t="str">
            <v>Configuration</v>
          </cell>
          <cell r="D140" t="str">
            <v>Change History บันทึกทุกครั้งที่มีการเปลี่ยนแปลง</v>
          </cell>
          <cell r="M140" t="str">
            <v>Failed</v>
          </cell>
        </row>
        <row r="141">
          <cell r="B141" t="str">
            <v>Configuration</v>
          </cell>
          <cell r="D141" t="str">
            <v>Required field validation — ปล่อย Company/Branch/Employee rate/Employer rate/Effective start/end ว่างทีละช่อง</v>
          </cell>
          <cell r="M141" t="str">
            <v>Passed</v>
          </cell>
        </row>
        <row r="142">
          <cell r="B142" t="str">
            <v>Configuration</v>
          </cell>
          <cell r="D142" t="str">
            <v>Format/range validation — Employee/Employer rate ติดลบ/ไม่ใช่ตัวเลข/เกิน 5 ถูก reject, Effective date ต้องเป็น date picker</v>
          </cell>
          <cell r="M142" t="str">
            <v>Passed</v>
          </cell>
        </row>
        <row r="143">
          <cell r="B143" t="str">
            <v>Configuration</v>
          </cell>
          <cell r="D143" t="str">
            <v>Inline error position — Company ว่าง+Employee rate ผิด format พร้อมกัน</v>
          </cell>
          <cell r="M143" t="str">
            <v>Passed</v>
          </cell>
        </row>
        <row r="144">
          <cell r="B144" t="str">
            <v>Configuration</v>
          </cell>
          <cell r="D144" t="str">
            <v>กด Save แล้ว connection หลุด/server timeout ระหว่างบันทึก</v>
          </cell>
          <cell r="M144" t="str">
            <v>Passed</v>
          </cell>
        </row>
        <row r="145">
          <cell r="B145" t="str">
            <v>Configuration</v>
          </cell>
          <cell r="D145" t="str">
            <v>Rate boundary — ค่าต่ำสุด 0 ต้องบันทึกผ่าน</v>
          </cell>
          <cell r="M145" t="str">
            <v>Passed</v>
          </cell>
        </row>
        <row r="146">
          <cell r="B146" t="str">
            <v>Configuration</v>
          </cell>
          <cell r="D146" t="str">
            <v>Required field validation — SSO Branch Number/Employer Account Number/Country ว่างทีละช่อง</v>
          </cell>
          <cell r="M146" t="str">
            <v>Failed</v>
          </cell>
        </row>
        <row r="147">
          <cell r="B147" t="str">
            <v>Configuration</v>
          </cell>
          <cell r="D147" t="str">
            <v>SSO Branch Number/Employer Account Number ยาวเกิน 255 ตัวอักษรถูก reject</v>
          </cell>
          <cell r="M147" t="str">
            <v>Failed</v>
          </cell>
        </row>
        <row r="148">
          <cell r="B148" t="str">
            <v>Configuration</v>
          </cell>
          <cell r="D148" t="str">
            <v>บันทึกได้แม้ Address fields (optional) ว่างทั้งหมด</v>
          </cell>
          <cell r="M148" t="str">
            <v>Not Start</v>
          </cell>
        </row>
        <row r="149">
          <cell r="B149" t="str">
            <v>Configuration</v>
          </cell>
          <cell r="D149" t="str">
            <v>ห้ามเพิ่มด้วย Effective Start Date ในอดีต</v>
          </cell>
          <cell r="M149" t="str">
            <v>Failed</v>
          </cell>
        </row>
        <row r="150">
          <cell r="B150" t="str">
            <v>Configuration</v>
          </cell>
          <cell r="D150" t="str">
            <v>ห้ามบันทึกถ้า Effective End Date &lt; Start Date</v>
          </cell>
          <cell r="M150" t="str">
            <v>Not Start</v>
          </cell>
        </row>
        <row r="151">
          <cell r="B151" t="str">
            <v>Configuration</v>
          </cell>
          <cell r="D151" t="str">
            <v>Status = Active เมื่อ Effective End Date = today พอดี</v>
          </cell>
          <cell r="M151" t="str">
            <v>Failed</v>
          </cell>
        </row>
        <row r="152">
          <cell r="B152" t="str">
            <v>Configuration</v>
          </cell>
          <cell r="D152" t="str">
            <v>Country = VNM เลือกไม่ได้ใน dropdown</v>
          </cell>
          <cell r="M152" t="str">
            <v>Passed</v>
          </cell>
        </row>
        <row r="153">
          <cell r="B153" t="str">
            <v>Configuration</v>
          </cell>
          <cell r="D153" t="str">
            <v>ห้ามบันทึกถ้า Max Base Amount ≤ Min Base Amount</v>
          </cell>
          <cell r="M153" t="str">
            <v>Failed</v>
          </cell>
        </row>
        <row r="154">
          <cell r="B154" t="str">
            <v>Configuration</v>
          </cell>
          <cell r="D154" t="str">
            <v>Status = Active เมื่อ Effective End Date = today พอดี</v>
          </cell>
          <cell r="M154" t="str">
            <v>Passed</v>
          </cell>
        </row>
        <row r="155">
          <cell r="B155" t="str">
            <v>Configuration</v>
          </cell>
          <cell r="D155" t="str">
            <v>Status = Active เมื่อ Effective End Date = today พอดี</v>
          </cell>
          <cell r="M155" t="str">
            <v>Passed</v>
          </cell>
        </row>
        <row r="156">
          <cell r="B156" t="str">
            <v>Configuration</v>
          </cell>
          <cell r="D156" t="str">
            <v>View Employee Type list</v>
          </cell>
          <cell r="M156" t="str">
            <v>Passed</v>
          </cell>
        </row>
        <row r="157">
          <cell r="B157" t="str">
            <v>Configuration</v>
          </cell>
          <cell r="D157" t="str">
            <v>Required field validation — Emp type code/Emp type name/Emp group/Emp subgroup ว่าง</v>
          </cell>
          <cell r="M157" t="str">
            <v>Failed</v>
          </cell>
        </row>
        <row r="158">
          <cell r="B158" t="str">
            <v>Configuration</v>
          </cell>
          <cell r="D158" t="str">
            <v>Inline error position — Emp type code ว่าง+Emp group ไม่เลือก พร้อมกัน</v>
          </cell>
          <cell r="M158" t="str">
            <v>Failed</v>
          </cell>
        </row>
        <row r="159">
          <cell r="B159" t="str">
            <v>Configuration</v>
          </cell>
          <cell r="D159" t="str">
            <v>เลือก Emp Group หลายค่าตอน Add — ต้องเลือกอย่างน้อย 1</v>
          </cell>
          <cell r="M159" t="str">
            <v>Failed</v>
          </cell>
        </row>
        <row r="160">
          <cell r="B160" t="str">
            <v>Configuration</v>
          </cell>
          <cell r="D160" t="str">
            <v>เลือก Emp Group หลายค่า (เช่น A และ H)</v>
          </cell>
          <cell r="M160" t="str">
            <v>Passed</v>
          </cell>
        </row>
        <row r="161">
          <cell r="B161" t="str">
            <v>Configuration</v>
          </cell>
          <cell r="D161" t="str">
            <v>เลือก Emp Subgroup หลายค่าในฟอร์ม</v>
          </cell>
          <cell r="M161" t="str">
            <v>Passed</v>
          </cell>
        </row>
        <row r="162">
          <cell r="B162" t="str">
            <v>Configuration</v>
          </cell>
          <cell r="D162" t="str">
            <v>View Employee Group ↔ Subgroup mapping — list แสดงถูกต้อง พร้อม Add/Edit/Delete ใช้งานได้จริง (ยืนยันจาก dev environment 2026-08-22 — ไม่ใช่ view-only/EC-sourced ตามที่เข้าใจเดิม)</v>
          </cell>
          <cell r="M162" t="str">
            <v>Passed</v>
          </cell>
        </row>
        <row r="163">
          <cell r="B163" t="str">
            <v>Configuration</v>
          </cell>
          <cell r="D163" t="str">
            <v>Emp Type Code ซ้ำกับที่มีอยู่แล้ว → ระบบ reject พร้อม error popup</v>
          </cell>
          <cell r="M163" t="str">
            <v>Failed</v>
          </cell>
        </row>
        <row r="164">
          <cell r="B164" t="str">
            <v>Configuration</v>
          </cell>
          <cell r="D164" t="str">
            <v>Emp Type Code ยาวเกิน 25 ตัวอักษรถูก reject</v>
          </cell>
          <cell r="M164" t="str">
            <v>Failed</v>
          </cell>
        </row>
        <row r="165">
          <cell r="B165" t="str">
            <v>Configuration</v>
          </cell>
          <cell r="D165" t="str">
            <v>Emp Type Name ยาวเกิน 255 ตัวอักษรถูก reject</v>
          </cell>
          <cell r="M165" t="str">
            <v>Failed</v>
          </cell>
        </row>
        <row r="166">
          <cell r="B166" t="str">
            <v>Configuration</v>
          </cell>
          <cell r="D166" t="str">
            <v>View Payroll Area list</v>
          </cell>
          <cell r="M166" t="str">
            <v>Passed</v>
          </cell>
        </row>
        <row r="167">
          <cell r="B167" t="str">
            <v>Configuration</v>
          </cell>
          <cell r="D167" t="str">
            <v>Add Payroll Area ด้วย dropdown fields ที่ auto-fill ชื่อ</v>
          </cell>
          <cell r="M167" t="str">
            <v>Failed</v>
          </cell>
        </row>
        <row r="168">
          <cell r="B168" t="str">
            <v>Configuration</v>
          </cell>
          <cell r="D168" t="str">
            <v>Edit — Area Code (Key) ต้อง lock</v>
          </cell>
          <cell r="M168" t="str">
            <v>Passed</v>
          </cell>
        </row>
        <row r="169">
          <cell r="B169" t="str">
            <v>Configuration</v>
          </cell>
          <cell r="D169" t="str">
            <v>ห้ามบันทึกถ้า End Date &lt; Start Date</v>
          </cell>
          <cell r="M169" t="str">
            <v>Passed</v>
          </cell>
        </row>
        <row r="170">
          <cell r="B170" t="str">
            <v>Configuration</v>
          </cell>
          <cell r="D170" t="str">
            <v>Status คำนวณอัตโนมัติจาก Effective date</v>
          </cell>
          <cell r="M170" t="str">
            <v>Failed</v>
          </cell>
        </row>
        <row r="171">
          <cell r="B171" t="str">
            <v>Configuration</v>
          </cell>
          <cell r="D171" t="str">
            <v>เพิ่ม Payroll Area ทับช่วงวันที่ของ record ที่ยัง Active อยู่</v>
          </cell>
          <cell r="M171" t="str">
            <v>Failed</v>
          </cell>
        </row>
        <row r="172">
          <cell r="B172" t="str">
            <v>Configuration</v>
          </cell>
          <cell r="D172" t="str">
            <v>ปิดรายการเดิมเป็น Inactive แล้วเพิ่ม Payroll Area รายการใหม่</v>
          </cell>
          <cell r="M172" t="str">
            <v>Passed</v>
          </cell>
        </row>
        <row r="173">
          <cell r="B173" t="str">
            <v>Configuration</v>
          </cell>
          <cell r="D173" t="str">
            <v>Required field validation — Area Code/Name/Emp Type/Period Pattern/Payday Rule/Effective Start Date/Effective End Date ว่าง</v>
          </cell>
          <cell r="M173" t="str">
            <v>Passed</v>
          </cell>
        </row>
        <row r="174">
          <cell r="B174" t="str">
            <v>Configuration</v>
          </cell>
          <cell r="D174" t="str">
            <v>Format/range validation — Effective Start/End Date เป็น date picker</v>
          </cell>
          <cell r="M174" t="str">
            <v>Passed</v>
          </cell>
        </row>
        <row r="175">
          <cell r="B175" t="str">
            <v>Configuration</v>
          </cell>
          <cell r="D175" t="str">
            <v>Inline error position — Area Code ว่าง+Effective Start Date ผิด format พร้อมกัน</v>
          </cell>
          <cell r="M175" t="str">
            <v>Passed</v>
          </cell>
        </row>
        <row r="176">
          <cell r="B176" t="str">
            <v>Configuration</v>
          </cell>
          <cell r="D176" t="str">
            <v>ไม่มีสัญญาณอินเทอร์เน็ตตอนกด Save</v>
          </cell>
          <cell r="M176" t="str">
            <v>Passed</v>
          </cell>
        </row>
        <row r="177">
          <cell r="B177" t="str">
            <v>Configuration</v>
          </cell>
          <cell r="D177" t="str">
            <v>Company multi-select — ต้องเลือกอย่างน้อย 1</v>
          </cell>
          <cell r="M177" t="str">
            <v>Passed</v>
          </cell>
        </row>
        <row r="178">
          <cell r="B178" t="str">
            <v>Configuration</v>
          </cell>
          <cell r="D178" t="str">
            <v>Company multi-select — 1 Area ผูกได้หลาย Company</v>
          </cell>
          <cell r="M178" t="str">
            <v>Passed</v>
          </cell>
        </row>
        <row r="179">
          <cell r="B179" t="str">
            <v>Configuration</v>
          </cell>
          <cell r="D179" t="str">
            <v>View Area Assign Company list</v>
          </cell>
          <cell r="M179" t="str">
            <v>Passed</v>
          </cell>
        </row>
        <row r="180">
          <cell r="B180" t="str">
            <v>Configuration</v>
          </cell>
          <cell r="D180" t="str">
            <v>Area Code ซ้ำกับที่มีอยู่แล้ว → ระบบ reject พร้อม error popup</v>
          </cell>
          <cell r="M180" t="str">
            <v>Passed</v>
          </cell>
        </row>
        <row r="181">
          <cell r="B181" t="str">
            <v>Configuration</v>
          </cell>
          <cell r="D181" t="str">
            <v>Area Code ยาวเกิน 10 ตัวอักษรถูก reject</v>
          </cell>
          <cell r="M181" t="str">
            <v>Failed</v>
          </cell>
        </row>
        <row r="182">
          <cell r="B182" t="str">
            <v>Configuration</v>
          </cell>
          <cell r="D182" t="str">
            <v>Area Name ยาวเกิน 100 ตัวอักษรถูก reject</v>
          </cell>
          <cell r="M182" t="str">
            <v>Failed</v>
          </cell>
        </row>
        <row r="183">
          <cell r="B183" t="str">
            <v>Configuration</v>
          </cell>
          <cell r="D183" t="str">
            <v>Effective Start Date ในอดีตถูก block</v>
          </cell>
          <cell r="M183" t="str">
            <v>Failed</v>
          </cell>
        </row>
        <row r="184">
          <cell r="B184" t="str">
            <v>Configuration</v>
          </cell>
          <cell r="D184" t="str">
            <v>Effective End Date = Start Date ต้องบันทึกผ่านได้</v>
          </cell>
          <cell r="M184" t="str">
            <v>Passed</v>
          </cell>
        </row>
        <row r="185">
          <cell r="B185" t="str">
            <v>Configuration</v>
          </cell>
          <cell r="D185" t="str">
            <v>Status = Active เมื่อ Effective End Date = today พอดี</v>
          </cell>
          <cell r="M185" t="str">
            <v>Passed</v>
          </cell>
        </row>
        <row r="186">
          <cell r="B186" t="str">
            <v>Configuration</v>
          </cell>
          <cell r="D186" t="str">
            <v>View Payday Rule list</v>
          </cell>
          <cell r="M186" t="str">
            <v>Passed</v>
          </cell>
        </row>
        <row r="187">
          <cell r="B187" t="str">
            <v>Configuration</v>
          </cell>
          <cell r="D187" t="str">
            <v>Payday Rule เป็น view-only ไม่มีปุ่ม Add/Edit</v>
          </cell>
          <cell r="M187" t="str">
            <v>Passed</v>
          </cell>
        </row>
        <row r="188">
          <cell r="B188" t="str">
            <v>Configuration</v>
          </cell>
          <cell r="D188" t="str">
            <v>View Period Type list</v>
          </cell>
          <cell r="M188" t="str">
            <v>Passed</v>
          </cell>
        </row>
        <row r="189">
          <cell r="B189" t="str">
            <v>Configuration</v>
          </cell>
          <cell r="D189" t="str">
            <v>Period Type เป็น view-only ไม่มีปุ่ม Add/Edit</v>
          </cell>
          <cell r="M189" t="str">
            <v>Passed</v>
          </cell>
        </row>
        <row r="190">
          <cell r="B190" t="str">
            <v>Configuration</v>
          </cell>
          <cell r="D190" t="str">
            <v>View Period Pattern list</v>
          </cell>
          <cell r="M190" t="str">
            <v>Passed</v>
          </cell>
        </row>
        <row r="191">
          <cell r="B191" t="str">
            <v>Configuration</v>
          </cell>
          <cell r="D191" t="str">
            <v>View Leave Config list</v>
          </cell>
          <cell r="M191" t="str">
            <v>Passed</v>
          </cell>
        </row>
        <row r="192">
          <cell r="B192" t="str">
            <v>Configuration</v>
          </cell>
          <cell r="D192" t="str">
            <v>Leave Config เป็น view-only ไม่มีปุ่ม Add/Edit</v>
          </cell>
          <cell r="M192" t="str">
            <v>Passed</v>
          </cell>
        </row>
        <row r="193">
          <cell r="B193" t="str">
            <v>Configuration</v>
          </cell>
          <cell r="D193" t="str">
            <v>Period Pattern เป็น view-only ไม่มีปุ่ม Add/Edit</v>
          </cell>
          <cell r="M193" t="str">
            <v>Passed</v>
          </cell>
        </row>
        <row r="194">
          <cell r="B194" t="str">
            <v>Configuration</v>
          </cell>
          <cell r="D194" t="str">
            <v>View WT Group list</v>
          </cell>
          <cell r="M194" t="str">
            <v>Passed</v>
          </cell>
        </row>
        <row r="195">
          <cell r="B195" t="str">
            <v>Configuration</v>
          </cell>
          <cell r="D195" t="str">
            <v>WT Group เป็น view-only ไม่มีปุ่ม Add/Edit</v>
          </cell>
          <cell r="M195" t="str">
            <v>Passed</v>
          </cell>
        </row>
        <row r="196">
          <cell r="B196" t="str">
            <v>Configuration</v>
          </cell>
          <cell r="D196" t="str">
            <v>View WT Subgroup list พร้อม pagination</v>
          </cell>
          <cell r="M196" t="str">
            <v>Failed</v>
          </cell>
        </row>
        <row r="197">
          <cell r="B197" t="str">
            <v>Configuration</v>
          </cell>
          <cell r="D197" t="str">
            <v>WT Subgroup เป็น view-only ไม่มีปุ่ม Add/Edit</v>
          </cell>
          <cell r="M197" t="str">
            <v>Passed</v>
          </cell>
        </row>
        <row r="198">
          <cell r="B198" t="str">
            <v>Configuration</v>
          </cell>
          <cell r="D198" t="str">
            <v>View WT Category list พร้อม pagination</v>
          </cell>
          <cell r="M198" t="str">
            <v>Passed</v>
          </cell>
        </row>
        <row r="199">
          <cell r="B199" t="str">
            <v>Configuration</v>
          </cell>
          <cell r="D199" t="str">
            <v>WT Category เป็น view-only ไม่มีปุ่ม Add/Edit</v>
          </cell>
          <cell r="M199" t="str">
            <v>Passed</v>
          </cell>
        </row>
        <row r="200">
          <cell r="B200" t="str">
            <v>Configuration</v>
          </cell>
          <cell r="D200" t="str">
            <v>View WT Frequency list</v>
          </cell>
          <cell r="M200" t="str">
            <v>Passed</v>
          </cell>
        </row>
        <row r="201">
          <cell r="B201" t="str">
            <v>Configuration</v>
          </cell>
          <cell r="D201" t="str">
            <v>WT Frequency เป็น view-only ไม่มีปุ่ม Add/Edit</v>
          </cell>
          <cell r="M201" t="str">
            <v>Passed</v>
          </cell>
        </row>
        <row r="202">
          <cell r="B202" t="str">
            <v>Configuration</v>
          </cell>
          <cell r="D202" t="str">
            <v>View Tax Type list</v>
          </cell>
          <cell r="M202" t="str">
            <v>Passed</v>
          </cell>
        </row>
        <row r="203">
          <cell r="B203" t="str">
            <v>Configuration</v>
          </cell>
          <cell r="D203" t="str">
            <v>Tax Type เป็น view-only ไม่มีปุ่ม Add/Edit</v>
          </cell>
          <cell r="M203" t="str">
            <v>Passed</v>
          </cell>
        </row>
        <row r="204">
          <cell r="B204" t="str">
            <v>Configuration</v>
          </cell>
          <cell r="D204" t="str">
            <v>Round Method dropdown มีครบ 3 ค่า</v>
          </cell>
          <cell r="M204" t="str">
            <v>Passed</v>
          </cell>
        </row>
        <row r="205">
          <cell r="B205" t="str">
            <v>Configuration</v>
          </cell>
          <cell r="D205" t="str">
            <v>Round Method เป็น view-only ไม่มีปุ่ม Add/Edit</v>
          </cell>
          <cell r="M205" t="str">
            <v>Passed</v>
          </cell>
        </row>
        <row r="206">
          <cell r="B206" t="str">
            <v>Configuration</v>
          </cell>
          <cell r="D206" t="str">
            <v>View Wage Type list พร้อม filter</v>
          </cell>
          <cell r="M206" t="str">
            <v>Passed</v>
          </cell>
        </row>
        <row r="207">
          <cell r="B207" t="str">
            <v>Configuration</v>
          </cell>
          <cell r="D207" t="str">
            <v>Add Wage Type — Country+Code (Key) ไม่ซ้ำ</v>
          </cell>
          <cell r="M207" t="str">
            <v>Failed</v>
          </cell>
        </row>
        <row r="208">
          <cell r="B208" t="str">
            <v>Configuration</v>
          </cell>
          <cell r="D208" t="str">
            <v>Edit — Country/Code (Key) ต้อง lock</v>
          </cell>
          <cell r="M208" t="str">
            <v>Failed</v>
          </cell>
        </row>
        <row r="209">
          <cell r="B209" t="str">
            <v>Configuration</v>
          </cell>
          <cell r="D209" t="str">
            <v>Name TH/EN เป็น field บังคับ</v>
          </cell>
          <cell r="M209" t="str">
            <v>Failed</v>
          </cell>
        </row>
        <row r="210">
          <cell r="B210" t="str">
            <v>Configuration</v>
          </cell>
          <cell r="D210" t="str">
            <v>Name TH/EN, Group, Subgroup, Category, Frequency ครบ</v>
          </cell>
          <cell r="M210" t="str">
            <v>Failed</v>
          </cell>
        </row>
        <row r="211">
          <cell r="B211" t="str">
            <v>Configuration</v>
          </cell>
          <cell r="D211" t="str">
            <v>Prorate/Retroactive/Round Method บันทึกถูกต้อง</v>
          </cell>
          <cell r="M211" t="str">
            <v>Failed</v>
          </cell>
        </row>
        <row r="212">
          <cell r="B212" t="str">
            <v>Configuration</v>
          </cell>
          <cell r="D212" t="str">
            <v>Tax Set Up — Tax flag/Tax Type/SSO บันทึกถูกต้อง</v>
          </cell>
          <cell r="M212" t="str">
            <v>Failed</v>
          </cell>
        </row>
        <row r="213">
          <cell r="B213" t="str">
            <v>Configuration</v>
          </cell>
          <cell r="D213" t="str">
            <v>Tax=N ทำให้ Tax Type/GRS เป็น optional</v>
          </cell>
          <cell r="M213" t="str">
            <v>Failed</v>
          </cell>
        </row>
        <row r="214">
          <cell r="B214" t="str">
            <v>Configuration</v>
          </cell>
          <cell r="D214" t="str">
            <v>Fund Set Up — PVF/EWF/EJIP/PHIL บันทึกถูกต้อง</v>
          </cell>
          <cell r="M214" t="str">
            <v>Failed</v>
          </cell>
        </row>
        <row r="215">
          <cell r="B215" t="str">
            <v>Configuration</v>
          </cell>
          <cell r="D215" t="str">
            <v>Other Set Up — Multiplier/Priority/Source Pay Code บันทึกถูกต้อง</v>
          </cell>
          <cell r="M215" t="str">
            <v>Failed</v>
          </cell>
        </row>
        <row r="216">
          <cell r="B216" t="str">
            <v>Configuration</v>
          </cell>
          <cell r="D216" t="str">
            <v>Priority Deduct Seq ต้องเป็นจำนวนเต็มบวก</v>
          </cell>
          <cell r="M216" t="str">
            <v>Passed</v>
          </cell>
        </row>
        <row r="217">
          <cell r="B217" t="str">
            <v>Configuration</v>
          </cell>
          <cell r="D217" t="str">
            <v>สถานะ Draft แก้ไขได้ / หลัง Activate ล็อกแก้ไขไม่ได้</v>
          </cell>
          <cell r="M217" t="str">
            <v>Failed</v>
          </cell>
        </row>
        <row r="218">
          <cell r="B218" t="str">
            <v>Configuration</v>
          </cell>
          <cell r="D218" t="str">
            <v>Required field validation — Country/WT Code/WT Name TH/WT Name EN/WT Group/WT Subgroup/WT Category/WT Frequency ว่าง</v>
          </cell>
          <cell r="M218" t="str">
            <v>Failed</v>
          </cell>
        </row>
        <row r="219">
          <cell r="B219" t="str">
            <v>Configuration</v>
          </cell>
          <cell r="D219" t="str">
            <v>Format/range validation — Priority Deduct Seq จำนวนเต็มบวก ไม่เกิน 9,999,999,999</v>
          </cell>
          <cell r="M219" t="str">
            <v>Passed</v>
          </cell>
        </row>
        <row r="220">
          <cell r="B220" t="str">
            <v>Configuration</v>
          </cell>
          <cell r="D220" t="str">
            <v>Inline error position — Country Code ว่าง+Priority Deduct Seq ผิด format พร้อมกัน</v>
          </cell>
          <cell r="M220" t="str">
            <v>Passed</v>
          </cell>
        </row>
        <row r="221">
          <cell r="B221" t="str">
            <v>Configuration</v>
          </cell>
          <cell r="D221" t="str">
            <v>View WT Pay Period list — จับคู่ Period Type+WT Group+Frequency</v>
          </cell>
          <cell r="M221" t="str">
            <v>Passed</v>
          </cell>
        </row>
        <row r="222">
          <cell r="B222" t="str">
            <v>Configuration</v>
          </cell>
          <cell r="D222" t="str">
            <v>WT Pay Period เป็น view-only ไม่มีปุ่ม Add/Edit</v>
          </cell>
          <cell r="M222" t="str">
            <v>Passed</v>
          </cell>
        </row>
        <row r="223">
          <cell r="B223" t="str">
            <v>Configuration</v>
          </cell>
          <cell r="D223" t="str">
            <v>Tax GRS เป็น dropdown ภายในฟอร์ม Wage Type</v>
          </cell>
          <cell r="M223" t="str">
            <v>Failed</v>
          </cell>
        </row>
        <row r="224">
          <cell r="B224" t="str">
            <v>Configuration</v>
          </cell>
          <cell r="D224" t="str">
            <v>Tax GRS Code — ค่าอื่นนอกเหนือ GO/GR ต้องไม่ปรากฏใน dropdown</v>
          </cell>
          <cell r="M224" t="str">
            <v>Failed</v>
          </cell>
        </row>
        <row r="225">
          <cell r="B225" t="str">
            <v>Configuration</v>
          </cell>
          <cell r="D225" t="str">
            <v>WT Code ซ้ำกับที่มีอยู่แล้ว (Country เดียวกัน) → ระบบ reject พร้อม error popup</v>
          </cell>
          <cell r="M225" t="str">
            <v>Failed</v>
          </cell>
        </row>
        <row r="226">
          <cell r="B226" t="str">
            <v>Configuration</v>
          </cell>
          <cell r="D226" t="str">
            <v>WT Code ยาวเกิน 10 ตัวอักษรถูก reject</v>
          </cell>
          <cell r="M226" t="str">
            <v>Failed</v>
          </cell>
        </row>
        <row r="227">
          <cell r="B227" t="str">
            <v>Configuration</v>
          </cell>
          <cell r="D227" t="str">
            <v>Country Code = VNM เลือกไม่ได้ใน dropdown</v>
          </cell>
          <cell r="M227" t="str">
            <v>Passed</v>
          </cell>
        </row>
        <row r="228">
          <cell r="B228" t="str">
            <v>Configuration</v>
          </cell>
          <cell r="D228" t="str">
            <v>Multiplier format/range validation — ไม่ใช่ตัวเลข หรือเกิน 10,4 ทศนิยม</v>
          </cell>
          <cell r="M228" t="str">
            <v>Failed</v>
          </cell>
        </row>
        <row r="229">
          <cell r="B229" t="str">
            <v>Configuration</v>
          </cell>
          <cell r="D229" t="str">
            <v>Priority Deduct Group ต้องเป็นตัวเลข</v>
          </cell>
          <cell r="M229" t="str">
            <v>Failed</v>
          </cell>
        </row>
        <row r="230">
          <cell r="B230" t="str">
            <v>Configuration</v>
          </cell>
          <cell r="D230" t="str">
            <v>View Tax Branch Registration list พร้อม filter</v>
          </cell>
          <cell r="M230" t="str">
            <v>Failed</v>
          </cell>
        </row>
        <row r="231">
          <cell r="B231" t="str">
            <v>Configuration</v>
          </cell>
          <cell r="D231" t="str">
            <v>Add Tax Branch ด้วยข้อมูลที่ถูกต้อง</v>
          </cell>
          <cell r="M231" t="str">
            <v>Passed</v>
          </cell>
        </row>
        <row r="232">
          <cell r="B232" t="str">
            <v>Configuration</v>
          </cell>
          <cell r="D232" t="str">
            <v>เพิ่ม Tax Branch Info ทับช่วงวันที่ของ record ที่ยัง Active อยู่</v>
          </cell>
          <cell r="M232" t="str">
            <v>Failed</v>
          </cell>
        </row>
        <row r="233">
          <cell r="B233" t="str">
            <v>Configuration</v>
          </cell>
          <cell r="D233" t="str">
            <v>Required field validation — Company/Branch/Tax Branch Code/Tax Branch Name/Tax Account Number/Country Code/Effective Start Date/Effective End Date ว่าง</v>
          </cell>
          <cell r="M233" t="str">
            <v>Failed</v>
          </cell>
        </row>
        <row r="234">
          <cell r="B234" t="str">
            <v>Configuration</v>
          </cell>
          <cell r="D234" t="str">
            <v>Add Tax Rate Master ด้วยข้อมูลที่ถูกต้อง</v>
          </cell>
          <cell r="M234" t="str">
            <v>Passed</v>
          </cell>
        </row>
        <row r="235">
          <cell r="B235" t="str">
            <v>Configuration</v>
          </cell>
          <cell r="D235" t="str">
            <v>ห้ามเพิ่มซ้ำ และ Code ต้อง lock ตอน Edit</v>
          </cell>
          <cell r="M235" t="str">
            <v>Failed</v>
          </cell>
        </row>
        <row r="236">
          <cell r="B236" t="str">
            <v>Configuration</v>
          </cell>
          <cell r="D236" t="str">
            <v>เพิ่ม Tax Rate Master ทับช่วงวันที่ของ record ที่ยัง Active อยู่</v>
          </cell>
          <cell r="M236" t="str">
            <v>Failed</v>
          </cell>
        </row>
        <row r="237">
          <cell r="B237" t="str">
            <v>Configuration</v>
          </cell>
          <cell r="D237" t="str">
            <v>ปิดรายการเดิมเป็น Inactive แล้วเพิ่ม Tax Rate Master รายการใหม่</v>
          </cell>
          <cell r="M237" t="str">
            <v>Failed</v>
          </cell>
        </row>
        <row r="238">
          <cell r="B238" t="str">
            <v>Configuration</v>
          </cell>
          <cell r="D238" t="str">
            <v>Required field validation — Country/Tax Rate Code/Effective Start/End ว่าง</v>
          </cell>
          <cell r="M238" t="str">
            <v>Passed</v>
          </cell>
        </row>
        <row r="239">
          <cell r="B239" t="str">
            <v>Configuration</v>
          </cell>
          <cell r="D239" t="str">
            <v>Inline error position — Country ว่าง+Effective Start Date ผิด format พร้อมกัน</v>
          </cell>
          <cell r="M239" t="str">
            <v>Passed</v>
          </cell>
        </row>
        <row r="240">
          <cell r="B240" t="str">
            <v>Configuration</v>
          </cell>
          <cell r="D240" t="str">
            <v>ไม่มีปุ่ม Delete ในเมนู Tax ทั้งหมด</v>
          </cell>
          <cell r="M240" t="str">
            <v>Passed</v>
          </cell>
        </row>
        <row r="241">
          <cell r="B241" t="str">
            <v>Configuration</v>
          </cell>
          <cell r="D241" t="str">
            <v>Change History บันทึกทุกครั้งที่มีการเปลี่ยนแปลง</v>
          </cell>
          <cell r="M241" t="str">
            <v>Failed</v>
          </cell>
        </row>
        <row r="242">
          <cell r="B242" t="str">
            <v>Configuration</v>
          </cell>
          <cell r="D242" t="str">
            <v>View Tax Rate records (8 income brackets)</v>
          </cell>
          <cell r="M242" t="str">
            <v>Passed</v>
          </cell>
        </row>
        <row r="243">
          <cell r="B243" t="str">
            <v>Configuration</v>
          </cell>
          <cell r="D243" t="str">
            <v>Add Tax Rate bracket ใหม่</v>
          </cell>
          <cell r="M243" t="str">
            <v>Failed</v>
          </cell>
        </row>
        <row r="244">
          <cell r="B244" t="str">
            <v>Configuration</v>
          </cell>
          <cell r="D244" t="str">
            <v>Income From/To validation — ห้าม From=To และห้ามทับซ้อน</v>
          </cell>
          <cell r="M244" t="str">
            <v>Failed</v>
          </cell>
        </row>
        <row r="245">
          <cell r="B245" t="str">
            <v>Configuration</v>
          </cell>
          <cell r="D245" t="str">
            <v>ตรวจสอบค่าจริงทั้ง 8 income brackets</v>
          </cell>
          <cell r="M245" t="str">
            <v>Failed</v>
          </cell>
        </row>
        <row r="246">
          <cell r="B246" t="str">
            <v>Configuration</v>
          </cell>
          <cell r="D246" t="str">
            <v>Edit Rate Tier ค่า Income From=0 และ Normal Rate=0</v>
          </cell>
          <cell r="M246" t="str">
            <v>Failed</v>
          </cell>
        </row>
        <row r="247">
          <cell r="B247" t="str">
            <v>Configuration</v>
          </cell>
          <cell r="D247" t="str">
            <v>Income To สูงสุดแสดงเป็น No limit</v>
          </cell>
          <cell r="M247" t="str">
            <v>Failed</v>
          </cell>
        </row>
        <row r="248">
          <cell r="B248" t="str">
            <v>Configuration</v>
          </cell>
          <cell r="D248" t="str">
            <v>Required field validation — Seq/Income From/Income To/Normal Rate/Terminated Rate ว่าง</v>
          </cell>
          <cell r="M248" t="str">
            <v>Passed</v>
          </cell>
        </row>
        <row r="249">
          <cell r="B249" t="str">
            <v>Configuration</v>
          </cell>
          <cell r="D249" t="str">
            <v>Format/range validation — Normal/Terminated Rate ≥0 สูงสุด 999.99</v>
          </cell>
          <cell r="M249" t="str">
            <v>Passed</v>
          </cell>
        </row>
        <row r="250">
          <cell r="B250" t="str">
            <v>Configuration</v>
          </cell>
          <cell r="D250" t="str">
            <v>Inline error position — Seq ว่าง+Normal Rate ผิด format พร้อมกัน</v>
          </cell>
          <cell r="M250" t="str">
            <v>Passed</v>
          </cell>
        </row>
        <row r="251">
          <cell r="B251" t="str">
            <v>Configuration</v>
          </cell>
          <cell r="D251" t="str">
            <v>Add Tax Expense Rate ด้วยข้อมูลที่ถูกต้อง</v>
          </cell>
          <cell r="M251" t="str">
            <v>Failed</v>
          </cell>
        </row>
        <row r="252">
          <cell r="B252" t="str">
            <v>Configuration</v>
          </cell>
          <cell r="D252" t="str">
            <v>Validation ของ Expense% และช่วงวันที่</v>
          </cell>
          <cell r="M252" t="str">
            <v>Failed</v>
          </cell>
        </row>
        <row r="253">
          <cell r="B253" t="str">
            <v>Configuration</v>
          </cell>
          <cell r="D253" t="str">
            <v>เพิ่ม Tax Expense ทับช่วงวันที่ของ record ที่ยัง Active อยู่</v>
          </cell>
          <cell r="M253" t="str">
            <v>Failed</v>
          </cell>
        </row>
        <row r="254">
          <cell r="B254" t="str">
            <v>Configuration</v>
          </cell>
          <cell r="D254" t="str">
            <v>ปิดรายการเดิมเป็น Inactive แล้วเพิ่ม Tax Expense รายการใหม่</v>
          </cell>
          <cell r="M254" t="str">
            <v>Failed</v>
          </cell>
        </row>
        <row r="255">
          <cell r="B255" t="str">
            <v>Configuration</v>
          </cell>
          <cell r="D255" t="str">
            <v>Required field validation — Expense Percent/Max Amount/Effective Start/End ว่าง</v>
          </cell>
          <cell r="M255" t="str">
            <v>Passed</v>
          </cell>
        </row>
        <row r="256">
          <cell r="B256" t="str">
            <v>Configuration</v>
          </cell>
          <cell r="D256" t="str">
            <v>View Tax Deduction Group/Subgroup list</v>
          </cell>
          <cell r="M256" t="str">
            <v>Failed</v>
          </cell>
        </row>
        <row r="257">
          <cell r="B257" t="str">
            <v>Configuration</v>
          </cell>
          <cell r="D257" t="str">
            <v>Tax Deduction Group เป็น view-only ไม่มีปุ่ม Add/Edit ในรอบ capture นี้</v>
          </cell>
          <cell r="M257" t="str">
            <v>Passed</v>
          </cell>
        </row>
        <row r="258">
          <cell r="B258" t="str">
            <v>Configuration</v>
          </cell>
          <cell r="D258" t="str">
            <v>View Tax Deduction Subgroup ภายในตาราง Group</v>
          </cell>
          <cell r="M258" t="str">
            <v>Passed</v>
          </cell>
        </row>
        <row r="259">
          <cell r="B259" t="str">
            <v>Configuration</v>
          </cell>
          <cell r="D259" t="str">
            <v>Tax Deduction Subgroup เป็น view-only ไม่มีปุ่ม Add/Edit แยกจาก Group ในรอบ capture นี้</v>
          </cell>
          <cell r="M259" t="str">
            <v>Passed</v>
          </cell>
        </row>
        <row r="260">
          <cell r="B260" t="str">
            <v>Configuration</v>
          </cell>
          <cell r="D260" t="str">
            <v>View Tax Limit Base list</v>
          </cell>
          <cell r="M260" t="str">
            <v>Passed</v>
          </cell>
        </row>
        <row r="261">
          <cell r="B261" t="str">
            <v>Configuration</v>
          </cell>
          <cell r="D261" t="str">
            <v>Tax Limit Base เป็น view-only ไม่มีปุ่ม Add/Edit</v>
          </cell>
          <cell r="M261" t="str">
            <v>Passed</v>
          </cell>
        </row>
        <row r="262">
          <cell r="B262" t="str">
            <v>Configuration</v>
          </cell>
          <cell r="D262" t="str">
            <v>View Tax Limit Method list</v>
          </cell>
          <cell r="M262" t="str">
            <v>Passed</v>
          </cell>
        </row>
        <row r="263">
          <cell r="B263" t="str">
            <v>Configuration</v>
          </cell>
          <cell r="D263" t="str">
            <v>Tax Limit Method เป็น view-only ไม่มีปุ่ม Add/Edit</v>
          </cell>
          <cell r="M263" t="str">
            <v>Passed</v>
          </cell>
        </row>
        <row r="264">
          <cell r="B264" t="str">
            <v>Configuration</v>
          </cell>
          <cell r="D264" t="str">
            <v>View Tax Control Group list</v>
          </cell>
          <cell r="M264" t="str">
            <v>Passed</v>
          </cell>
        </row>
        <row r="265">
          <cell r="B265" t="str">
            <v>Configuration</v>
          </cell>
          <cell r="D265" t="str">
            <v>Tax Control Group เป็น view-only ไม่มีปุ่ม Add/Edit</v>
          </cell>
          <cell r="M265" t="str">
            <v>Passed</v>
          </cell>
        </row>
        <row r="266">
          <cell r="B266" t="str">
            <v>Configuration</v>
          </cell>
          <cell r="D266" t="str">
            <v>View list พร้อม pagination และ filter</v>
          </cell>
          <cell r="M266" t="str">
            <v>Passed</v>
          </cell>
        </row>
        <row r="267">
          <cell r="B267" t="str">
            <v>Configuration</v>
          </cell>
          <cell r="D267" t="str">
            <v>Add Tax Deduction ด้วยข้อมูลพื้นฐานที่ถูกต้อง</v>
          </cell>
          <cell r="M267" t="str">
            <v>Failed</v>
          </cell>
        </row>
        <row r="268">
          <cell r="B268" t="str">
            <v>Configuration</v>
          </cell>
          <cell r="D268" t="str">
            <v>Format validation — Code และ TaxYear</v>
          </cell>
          <cell r="M268" t="str">
            <v>Passed</v>
          </cell>
        </row>
        <row r="269">
          <cell r="B269" t="str">
            <v>Configuration</v>
          </cell>
          <cell r="D269" t="str">
            <v>Tax Deduction Group Code dropdown</v>
          </cell>
          <cell r="M269" t="str">
            <v>Failed</v>
          </cell>
        </row>
        <row r="270">
          <cell r="B270" t="str">
            <v>Configuration</v>
          </cell>
          <cell r="D270" t="str">
            <v>Tax Deduction Subgroup dropdown ขึ้นกับ Group ที่เลือก (dependent dropdown)</v>
          </cell>
          <cell r="M270" t="str">
            <v>Failed</v>
          </cell>
        </row>
        <row r="271">
          <cell r="B271" t="str">
            <v>Configuration</v>
          </cell>
          <cell r="D271" t="str">
            <v>Subgroup ห้ามเลือกก่อน Group</v>
          </cell>
          <cell r="M271" t="str">
            <v>Failed</v>
          </cell>
        </row>
        <row r="272">
          <cell r="B272" t="str">
            <v>Configuration</v>
          </cell>
          <cell r="D272" t="str">
            <v>Limit Method dropdown มีแค่ 3 ค่า</v>
          </cell>
          <cell r="M272" t="str">
            <v>Passed</v>
          </cell>
        </row>
        <row r="273">
          <cell r="B273" t="str">
            <v>Configuration</v>
          </cell>
          <cell r="D273" t="str">
            <v>Limit Base dropdown ครบ 4 ค่า</v>
          </cell>
          <cell r="M273" t="str">
            <v>Passed</v>
          </cell>
        </row>
        <row r="274">
          <cell r="B274" t="str">
            <v>Configuration</v>
          </cell>
          <cell r="D274" t="str">
            <v>Tax Control Group dropdown ครบ 5 ค่า</v>
          </cell>
          <cell r="M274" t="str">
            <v>Passed</v>
          </cell>
        </row>
        <row r="275">
          <cell r="B275" t="str">
            <v>Configuration</v>
          </cell>
          <cell r="D275" t="str">
            <v>Seq boundary — ค่าต่ำสุด/สูงสุดที่รับได้</v>
          </cell>
          <cell r="M275" t="str">
            <v>Failed</v>
          </cell>
        </row>
        <row r="276">
          <cell r="B276" t="str">
            <v>Configuration</v>
          </cell>
          <cell r="D276" t="str">
            <v>Seq boundary — ค่านอกช่วงถูกปฏิเสธ</v>
          </cell>
          <cell r="M276" t="str">
            <v>Failed</v>
          </cell>
        </row>
        <row r="277">
          <cell r="B277" t="str">
            <v>Configuration</v>
          </cell>
          <cell r="D277" t="str">
            <v>ห้ามเพิ่มรายการซ้ำ (Country+TaxYear+Code)</v>
          </cell>
          <cell r="M277" t="str">
            <v>Failed</v>
          </cell>
        </row>
        <row r="278">
          <cell r="B278" t="str">
            <v>Configuration</v>
          </cell>
          <cell r="D278" t="str">
            <v>Limit % boundary — 0%, ค่าติดลบถูกปฏิเสธ, ทศนิยมเกิน decimal(6,4) ถูกปฏิเสธ</v>
          </cell>
          <cell r="M278" t="str">
            <v>Failed</v>
          </cell>
        </row>
        <row r="279">
          <cell r="B279" t="str">
            <v>Configuration</v>
          </cell>
          <cell r="D279" t="str">
            <v>Required field validation — Country/Tax Year/Deduction Code/Name EN/Name TH/Group/Subgroup/Limit Method/Limit Base/Tax Control Group/Is Per Person ว่าง</v>
          </cell>
          <cell r="M279" t="str">
            <v>Failed</v>
          </cell>
        </row>
        <row r="280">
          <cell r="B280" t="str">
            <v>Configuration</v>
          </cell>
          <cell r="D280" t="str">
            <v>Format/range validation — Deduction Code/Name EN/Name TH ความยาว, Max Amount/Limit%/Multiplier ตัวเลข</v>
          </cell>
          <cell r="M280" t="str">
            <v>Passed</v>
          </cell>
        </row>
        <row r="281">
          <cell r="B281" t="str">
            <v>Configuration</v>
          </cell>
          <cell r="D281" t="str">
            <v>Inline error position — Country Code ว่าง+Deduction Code ผิด format พร้อมกัน</v>
          </cell>
          <cell r="M281" t="str">
            <v>Passed</v>
          </cell>
        </row>
        <row r="282">
          <cell r="B282" t="str">
            <v>Configuration</v>
          </cell>
          <cell r="D282" t="str">
            <v>1 Company ผูกได้หลายธนาคาร (เช่น BBL/TMB/SCB/KBANK) ตาม BRD-CFG#39</v>
          </cell>
          <cell r="M282" t="str">
            <v>Blocked</v>
          </cell>
        </row>
        <row r="283">
          <cell r="B283" t="str">
            <v>Configuration</v>
          </cell>
          <cell r="D283" t="str">
            <v>เลือก Payment Method ได้ 3 แบบ (โอนธนาคาร/เช็ค/เงินสด) ตาม BRD-CFG#40 รวมถึง Upload Excel</v>
          </cell>
          <cell r="M283" t="str">
            <v>Blocked</v>
          </cell>
        </row>
        <row r="284">
          <cell r="B284" t="str">
            <v>Configuration</v>
          </cell>
          <cell r="D284" t="str">
            <v>พยายาม run payroll/bank file โดย Company ไม่มี Bank Code ผูกอยู่</v>
          </cell>
          <cell r="M284" t="str">
            <v>Blocked</v>
          </cell>
        </row>
        <row r="285">
          <cell r="B285" t="str">
            <v>Configuration</v>
          </cell>
          <cell r="D285" t="str">
            <v>Cutoff Date — CRC แก้ไข Tax Deduction ได้ 2 ครั้ง/ปี (มี.ค./ก.ย.) ตาม BRD-CFG#296</v>
          </cell>
          <cell r="M285" t="str">
            <v>Blocked</v>
          </cell>
        </row>
        <row r="286">
          <cell r="B286" t="str">
            <v>Configuration</v>
          </cell>
          <cell r="D286" t="str">
            <v>Cutoff Date — CPN แก้ไข Tax Deduction ได้ 1 ครั้ง/ปี (พ.ค.) ตาม BRD-CFG#296</v>
          </cell>
          <cell r="M286" t="str">
            <v>Blocked</v>
          </cell>
        </row>
        <row r="287">
          <cell r="B287" t="str">
            <v>Configuration</v>
          </cell>
          <cell r="D287" t="str">
            <v>พยายามแก้ไข Tax Deduction นอกช่วง cutoff date</v>
          </cell>
          <cell r="M287" t="str">
            <v>Blocked</v>
          </cell>
        </row>
        <row r="288">
          <cell r="B288" t="str">
            <v>Configuration</v>
          </cell>
          <cell r="D288" t="str">
            <v>Field Config ควบคุม Visibility/Mandatory/Read-only ต่อ field ในฟอร์ม Tax Deduction</v>
          </cell>
          <cell r="M288" t="str">
            <v>Blocked</v>
          </cell>
        </row>
        <row r="289">
          <cell r="B289" t="str">
            <v>Configuration</v>
          </cell>
          <cell r="D289" t="str">
            <v>Country Code = VNM เลือกไม่ได้ใน dropdown</v>
          </cell>
          <cell r="M289" t="str">
            <v>Failed</v>
          </cell>
        </row>
        <row r="290">
          <cell r="B290" t="str">
            <v>Configuration</v>
          </cell>
          <cell r="D290" t="str">
            <v>Max Amount ต้อง ≥0</v>
          </cell>
          <cell r="M290" t="str">
            <v>Passed</v>
          </cell>
        </row>
        <row r="291">
          <cell r="B291" t="str">
            <v>Configuration</v>
          </cell>
          <cell r="D291" t="str">
            <v>Multiplier ต้อง &gt;0</v>
          </cell>
          <cell r="M291" t="str">
            <v>Passed</v>
          </cell>
        </row>
        <row r="292">
          <cell r="B292" t="str">
            <v>Configuration</v>
          </cell>
          <cell r="D292" t="str">
            <v>Remark เกิน 50 ตัวอักษรถูก reject</v>
          </cell>
          <cell r="M292" t="str">
            <v>Failed</v>
          </cell>
        </row>
        <row r="293">
          <cell r="B293" t="str">
            <v>Configuration</v>
          </cell>
          <cell r="D293" t="str">
            <v>Add Severance Pay Master ด้วยข้อมูลที่ถูกต้อง</v>
          </cell>
          <cell r="M293" t="str">
            <v>Passed</v>
          </cell>
        </row>
        <row r="294">
          <cell r="B294" t="str">
            <v>Configuration</v>
          </cell>
          <cell r="D294" t="str">
            <v>ห้ามเพิ่มรายการซ้ำ (Country+Code)</v>
          </cell>
          <cell r="M294" t="str">
            <v>Passed</v>
          </cell>
        </row>
        <row r="295">
          <cell r="B295" t="str">
            <v>Configuration</v>
          </cell>
          <cell r="D295" t="str">
            <v>เพิ่ม Severance Pay Master ทับช่วงวันที่ของ record ที่ยัง Active อยู่</v>
          </cell>
          <cell r="M295" t="str">
            <v>Passed</v>
          </cell>
        </row>
        <row r="296">
          <cell r="B296" t="str">
            <v>Configuration</v>
          </cell>
          <cell r="D296" t="str">
            <v>ปิดรายการเดิมเป็น Inactive แล้วเพิ่ม Severance Pay Master รายการใหม่</v>
          </cell>
          <cell r="M296" t="str">
            <v>Failed</v>
          </cell>
        </row>
        <row r="297">
          <cell r="B297" t="str">
            <v>Configuration</v>
          </cell>
          <cell r="D297" t="str">
            <v>Required field validation — Country/Code/Name/Effective Start/End ว่าง</v>
          </cell>
          <cell r="M297" t="str">
            <v>Passed</v>
          </cell>
        </row>
        <row r="298">
          <cell r="B298" t="str">
            <v>Configuration</v>
          </cell>
          <cell r="D298" t="str">
            <v>Add Severance Pay Rate ด้วยข้อมูลที่ถูกต้อง</v>
          </cell>
          <cell r="M298" t="str">
            <v>Failed</v>
          </cell>
        </row>
        <row r="299">
          <cell r="B299" t="str">
            <v>Configuration</v>
          </cell>
          <cell r="D299" t="str">
            <v>Min Working Day เป็น field ไม่บังคับ</v>
          </cell>
          <cell r="M299" t="str">
            <v>Passed</v>
          </cell>
        </row>
        <row r="300">
          <cell r="B300" t="str">
            <v>Configuration</v>
          </cell>
          <cell r="D300" t="str">
            <v>Service Year From ต้องน้อยกว่า To</v>
          </cell>
          <cell r="M300" t="str">
            <v>Failed</v>
          </cell>
        </row>
        <row r="301">
          <cell r="B301" t="str">
            <v>Configuration</v>
          </cell>
          <cell r="D301" t="str">
            <v>ตรวจสอบค่าจริงทั้ง 6 tiers</v>
          </cell>
          <cell r="M301" t="str">
            <v>Passed</v>
          </cell>
        </row>
        <row r="302">
          <cell r="B302" t="str">
            <v>Configuration</v>
          </cell>
          <cell r="D302" t="str">
            <v>Required field validation — Seq/Service Year From/To/Pay Day ว่าง</v>
          </cell>
          <cell r="M302" t="str">
            <v>Passed</v>
          </cell>
        </row>
        <row r="303">
          <cell r="B303" t="str">
            <v>Configuration</v>
          </cell>
          <cell r="D303" t="str">
            <v>Inline error position — Service Year From ว่าง+Service Year To ผิด format พร้อมกัน</v>
          </cell>
          <cell r="M303" t="str">
            <v>Passed</v>
          </cell>
        </row>
        <row r="304">
          <cell r="B304" t="str">
            <v>Configuration</v>
          </cell>
          <cell r="D304" t="str">
            <v>Add Tax Exemption สำหรับประเภทต่างๆ</v>
          </cell>
          <cell r="M304" t="str">
            <v>Passed</v>
          </cell>
        </row>
        <row r="305">
          <cell r="B305" t="str">
            <v>Configuration</v>
          </cell>
          <cell r="D305" t="str">
            <v>Edit — Code (Key) ต้อง lock</v>
          </cell>
          <cell r="M305" t="str">
            <v>Passed</v>
          </cell>
        </row>
        <row r="306">
          <cell r="B306" t="str">
            <v>Configuration</v>
          </cell>
          <cell r="D306" t="str">
            <v>ห้ามบันทึกถ้า End Date &lt; Start Date</v>
          </cell>
          <cell r="M306" t="str">
            <v>Passed</v>
          </cell>
        </row>
        <row r="307">
          <cell r="B307" t="str">
            <v>Configuration</v>
          </cell>
          <cell r="D307" t="str">
            <v>End Date เท่ากับ Start Date ต้องผ่านได้ (boundary)</v>
          </cell>
          <cell r="M307" t="str">
            <v>Passed</v>
          </cell>
        </row>
        <row r="308">
          <cell r="B308" t="str">
            <v>Configuration</v>
          </cell>
          <cell r="D308" t="str">
            <v>ยืนยันเพดานยกเว้นภาษี</v>
          </cell>
          <cell r="M308" t="str">
            <v>Passed</v>
          </cell>
        </row>
        <row r="309">
          <cell r="B309" t="str">
            <v>Configuration</v>
          </cell>
          <cell r="D309" t="str">
            <v>เพิ่ม Severance Tax Exemption ทับช่วงวันที่ของ record ที่ยัง Active อยู่</v>
          </cell>
          <cell r="M309" t="str">
            <v>Failed</v>
          </cell>
        </row>
        <row r="310">
          <cell r="B310" t="str">
            <v>Configuration</v>
          </cell>
          <cell r="D310" t="str">
            <v>ปิดรายการเดิมเป็น Inactive แล้วเพิ่ม Severance Tax Exemption รายการใหม่</v>
          </cell>
          <cell r="M310" t="str">
            <v>Failed</v>
          </cell>
        </row>
        <row r="311">
          <cell r="B311" t="str">
            <v>Configuration</v>
          </cell>
          <cell r="D311" t="str">
            <v>Required field validation — Country Code/Exemption Code/Type/Salary Day Limit/Exempt Max/Effective Start/End ว่าง</v>
          </cell>
          <cell r="M311" t="str">
            <v>Failed</v>
          </cell>
        </row>
        <row r="312">
          <cell r="B312" t="str">
            <v>Configuration</v>
          </cell>
          <cell r="D312" t="str">
            <v>Add Severance Expense ด้วยข้อมูลที่ถูกต้อง</v>
          </cell>
          <cell r="M312" t="str">
            <v>Passed</v>
          </cell>
        </row>
        <row r="313">
          <cell r="B313" t="str">
            <v>Configuration</v>
          </cell>
          <cell r="D313" t="str">
            <v>Edit — Code (Key) ต้อง lock</v>
          </cell>
          <cell r="M313" t="str">
            <v>Passed</v>
          </cell>
        </row>
        <row r="314">
          <cell r="B314" t="str">
            <v>Configuration</v>
          </cell>
          <cell r="D314" t="str">
            <v>เพิ่ม Severance Expense ทับช่วงวันที่ของ record ที่ยัง Active อยู่</v>
          </cell>
          <cell r="M314" t="str">
            <v>Failed</v>
          </cell>
        </row>
        <row r="315">
          <cell r="B315" t="str">
            <v>Configuration</v>
          </cell>
          <cell r="D315" t="str">
            <v>ปิดรายการเดิมเป็น Inactive แล้วเพิ่ม Severance Expense รายการใหม่</v>
          </cell>
          <cell r="M315" t="str">
            <v>Failed</v>
          </cell>
        </row>
        <row r="316">
          <cell r="B316" t="str">
            <v>Configuration</v>
          </cell>
          <cell r="D316" t="str">
            <v>Required field validation — Country Code/Expense Code/Type/Yearly Deduction/Percent Deduction/Effective Start/End ว่าง</v>
          </cell>
          <cell r="M316" t="str">
            <v>Passed</v>
          </cell>
        </row>
        <row r="317">
          <cell r="B317" t="str">
            <v>Configuration</v>
          </cell>
          <cell r="D317" t="str">
            <v>Country Code = VNM เลือกไม่ได้ใน dropdown</v>
          </cell>
          <cell r="M317" t="str">
            <v>Passed</v>
          </cell>
        </row>
        <row r="318">
          <cell r="B318" t="str">
            <v>Configuration</v>
          </cell>
          <cell r="D318" t="str">
            <v>Severance Code ยาวเกิน 10 ตัวอักษรถูก reject</v>
          </cell>
          <cell r="M318" t="str">
            <v>Failed</v>
          </cell>
        </row>
        <row r="319">
          <cell r="B319" t="str">
            <v>Configuration</v>
          </cell>
          <cell r="D319" t="str">
            <v>Severance Name ยาวเกิน 255 ตัวอักษรถูก reject</v>
          </cell>
          <cell r="M319" t="str">
            <v>Failed</v>
          </cell>
        </row>
        <row r="320">
          <cell r="B320" t="str">
            <v>Configuration</v>
          </cell>
          <cell r="D320" t="str">
            <v>Effective Start Date ในอดีตถูก block</v>
          </cell>
          <cell r="M320" t="str">
            <v>Failed</v>
          </cell>
        </row>
        <row r="321">
          <cell r="B321" t="str">
            <v>Configuration</v>
          </cell>
          <cell r="D321" t="str">
            <v>Effective End Date = Start Date ต้องบันทึกผ่านได้</v>
          </cell>
          <cell r="M321" t="str">
            <v>Passed</v>
          </cell>
        </row>
        <row r="322">
          <cell r="B322" t="str">
            <v>Configuration</v>
          </cell>
          <cell r="D322" t="str">
            <v>Status = Active เมื่อ Effective End Date = today พอดี</v>
          </cell>
          <cell r="M322" t="str">
            <v>Failed</v>
          </cell>
        </row>
        <row r="323">
          <cell r="B323" t="str">
            <v>Configuration</v>
          </cell>
          <cell r="D323" t="str">
            <v>Seq ซ้ำกับที่มีอยู่แล้ว → ระบบ reject พร้อม error popup</v>
          </cell>
          <cell r="M323" t="str">
            <v>Failed</v>
          </cell>
        </row>
        <row r="324">
          <cell r="B324" t="str">
            <v>Configuration</v>
          </cell>
          <cell r="D324" t="str">
            <v>Year To เกิน 999 ถูก reject</v>
          </cell>
          <cell r="M324" t="str">
            <v>Failed</v>
          </cell>
        </row>
        <row r="325">
          <cell r="B325" t="str">
            <v>Configuration</v>
          </cell>
          <cell r="D325" t="str">
            <v>Country Code = VNM เลือกไม่ได้ใน dropdown</v>
          </cell>
          <cell r="M325" t="str">
            <v>Passed</v>
          </cell>
        </row>
        <row r="326">
          <cell r="B326" t="str">
            <v>Configuration</v>
          </cell>
          <cell r="D326" t="str">
            <v>Exemption Code ซ้ำกับที่มีอยู่แล้ว → ระบบ reject พร้อม error popup</v>
          </cell>
          <cell r="M326" t="str">
            <v>Passed</v>
          </cell>
        </row>
        <row r="327">
          <cell r="B327" t="str">
            <v>Configuration</v>
          </cell>
          <cell r="D327" t="str">
            <v>Salary Day Limit นอกช่วง 0-999</v>
          </cell>
          <cell r="M327" t="str">
            <v>Failed</v>
          </cell>
        </row>
        <row r="328">
          <cell r="B328" t="str">
            <v>Configuration</v>
          </cell>
          <cell r="D328" t="str">
            <v>Country Code = VNM เลือกไม่ได้ใน dropdown</v>
          </cell>
          <cell r="M328" t="str">
            <v>Passed</v>
          </cell>
        </row>
        <row r="329">
          <cell r="B329" t="str">
            <v>Configuration</v>
          </cell>
          <cell r="D329" t="str">
            <v>Expense Code ซ้ำกับที่มีอยู่แล้ว → ระบบ reject พร้อม error popup</v>
          </cell>
          <cell r="M329" t="str">
            <v>Passed</v>
          </cell>
        </row>
        <row r="330">
          <cell r="B330" t="str">
            <v>Configuration</v>
          </cell>
          <cell r="D330" t="str">
            <v>Add Fund Type ด้วยข้อมูลที่ถูกต้อง</v>
          </cell>
          <cell r="M330" t="str">
            <v>Failed</v>
          </cell>
        </row>
        <row r="331">
          <cell r="B331" t="str">
            <v>Configuration</v>
          </cell>
          <cell r="D331" t="str">
            <v>Edit — Code (Key) ต้อง lock</v>
          </cell>
          <cell r="M331" t="str">
            <v>Failed</v>
          </cell>
        </row>
        <row r="332">
          <cell r="B332" t="str">
            <v>Configuration</v>
          </cell>
          <cell r="D332" t="str">
            <v>ตรวจสอบค่าจริงทั้ง 3 Fund Type</v>
          </cell>
          <cell r="M332" t="str">
            <v>Passed</v>
          </cell>
        </row>
        <row r="333">
          <cell r="B333" t="str">
            <v>Configuration</v>
          </cell>
          <cell r="D333" t="str">
            <v>Required field validation — Country/Fund Type Code/Name ว่าง</v>
          </cell>
          <cell r="M333" t="str">
            <v>Failed</v>
          </cell>
        </row>
        <row r="334">
          <cell r="B334" t="str">
            <v>Configuration</v>
          </cell>
          <cell r="D334" t="str">
            <v>Add Fund Wage Type mapping ด้วยข้อมูลที่ถูกต้อง</v>
          </cell>
          <cell r="M334" t="str">
            <v>Failed</v>
          </cell>
        </row>
        <row r="335">
          <cell r="B335" t="str">
            <v>Configuration</v>
          </cell>
          <cell r="D335" t="str">
            <v>Required field validation — Fund Type/WT Category/Wage Type Code/Name ว่าง</v>
          </cell>
          <cell r="M335" t="str">
            <v>Failed</v>
          </cell>
        </row>
        <row r="336">
          <cell r="B336" t="str">
            <v>Configuration</v>
          </cell>
          <cell r="D336" t="str">
            <v>Add Fund Profile ด้วยข้อมูลที่ถูกต้อง — ไม่พบปุ่ม Add ใน viewport ที่ capture ต้อง verify</v>
          </cell>
          <cell r="M336" t="str">
            <v>Failed</v>
          </cell>
        </row>
        <row r="337">
          <cell r="B337" t="str">
            <v>Configuration</v>
          </cell>
          <cell r="D337" t="str">
            <v>ห้ามเพิ่มรายการซ้ำ (Company+Code)</v>
          </cell>
          <cell r="M337" t="str">
            <v>Failed</v>
          </cell>
        </row>
        <row r="338">
          <cell r="B338" t="str">
            <v>Configuration</v>
          </cell>
          <cell r="D338" t="str">
            <v>เพิ่ม Fund Profile ทับช่วงวันที่ของ record ที่ยัง Active อยู่</v>
          </cell>
          <cell r="M338" t="str">
            <v>Failed</v>
          </cell>
        </row>
        <row r="339">
          <cell r="B339" t="str">
            <v>Configuration</v>
          </cell>
          <cell r="D339" t="str">
            <v>ปิดรายการเดิมเป็น Inactive แล้วเพิ่ม Fund Profile รายการใหม่</v>
          </cell>
          <cell r="M339" t="str">
            <v>Failed</v>
          </cell>
        </row>
        <row r="340">
          <cell r="B340" t="str">
            <v>Configuration</v>
          </cell>
          <cell r="D340" t="str">
            <v>Required field validation — Country/Company/Fund Profile Code/Fund Name/Account Number/Fund Type ว่าง</v>
          </cell>
          <cell r="M340" t="str">
            <v>Failed</v>
          </cell>
        </row>
        <row r="341">
          <cell r="B341" t="str">
            <v>Configuration</v>
          </cell>
          <cell r="D341" t="str">
            <v>Add Fund Plan ด้วยข้อมูลที่ถูกต้อง</v>
          </cell>
          <cell r="M341" t="str">
            <v>Failed</v>
          </cell>
        </row>
        <row r="342">
          <cell r="B342" t="str">
            <v>Configuration</v>
          </cell>
          <cell r="D342" t="str">
            <v>ตรวจสอบค่าจริงทั้ง 5 fund plans</v>
          </cell>
          <cell r="M342" t="str">
            <v>Passed</v>
          </cell>
        </row>
        <row r="343">
          <cell r="B343" t="str">
            <v>Configuration</v>
          </cell>
          <cell r="D343" t="str">
            <v>Required field validation — Fund Plan Name/Fund Type ว่าง</v>
          </cell>
          <cell r="M343" t="str">
            <v>Failed</v>
          </cell>
        </row>
        <row r="344">
          <cell r="B344" t="str">
            <v>Configuration</v>
          </cell>
          <cell r="D344" t="str">
            <v>View Fund Rate list พร้อม filter</v>
          </cell>
          <cell r="M344" t="str">
            <v>Passed</v>
          </cell>
        </row>
        <row r="345">
          <cell r="B345" t="str">
            <v>Configuration</v>
          </cell>
          <cell r="D345" t="str">
            <v>Add Fund Rate ด้วยข้อมูลที่ถูกต้อง</v>
          </cell>
          <cell r="M345" t="str">
            <v>Passed</v>
          </cell>
        </row>
        <row r="346">
          <cell r="B346" t="str">
            <v>Configuration</v>
          </cell>
          <cell r="D346" t="str">
            <v>Edit — Company+FundType (Key) ต้อง lock</v>
          </cell>
          <cell r="M346" t="str">
            <v>Passed</v>
          </cell>
        </row>
        <row r="347">
          <cell r="B347" t="str">
            <v>Configuration</v>
          </cell>
          <cell r="D347" t="str">
            <v>Service Year From ต้องน้อยกว่า To</v>
          </cell>
          <cell r="M347" t="str">
            <v>Failed</v>
          </cell>
        </row>
        <row r="348">
          <cell r="B348" t="str">
            <v>Configuration</v>
          </cell>
          <cell r="D348" t="str">
            <v>เพิ่ม Fund Rate ทับช่วงวันที่ของ record ที่ยัง Active อยู่</v>
          </cell>
          <cell r="M348" t="str">
            <v>Failed</v>
          </cell>
        </row>
        <row r="349">
          <cell r="B349" t="str">
            <v>Configuration</v>
          </cell>
          <cell r="D349" t="str">
            <v>ปิดรายการเดิมเป็น Inactive แล้วเพิ่ม Fund Rate รายการใหม่</v>
          </cell>
          <cell r="M349" t="str">
            <v>Failed</v>
          </cell>
        </row>
        <row r="350">
          <cell r="B350" t="str">
            <v>Configuration</v>
          </cell>
          <cell r="D350" t="str">
            <v>Required field validation — Company/Fund Type/Emp Group/Emp Subgroup/Service Year From/To/Employee Rate/Employer Rate/Effective Start Date/Effective End Date ว่าง</v>
          </cell>
          <cell r="M350" t="str">
            <v>Failed</v>
          </cell>
        </row>
        <row r="351">
          <cell r="B351" t="str">
            <v>Configuration</v>
          </cell>
          <cell r="D351" t="str">
            <v>Format/range validation — Employee Rate ต้องอยู่ในช่วง 3-15%</v>
          </cell>
          <cell r="M351" t="str">
            <v>Failed</v>
          </cell>
        </row>
        <row r="352">
          <cell r="B352" t="str">
            <v>Configuration</v>
          </cell>
          <cell r="D352" t="str">
            <v>Inline error position — Company Code ว่าง+EE Rate ผิด format พร้อมกัน</v>
          </cell>
          <cell r="M352" t="str">
            <v>Failed</v>
          </cell>
        </row>
        <row r="353">
          <cell r="B353" t="str">
            <v>Configuration</v>
          </cell>
          <cell r="D353" t="str">
            <v>Network หลุดระหว่างบันทึก</v>
          </cell>
          <cell r="M353" t="str">
            <v>Passed</v>
          </cell>
        </row>
        <row r="354">
          <cell r="B354" t="str">
            <v>Configuration</v>
          </cell>
          <cell r="D354" t="str">
            <v>Cutoff Date — CRC แก้ไข Fund config ได้ 2 ครั้ง/ปี (มี.ค./ก.ย.) ตาม BRD-CFG#297</v>
          </cell>
          <cell r="M354" t="str">
            <v>Blocked</v>
          </cell>
        </row>
        <row r="355">
          <cell r="B355" t="str">
            <v>Configuration</v>
          </cell>
          <cell r="D355" t="str">
            <v>Cutoff Date — CPN แก้ไข Fund config ได้ 1 ครั้ง/ปี (พ.ค.) ตาม BRD-CFG#297</v>
          </cell>
          <cell r="M355" t="str">
            <v>Blocked</v>
          </cell>
        </row>
        <row r="356">
          <cell r="B356" t="str">
            <v>Configuration</v>
          </cell>
          <cell r="D356" t="str">
            <v>พยายามแก้ไข Fund config นอกช่วง cutoff date</v>
          </cell>
          <cell r="M356" t="str">
            <v>Blocked</v>
          </cell>
        </row>
        <row r="357">
          <cell r="B357" t="str">
            <v>Configuration</v>
          </cell>
          <cell r="D357" t="str">
            <v>Rate boundary — Employee Rate ค่าสูงสุด 15 รับได้</v>
          </cell>
          <cell r="M357" t="str">
            <v>Passed</v>
          </cell>
        </row>
        <row r="358">
          <cell r="B358" t="str">
            <v>Configuration</v>
          </cell>
          <cell r="D358" t="str">
            <v>Employee Rate=3 (ค่าต่ำสุด) บันทึกผ่าน</v>
          </cell>
          <cell r="M358" t="str">
            <v>Passed</v>
          </cell>
        </row>
        <row r="359">
          <cell r="B359" t="str">
            <v>Configuration</v>
          </cell>
          <cell r="D359" t="str">
            <v>Employer Rate ต้อง = 3 พอดี — ค่าอื่นถูก reject</v>
          </cell>
          <cell r="M359" t="str">
            <v>Failed</v>
          </cell>
        </row>
        <row r="360">
          <cell r="B360" t="str">
            <v>Configuration</v>
          </cell>
          <cell r="D360" t="str">
            <v>Service Year To ต้องไม่เกิน 99</v>
          </cell>
          <cell r="M360" t="str">
            <v>Passed</v>
          </cell>
        </row>
        <row r="361">
          <cell r="B361" t="str">
            <v>Configuration</v>
          </cell>
          <cell r="D361" t="str">
            <v>Effective End Date = Start Date ต้องบันทึกผ่านได้</v>
          </cell>
          <cell r="M361" t="str">
            <v>Failed</v>
          </cell>
        </row>
        <row r="362">
          <cell r="B362" t="str">
            <v>Configuration</v>
          </cell>
          <cell r="D362" t="str">
            <v>Status = Active เมื่อ Effective End Date = today พอดี</v>
          </cell>
          <cell r="M362" t="str">
            <v>Passed</v>
          </cell>
        </row>
      </sheetData>
    </sheetDataSet>
  </externalBook>
</externalLink>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dev.azure.com/centralgroup/Product%20-%20Humi/_workitems/edit/71890" TargetMode="External"/><Relationship Id="rId18" Type="http://schemas.openxmlformats.org/officeDocument/2006/relationships/hyperlink" Target="https://dev.azure.com/centralgroup/Product%20-%20Humi/_workitems/edit/71912" TargetMode="External"/><Relationship Id="rId26" Type="http://schemas.openxmlformats.org/officeDocument/2006/relationships/hyperlink" Target="https://dev.azure.com/centralgroup/Product%20-%20Humi/_workitems/edit/72002" TargetMode="External"/><Relationship Id="rId39" Type="http://schemas.openxmlformats.org/officeDocument/2006/relationships/hyperlink" Target="https://dev.azure.com/centralgroup/Product%20-%20Humi/_workitems/edit/72036" TargetMode="External"/><Relationship Id="rId21" Type="http://schemas.openxmlformats.org/officeDocument/2006/relationships/hyperlink" Target="https://dev.azure.com/centralgroup/Product%20-%20Humi/_workitems/edit/71913" TargetMode="External"/><Relationship Id="rId34" Type="http://schemas.openxmlformats.org/officeDocument/2006/relationships/hyperlink" Target="https://dev.azure.com/centralgroup/Product%20-%20Humi/_workitems/edit/72027" TargetMode="External"/><Relationship Id="rId42" Type="http://schemas.openxmlformats.org/officeDocument/2006/relationships/hyperlink" Target="https://dev.azure.com/centralgroup/Product%20-%20Humi/_workitems/edit/71913" TargetMode="External"/><Relationship Id="rId7" Type="http://schemas.openxmlformats.org/officeDocument/2006/relationships/hyperlink" Target="https://dev.azure.com/centralgroup/Product%20-%20Humi/_workitems/edit/71448" TargetMode="External"/><Relationship Id="rId2" Type="http://schemas.openxmlformats.org/officeDocument/2006/relationships/hyperlink" Target="https://dev.azure.com/centralgroup/Product%20-%20Humi/_workitems/edit/71851" TargetMode="External"/><Relationship Id="rId16" Type="http://schemas.openxmlformats.org/officeDocument/2006/relationships/hyperlink" Target="https://dev.azure.com/centralgroup/Product%20-%20Humi/_workitems/edit/71907" TargetMode="External"/><Relationship Id="rId29" Type="http://schemas.openxmlformats.org/officeDocument/2006/relationships/hyperlink" Target="https://dev.azure.com/centralgroup/Product%20-%20Humi/_workitems/edit/72004" TargetMode="External"/><Relationship Id="rId1" Type="http://schemas.openxmlformats.org/officeDocument/2006/relationships/hyperlink" Target="https://dev.azure.com/centralgroup/Product%20-%20Humi/_workitems/edit/71875" TargetMode="External"/><Relationship Id="rId6" Type="http://schemas.openxmlformats.org/officeDocument/2006/relationships/hyperlink" Target="https://dev.azure.com/centralgroup/Product%20-%20Humi/_workitems/edit/71440" TargetMode="External"/><Relationship Id="rId11" Type="http://schemas.openxmlformats.org/officeDocument/2006/relationships/hyperlink" Target="https://dev.azure.com/centralgroup/Product%20-%20Humi/_workitems/edit/71888" TargetMode="External"/><Relationship Id="rId24" Type="http://schemas.openxmlformats.org/officeDocument/2006/relationships/hyperlink" Target="https://dev.azure.com/centralgroup/Product%20-%20Humi/_workitems/edit/71997" TargetMode="External"/><Relationship Id="rId32" Type="http://schemas.openxmlformats.org/officeDocument/2006/relationships/hyperlink" Target="https://dev.azure.com/centralgroup/Product%20-%20Humi/_workitems/edit/72008" TargetMode="External"/><Relationship Id="rId37" Type="http://schemas.openxmlformats.org/officeDocument/2006/relationships/hyperlink" Target="https://dev.azure.com/centralgroup/Product%20-%20Humi/_workitems/edit/72037" TargetMode="External"/><Relationship Id="rId40" Type="http://schemas.openxmlformats.org/officeDocument/2006/relationships/hyperlink" Target="https://dev.azure.com/centralgroup/Product%20-%20Humi/_workitems/edit/72041" TargetMode="External"/><Relationship Id="rId45" Type="http://schemas.openxmlformats.org/officeDocument/2006/relationships/hyperlink" Target="https://dev.azure.com/centralgroup/Product%20-%20Humi/_workitems/edit/72050" TargetMode="External"/><Relationship Id="rId5" Type="http://schemas.openxmlformats.org/officeDocument/2006/relationships/hyperlink" Target="https://dev.azure.com/centralgroup/Product%20-%20Humi/_workitems/edit/71210" TargetMode="External"/><Relationship Id="rId15" Type="http://schemas.openxmlformats.org/officeDocument/2006/relationships/hyperlink" Target="https://dev.azure.com/centralgroup/Product%20-%20Humi/_workitems/edit/71893" TargetMode="External"/><Relationship Id="rId23" Type="http://schemas.openxmlformats.org/officeDocument/2006/relationships/hyperlink" Target="https://dev.azure.com/centralgroup/Product%20-%20Humi/_workitems/edit/71932" TargetMode="External"/><Relationship Id="rId28" Type="http://schemas.openxmlformats.org/officeDocument/2006/relationships/hyperlink" Target="https://dev.azure.com/centralgroup/Product%20-%20Humi/_workitems/edit/72004" TargetMode="External"/><Relationship Id="rId36" Type="http://schemas.openxmlformats.org/officeDocument/2006/relationships/hyperlink" Target="https://dev.azure.com/centralgroup/Product%20-%20Humi/_workitems/edit/72033" TargetMode="External"/><Relationship Id="rId10" Type="http://schemas.openxmlformats.org/officeDocument/2006/relationships/hyperlink" Target="https://dev.azure.com/centralgroup/Product%20-%20Humi/_workitems/edit/71887" TargetMode="External"/><Relationship Id="rId19" Type="http://schemas.openxmlformats.org/officeDocument/2006/relationships/hyperlink" Target="https://dev.azure.com/centralgroup/Product%20-%20Humi/_workitems/edit/71913" TargetMode="External"/><Relationship Id="rId31" Type="http://schemas.openxmlformats.org/officeDocument/2006/relationships/hyperlink" Target="https://dev.azure.com/centralgroup/Product%20-%20Humi/_workitems/edit/72008" TargetMode="External"/><Relationship Id="rId44" Type="http://schemas.openxmlformats.org/officeDocument/2006/relationships/hyperlink" Target="https://dev.azure.com/centralgroup/Product%20-%20Humi/_workitems/edit/72049" TargetMode="External"/><Relationship Id="rId4" Type="http://schemas.openxmlformats.org/officeDocument/2006/relationships/hyperlink" Target="https://dev.azure.com/centralgroup/Product%20-%20Humi/_workitems/edit/71164" TargetMode="External"/><Relationship Id="rId9" Type="http://schemas.openxmlformats.org/officeDocument/2006/relationships/hyperlink" Target="https://dev.azure.com/centralgroup/Product%20-%20Humi/_workitems/edit/70609" TargetMode="External"/><Relationship Id="rId14" Type="http://schemas.openxmlformats.org/officeDocument/2006/relationships/hyperlink" Target="https://dev.azure.com/centralgroup/Product%20-%20Humi/_workitems/edit/71891" TargetMode="External"/><Relationship Id="rId22" Type="http://schemas.openxmlformats.org/officeDocument/2006/relationships/hyperlink" Target="https://dev.azure.com/centralgroup/Product%20-%20Humi/_workitems/edit/71911" TargetMode="External"/><Relationship Id="rId27" Type="http://schemas.openxmlformats.org/officeDocument/2006/relationships/hyperlink" Target="https://dev.azure.com/centralgroup/Product%20-%20Humi/_workitems/edit/71911" TargetMode="External"/><Relationship Id="rId30" Type="http://schemas.openxmlformats.org/officeDocument/2006/relationships/hyperlink" Target="https://dev.azure.com/centralgroup/Product%20-%20Humi/_workitems/edit/72008" TargetMode="External"/><Relationship Id="rId35" Type="http://schemas.openxmlformats.org/officeDocument/2006/relationships/hyperlink" Target="https://dev.azure.com/centralgroup/Product%20-%20Humi/_workitems/edit/72030" TargetMode="External"/><Relationship Id="rId43" Type="http://schemas.openxmlformats.org/officeDocument/2006/relationships/hyperlink" Target="https://dev.azure.com/centralgroup/Product%20-%20Humi/_workitems/edit/72048" TargetMode="External"/><Relationship Id="rId8" Type="http://schemas.openxmlformats.org/officeDocument/2006/relationships/hyperlink" Target="https://dev.azure.com/centralgroup/Product%20-%20Humi/_workitems/edit/71453" TargetMode="External"/><Relationship Id="rId3" Type="http://schemas.openxmlformats.org/officeDocument/2006/relationships/hyperlink" Target="https://dev.azure.com/centralgroup/Product%20-%20Humi/_workitems/edit/70609" TargetMode="External"/><Relationship Id="rId12" Type="http://schemas.openxmlformats.org/officeDocument/2006/relationships/hyperlink" Target="https://dev.azure.com/centralgroup/Product%20-%20Humi/_workitems/edit/71868" TargetMode="External"/><Relationship Id="rId17" Type="http://schemas.openxmlformats.org/officeDocument/2006/relationships/hyperlink" Target="https://dev.azure.com/centralgroup/Product%20-%20Humi/_workitems/edit/71910" TargetMode="External"/><Relationship Id="rId25" Type="http://schemas.openxmlformats.org/officeDocument/2006/relationships/hyperlink" Target="https://dev.azure.com/centralgroup/Product%20-%20Humi/_workitems/edit/72000" TargetMode="External"/><Relationship Id="rId33" Type="http://schemas.openxmlformats.org/officeDocument/2006/relationships/hyperlink" Target="https://dev.azure.com/centralgroup/Product%20-%20Humi/_workitems/edit/72008" TargetMode="External"/><Relationship Id="rId38" Type="http://schemas.openxmlformats.org/officeDocument/2006/relationships/hyperlink" Target="https://dev.azure.com/centralgroup/Product%20-%20Humi/_workitems/edit/72008" TargetMode="External"/><Relationship Id="rId46" Type="http://schemas.openxmlformats.org/officeDocument/2006/relationships/hyperlink" Target="https://dev.azure.com/centralgroup/Product%20-%20Humi/_workitems/edit/72050" TargetMode="External"/><Relationship Id="rId20" Type="http://schemas.openxmlformats.org/officeDocument/2006/relationships/hyperlink" Target="https://dev.azure.com/centralgroup/Product%20-%20Humi/_workitems/edit/71913" TargetMode="External"/><Relationship Id="rId41" Type="http://schemas.openxmlformats.org/officeDocument/2006/relationships/hyperlink" Target="https://dev.azure.com/centralgroup/Product%20-%20Humi/_workitems/edit/7204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v.azure.com/centralgroup/Product%20-%20Humi/_workitems/edit/71913"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ev.azure.com/centralgroup/Product%20-%20Humi/_workitems/edit/70676" TargetMode="External"/><Relationship Id="rId18" Type="http://schemas.openxmlformats.org/officeDocument/2006/relationships/hyperlink" Target="https://dev.azure.com/centralgroup/Product%20-%20Humi/_workitems/edit/70824" TargetMode="External"/><Relationship Id="rId26" Type="http://schemas.openxmlformats.org/officeDocument/2006/relationships/hyperlink" Target="https://dev.azure.com/centralgroup/Product%20-%20Humi/_workitems/edit/71164" TargetMode="External"/><Relationship Id="rId39" Type="http://schemas.openxmlformats.org/officeDocument/2006/relationships/hyperlink" Target="https://dev.azure.com/centralgroup/Product%20-%20Humi/_workitems/edit/72027" TargetMode="External"/><Relationship Id="rId21" Type="http://schemas.openxmlformats.org/officeDocument/2006/relationships/hyperlink" Target="https://dev.azure.com/centralgroup/Product%20-%20Humi/_workitems/edit/71147" TargetMode="External"/><Relationship Id="rId34" Type="http://schemas.openxmlformats.org/officeDocument/2006/relationships/hyperlink" Target="https://dev.azure.com/centralgroup/Product%20-%20Humi/_workitems/edit/71913" TargetMode="External"/><Relationship Id="rId42" Type="http://schemas.openxmlformats.org/officeDocument/2006/relationships/hyperlink" Target="https://dev.azure.com/centralgroup/Product%20-%20Humi/_workitems/edit/72037" TargetMode="External"/><Relationship Id="rId7" Type="http://schemas.openxmlformats.org/officeDocument/2006/relationships/hyperlink" Target="https://dev.azure.com/centralgroup/Product%20-%20Humi/_workitems/edit/70327" TargetMode="External"/><Relationship Id="rId2" Type="http://schemas.openxmlformats.org/officeDocument/2006/relationships/hyperlink" Target="https://dev.azure.com/centralgroup/Product%20-%20Humi/_workitems/edit/70540" TargetMode="External"/><Relationship Id="rId16" Type="http://schemas.openxmlformats.org/officeDocument/2006/relationships/hyperlink" Target="https://dev.azure.com/centralgroup/Product%20-%20Humi/_workitems/edit/70764" TargetMode="External"/><Relationship Id="rId29" Type="http://schemas.openxmlformats.org/officeDocument/2006/relationships/hyperlink" Target="https://dev.azure.com/centralgroup/Product%20-%20Humi/_workitems/edit/71727" TargetMode="External"/><Relationship Id="rId1" Type="http://schemas.openxmlformats.org/officeDocument/2006/relationships/hyperlink" Target="https://dev.azure.com/centralgroup/Product%20-%20Humi/_workitems/edit/70357" TargetMode="External"/><Relationship Id="rId6" Type="http://schemas.openxmlformats.org/officeDocument/2006/relationships/hyperlink" Target="https://dev.azure.com/centralgroup/Product%20-%20Humi/_workitems/edit/70636" TargetMode="External"/><Relationship Id="rId11" Type="http://schemas.openxmlformats.org/officeDocument/2006/relationships/hyperlink" Target="70545-%5bUI-Create%5d%20No%20Options%20displayed%20in%20Country,%20Benefit%20Category,%20and%20Benefit%20Type%20Dropdowns%20when%20Creat%20Plan" TargetMode="External"/><Relationship Id="rId24" Type="http://schemas.openxmlformats.org/officeDocument/2006/relationships/hyperlink" Target="https://dev.azure.com/centralgroup/Product%20-%20Humi/_workitems/edit/71448" TargetMode="External"/><Relationship Id="rId32" Type="http://schemas.openxmlformats.org/officeDocument/2006/relationships/hyperlink" Target="https://dev.azure.com/centralgroup/Product%20-%20Humi/_workitems/edit/71913" TargetMode="External"/><Relationship Id="rId37" Type="http://schemas.openxmlformats.org/officeDocument/2006/relationships/hyperlink" Target="https://dev.azure.com/centralgroup/Product%20-%20Humi/_workitems/edit/72002" TargetMode="External"/><Relationship Id="rId40" Type="http://schemas.openxmlformats.org/officeDocument/2006/relationships/hyperlink" Target="https://dev.azure.com/centralgroup/Product%20-%20Humi/_workitems/edit/72030" TargetMode="External"/><Relationship Id="rId45" Type="http://schemas.openxmlformats.org/officeDocument/2006/relationships/hyperlink" Target="https://dev.azure.com/centralgroup/Product%20-%20Humi/_workitems/edit/72049" TargetMode="External"/><Relationship Id="rId5" Type="http://schemas.openxmlformats.org/officeDocument/2006/relationships/hyperlink" Target="https://dev.azure.com/centralgroup/Product%20-%20Humi/_workitems/edit/70585" TargetMode="External"/><Relationship Id="rId15" Type="http://schemas.openxmlformats.org/officeDocument/2006/relationships/hyperlink" Target="https://dev.azure.com/centralgroup/Product%20-%20Humi/_workitems/edit/70609" TargetMode="External"/><Relationship Id="rId23" Type="http://schemas.openxmlformats.org/officeDocument/2006/relationships/hyperlink" Target="https://dev.azure.com/centralgroup/Product%20-%20Humi/_workitems/edit/71440" TargetMode="External"/><Relationship Id="rId28" Type="http://schemas.openxmlformats.org/officeDocument/2006/relationships/hyperlink" Target="https://dev.azure.com/centralgroup/Product%20-%20Humi/_workitems/edit/71727" TargetMode="External"/><Relationship Id="rId36" Type="http://schemas.openxmlformats.org/officeDocument/2006/relationships/hyperlink" Target="https://dev.azure.com/centralgroup/Product%20-%20Humi/_workitems/edit/72002" TargetMode="External"/><Relationship Id="rId10" Type="http://schemas.openxmlformats.org/officeDocument/2006/relationships/hyperlink" Target="https://dev.azure.com/centralgroup/Product%20-%20Humi/_workitems/edit/70543" TargetMode="External"/><Relationship Id="rId19" Type="http://schemas.openxmlformats.org/officeDocument/2006/relationships/hyperlink" Target="https://dev.azure.com/centralgroup/Product%20-%20Humi/_workitems/edit/70829" TargetMode="External"/><Relationship Id="rId31" Type="http://schemas.openxmlformats.org/officeDocument/2006/relationships/hyperlink" Target="https://dev.azure.com/centralgroup/Product%20-%20Humi/_workitems/edit/71907" TargetMode="External"/><Relationship Id="rId44" Type="http://schemas.openxmlformats.org/officeDocument/2006/relationships/hyperlink" Target="https://dev.azure.com/centralgroup/Product%20-%20Humi/_workitems/edit/72048" TargetMode="External"/><Relationship Id="rId4" Type="http://schemas.openxmlformats.org/officeDocument/2006/relationships/hyperlink" Target="https://dev.azure.com/centralgroup/Product%20-%20Humi/_workitems/edit/70570" TargetMode="External"/><Relationship Id="rId9" Type="http://schemas.openxmlformats.org/officeDocument/2006/relationships/hyperlink" Target="https://dev.azure.com/centralgroup/Product%20-%20Humi/_workitems/edit/70543" TargetMode="External"/><Relationship Id="rId14" Type="http://schemas.openxmlformats.org/officeDocument/2006/relationships/hyperlink" Target="https://dev.azure.com/centralgroup/Product%20-%20Humi/_workitems/edit/70758" TargetMode="External"/><Relationship Id="rId22" Type="http://schemas.openxmlformats.org/officeDocument/2006/relationships/hyperlink" Target="https://dev.azure.com/centralgroup/Product%20-%20Humi/_workitems/edit/71164" TargetMode="External"/><Relationship Id="rId27" Type="http://schemas.openxmlformats.org/officeDocument/2006/relationships/hyperlink" Target="https://dev.azure.com/centralgroup/Product%20-%20Humi/_workitems/edit/71164" TargetMode="External"/><Relationship Id="rId30" Type="http://schemas.openxmlformats.org/officeDocument/2006/relationships/hyperlink" Target="https://dev.azure.com/centralgroup/Product%20-%20Humi/_workitems/edit/71453" TargetMode="External"/><Relationship Id="rId35" Type="http://schemas.openxmlformats.org/officeDocument/2006/relationships/hyperlink" Target="https://dev.azure.com/centralgroup/Product%20-%20Humi/_workitems/edit/72000" TargetMode="External"/><Relationship Id="rId43" Type="http://schemas.openxmlformats.org/officeDocument/2006/relationships/hyperlink" Target="https://dev.azure.com/centralgroup/Product%20-%20Humi/_workitems/edit/72040" TargetMode="External"/><Relationship Id="rId8" Type="http://schemas.openxmlformats.org/officeDocument/2006/relationships/hyperlink" Target="https://dev.azure.com/centralgroup/Product%20-%20Humi/_workitems/edit/70470" TargetMode="External"/><Relationship Id="rId3" Type="http://schemas.openxmlformats.org/officeDocument/2006/relationships/hyperlink" Target="https://dev.azure.com/centralgroup/Product%20-%20Humi/_workitems/edit/70547" TargetMode="External"/><Relationship Id="rId12" Type="http://schemas.openxmlformats.org/officeDocument/2006/relationships/hyperlink" Target="https://dev.azure.com/centralgroup/Product%20-%20Humi/_workitems/edit/70609" TargetMode="External"/><Relationship Id="rId17" Type="http://schemas.openxmlformats.org/officeDocument/2006/relationships/hyperlink" Target="https://dev.azure.com/centralgroup/Product%20-%20Humi/_workitems/edit/70813" TargetMode="External"/><Relationship Id="rId25" Type="http://schemas.openxmlformats.org/officeDocument/2006/relationships/hyperlink" Target="https://dev.azure.com/centralgroup/Product%20-%20Humi/_workitems/edit/71453" TargetMode="External"/><Relationship Id="rId33" Type="http://schemas.openxmlformats.org/officeDocument/2006/relationships/hyperlink" Target="https://dev.azure.com/centralgroup/Product%20-%20Humi/_workitems/edit/71913" TargetMode="External"/><Relationship Id="rId38" Type="http://schemas.openxmlformats.org/officeDocument/2006/relationships/hyperlink" Target="https://dev.azure.com/centralgroup/Product%20-%20Humi/_workitems/edit/72015" TargetMode="External"/><Relationship Id="rId20" Type="http://schemas.openxmlformats.org/officeDocument/2006/relationships/hyperlink" Target="https://dev.azure.com/centralgroup/Product%20-%20Humi/_workitems/edit/71144" TargetMode="External"/><Relationship Id="rId41" Type="http://schemas.openxmlformats.org/officeDocument/2006/relationships/hyperlink" Target="https://dev.azure.com/centralgroup/Product%20-%20Humi/_workitems/edit/7203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ev.azure.com/centralgroup/Product%20-%20Humi/_workitems/edit/71930/" TargetMode="External"/><Relationship Id="rId2" Type="http://schemas.openxmlformats.org/officeDocument/2006/relationships/hyperlink" Target="https://dev.azure.com/centralgroup/Product%20-%20Humi/_workitems/edit/71917/" TargetMode="External"/><Relationship Id="rId1" Type="http://schemas.openxmlformats.org/officeDocument/2006/relationships/hyperlink" Target="https://dev.azure.com/centralgroup/Product%20-%20Humi/_workitems/edit/71917/" TargetMode="External"/><Relationship Id="rId6" Type="http://schemas.openxmlformats.org/officeDocument/2006/relationships/hyperlink" Target="https://dev.azure.com/centralgroup/Product%20-%20Humi/_workitems/edit/71931" TargetMode="External"/><Relationship Id="rId5" Type="http://schemas.openxmlformats.org/officeDocument/2006/relationships/hyperlink" Target="https://dev.azure.com/centralgroup/Product%20-%20Humi/_workitems/edit/72034/" TargetMode="External"/><Relationship Id="rId4" Type="http://schemas.openxmlformats.org/officeDocument/2006/relationships/hyperlink" Target="https://dev.azure.com/centralgroup/Product%20-%20Humi/_workitems/edit/7203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humi-sit-int.central.co.th/humi/en/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Q902"/>
  <sheetViews>
    <sheetView zoomScale="80" workbookViewId="0">
      <pane ySplit="3" topLeftCell="A4" activePane="bottomLeft" state="frozen"/>
      <selection pane="bottomLeft" activeCell="H5" sqref="H5"/>
    </sheetView>
  </sheetViews>
  <sheetFormatPr defaultColWidth="14.42578125" defaultRowHeight="15" customHeight="1"/>
  <cols>
    <col min="1" max="1" width="35.7109375" style="425" customWidth="1"/>
    <col min="2" max="2" width="22.140625" style="425" customWidth="1"/>
    <col min="3" max="3" width="13.42578125" style="425" customWidth="1"/>
    <col min="4" max="4" width="13" style="425" customWidth="1"/>
    <col min="5" max="5" width="10" style="425" hidden="1" customWidth="1"/>
    <col min="6" max="6" width="12" style="425" customWidth="1"/>
    <col min="7" max="8" width="11" style="425" customWidth="1"/>
    <col min="9" max="10" width="9" style="425" customWidth="1"/>
    <col min="11" max="12" width="12" style="425" customWidth="1"/>
    <col min="13" max="13" width="10.5703125" style="425" customWidth="1"/>
    <col min="14" max="15" width="8.7109375" style="425" customWidth="1"/>
    <col min="16" max="16" width="15.140625" style="425" customWidth="1"/>
    <col min="17" max="26" width="8.7109375" style="425" customWidth="1"/>
    <col min="27" max="16384" width="14.42578125" style="425"/>
  </cols>
  <sheetData>
    <row r="1" spans="1:17" ht="30" customHeight="1">
      <c r="A1" s="567" t="s">
        <v>0</v>
      </c>
      <c r="B1" s="568"/>
      <c r="C1" s="568"/>
      <c r="D1" s="568"/>
      <c r="E1" s="568"/>
      <c r="F1" s="568"/>
      <c r="G1" s="568"/>
      <c r="H1" s="568"/>
      <c r="I1" s="568"/>
      <c r="J1" s="568"/>
      <c r="K1" s="568"/>
      <c r="L1" s="568"/>
      <c r="M1" s="568"/>
    </row>
    <row r="2" spans="1:17" ht="21.75" customHeight="1">
      <c r="A2" s="569"/>
      <c r="B2" s="568"/>
      <c r="C2" s="568"/>
      <c r="D2" s="568"/>
      <c r="E2" s="568"/>
      <c r="F2" s="568"/>
      <c r="G2" s="568"/>
      <c r="H2" s="568"/>
      <c r="I2" s="568"/>
      <c r="J2" s="568"/>
      <c r="K2" s="568"/>
      <c r="L2" s="568"/>
      <c r="M2" s="568"/>
    </row>
    <row r="3" spans="1:17" ht="36" customHeight="1">
      <c r="A3" s="1" t="s">
        <v>1</v>
      </c>
      <c r="B3" s="1" t="s">
        <v>2</v>
      </c>
      <c r="C3" s="1" t="s">
        <v>3</v>
      </c>
      <c r="D3" s="1" t="s">
        <v>4</v>
      </c>
      <c r="E3" s="1" t="s">
        <v>5</v>
      </c>
      <c r="F3" s="1" t="s">
        <v>6</v>
      </c>
      <c r="G3" s="1" t="s">
        <v>7</v>
      </c>
      <c r="H3" s="1" t="s">
        <v>8</v>
      </c>
      <c r="I3" s="1" t="s">
        <v>9</v>
      </c>
      <c r="J3" s="1" t="s">
        <v>10</v>
      </c>
      <c r="K3" s="1" t="s">
        <v>11</v>
      </c>
      <c r="L3" s="1" t="s">
        <v>12</v>
      </c>
      <c r="M3" s="1" t="s">
        <v>13</v>
      </c>
    </row>
    <row r="4" spans="1:17" ht="25.5" customHeight="1">
      <c r="A4" s="2" t="s">
        <v>14</v>
      </c>
      <c r="B4" s="3" t="s">
        <v>15</v>
      </c>
      <c r="C4" s="262">
        <f>SUM(C5:C7)</f>
        <v>272</v>
      </c>
      <c r="D4" s="423">
        <f>H4+I4+J4</f>
        <v>17</v>
      </c>
      <c r="E4" s="263">
        <f>COUNTIF(EC!$M$2:$M$100000,"Ready to test")+COUNTIF(EC!$M$2:$M$100000,"Pending confirm")+COUNTIF(EC!$M$2:$M$100000,"Testing")+COUNTIF(EC!$M$2:$M$100000,"Re-Testing")+COUNTIF(EC!$M$2:$M$100000,"In progress")</f>
        <v>3</v>
      </c>
      <c r="F4" s="5">
        <f>L4-G4-H4-I4-J4</f>
        <v>157</v>
      </c>
      <c r="G4" s="5">
        <f>COUNTIF(EC!$M$2:$M$100000,"Pending confirm")+COUNTIF(EC!$M$2:$M$100000,"Testing")+COUNTIF(EC!$M$2:$M$100000,"Re-Testing")+COUNTIF(EC!$M$2:$M$100000,"In progress")</f>
        <v>3</v>
      </c>
      <c r="H4" s="4">
        <f>COUNTIF(EC!$M$2:$M$100000,"Passed")+COUNTIF(EC!$M$2:$M$100000,"Re-Test Passed")+COUNTIF(EC!$M$2:$M$100000,"Pass")</f>
        <v>8</v>
      </c>
      <c r="I4" s="6">
        <f>COUNTIF(EC!$M$2:$M$100000,"Failed")+COUNTIF(EC!$M$2:$M$100000,"Re-Test Failed")</f>
        <v>7</v>
      </c>
      <c r="J4" s="7">
        <f>COUNTIF(EC!$M$2:$M$100000,"Blocked")</f>
        <v>2</v>
      </c>
      <c r="K4" s="371">
        <f>COUNTIF(EC!$M$2:$M$100000,"Cancel")+COUNTIF(EC!$M$2:$M$100000,"Cancelled")</f>
        <v>95</v>
      </c>
      <c r="L4" s="8">
        <f>COUNTIFS(EC!$C$2:$C$100000,"&lt;&gt;",EC!$M$2:$M$100000,"&lt;&gt;Cancel",EC!$M$2:$M$100000,"&lt;&gt;Cancelled")</f>
        <v>177</v>
      </c>
      <c r="M4" s="415">
        <f t="shared" ref="M4:M20" si="0">IFERROR(H4/L4,"")</f>
        <v>4.519774011299435E-2</v>
      </c>
    </row>
    <row r="5" spans="1:17" ht="18" customHeight="1">
      <c r="A5" s="426" t="s">
        <v>16</v>
      </c>
      <c r="B5" s="372"/>
      <c r="C5" s="373">
        <f>COUNTIFS(EC!$B$2:$B$100000,"Hiring",EC!$C$2:$C$100000,"&lt;&gt;")</f>
        <v>150</v>
      </c>
      <c r="D5" s="424">
        <f t="shared" ref="D5:D19" si="1">H5+I5+J5</f>
        <v>9</v>
      </c>
      <c r="E5" s="375">
        <f>COUNTIFS(EC!$B$2:$B$100000,"Hiring",EC!$M$2:$M$100000,"Ready to test")+COUNTIFS(EC!$B$2:$B$100000,"Hiring",EC!$M$2:$M$100000,"Pending confirm")+COUNTIFS(EC!$B$2:$B$100000,"Hiring",EC!$M$2:$M$100000,"Testing")+COUNTIFS(EC!$B$2:$B$100000,"Hiring",EC!$M$2:$M$100000,"Re-Testing")+COUNTIFS(EC!$B$2:$B$100000,"Hiring",EC!$M$2:$M$100000,"In progress")</f>
        <v>1</v>
      </c>
      <c r="F5" s="376">
        <f>L5-G5-H5-I5-J5</f>
        <v>65</v>
      </c>
      <c r="G5" s="376">
        <f>COUNTIFS(EC!$B$2:$B$100000,"Hiring",EC!$M$2:$M$100000,"Pending confirm")+COUNTIFS(EC!$B$2:$B$100000,"Hiring",EC!$M$2:$M$100000,"Testing")+COUNTIFS(EC!$B$2:$B$100000,"Hiring",EC!$M$2:$M$100000,"Re-Testing")+COUNTIFS(EC!$B$2:$B$100000,"Hiring",EC!$M$2:$M$100000,"In progress")</f>
        <v>1</v>
      </c>
      <c r="H5" s="374">
        <f>COUNTIFS(EC!$B$2:$B$100000,"Hiring",EC!$M$2:$M$100000,"Passed")+COUNTIFS(EC!$B$2:$B$100000,"Hiring",EC!$M$2:$M$100000,"Re-Test Passed")+COUNTIFS(EC!$B$2:$B$100000,"Hiring",EC!$M$2:$M$100000,"Pass")</f>
        <v>1</v>
      </c>
      <c r="I5" s="377">
        <f>COUNTIFS(EC!$B$2:$B$100000,"Hiring",EC!$M$2:$M$100000,"Failed")+COUNTIFS(EC!$B$2:$B$100000,"Hiring",EC!$M$2:$M$100000,"Re-Test Failed")</f>
        <v>6</v>
      </c>
      <c r="J5" s="378">
        <f>COUNTIFS(EC!$B$2:$B$100000,"Hiring",EC!$M$2:$M$100000,"Blocked")</f>
        <v>2</v>
      </c>
      <c r="K5" s="379">
        <f>COUNTIFS(EC!$B$2:$B$100000,"Hiring",EC!$M$2:$M$100000,"Cancel")+COUNTIFS(EC!$B$2:$B$100000,"Hiring",EC!$M$2:$M$100000,"Cancelled")</f>
        <v>75</v>
      </c>
      <c r="L5" s="380">
        <f>COUNTIFS(EC!$B$2:$B$100000,"Hiring",EC!$C$2:$C$100000,"&lt;&gt;",EC!$M$2:$M$100000,"&lt;&gt;Cancel",EC!$M$2:$M$100000,"&lt;&gt;Cancelled")</f>
        <v>75</v>
      </c>
      <c r="M5" s="416">
        <f t="shared" si="0"/>
        <v>1.3333333333333334E-2</v>
      </c>
    </row>
    <row r="6" spans="1:17" ht="18" customHeight="1">
      <c r="A6" s="426" t="s">
        <v>17</v>
      </c>
      <c r="B6" s="372"/>
      <c r="C6" s="373">
        <f>COUNTIFS(EC!$B$2:$B$100000,"Probation",EC!$C$2:$C$100000,"&lt;&gt;")</f>
        <v>88</v>
      </c>
      <c r="D6" s="424">
        <f t="shared" si="1"/>
        <v>0</v>
      </c>
      <c r="E6" s="375">
        <f>COUNTIFS(EC!$B$2:$B$100000,"Probation",EC!$M$2:$M$100000,"Ready to test")+COUNTIFS(EC!$B$2:$B$100000,"Probation",EC!$M$2:$M$100000,"Pending confirm")+COUNTIFS(EC!$B$2:$B$100000,"Probation",EC!$M$2:$M$100000,"Testing")+COUNTIFS(EC!$B$2:$B$100000,"Probation",EC!$M$2:$M$100000,"Re-Testing")+COUNTIFS(EC!$B$2:$B$100000,"Probation",EC!$M$2:$M$100000,"In progress")</f>
        <v>0</v>
      </c>
      <c r="F6" s="376">
        <f>L6-G6-H6-I6-J6</f>
        <v>88</v>
      </c>
      <c r="G6" s="376">
        <f>COUNTIFS(EC!$B$2:$B$100000,"Probation",EC!$M$2:$M$100000,"Pending confirm")+COUNTIFS(EC!$B$2:$B$100000,"Probation",EC!$M$2:$M$100000,"Testing")+COUNTIFS(EC!$B$2:$B$100000,"Probation",EC!$M$2:$M$100000,"Re-Testing")+COUNTIFS(EC!$B$2:$B$100000,"Probation",EC!$M$2:$M$100000,"In progress")</f>
        <v>0</v>
      </c>
      <c r="H6" s="374">
        <f>COUNTIFS(EC!$B$2:$B$100000,"Probation",EC!$M$2:$M$100000,"Passed")+COUNTIFS(EC!$B$2:$B$100000,"Probation",EC!$M$2:$M$100000,"Re-Test Passed")+COUNTIFS(EC!$B$2:$B$100000,"Probation",EC!$M$2:$M$100000,"Pass")</f>
        <v>0</v>
      </c>
      <c r="I6" s="377">
        <f>COUNTIFS(EC!$B$2:$B$100000,"Probation",EC!$M$2:$M$100000,"Failed")+COUNTIFS(EC!$B$2:$B$100000,"Probation",EC!$M$2:$M$100000,"Re-Test Failed")</f>
        <v>0</v>
      </c>
      <c r="J6" s="378">
        <f>COUNTIFS(EC!$B$2:$B$100000,"Probation",EC!$M$2:$M$100000,"Blocked")</f>
        <v>0</v>
      </c>
      <c r="K6" s="379">
        <f>COUNTIFS(EC!$B$2:$B$100000,"Probation",EC!$M$2:$M$100000,"Cancel")+COUNTIFS(EC!$B$2:$B$100000,"Probation",EC!$M$2:$M$100000,"Cancelled")</f>
        <v>0</v>
      </c>
      <c r="L6" s="380">
        <f>COUNTIFS(EC!$B$2:$B$100000,"Probation",EC!$C$2:$C$100000,"&lt;&gt;",EC!$M$2:$M$100000,"&lt;&gt;Cancel",EC!$M$2:$M$100000,"&lt;&gt;Cancelled")</f>
        <v>88</v>
      </c>
      <c r="M6" s="416">
        <f t="shared" si="0"/>
        <v>0</v>
      </c>
    </row>
    <row r="7" spans="1:17" ht="18" customHeight="1">
      <c r="A7" s="426" t="s">
        <v>18</v>
      </c>
      <c r="B7" s="372"/>
      <c r="C7" s="373">
        <f>COUNTIFS(EC!$B$2:$B$100000,"Consent",EC!$C$2:$C$100000,"&lt;&gt;")</f>
        <v>34</v>
      </c>
      <c r="D7" s="424">
        <f t="shared" si="1"/>
        <v>8</v>
      </c>
      <c r="E7" s="375">
        <f>COUNTIFS(EC!$B$2:$B$100000,"Consent",EC!$M$2:$M$100000,"Ready to test")+COUNTIFS(EC!$B$2:$B$100000,"Consent",EC!$M$2:$M$100000,"Pending confirm")+COUNTIFS(EC!$B$2:$B$100000,"Consent",EC!$M$2:$M$100000,"Testing")+COUNTIFS(EC!$B$2:$B$100000,"Consent",EC!$M$2:$M$100000,"Re-Testing")+COUNTIFS(EC!$B$2:$B$100000,"Consent",EC!$M$2:$M$100000,"In progress")</f>
        <v>2</v>
      </c>
      <c r="F7" s="376">
        <f>L7-G7-H7-I7-J7</f>
        <v>4</v>
      </c>
      <c r="G7" s="376">
        <f>COUNTIFS(EC!$B$2:$B$100000,"Consent",EC!$M$2:$M$100000,"Pending confirm")+COUNTIFS(EC!$B$2:$B$100000,"Consent",EC!$M$2:$M$100000,"Testing")+COUNTIFS(EC!$B$2:$B$100000,"Consent",EC!$M$2:$M$100000,"Re-Testing")+COUNTIFS(EC!$B$2:$B$100000,"Consent",EC!$M$2:$M$100000,"In progress")</f>
        <v>2</v>
      </c>
      <c r="H7" s="374">
        <f>COUNTIFS(EC!$B$2:$B$100000,"Consent",EC!$M$2:$M$100000,"Passed")+COUNTIFS(EC!$B$2:$B$100000,"Consent",EC!$M$2:$M$100000,"Re-Test Passed")+COUNTIFS(EC!$B$2:$B$100000,"Consent",EC!$M$2:$M$100000,"Pass")</f>
        <v>7</v>
      </c>
      <c r="I7" s="377">
        <f>COUNTIFS(EC!$B$2:$B$100000,"Consent",EC!$M$2:$M$100000,"Failed")+COUNTIFS(EC!$B$2:$B$100000,"Consent",EC!$M$2:$M$100000,"Re-Test Failed")</f>
        <v>1</v>
      </c>
      <c r="J7" s="378">
        <f>COUNTIFS(EC!$B$2:$B$100000,"Consent",EC!$M$2:$M$100000,"Blocked")</f>
        <v>0</v>
      </c>
      <c r="K7" s="379">
        <f>COUNTIFS(EC!$B$2:$B$100000,"Consent",EC!$M$2:$M$100000,"Cancel")+COUNTIFS(EC!$B$2:$B$100000,"Consent",EC!$M$2:$M$100000,"Cancelled")</f>
        <v>20</v>
      </c>
      <c r="L7" s="380">
        <f>COUNTIFS(EC!$B$2:$B$100000,"Consent",EC!$C$2:$C$100000,"&lt;&gt;",EC!$M$2:$M$100000,"&lt;&gt;Cancel",EC!$M$2:$M$100000,"&lt;&gt;Cancelled")</f>
        <v>14</v>
      </c>
      <c r="M7" s="416">
        <f t="shared" si="0"/>
        <v>0.5</v>
      </c>
    </row>
    <row r="8" spans="1:17" ht="25.5" customHeight="1">
      <c r="A8" s="2" t="s">
        <v>19</v>
      </c>
      <c r="B8" s="3" t="s">
        <v>20</v>
      </c>
      <c r="C8" s="262">
        <f>SUM(C9:C10)</f>
        <v>431</v>
      </c>
      <c r="D8" s="423">
        <f t="shared" si="1"/>
        <v>195</v>
      </c>
      <c r="E8" s="263">
        <f>COUNTIF(BE!$M$2:$M$99997,"Ready to test")+COUNTIF(BE!$M$2:$M$99997,"Pending confirm")+COUNTIF(BE!$M$2:$M$99997,"Testing")+COUNTIF(BE!$M$2:$M$99997,"Re-Testing")+COUNTIF(BE!$M$2:$M$99997,"In progress")</f>
        <v>232</v>
      </c>
      <c r="F8" s="5">
        <f>L8-G8-H8-I8-J8</f>
        <v>232</v>
      </c>
      <c r="G8" s="5">
        <f>COUNTIF(BE!$M$2:$M$99997,"Pending confirm")+COUNTIF(BE!$M$2:$M$99997,"Testing")+COUNTIF(BE!$M$2:$M$99997,"Re-Testing")+COUNTIF(BE!$M$2:$M$99997,"In progress")</f>
        <v>4</v>
      </c>
      <c r="H8" s="4">
        <f>COUNTIF(BE!$M$2:$M$99997,"Passed")+COUNTIF(BE!$M$2:$M$99997,"Re-Test Passed")+COUNTIF(BE!$M$2:$M$99997,"Pass")</f>
        <v>149</v>
      </c>
      <c r="I8" s="6">
        <f>COUNTIF(BE!$M$2:$M$99997,"Failed")+COUNTIF(BE!$M$2:$M$99997,"Re-Test Failed")</f>
        <v>40</v>
      </c>
      <c r="J8" s="7">
        <f>COUNTIF(BE!$M$2:$M$99997,"Blocked")</f>
        <v>6</v>
      </c>
      <c r="K8" s="371">
        <f>COUNTIF(BE!$M$2:$M$99997,"Cancel")+COUNTIF(BE!$M$2:$M$99997,"Cancelled")</f>
        <v>0</v>
      </c>
      <c r="L8" s="8">
        <f>COUNTIFS(BE!$D$2:$D$99997,"&lt;&gt;",BE!$M$2:$M$99997,"&lt;&gt;Cancel",BE!$M$2:$M$99997,"&lt;&gt;Cancelled")</f>
        <v>431</v>
      </c>
      <c r="M8" s="417">
        <f>IFERROR(H8/L8,"")</f>
        <v>0.345707656612529</v>
      </c>
    </row>
    <row r="9" spans="1:17" ht="18" customHeight="1">
      <c r="A9" s="426" t="s">
        <v>21</v>
      </c>
      <c r="B9" s="372"/>
      <c r="C9" s="373">
        <f>COUNTIFS(BE!$B$2:$B$99997,"Benefit Plan",BE!$D$2:$D$99997,"&lt;&gt;")</f>
        <v>222</v>
      </c>
      <c r="D9" s="424">
        <f t="shared" si="1"/>
        <v>195</v>
      </c>
      <c r="E9" s="375">
        <f>COUNTIFS(BE!$B$2:$B$99997,"Benefit Plan",BE!$M$2:$M$99997,"Ready to test")+COUNTIFS(BE!$B$2:$B$99997,"Benefit Plan",BE!$M$2:$M$99997,"Pending confirm")+COUNTIFS(BE!$B$2:$B$99997,"Benefit Plan",BE!$M$2:$M$99997,"Testing")+COUNTIFS(BE!$B$2:$B$99997,"Benefit Plan",BE!$M$2:$M$99997,"Re-Testing")+COUNTIFS(BE!$B$2:$B$99997,"Benefit Plan",BE!$M$2:$M$99997,"In progress")</f>
        <v>23</v>
      </c>
      <c r="F9" s="376">
        <f>L9-G9-H9-I9-J9</f>
        <v>23</v>
      </c>
      <c r="G9" s="376">
        <f>COUNTIFS(BE!$B$2:$B$99997,"Benefit Plan",BE!$M$2:$M$99997,"Pending confirm")+COUNTIFS(BE!$B$2:$B$99997,"Benefit Plan",BE!$M$2:$M$99997,"Testing")+COUNTIFS(BE!$B$2:$B$99997,"Benefit Plan",BE!$M$2:$M$99997,"Re-Testing")+COUNTIFS(BE!$B$2:$B$99997,"Benefit Plan",BE!$M$2:$M$99997,"In progress")</f>
        <v>4</v>
      </c>
      <c r="H9" s="374">
        <f>COUNTIFS(BE!$B$2:$B$99997,"Benefit Plan",BE!$M$2:$M$99997,"Passed")+COUNTIFS(BE!$B$2:$B$99997,"Benefit Plan",BE!$M$2:$M$99997,"Re-Test Passed")+COUNTIFS(BE!$B$2:$B$99997,"Benefit Plan",BE!$M$2:$M$99997,"Pass")</f>
        <v>149</v>
      </c>
      <c r="I9" s="377">
        <f>COUNTIFS(BE!$B$2:$B$99997,"Benefit Plan",BE!$M$2:$M$99997,"Failed")+COUNTIFS(BE!$B$2:$B$99997,"Benefit Plan",BE!$M$2:$M$99997,"Re-Test Failed")</f>
        <v>40</v>
      </c>
      <c r="J9" s="378">
        <f>COUNTIFS(BE!$B$2:$B$99997,"Benefit Plan",BE!$M$2:$M$99997,"Blocked")</f>
        <v>6</v>
      </c>
      <c r="K9" s="379">
        <f>COUNTIFS(BE!$B$2:$B$99997,"Benefit Plan",BE!$M$2:$M$99997,"Cancel")+COUNTIFS(BE!$B$2:$B$99997,"Benefit Plan",BE!$M$2:$M$99997,"Cancelled")</f>
        <v>0</v>
      </c>
      <c r="L9" s="380">
        <f>COUNTIFS(BE!$B$2:$B$99997,"Benefit Plan",BE!$D$2:$D$99997,"&lt;&gt;",BE!$M$2:$M$99997,"&lt;&gt;Cancel",BE!$M$2:$M$99997,"&lt;&gt;Cancelled")</f>
        <v>222</v>
      </c>
      <c r="M9" s="416">
        <f t="shared" si="0"/>
        <v>0.6711711711711712</v>
      </c>
    </row>
    <row r="10" spans="1:17" ht="18" customHeight="1">
      <c r="A10" s="426" t="s">
        <v>22</v>
      </c>
      <c r="B10" s="372"/>
      <c r="C10" s="373">
        <f>COUNTIFS(BE!$B$2:$B$99997,"Benefit Rule",BE!$D$2:$D$99997,"&lt;&gt;")</f>
        <v>209</v>
      </c>
      <c r="D10" s="424">
        <f t="shared" si="1"/>
        <v>0</v>
      </c>
      <c r="E10" s="375">
        <f>COUNTIFS(BE!$B$2:$B$99997,"Benefit Rule",BE!$M$2:$M$99997,"Ready to test")+COUNTIFS(BE!$B$2:$B$99997,"Benefit Rule",BE!$M$2:$M$99997,"Pending confirm")+COUNTIFS(BE!$B$2:$B$99997,"Benefit Rule",BE!$M$2:$M$99997,"Testing")+COUNTIFS(BE!$B$2:$B$99997,"Benefit Rule",BE!$M$2:$M$99997,"Re-Testing")+COUNTIFS(BE!$B$2:$B$99997,"Benefit Rule",BE!$M$2:$M$99997,"In progress")</f>
        <v>209</v>
      </c>
      <c r="F10" s="376">
        <f>L10-G10-H10-I10-J10</f>
        <v>209</v>
      </c>
      <c r="G10" s="376">
        <f>COUNTIFS(BE!$B$2:$B$99997,"Benefit Rule",BE!$M$2:$M$99997,"Pending confirm")+COUNTIFS(BE!$B$2:$B$99997,"Benefit Rule",BE!$M$2:$M$99997,"Testing")+COUNTIFS(BE!$B$2:$B$99997,"Benefit Rule",BE!$M$2:$M$99997,"Re-Testing")+COUNTIFS(BE!$B$2:$B$99997,"Benefit Rule",BE!$M$2:$M$99997,"In progress")</f>
        <v>0</v>
      </c>
      <c r="H10" s="374">
        <f>COUNTIFS(BE!$B$2:$B$99997,"Benefit Rule",BE!$M$2:$M$99997,"Passed")+COUNTIFS(BE!$B$2:$B$99997,"Benefit Rule",BE!$M$2:$M$99997,"Re-Test Passed")+COUNTIFS(BE!$B$2:$B$99997,"Benefit Rule",BE!$M$2:$M$99997,"Pass")</f>
        <v>0</v>
      </c>
      <c r="I10" s="377">
        <f>COUNTIFS(BE!$B$2:$B$99997,"Benefit Rule",BE!$M$2:$M$99997,"Failed")+COUNTIFS(BE!$B$2:$B$99997,"Benefit Rule",BE!$M$2:$M$99997,"Re-Test Failed")</f>
        <v>0</v>
      </c>
      <c r="J10" s="378">
        <f>COUNTIFS(BE!$B$2:$B$99997,"Benefit Rule",BE!$M$2:$M$99997,"Blocked")</f>
        <v>0</v>
      </c>
      <c r="K10" s="379">
        <f>COUNTIFS(BE!$B$2:$B$99997,"Benefit Rule",BE!$M$2:$M$99997,"Cancel")+COUNTIFS(BE!$B$2:$B$99997,"Benefit Rule",BE!$M$2:$M$99997,"Cancelled")</f>
        <v>0</v>
      </c>
      <c r="L10" s="380">
        <f>COUNTIFS(BE!$B$2:$B$99997,"Benefit Rule",BE!$D$2:$D$99997,"&lt;&gt;",BE!$M$2:$M$99997,"&lt;&gt;Cancel",BE!$M$2:$M$99997,"&lt;&gt;Cancelled")</f>
        <v>209</v>
      </c>
      <c r="M10" s="416">
        <f t="shared" si="0"/>
        <v>0</v>
      </c>
    </row>
    <row r="11" spans="1:17" ht="25.5" customHeight="1">
      <c r="A11" s="2" t="s">
        <v>23</v>
      </c>
      <c r="B11" s="3" t="s">
        <v>24</v>
      </c>
      <c r="C11" s="262">
        <f>SUM(C12:C17)</f>
        <v>223</v>
      </c>
      <c r="D11" s="423">
        <f t="shared" si="1"/>
        <v>108</v>
      </c>
      <c r="E11" s="263">
        <f>COUNTIF(TM!$M$2:$M$100000,"Ready to test")+COUNTIF(TM!$M$2:$M$100000,"Pending confirm")+COUNTIF(TM!$M$2:$M$100000,"Testing")+COUNTIF(TM!$M$2:$M$100000,"Re-Testing")+COUNTIF(TM!$M$2:$M$100000,"In progress")</f>
        <v>12</v>
      </c>
      <c r="F11" s="5">
        <f>L11-G11-H11-I11-J11</f>
        <v>102</v>
      </c>
      <c r="G11" s="5">
        <f>SUM(G12:G17)</f>
        <v>11</v>
      </c>
      <c r="H11" s="4">
        <f>COUNTIF(TM!$M$2:$M$100000,"Passed")+COUNTIF(TM!$M$2:$M$100000,"Re-Test Passed")+COUNTIF(TM!$M$2:$M$100000,"Pass")</f>
        <v>17</v>
      </c>
      <c r="I11" s="6">
        <f>COUNTIF(TM!$M$2:$M$100000,"Failed")+COUNTIF(TM!$M$2:$M$100000,"Re-Test Failed")</f>
        <v>5</v>
      </c>
      <c r="J11" s="7">
        <f>COUNTIF(TM!$M$2:$M$100000,"Blocked")</f>
        <v>86</v>
      </c>
      <c r="K11" s="371">
        <f>COUNTIF(TM!$M$2:$M$100000,"Cancel")+COUNTIF(TM!$M$2:$M$100000,"Cancelled")</f>
        <v>2</v>
      </c>
      <c r="L11" s="8">
        <f>SUM(L12:L17)</f>
        <v>221</v>
      </c>
      <c r="M11" s="417">
        <f t="shared" si="0"/>
        <v>7.6923076923076927E-2</v>
      </c>
      <c r="Q11" s="427"/>
    </row>
    <row r="12" spans="1:17" ht="18" customHeight="1">
      <c r="A12" s="426" t="s">
        <v>25</v>
      </c>
      <c r="B12" s="372"/>
      <c r="C12" s="373">
        <f>COUNTIFS(TM!$B$2:$B$100000,"Web Clocking")</f>
        <v>58</v>
      </c>
      <c r="D12" s="424">
        <f t="shared" si="1"/>
        <v>47</v>
      </c>
      <c r="E12" s="375">
        <f>COUNTIFS(TM!$B$2:$B$100000,"Web Clocking",TM!$M$2:$M$100000,"Ready to test")+COUNTIFS(TM!$B$2:$B$100000,"Web Clocking",TM!$M$2:$M$100000,"Pending confirm")+COUNTIFS(TM!$B$2:$B$100000,"Web Clocking",TM!$M$2:$M$100000,"Testing")+COUNTIFS(TM!$B$2:$B$100000,"Web Clocking",TM!$M$2:$M$100000,"Re-Testing")+COUNTIFS(TM!$B$2:$B$100000,"Web Clocking",TM!$M$2:$M$100000,"In progress")</f>
        <v>11</v>
      </c>
      <c r="F12" s="376">
        <f>L12-G12-H12-I12-J12</f>
        <v>0</v>
      </c>
      <c r="G12" s="376">
        <f>COUNTIFS(TM!$B$2:$B$100000,"Web Clocking",TM!$M$2:$M$100000,"Ready to test")+COUNTIFS(TM!$B$2:$B$100000,"Web Clocking",TM!$M$2:$M$100000,"Pending confirm")+COUNTIFS(TM!$B$2:$B$100000,"Web Clocking",TM!$M$2:$M$100000,"Testing")+COUNTIFS(TM!$B$2:$B$100000,"Web Clocking",TM!$M$2:$M$100000,"Re-Testing")+COUNTIFS(TM!$B$2:$B$100000,"Web Clocking",TM!$M$2:$M$100000,"In progress")</f>
        <v>11</v>
      </c>
      <c r="H12" s="374">
        <f>COUNTIFS(TM!$B$2:$B$100000,"Web Clocking",TM!$M$2:$M$100000,"Passed")+COUNTIFS(TM!$B$2:$B$100000,"Web Clocking",TM!$M$2:$M$100000,"Re-Test Passed")+COUNTIFS(TM!$B$2:$B$100000,"Web Clocking",TM!$M$2:$M$100000,"Pass")</f>
        <v>2</v>
      </c>
      <c r="I12" s="377">
        <f>COUNTIFS(TM!$B$2:$B$100000,"Web Clocking",TM!$M$2:$M$100000,"Failed")+COUNTIFS(TM!$B$2:$B$100000,"Web Clocking",TM!$M$2:$M$100000,"Re-Test Failed")</f>
        <v>1</v>
      </c>
      <c r="J12" s="378">
        <f>COUNTIFS(TM!$B$2:$B$100000,"Web Clocking",TM!$M$2:$M$100000,"Blocked")</f>
        <v>44</v>
      </c>
      <c r="K12" s="379">
        <f>COUNTIFS(TM!$B$2:$B$100000,"Web Clocking",TM!$M$2:$M$100000,"Cancel")+COUNTIFS(TM!$B$2:$B$100000,"Web Clocking",TM!$M$2:$M$100000,"Cancelled")</f>
        <v>0</v>
      </c>
      <c r="L12" s="380">
        <f>COUNTIFS(TM!$B$2:$B$100000,"Web Clocking",TM!$M$2:$M$100000,"&lt;&gt;Cancel",TM!$M$2:$M$100000,"&lt;&gt;Cancelled")</f>
        <v>58</v>
      </c>
      <c r="M12" s="416">
        <f t="shared" si="0"/>
        <v>3.4482758620689655E-2</v>
      </c>
      <c r="Q12" s="427"/>
    </row>
    <row r="13" spans="1:17" ht="18" customHeight="1">
      <c r="A13" s="426" t="s">
        <v>26</v>
      </c>
      <c r="B13" s="372"/>
      <c r="C13" s="373">
        <f>COUNTIFS(TM!$B$2:$B$100000,"OT Request")</f>
        <v>16</v>
      </c>
      <c r="D13" s="424">
        <f t="shared" si="1"/>
        <v>0</v>
      </c>
      <c r="E13" s="375">
        <f>COUNTIFS(TM!$B$2:$B$100000,"OT Request",TM!$M$2:$M$100000,"Ready to test")+COUNTIFS(TM!$B$2:$B$100000,"OT Request",TM!$M$2:$M$100000,"Pending confirm")+COUNTIFS(TM!$B$2:$B$100000,"OT Request",TM!$M$2:$M$100000,"Testing")+COUNTIFS(TM!$B$2:$B$100000,"OT Request",TM!$M$2:$M$100000,"Re-Testing")+COUNTIFS(TM!$B$2:$B$100000,"OT Request",TM!$M$2:$M$100000,"In progress")</f>
        <v>0</v>
      </c>
      <c r="F13" s="376">
        <f>L13-G13-H13-I13-J13</f>
        <v>16</v>
      </c>
      <c r="G13" s="376">
        <f>COUNTIFS(TM!$B$2:$B$100000,"OT Request",TM!$M$2:$M$100000,"Pending confirm")+COUNTIFS(TM!$B$2:$B$100000,"OT Request",TM!$M$2:$M$100000,"Testing")+COUNTIFS(TM!$B$2:$B$100000,"OT Request",TM!$M$2:$M$100000,"Re-Testing")+COUNTIFS(TM!$B$2:$B$100000,"OT Request",TM!$M$2:$M$100000,"In progress")</f>
        <v>0</v>
      </c>
      <c r="H13" s="374">
        <f>COUNTIFS(TM!$B$2:$B$100000,"OT Request",TM!$M$2:$M$100000,"Passed")+COUNTIFS(TM!$B$2:$B$100000,"OT Request",TM!$M$2:$M$100000,"Re-Test Passed")+COUNTIFS(TM!$B$2:$B$100000,"OT Request",TM!$M$2:$M$100000,"Pass")</f>
        <v>0</v>
      </c>
      <c r="I13" s="377">
        <f>COUNTIFS(TM!$B$2:$B$100000,"OT Request",TM!$M$2:$M$100000,"Failed")+COUNTIFS(TM!$B$2:$B$100000,"OT Request",TM!$M$2:$M$100000,"Re-Test Failed")</f>
        <v>0</v>
      </c>
      <c r="J13" s="378">
        <f>COUNTIFS(TM!$B$2:$B$100000,"OT Request",TM!$M$2:$M$100000,"Blocked")</f>
        <v>0</v>
      </c>
      <c r="K13" s="379">
        <f>COUNTIFS(TM!$B$2:$B$100000,"OT Request",TM!$M$2:$M$100000,"Cancel")+COUNTIFS(TM!$B$2:$B$100000,"OT Request",TM!$M$2:$M$100000,"Cancelled")</f>
        <v>0</v>
      </c>
      <c r="L13" s="380">
        <f>COUNTIFS(TM!$B$2:$B$100000,"OT Request",TM!$M$2:$M$100000,"&lt;&gt;Cancel",TM!$M$2:$M$100000,"&lt;&gt;Cancelled")</f>
        <v>16</v>
      </c>
      <c r="M13" s="416">
        <f t="shared" si="0"/>
        <v>0</v>
      </c>
    </row>
    <row r="14" spans="1:17" ht="18" customHeight="1">
      <c r="A14" s="426" t="s">
        <v>27</v>
      </c>
      <c r="B14" s="372"/>
      <c r="C14" s="373">
        <f>COUNTIFS(TM!$B$2:$B$100000,"Time Correction")</f>
        <v>11</v>
      </c>
      <c r="D14" s="424">
        <f t="shared" si="1"/>
        <v>0</v>
      </c>
      <c r="E14" s="375">
        <f>COUNTIFS(TM!$B$2:$B$100000,"Time Correction",TM!$M$2:$M$100000,"Ready to test")+COUNTIFS(TM!$B$2:$B$100000,"Time Correction",TM!$M$2:$M$100000,"Pending confirm")+COUNTIFS(TM!$B$2:$B$100000,"Time Correction",TM!$M$2:$M$100000,"Testing")+COUNTIFS(TM!$B$2:$B$100000,"Time Correction",TM!$M$2:$M$100000,"Re-Testing")+COUNTIFS(TM!$B$2:$B$100000,"Time Correction",TM!$M$2:$M$100000,"In progress")</f>
        <v>0</v>
      </c>
      <c r="F14" s="376">
        <f>L14-G14-H14-I14-J14</f>
        <v>11</v>
      </c>
      <c r="G14" s="376">
        <f>COUNTIFS(TM!$B$2:$B$100000,"Time Correction",TM!$M$2:$M$100000,"Pending confirm")+COUNTIFS(TM!$B$2:$B$100000,"Time Correction",TM!$M$2:$M$100000,"Testing")+COUNTIFS(TM!$B$2:$B$100000,"Time Correction",TM!$M$2:$M$100000,"Re-Testing")+COUNTIFS(TM!$B$2:$B$100000,"Time Correction",TM!$M$2:$M$100000,"In progress")</f>
        <v>0</v>
      </c>
      <c r="H14" s="374">
        <f>COUNTIFS(TM!$B$2:$B$100000,"Time Correction",TM!$M$2:$M$100000,"Passed")+COUNTIFS(TM!$B$2:$B$100000,"Time Correction",TM!$M$2:$M$100000,"Re-Test Passed")+COUNTIFS(TM!$B$2:$B$100000,"Time Correction",TM!$M$2:$M$100000,"Pass")</f>
        <v>0</v>
      </c>
      <c r="I14" s="377">
        <f>COUNTIFS(TM!$B$2:$B$100000,"Time Correction",TM!$M$2:$M$100000,"Failed")+COUNTIFS(TM!$B$2:$B$100000,"Time Correction",TM!$M$2:$M$100000,"Re-Test Failed")</f>
        <v>0</v>
      </c>
      <c r="J14" s="378">
        <f>COUNTIFS(TM!$B$2:$B$100000,"Time Correction",TM!$M$2:$M$100000,"Blocked")</f>
        <v>0</v>
      </c>
      <c r="K14" s="379">
        <f>COUNTIFS(TM!$B$2:$B$100000,"Time Correction",TM!$M$2:$M$100000,"Cancel")+COUNTIFS(TM!$B$2:$B$100000,"Time Correction",TM!$M$2:$M$100000,"Cancelled")</f>
        <v>0</v>
      </c>
      <c r="L14" s="380">
        <f>COUNTIFS(TM!$B$2:$B$100000,"Time Correction",TM!$M$2:$M$100000,"&lt;&gt;Cancel",TM!$M$2:$M$100000,"&lt;&gt;Cancelled")</f>
        <v>11</v>
      </c>
      <c r="M14" s="416">
        <f t="shared" si="0"/>
        <v>0</v>
      </c>
    </row>
    <row r="15" spans="1:17" ht="18" customHeight="1">
      <c r="A15" s="426" t="s">
        <v>28</v>
      </c>
      <c r="B15" s="372"/>
      <c r="C15" s="373">
        <f>COUNTIFS(TM!$B$2:$B$100000,"Leave Request")</f>
        <v>71</v>
      </c>
      <c r="D15" s="424">
        <f t="shared" si="1"/>
        <v>21</v>
      </c>
      <c r="E15" s="375">
        <f>COUNTIFS(TM!$B$2:$B$100000,"Leave Request",TM!$M$2:$M$100000,"Ready to test")+COUNTIFS(TM!$B$2:$B$100000,"Leave Request",TM!$M$2:$M$100000,"Pending confirm")+COUNTIFS(TM!$B$2:$B$100000,"Leave Request",TM!$M$2:$M$100000,"Testing")+COUNTIFS(TM!$B$2:$B$100000,"Leave Request",TM!$M$2:$M$100000,"Re-Testing")+COUNTIFS(TM!$B$2:$B$100000,"Leave Request",TM!$M$2:$M$100000,"In progress")</f>
        <v>1</v>
      </c>
      <c r="F15" s="376">
        <f>L15-G15-H15-I15-J15</f>
        <v>50</v>
      </c>
      <c r="G15" s="376">
        <f>COUNTIFS(TM!$B$2:$B$100000,"Leave Request",TM!$M$2:$M$100000,"Pending confirm")+COUNTIFS(TM!$B$2:$B$100000,"Leave Request",TM!$M$2:$M$100000,"Testing")+COUNTIFS(TM!$B$2:$B$100000,"Leave Request",TM!$M$2:$M$100000,"Re-Testing")+COUNTIFS(TM!$B$2:$B$100000,"Leave Request",TM!$M$2:$M$100000,"In progress")</f>
        <v>0</v>
      </c>
      <c r="H15" s="374">
        <f>COUNTIFS(TM!$B$2:$B$100000,"Leave Request",TM!$M$2:$M$100000,"Passed")+COUNTIFS(TM!$B$2:$B$100000,"Leave Request",TM!$M$2:$M$100000,"Re-Test Passed")+COUNTIFS(TM!$B$2:$B$100000,"Leave Request",TM!$M$2:$M$100000,"Pass")</f>
        <v>9</v>
      </c>
      <c r="I15" s="377">
        <f>COUNTIFS(TM!$B$2:$B$100000,"Leave Request",TM!$M$2:$M$100000,"Failed")+COUNTIFS(TM!$B$2:$B$100000,"Leave Request",TM!$M$2:$M$100000,"Re-Test Failed")</f>
        <v>2</v>
      </c>
      <c r="J15" s="378">
        <f>COUNTIFS(TM!$B$2:$B$100000,"Leave Request",TM!$M$2:$M$100000,"Blocked")</f>
        <v>10</v>
      </c>
      <c r="K15" s="379">
        <f>COUNTIFS(TM!$B$2:$B$100000,"Leave Request",TM!$M$2:$M$100000,"Cancel")+COUNTIFS(TM!$B$2:$B$100000,"Leave Request",TM!$M$2:$M$100000,"Cancelled")</f>
        <v>0</v>
      </c>
      <c r="L15" s="380">
        <f>COUNTIFS(TM!$B$2:$B$100000,"Leave Request",TM!$M$2:$M$100000,"&lt;&gt;Cancel",TM!$M$2:$M$100000,"&lt;&gt;Cancelled")</f>
        <v>71</v>
      </c>
      <c r="M15" s="416">
        <f t="shared" si="0"/>
        <v>0.12676056338028169</v>
      </c>
    </row>
    <row r="16" spans="1:17" ht="18" customHeight="1">
      <c r="A16" s="426" t="s">
        <v>29</v>
      </c>
      <c r="B16" s="372"/>
      <c r="C16" s="373">
        <f>COUNTIFS(TM!$B$2:$B$100000,"Timesheet")</f>
        <v>55</v>
      </c>
      <c r="D16" s="424">
        <f t="shared" si="1"/>
        <v>40</v>
      </c>
      <c r="E16" s="375">
        <f>COUNTIFS(TM!$B$2:$B$100000,"Timesheet",TM!$M$2:$M$100000,"Ready to test")+COUNTIFS(TM!$B$2:$B$100000,"Timesheet",TM!$M$2:$M$100000,"Pending confirm")+COUNTIFS(TM!$B$2:$B$100000,"Timesheet",TM!$M$2:$M$100000,"Testing")+COUNTIFS(TM!$B$2:$B$100000,"Timesheet",TM!$M$2:$M$100000,"Re-Testing")+COUNTIFS(TM!$B$2:$B$100000,"Timesheet",TM!$M$2:$M$100000,"In progress")</f>
        <v>0</v>
      </c>
      <c r="F16" s="376">
        <f>L16-G16-H16-I16-J16</f>
        <v>13</v>
      </c>
      <c r="G16" s="376">
        <f>COUNTIFS(TM!$B$2:$B$100000,"Timesheet",TM!$M$2:$M$100000,"Pending confirm")+COUNTIFS(TM!$B$2:$B$100000,"Timesheet",TM!$M$2:$M$100000,"Testing")+COUNTIFS(TM!$B$2:$B$100000,"Timesheet",TM!$M$2:$M$100000,"Re-Testing")+COUNTIFS(TM!$B$2:$B$100000,"Timesheet",TM!$M$2:$M$100000,"In progress")</f>
        <v>0</v>
      </c>
      <c r="H16" s="374">
        <f>COUNTIFS(TM!$B$2:$B$100000,"Timesheet",TM!$M$2:$M$100000,"Passed")+COUNTIFS(TM!$B$2:$B$100000,"Timesheet",TM!$M$2:$M$100000,"Re-Test Passed")+COUNTIFS(TM!$B$2:$B$100000,"Timesheet",TM!$M$2:$M$100000,"Pass")</f>
        <v>6</v>
      </c>
      <c r="I16" s="377">
        <f>COUNTIFS(TM!$B$2:$B$100000,"Timesheet",TM!$M$2:$M$100000,"Failed")+COUNTIFS(TM!$B$2:$B$100000,"Timesheet",TM!$M$2:$M$100000,"Re-Test Failed")</f>
        <v>2</v>
      </c>
      <c r="J16" s="378">
        <f>COUNTIFS(TM!$B$2:$B$100000,"Timesheet",TM!$M$2:$M$100000,"Blocked")</f>
        <v>32</v>
      </c>
      <c r="K16" s="379">
        <f>COUNTIFS(TM!$B$2:$B$100000,"Timesheet",TM!$M$2:$M$100000,"Cancel")+COUNTIFS(TM!$B$2:$B$100000,"Timesheet",TM!$M$2:$M$100000,"Cancelled")</f>
        <v>2</v>
      </c>
      <c r="L16" s="380">
        <f>COUNTIFS(TM!$B$2:$B$100000,"Timesheet",TM!$M$2:$M$100000,"&lt;&gt;Cancel",TM!$M$2:$M$100000,"&lt;&gt;Cancelled")</f>
        <v>53</v>
      </c>
      <c r="M16" s="416">
        <f t="shared" si="0"/>
        <v>0.11320754716981132</v>
      </c>
    </row>
    <row r="17" spans="1:13" ht="18" customHeight="1">
      <c r="A17" s="426" t="s">
        <v>30</v>
      </c>
      <c r="B17" s="372"/>
      <c r="C17" s="373">
        <f>COUNTIFS(TM!$B$2:$B$100000,"Cal to PY")</f>
        <v>12</v>
      </c>
      <c r="D17" s="424">
        <f t="shared" si="1"/>
        <v>0</v>
      </c>
      <c r="E17" s="375">
        <f>COUNTIFS(TM!$B$2:$B$100000,"Cal to PY",TM!$M$2:$M$100000,"Ready to test")+COUNTIFS(TM!$B$2:$B$100000,"Cal to PY",TM!$M$2:$M$100000,"Pending confirm")+COUNTIFS(TM!$B$2:$B$100000,"Cal to PY",TM!$M$2:$M$100000,"Testing")+COUNTIFS(TM!$B$2:$B$100000,"Cal to PY",TM!$M$2:$M$100000,"Re-Testing")+COUNTIFS(TM!$B$2:$B$100000,"Cal to PY",TM!$M$2:$M$100000,"In progress")</f>
        <v>0</v>
      </c>
      <c r="F17" s="376">
        <f>L17-G17-H17-I17-J17</f>
        <v>12</v>
      </c>
      <c r="G17" s="376">
        <f>COUNTIFS(TM!$B$2:$B$100000,"Cal to PY",TM!$M$2:$M$100000,"Pending confirm")+COUNTIFS(TM!$B$2:$B$100000,"Cal to PY",TM!$M$2:$M$100000,"Testing")+COUNTIFS(TM!$B$2:$B$100000,"Cal to PY",TM!$M$2:$M$100000,"Re-Testing")+COUNTIFS(TM!$B$2:$B$100000,"Cal to PY",TM!$M$2:$M$100000,"In progress")</f>
        <v>0</v>
      </c>
      <c r="H17" s="374">
        <f>COUNTIFS(TM!$B$2:$B$100000,"Cal to PY",TM!$M$2:$M$100000,"Passed")+COUNTIFS(TM!$B$2:$B$100000,"Cal to PY",TM!$M$2:$M$100000,"Re-Test Passed")+COUNTIFS(TM!$B$2:$B$100000,"Cal to PY",TM!$M$2:$M$100000,"Pass")</f>
        <v>0</v>
      </c>
      <c r="I17" s="377">
        <f>COUNTIFS(TM!$B$2:$B$100000,"Cal to PY",TM!$M$2:$M$100000,"Failed")+COUNTIFS(TM!$B$2:$B$100000,"Cal to PY",TM!$M$2:$M$100000,"Re-Test Failed")</f>
        <v>0</v>
      </c>
      <c r="J17" s="378">
        <f>COUNTIFS(TM!$B$2:$B$100000,"Cal to PY",TM!$M$2:$M$100000,"Blocked")</f>
        <v>0</v>
      </c>
      <c r="K17" s="379">
        <f>COUNTIFS(TM!$B$2:$B$100000,"Cal to PY",TM!$M$2:$M$100000,"Cancel")+COUNTIFS(TM!$B$2:$B$100000,"Cal to PY",TM!$M$2:$M$100000,"Cancelled")</f>
        <v>0</v>
      </c>
      <c r="L17" s="380">
        <f>COUNTIFS(TM!$B$2:$B$100000,"Cal to PY",TM!$M$2:$M$100000,"&lt;&gt;Cancel",TM!$M$2:$M$100000,"&lt;&gt;Cancelled")</f>
        <v>12</v>
      </c>
      <c r="M17" s="416">
        <f t="shared" si="0"/>
        <v>0</v>
      </c>
    </row>
    <row r="18" spans="1:13" ht="25.5" customHeight="1">
      <c r="A18" s="2" t="s">
        <v>31</v>
      </c>
      <c r="B18" s="3" t="s">
        <v>32</v>
      </c>
      <c r="C18" s="262">
        <f>COUNTIFS(PY!$D$3:$D$99991,"&lt;&gt;")</f>
        <v>360</v>
      </c>
      <c r="D18" s="423">
        <f t="shared" si="1"/>
        <v>265</v>
      </c>
      <c r="E18" s="263">
        <f>COUNTIF(PY!$M$3:$M$99998,"Ready to test")+COUNTIF(PY!$M$3:$M$99998,"Pending confirm")+COUNTIF(PY!$M$3:$M$99998,"Testing")+COUNTIF(PY!$M$3:$M$99998,"Re-Testing")+COUNTIF(PY!$M$3:$M$99998,"In progress")</f>
        <v>0</v>
      </c>
      <c r="F18" s="5">
        <f>L18-G18-H18-I18-J18</f>
        <v>95</v>
      </c>
      <c r="G18" s="5">
        <f>COUNTIF(PY!$M$3:$M$99998,"Pending confirm")+COUNTIF(PY!$M$3:$M$99998,"Testing")+COUNTIF(PY!$M$3:$M$99998,"Re-Testing")+COUNTIF(PY!$M$3:$M$99998,"In progress")</f>
        <v>0</v>
      </c>
      <c r="H18" s="4">
        <f>COUNTIF(PY!$M$3:$M$99998,"Passed")+COUNTIF(PY!$M$3:$M$99998,"Re-Test Passed")+COUNTIF(PY!$M$3:$M$99998,"Pass")</f>
        <v>141</v>
      </c>
      <c r="I18" s="6">
        <f>COUNTIF(PY!$M$3:$M$99998,"Failed")+COUNTIF(PY!$M$3:$M$99998,"Re-Test Failed")</f>
        <v>112</v>
      </c>
      <c r="J18" s="7">
        <f>COUNTIF(PY!$M$3:$M$99998,"Blocked")</f>
        <v>12</v>
      </c>
      <c r="K18" s="371">
        <f>COUNTIF(PY!$M$3:$M$99998,"Cancel")+COUNTIF(PY!$M$3:$M$99998,"Cancelled")</f>
        <v>0</v>
      </c>
      <c r="L18" s="8">
        <f>COUNTIFS(PY!$D$3:$D$99991,"&lt;&gt;",PY!$M$3:$M$99991,"&lt;&gt;Cancel",PY!$M$3:$M$99991,"&lt;&gt;Cancelled")</f>
        <v>360</v>
      </c>
      <c r="M18" s="417">
        <f t="shared" si="0"/>
        <v>0.39166666666666666</v>
      </c>
    </row>
    <row r="19" spans="1:13" ht="18" customHeight="1">
      <c r="A19" s="426" t="s">
        <v>33</v>
      </c>
      <c r="B19" s="372"/>
      <c r="C19" s="373">
        <f>COUNTIFS(PY!$B$3:$B$99992,"Processing",PY!$D$3:$D$99992,"&lt;&gt;")</f>
        <v>116</v>
      </c>
      <c r="D19" s="424">
        <f t="shared" si="1"/>
        <v>23</v>
      </c>
      <c r="E19" s="375">
        <f>COUNTIFS(PY!$B$3:$B$99998,"Processing",PY!$M$3:$M$99998,"Ready to test")+COUNTIFS(PY!$B$3:$B$99998,"Processing",PY!$M$3:$M$99998,"Pending confirm")+COUNTIFS(PY!$B$3:$B$99998,"Processing",PY!$M$3:$M$99998,"Testing")+COUNTIFS(PY!$B$3:$B$99998,"Processing",PY!$M$3:$M$99998,"Re-Testing")+COUNTIFS(PY!$B$3:$B$99998,"Processing",PY!$M$3:$M$99998,"In progress")</f>
        <v>0</v>
      </c>
      <c r="F19" s="376">
        <f>L19-G19-H19-I19-J19</f>
        <v>93</v>
      </c>
      <c r="G19" s="376">
        <f>COUNTIFS(PY!$B$3:$B$99998,"Processing",PY!$M$3:$M$99998,"Pending confirm")+COUNTIFS(PY!$B$3:$B$99998,"Processing",PY!$M$3:$M$99998,"Testing")+COUNTIFS(PY!$B$3:$B$99998,"Processing",PY!$M$3:$M$99998,"Re-Testing")+COUNTIFS(PY!$B$3:$B$99998,"Processing",PY!$M$3:$M$99998,"In progress")</f>
        <v>0</v>
      </c>
      <c r="H19" s="374">
        <f>COUNTIFS(PY!$B$3:$B$99998,"Processing",PY!$M$3:$M$99998,"Passed")+COUNTIFS(PY!$B$3:$B$99998,"Processing",PY!$M$3:$M$99998,"Re-Test Passed")+COUNTIFS(PY!$B$3:$B$99998,"Processing",PY!$M$3:$M$99998,"Pass")</f>
        <v>15</v>
      </c>
      <c r="I19" s="377">
        <f>COUNTIFS(PY!$B$3:$B$99998,"Processing",PY!$M$3:$M$99998,"Failed")+COUNTIFS(PY!$B$3:$B$99998,"Processing",PY!$M$3:$M$99998,"Re-Test Failed")</f>
        <v>6</v>
      </c>
      <c r="J19" s="378">
        <f>COUNTIFS(PY!$B$3:$B$99998,"Processing",PY!$M$3:$M$99998,"Blocked")</f>
        <v>2</v>
      </c>
      <c r="K19" s="379">
        <f>COUNTIFS(PY!$B$3:$B$99998,"Processing",PY!$M$3:$M$99998,"Cancel")+COUNTIFS(PY!$B$3:$B$99998,"Processing",PY!$M$3:$M$99998,"Cancelled")</f>
        <v>0</v>
      </c>
      <c r="L19" s="380">
        <f>COUNTIFS(PY!$B$3:$B$99992,"Processing",PY!$D$3:$D$99992,"&lt;&gt;",PY!$M$3:$M$99992,"&lt;&gt;Cancel",PY!$M$3:$M$99992,"&lt;&gt;Cancelled")</f>
        <v>116</v>
      </c>
      <c r="M19" s="416">
        <f t="shared" si="0"/>
        <v>0.12931034482758622</v>
      </c>
    </row>
    <row r="20" spans="1:13" s="356" customFormat="1" ht="27.75" customHeight="1">
      <c r="A20" s="465" t="s">
        <v>34</v>
      </c>
      <c r="B20" s="466"/>
      <c r="C20" s="467">
        <f>COUNTIFS(PY!$B$3:$B$99992,"Configuration",PY!$D$3:$D$99992,"&lt;&gt;")</f>
        <v>244</v>
      </c>
      <c r="D20" s="468">
        <f>H20+I20+J20</f>
        <v>242</v>
      </c>
      <c r="E20" s="469" t="e">
        <f>COUNTIFS([1]PY!$B$3:$B$99998,"Configuration",[1]PY!$M$3:$M$99998,"Ready to test")+COUNTIFS([1]PY!$B$3:$B$99998,"Configuration",[1]PY!$M$3:$M$99998,"Pending confirm")+COUNTIFS([1]PY!$B$3:$B$99998,"Configuration",[1]PY!$M$3:$M$99998,"Testing")+COUNTIFS([1]PY!$B$3:$B$99998,"Configuration",[1]PY!$M$3:$M$99998,"Re-Testing")+COUNTIFS([1]PY!$B$3:$B$99998,"Configuration",[1]PY!$M$3:$M$99998,"In progress")</f>
        <v>#VALUE!</v>
      </c>
      <c r="F20" s="470">
        <f>L20-G20-H20-I20-J20</f>
        <v>2</v>
      </c>
      <c r="G20" s="470">
        <f>COUNTIFS(PY!$B$3:$B$99998,"Configuration",PY!$M$3:$M$99998,"Pending confirm")+COUNTIFS(PY!$B$3:$B$99998,"Configuration",PY!$M$3:$M$99998,"Testing")+COUNTIFS(PY!$B$3:$B$99998,"Configuration",PY!$M$3:$M$99998,"Re-Testing")+COUNTIFS(PY!$B$3:$B$99998,"Configuration",PY!$M$3:$M$99998,"In progress")</f>
        <v>0</v>
      </c>
      <c r="H20" s="471">
        <f>COUNTIFS(PY!$B$3:$B$99998,"Configuration",PY!$M$3:$M$99998,"Passed")+COUNTIFS(PY!$B$3:$B$99998,"Configuration",PY!$M$3:$M$99998,"Re-Test Passed")+COUNTIFS(PY!$B$3:$B$99998,"Configuration",PY!$M$3:$M$99998,"Pass")</f>
        <v>126</v>
      </c>
      <c r="I20" s="472">
        <f>COUNTIFS(PY!$B$3:$B$99998,"Configuration",PY!$M$3:$M$99998,"Failed")+COUNTIFS(PY!$B$3:$B$99998,"Configuration",PY!$M$3:$M$99998,"Re-Test Failed")</f>
        <v>106</v>
      </c>
      <c r="J20" s="473">
        <f>COUNTIFS(PY!$B$3:$B$99998,"Configuration",PY!$M$3:$M$99998,"Blocked")</f>
        <v>10</v>
      </c>
      <c r="K20" s="474">
        <f>COUNTIFS(PY!$B$3:$B$99998,"Configuration",PY!$M$3:$M$99998,"Cancel")+COUNTIFS(PY!$B$3:$B$99998,"Configuration",PY!$M$3:$M$99998,"Cancelled")</f>
        <v>0</v>
      </c>
      <c r="L20" s="475">
        <f>COUNTIFS(PY!$B$3:$B$99992,"Configuration",PY!$D$3:$D$99992,"&lt;&gt;",PY!$M$3:$M$99992,"&lt;&gt;Cancel",PY!$M$3:$M$99992,"&lt;&gt;Cancelled")</f>
        <v>244</v>
      </c>
      <c r="M20" s="476">
        <f t="shared" si="0"/>
        <v>0.51639344262295084</v>
      </c>
    </row>
    <row r="21" spans="1:13" s="356" customFormat="1" ht="49.5" customHeight="1">
      <c r="A21" s="477" t="s">
        <v>35</v>
      </c>
      <c r="B21" s="477"/>
      <c r="C21" s="477">
        <f>C4+C8+C11+C18</f>
        <v>1286</v>
      </c>
      <c r="D21" s="477">
        <f>D4+D8+D11+D18</f>
        <v>585</v>
      </c>
      <c r="E21" s="477">
        <f>E4+E8+E11+E18</f>
        <v>247</v>
      </c>
      <c r="F21" s="477">
        <f>F4+F8+F11+F18</f>
        <v>586</v>
      </c>
      <c r="G21" s="477">
        <f>G4+G8+G11+G18</f>
        <v>18</v>
      </c>
      <c r="H21" s="477">
        <f>H4+H8+H11+H18</f>
        <v>315</v>
      </c>
      <c r="I21" s="477">
        <f>I4+I8+I11+I18</f>
        <v>164</v>
      </c>
      <c r="J21" s="477">
        <f>J4+J8+J11+J18</f>
        <v>106</v>
      </c>
      <c r="K21" s="477">
        <f>K4+K8+K11+K18</f>
        <v>97</v>
      </c>
      <c r="L21" s="477">
        <f>L4+L8+L11+L18</f>
        <v>1189</v>
      </c>
      <c r="M21" s="478">
        <f>IFERROR(H21/L21,"")</f>
        <v>0.26492851135407908</v>
      </c>
    </row>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sheetData>
  <mergeCells count="2">
    <mergeCell ref="A1:M1"/>
    <mergeCell ref="A2:M2"/>
  </mergeCells>
  <pageMargins left="0.75" right="0.75" top="1" bottom="1" header="0" footer="0"/>
  <pageSetup paperSize="9" orientation="portrait"/>
  <ignoredErrors>
    <ignoredError sqref="F4:F7 F18:F19 F12:F17" 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6A076-6B3F-4E2F-A06C-1DA47E8517CB}">
  <sheetPr>
    <tabColor rgb="FFC00000"/>
  </sheetPr>
  <dimension ref="A1:P1001"/>
  <sheetViews>
    <sheetView zoomScale="80" zoomScaleNormal="80" workbookViewId="0">
      <pane ySplit="3" topLeftCell="A52" activePane="bottomLeft" state="frozen"/>
      <selection pane="bottomLeft" activeCell="L114" sqref="L114"/>
    </sheetView>
  </sheetViews>
  <sheetFormatPr defaultColWidth="14.42578125" defaultRowHeight="15" customHeight="1"/>
  <cols>
    <col min="1" max="1" width="6" customWidth="1"/>
    <col min="2" max="2" width="10" customWidth="1"/>
    <col min="3" max="3" width="14" style="356" customWidth="1"/>
    <col min="4" max="4" width="13" customWidth="1"/>
    <col min="5" max="9" width="9" customWidth="1"/>
    <col min="10" max="10" width="72.140625" customWidth="1"/>
    <col min="11" max="11" width="11" customWidth="1"/>
    <col min="12" max="12" width="32.42578125" customWidth="1"/>
    <col min="13" max="14" width="10" customWidth="1"/>
    <col min="15" max="15" width="14" style="357" customWidth="1"/>
    <col min="16" max="16" width="22.5703125" style="454" customWidth="1"/>
    <col min="17" max="27" width="8.7109375" bestFit="1" customWidth="1"/>
  </cols>
  <sheetData>
    <row r="1" spans="1:16" ht="30" customHeight="1">
      <c r="A1" s="579" t="s">
        <v>36</v>
      </c>
      <c r="B1" s="605"/>
      <c r="C1" s="605"/>
      <c r="D1" s="605"/>
      <c r="E1" s="605"/>
      <c r="F1" s="605"/>
      <c r="G1" s="605"/>
      <c r="H1" s="605"/>
      <c r="I1" s="605"/>
      <c r="J1" s="605"/>
      <c r="K1" s="605"/>
      <c r="L1" s="605"/>
      <c r="M1" s="605"/>
      <c r="N1" s="605"/>
      <c r="O1" s="605"/>
      <c r="P1" s="605"/>
    </row>
    <row r="2" spans="1:16" ht="21.75" customHeight="1"/>
    <row r="3" spans="1:16" ht="36" customHeight="1">
      <c r="A3" s="452" t="s">
        <v>37</v>
      </c>
      <c r="B3" s="255">
        <f>COUNTIFS(Blockers!$D$4:$D$103,"&lt;&gt;",Blockers!$I$4:$I$103,"&lt;&gt;Closed",Blockers!$I$4:$I$103,"&lt;&gt;Resolved",Blockers!$I$4:$I$103,"&lt;&gt;Done")</f>
        <v>5</v>
      </c>
      <c r="C3" s="358" t="s">
        <v>38</v>
      </c>
      <c r="D3" s="256">
        <f>COUNTIFS(Blockers!$D$4:$D$103,"&lt;&gt;",Blockers!$F$4:$F$103,"Highest",Blockers!$I$4:$I$103,"&lt;&gt;Closed",Blockers!$I$4:$I$103,"&lt;&gt;Resolved",Blockers!$I$4:$I$103,"&lt;&gt;Done")</f>
        <v>1</v>
      </c>
      <c r="E3" s="358" t="s">
        <v>39</v>
      </c>
      <c r="F3" s="257">
        <f>COUNTIFS(Blockers!$D$4:$D$103,"&lt;&gt;",Blockers!$F$4:$F$103,"High",Blockers!$I$4:$I$103,"&lt;&gt;Closed",Blockers!$I$4:$I$103,"&lt;&gt;Resolved",Blockers!$I$4:$I$103,"&lt;&gt;Done")</f>
        <v>1</v>
      </c>
      <c r="G3" s="358" t="s">
        <v>40</v>
      </c>
      <c r="H3" s="258">
        <f>COUNTIFS(Blockers!$D$4:$D$103,"&lt;&gt;",Blockers!$F$4:$F$103,"Medium",Blockers!$I$4:$I$103,"&lt;&gt;Closed",Blockers!$I$4:$I$103,"&lt;&gt;Resolved",Blockers!$I$4:$I$103,"&lt;&gt;Done")</f>
        <v>2</v>
      </c>
      <c r="I3" s="358" t="s">
        <v>41</v>
      </c>
      <c r="J3" s="259">
        <f>COUNTIFS(Blockers!$D$4:$D$103,"&lt;&gt;",Blockers!$F$4:$F$103,"Low",Blockers!$I$4:$I$103,"&lt;&gt;Closed",Blockers!$I$4:$I$103,"&lt;&gt;Resolved",Blockers!$I$4:$I$103,"&lt;&gt;Done")</f>
        <v>1</v>
      </c>
    </row>
    <row r="4" spans="1:16" ht="25.5" customHeight="1"/>
    <row r="5" spans="1:16" ht="25.5" customHeight="1">
      <c r="A5" s="260" t="s">
        <v>42</v>
      </c>
      <c r="B5" s="260" t="s">
        <v>1</v>
      </c>
      <c r="C5" s="260" t="s">
        <v>43</v>
      </c>
      <c r="D5" s="260" t="s">
        <v>44</v>
      </c>
      <c r="E5" s="580" t="s">
        <v>45</v>
      </c>
      <c r="F5" s="606"/>
      <c r="G5" s="606"/>
      <c r="H5" s="606"/>
      <c r="I5" s="606"/>
      <c r="J5" s="606"/>
      <c r="K5" s="260" t="s">
        <v>46</v>
      </c>
      <c r="L5" s="260" t="s">
        <v>47</v>
      </c>
      <c r="M5" s="260" t="s">
        <v>48</v>
      </c>
      <c r="N5" s="260" t="s">
        <v>49</v>
      </c>
      <c r="O5" s="260" t="s">
        <v>49</v>
      </c>
      <c r="P5" s="455" t="s">
        <v>50</v>
      </c>
    </row>
    <row r="6" spans="1:16" s="356" customFormat="1" ht="22.5" customHeight="1">
      <c r="A6" s="261">
        <v>1</v>
      </c>
      <c r="B6" s="354" t="s">
        <v>51</v>
      </c>
      <c r="C6" s="360" t="s">
        <v>52</v>
      </c>
      <c r="D6" s="355">
        <v>46266</v>
      </c>
      <c r="E6" s="570" t="s">
        <v>53</v>
      </c>
      <c r="F6" s="571"/>
      <c r="G6" s="571"/>
      <c r="H6" s="571"/>
      <c r="I6" s="571"/>
      <c r="J6" s="571"/>
      <c r="K6" s="453" t="s">
        <v>54</v>
      </c>
      <c r="L6" s="453" t="s">
        <v>55</v>
      </c>
      <c r="M6" s="354"/>
      <c r="N6" s="354" t="s">
        <v>56</v>
      </c>
      <c r="O6" s="353" t="s">
        <v>56</v>
      </c>
      <c r="P6" s="453"/>
    </row>
    <row r="7" spans="1:16" s="356" customFormat="1" ht="22.5" customHeight="1">
      <c r="A7" s="261">
        <v>2</v>
      </c>
      <c r="B7" s="354" t="s">
        <v>51</v>
      </c>
      <c r="C7" s="360" t="s">
        <v>57</v>
      </c>
      <c r="D7" s="355">
        <v>46266</v>
      </c>
      <c r="E7" s="570" t="s">
        <v>58</v>
      </c>
      <c r="F7" s="571"/>
      <c r="G7" s="571"/>
      <c r="H7" s="571"/>
      <c r="I7" s="571"/>
      <c r="J7" s="571"/>
      <c r="K7" s="453" t="s">
        <v>59</v>
      </c>
      <c r="L7" s="453" t="s">
        <v>55</v>
      </c>
      <c r="M7" s="354"/>
      <c r="N7" s="354" t="s">
        <v>56</v>
      </c>
      <c r="O7" s="353"/>
      <c r="P7" s="453"/>
    </row>
    <row r="8" spans="1:16" s="356" customFormat="1" ht="22.5" customHeight="1">
      <c r="A8" s="261">
        <v>3</v>
      </c>
      <c r="B8" s="354" t="s">
        <v>51</v>
      </c>
      <c r="C8" s="360" t="s">
        <v>60</v>
      </c>
      <c r="D8" s="355">
        <v>46266</v>
      </c>
      <c r="E8" s="570" t="s">
        <v>61</v>
      </c>
      <c r="F8" s="571"/>
      <c r="G8" s="571"/>
      <c r="H8" s="571"/>
      <c r="I8" s="571"/>
      <c r="J8" s="571"/>
      <c r="K8" s="453" t="s">
        <v>54</v>
      </c>
      <c r="L8" s="453" t="s">
        <v>55</v>
      </c>
      <c r="M8" s="354"/>
      <c r="N8" s="354" t="s">
        <v>56</v>
      </c>
      <c r="O8" s="353"/>
      <c r="P8" s="453"/>
    </row>
    <row r="9" spans="1:16" s="356" customFormat="1" ht="22.5" customHeight="1">
      <c r="A9" s="261">
        <v>4</v>
      </c>
      <c r="B9" s="354" t="s">
        <v>51</v>
      </c>
      <c r="C9" s="360" t="s">
        <v>62</v>
      </c>
      <c r="D9" s="355">
        <v>46266</v>
      </c>
      <c r="E9" s="570" t="s">
        <v>63</v>
      </c>
      <c r="F9" s="571"/>
      <c r="G9" s="571"/>
      <c r="H9" s="571"/>
      <c r="I9" s="571"/>
      <c r="J9" s="571"/>
      <c r="K9" s="453" t="s">
        <v>54</v>
      </c>
      <c r="L9" s="453" t="s">
        <v>55</v>
      </c>
      <c r="M9" s="354"/>
      <c r="N9" s="354" t="s">
        <v>56</v>
      </c>
      <c r="O9" s="353"/>
      <c r="P9" s="453"/>
    </row>
    <row r="10" spans="1:16" s="356" customFormat="1" ht="22.5" customHeight="1">
      <c r="A10" s="261">
        <v>5</v>
      </c>
      <c r="B10" s="354" t="s">
        <v>51</v>
      </c>
      <c r="C10" s="360" t="s">
        <v>64</v>
      </c>
      <c r="D10" s="355">
        <v>46266</v>
      </c>
      <c r="E10" s="570" t="s">
        <v>65</v>
      </c>
      <c r="F10" s="571"/>
      <c r="G10" s="571"/>
      <c r="H10" s="571"/>
      <c r="I10" s="571"/>
      <c r="J10" s="571"/>
      <c r="K10" s="453" t="s">
        <v>59</v>
      </c>
      <c r="L10" s="453" t="s">
        <v>55</v>
      </c>
      <c r="M10" s="354"/>
      <c r="N10" s="354" t="s">
        <v>56</v>
      </c>
      <c r="O10" s="353"/>
      <c r="P10" s="453"/>
    </row>
    <row r="11" spans="1:16" s="356" customFormat="1" ht="22.5" customHeight="1">
      <c r="A11" s="261">
        <v>6</v>
      </c>
      <c r="B11" s="354" t="s">
        <v>66</v>
      </c>
      <c r="C11" s="360" t="s">
        <v>67</v>
      </c>
      <c r="D11" s="355">
        <v>46266</v>
      </c>
      <c r="E11" s="572" t="s">
        <v>68</v>
      </c>
      <c r="F11" s="573"/>
      <c r="G11" s="573"/>
      <c r="H11" s="573"/>
      <c r="I11" s="573"/>
      <c r="J11" s="574"/>
      <c r="K11" s="453" t="s">
        <v>59</v>
      </c>
      <c r="L11" s="453" t="s">
        <v>69</v>
      </c>
      <c r="M11" s="370">
        <v>46269</v>
      </c>
      <c r="N11" s="354" t="s">
        <v>56</v>
      </c>
      <c r="O11" s="353"/>
      <c r="P11" s="453"/>
    </row>
    <row r="12" spans="1:16" s="356" customFormat="1" ht="22.5" customHeight="1">
      <c r="A12" s="261">
        <v>7</v>
      </c>
      <c r="B12" s="354" t="s">
        <v>66</v>
      </c>
      <c r="C12" s="360" t="s">
        <v>70</v>
      </c>
      <c r="D12" s="355">
        <v>46266</v>
      </c>
      <c r="E12" s="572" t="s">
        <v>71</v>
      </c>
      <c r="F12" s="573"/>
      <c r="G12" s="573"/>
      <c r="H12" s="573"/>
      <c r="I12" s="573"/>
      <c r="J12" s="574"/>
      <c r="K12" s="453" t="s">
        <v>72</v>
      </c>
      <c r="L12" s="453" t="s">
        <v>69</v>
      </c>
      <c r="M12" s="370">
        <v>46276</v>
      </c>
      <c r="N12" s="354" t="s">
        <v>56</v>
      </c>
      <c r="O12" s="353"/>
      <c r="P12" s="453"/>
    </row>
    <row r="13" spans="1:16" s="356" customFormat="1" ht="22.5" customHeight="1">
      <c r="A13" s="261">
        <v>8</v>
      </c>
      <c r="B13" s="354" t="s">
        <v>66</v>
      </c>
      <c r="C13" s="360" t="s">
        <v>73</v>
      </c>
      <c r="D13" s="355">
        <v>46266</v>
      </c>
      <c r="E13" s="572" t="s">
        <v>74</v>
      </c>
      <c r="F13" s="573"/>
      <c r="G13" s="573"/>
      <c r="H13" s="573"/>
      <c r="I13" s="573"/>
      <c r="J13" s="574"/>
      <c r="K13" s="453" t="s">
        <v>59</v>
      </c>
      <c r="L13" s="453" t="s">
        <v>69</v>
      </c>
      <c r="M13" s="370">
        <v>46269</v>
      </c>
      <c r="N13" s="354" t="s">
        <v>56</v>
      </c>
      <c r="O13" s="353"/>
      <c r="P13" s="453"/>
    </row>
    <row r="14" spans="1:16" s="356" customFormat="1" ht="22.5" customHeight="1">
      <c r="A14" s="261">
        <v>9</v>
      </c>
      <c r="B14" s="354" t="s">
        <v>66</v>
      </c>
      <c r="C14" s="360" t="s">
        <v>75</v>
      </c>
      <c r="D14" s="355">
        <v>46266</v>
      </c>
      <c r="E14" s="572" t="s">
        <v>76</v>
      </c>
      <c r="F14" s="573"/>
      <c r="G14" s="573"/>
      <c r="H14" s="573"/>
      <c r="I14" s="573"/>
      <c r="J14" s="574"/>
      <c r="K14" s="453" t="s">
        <v>59</v>
      </c>
      <c r="L14" s="453" t="s">
        <v>69</v>
      </c>
      <c r="M14" s="370">
        <v>46269</v>
      </c>
      <c r="N14" s="354" t="s">
        <v>56</v>
      </c>
      <c r="O14" s="353"/>
      <c r="P14" s="453"/>
    </row>
    <row r="15" spans="1:16" ht="22.5" customHeight="1">
      <c r="A15" s="261">
        <v>10</v>
      </c>
      <c r="B15" s="354" t="s">
        <v>66</v>
      </c>
      <c r="C15" s="360" t="s">
        <v>77</v>
      </c>
      <c r="D15" s="355">
        <v>46266</v>
      </c>
      <c r="E15" s="572" t="s">
        <v>78</v>
      </c>
      <c r="F15" s="573"/>
      <c r="G15" s="573"/>
      <c r="H15" s="573"/>
      <c r="I15" s="573"/>
      <c r="J15" s="574"/>
      <c r="K15" s="453" t="s">
        <v>72</v>
      </c>
      <c r="L15" s="453" t="s">
        <v>69</v>
      </c>
      <c r="M15" s="370">
        <v>46276</v>
      </c>
      <c r="N15" s="354" t="s">
        <v>56</v>
      </c>
      <c r="O15" s="353"/>
      <c r="P15" s="453"/>
    </row>
    <row r="16" spans="1:16" ht="22.5" customHeight="1">
      <c r="A16" s="261">
        <v>11</v>
      </c>
      <c r="B16" s="354" t="s">
        <v>66</v>
      </c>
      <c r="C16" s="360" t="s">
        <v>79</v>
      </c>
      <c r="D16" s="355">
        <v>46266</v>
      </c>
      <c r="E16" s="572" t="s">
        <v>80</v>
      </c>
      <c r="F16" s="573"/>
      <c r="G16" s="573"/>
      <c r="H16" s="573"/>
      <c r="I16" s="573"/>
      <c r="J16" s="574"/>
      <c r="K16" s="453" t="s">
        <v>72</v>
      </c>
      <c r="L16" s="453" t="s">
        <v>69</v>
      </c>
      <c r="M16" s="370">
        <v>46276</v>
      </c>
      <c r="N16" s="354" t="s">
        <v>56</v>
      </c>
      <c r="O16" s="353"/>
      <c r="P16" s="453"/>
    </row>
    <row r="17" spans="1:16" ht="22.5" customHeight="1">
      <c r="A17" s="261">
        <v>12</v>
      </c>
      <c r="B17" s="354" t="s">
        <v>66</v>
      </c>
      <c r="C17" s="360" t="s">
        <v>81</v>
      </c>
      <c r="D17" s="355">
        <v>46266</v>
      </c>
      <c r="E17" s="572" t="s">
        <v>82</v>
      </c>
      <c r="F17" s="573"/>
      <c r="G17" s="573"/>
      <c r="H17" s="573"/>
      <c r="I17" s="573"/>
      <c r="J17" s="574"/>
      <c r="K17" s="453" t="s">
        <v>72</v>
      </c>
      <c r="L17" s="453" t="s">
        <v>69</v>
      </c>
      <c r="M17" s="370">
        <v>46276</v>
      </c>
      <c r="N17" s="354" t="s">
        <v>56</v>
      </c>
      <c r="O17" s="353"/>
      <c r="P17" s="453"/>
    </row>
    <row r="18" spans="1:16" ht="22.5" customHeight="1">
      <c r="A18" s="261">
        <v>13</v>
      </c>
      <c r="B18" s="354" t="s">
        <v>66</v>
      </c>
      <c r="C18" s="360" t="s">
        <v>83</v>
      </c>
      <c r="D18" s="355">
        <v>46266</v>
      </c>
      <c r="E18" s="572" t="s">
        <v>84</v>
      </c>
      <c r="F18" s="573"/>
      <c r="G18" s="573"/>
      <c r="H18" s="573"/>
      <c r="I18" s="573"/>
      <c r="J18" s="574"/>
      <c r="K18" s="453" t="s">
        <v>59</v>
      </c>
      <c r="L18" s="453" t="s">
        <v>69</v>
      </c>
      <c r="M18" s="370">
        <v>46269</v>
      </c>
      <c r="N18" s="354" t="s">
        <v>56</v>
      </c>
      <c r="O18" s="353"/>
      <c r="P18" s="453"/>
    </row>
    <row r="19" spans="1:16" ht="22.5" customHeight="1">
      <c r="A19" s="261">
        <v>14</v>
      </c>
      <c r="B19" s="354" t="s">
        <v>66</v>
      </c>
      <c r="C19" s="360" t="s">
        <v>85</v>
      </c>
      <c r="D19" s="355">
        <v>46266</v>
      </c>
      <c r="E19" s="572" t="s">
        <v>86</v>
      </c>
      <c r="F19" s="573"/>
      <c r="G19" s="573"/>
      <c r="H19" s="573"/>
      <c r="I19" s="573"/>
      <c r="J19" s="574"/>
      <c r="K19" s="453" t="s">
        <v>72</v>
      </c>
      <c r="L19" s="453" t="s">
        <v>69</v>
      </c>
      <c r="M19" s="370">
        <v>46276</v>
      </c>
      <c r="N19" s="354" t="s">
        <v>56</v>
      </c>
      <c r="O19" s="353"/>
      <c r="P19" s="453"/>
    </row>
    <row r="20" spans="1:16" ht="22.5" customHeight="1">
      <c r="A20" s="261">
        <v>15</v>
      </c>
      <c r="B20" s="354" t="s">
        <v>66</v>
      </c>
      <c r="C20" s="360" t="s">
        <v>87</v>
      </c>
      <c r="D20" s="361">
        <v>46266</v>
      </c>
      <c r="E20" s="575" t="s">
        <v>88</v>
      </c>
      <c r="F20" s="576"/>
      <c r="G20" s="576"/>
      <c r="H20" s="576"/>
      <c r="I20" s="576"/>
      <c r="J20" s="577"/>
      <c r="K20" s="453" t="s">
        <v>59</v>
      </c>
      <c r="L20" s="453" t="s">
        <v>69</v>
      </c>
      <c r="M20" s="370">
        <v>46269</v>
      </c>
      <c r="N20" s="354" t="s">
        <v>56</v>
      </c>
      <c r="O20" s="353"/>
      <c r="P20" s="453"/>
    </row>
    <row r="21" spans="1:16" ht="22.5" customHeight="1">
      <c r="A21" s="261">
        <v>16</v>
      </c>
      <c r="B21" s="354" t="s">
        <v>66</v>
      </c>
      <c r="C21" s="360" t="s">
        <v>89</v>
      </c>
      <c r="D21" s="361">
        <v>46266</v>
      </c>
      <c r="E21" s="575" t="s">
        <v>90</v>
      </c>
      <c r="F21" s="576"/>
      <c r="G21" s="576"/>
      <c r="H21" s="576"/>
      <c r="I21" s="576"/>
      <c r="J21" s="577"/>
      <c r="K21" s="453" t="s">
        <v>59</v>
      </c>
      <c r="L21" s="453" t="s">
        <v>69</v>
      </c>
      <c r="M21" s="370">
        <v>46269</v>
      </c>
      <c r="N21" s="354" t="s">
        <v>56</v>
      </c>
      <c r="O21" s="353"/>
      <c r="P21" s="453"/>
    </row>
    <row r="22" spans="1:16" ht="22.5" customHeight="1">
      <c r="A22" s="261">
        <v>17</v>
      </c>
      <c r="B22" s="354" t="s">
        <v>66</v>
      </c>
      <c r="C22" s="360" t="s">
        <v>91</v>
      </c>
      <c r="D22" s="361">
        <v>46266</v>
      </c>
      <c r="E22" s="575" t="s">
        <v>92</v>
      </c>
      <c r="F22" s="576"/>
      <c r="G22" s="576"/>
      <c r="H22" s="576"/>
      <c r="I22" s="576"/>
      <c r="J22" s="577"/>
      <c r="K22" s="453" t="s">
        <v>93</v>
      </c>
      <c r="L22" s="453" t="s">
        <v>69</v>
      </c>
      <c r="M22" s="370">
        <v>46269</v>
      </c>
      <c r="N22" s="354" t="s">
        <v>56</v>
      </c>
      <c r="O22" s="353"/>
      <c r="P22" s="453" t="s">
        <v>94</v>
      </c>
    </row>
    <row r="23" spans="1:16" ht="22.5" customHeight="1">
      <c r="A23" s="261">
        <v>18</v>
      </c>
      <c r="B23" s="354" t="s">
        <v>66</v>
      </c>
      <c r="C23" s="360" t="s">
        <v>95</v>
      </c>
      <c r="D23" s="361">
        <v>46266</v>
      </c>
      <c r="E23" s="575" t="s">
        <v>96</v>
      </c>
      <c r="F23" s="576"/>
      <c r="G23" s="576"/>
      <c r="H23" s="576"/>
      <c r="I23" s="576"/>
      <c r="J23" s="577"/>
      <c r="K23" s="453" t="s">
        <v>59</v>
      </c>
      <c r="L23" s="453" t="s">
        <v>69</v>
      </c>
      <c r="M23" s="370">
        <v>46269</v>
      </c>
      <c r="N23" s="354" t="s">
        <v>56</v>
      </c>
      <c r="O23" s="353"/>
      <c r="P23" s="453"/>
    </row>
    <row r="24" spans="1:16" ht="22.5" customHeight="1">
      <c r="A24" s="261">
        <v>19</v>
      </c>
      <c r="B24" s="354" t="s">
        <v>66</v>
      </c>
      <c r="C24" s="360" t="s">
        <v>97</v>
      </c>
      <c r="D24" s="361">
        <v>46266</v>
      </c>
      <c r="E24" s="575" t="s">
        <v>98</v>
      </c>
      <c r="F24" s="576"/>
      <c r="G24" s="576"/>
      <c r="H24" s="576"/>
      <c r="I24" s="576"/>
      <c r="J24" s="577"/>
      <c r="K24" s="453" t="s">
        <v>72</v>
      </c>
      <c r="L24" s="453" t="s">
        <v>69</v>
      </c>
      <c r="M24" s="370">
        <v>46276</v>
      </c>
      <c r="N24" s="354" t="s">
        <v>56</v>
      </c>
      <c r="O24" s="353"/>
      <c r="P24" s="453"/>
    </row>
    <row r="25" spans="1:16" ht="22.5" customHeight="1">
      <c r="A25" s="261">
        <v>20</v>
      </c>
      <c r="B25" s="354" t="s">
        <v>66</v>
      </c>
      <c r="C25" s="360" t="s">
        <v>99</v>
      </c>
      <c r="D25" s="361">
        <v>46266</v>
      </c>
      <c r="E25" s="575" t="s">
        <v>100</v>
      </c>
      <c r="F25" s="576"/>
      <c r="G25" s="576"/>
      <c r="H25" s="576"/>
      <c r="I25" s="576"/>
      <c r="J25" s="577"/>
      <c r="K25" s="453" t="s">
        <v>72</v>
      </c>
      <c r="L25" s="453" t="s">
        <v>69</v>
      </c>
      <c r="M25" s="370">
        <v>46276</v>
      </c>
      <c r="N25" s="354" t="s">
        <v>56</v>
      </c>
      <c r="O25" s="353"/>
      <c r="P25" s="453"/>
    </row>
    <row r="26" spans="1:16" ht="22.5" customHeight="1">
      <c r="A26" s="261">
        <v>21</v>
      </c>
      <c r="B26" s="354" t="s">
        <v>66</v>
      </c>
      <c r="C26" s="360" t="s">
        <v>101</v>
      </c>
      <c r="D26" s="361">
        <v>46266</v>
      </c>
      <c r="E26" s="575" t="s">
        <v>102</v>
      </c>
      <c r="F26" s="576"/>
      <c r="G26" s="576"/>
      <c r="H26" s="576"/>
      <c r="I26" s="576"/>
      <c r="J26" s="577"/>
      <c r="K26" s="453" t="s">
        <v>72</v>
      </c>
      <c r="L26" s="453" t="s">
        <v>69</v>
      </c>
      <c r="M26" s="370">
        <v>46276</v>
      </c>
      <c r="N26" s="354" t="s">
        <v>56</v>
      </c>
      <c r="O26" s="353"/>
      <c r="P26" s="453"/>
    </row>
    <row r="27" spans="1:16" ht="22.5" customHeight="1">
      <c r="A27" s="261">
        <v>22</v>
      </c>
      <c r="B27" s="354" t="s">
        <v>66</v>
      </c>
      <c r="C27" s="360" t="s">
        <v>103</v>
      </c>
      <c r="D27" s="361">
        <v>46266</v>
      </c>
      <c r="E27" s="575" t="s">
        <v>104</v>
      </c>
      <c r="F27" s="576"/>
      <c r="G27" s="576"/>
      <c r="H27" s="576"/>
      <c r="I27" s="576"/>
      <c r="J27" s="577"/>
      <c r="K27" s="453" t="s">
        <v>72</v>
      </c>
      <c r="L27" s="453" t="s">
        <v>69</v>
      </c>
      <c r="M27" s="370">
        <v>46276</v>
      </c>
      <c r="N27" s="354" t="s">
        <v>56</v>
      </c>
      <c r="O27" s="353"/>
      <c r="P27" s="453"/>
    </row>
    <row r="28" spans="1:16" ht="22.5" customHeight="1">
      <c r="A28" s="261">
        <v>23</v>
      </c>
      <c r="B28" s="354" t="s">
        <v>66</v>
      </c>
      <c r="C28" s="360" t="s">
        <v>105</v>
      </c>
      <c r="D28" s="361">
        <v>46266</v>
      </c>
      <c r="E28" s="575" t="s">
        <v>106</v>
      </c>
      <c r="F28" s="576"/>
      <c r="G28" s="576"/>
      <c r="H28" s="576"/>
      <c r="I28" s="576"/>
      <c r="J28" s="577"/>
      <c r="K28" s="453" t="s">
        <v>93</v>
      </c>
      <c r="L28" s="453" t="s">
        <v>69</v>
      </c>
      <c r="M28" s="370">
        <v>46269</v>
      </c>
      <c r="N28" s="354" t="s">
        <v>56</v>
      </c>
      <c r="O28" s="353"/>
      <c r="P28" s="453"/>
    </row>
    <row r="29" spans="1:16" ht="22.5" customHeight="1">
      <c r="A29" s="261">
        <v>24</v>
      </c>
      <c r="B29" s="354" t="s">
        <v>66</v>
      </c>
      <c r="C29" s="360" t="s">
        <v>107</v>
      </c>
      <c r="D29" s="361">
        <v>46266</v>
      </c>
      <c r="E29" s="575" t="s">
        <v>108</v>
      </c>
      <c r="F29" s="576"/>
      <c r="G29" s="576"/>
      <c r="H29" s="576"/>
      <c r="I29" s="576"/>
      <c r="J29" s="577"/>
      <c r="K29" s="453" t="s">
        <v>72</v>
      </c>
      <c r="L29" s="453" t="s">
        <v>69</v>
      </c>
      <c r="M29" s="370">
        <v>46276</v>
      </c>
      <c r="N29" s="354" t="s">
        <v>56</v>
      </c>
      <c r="O29" s="353"/>
      <c r="P29" s="453"/>
    </row>
    <row r="30" spans="1:16" ht="22.5" customHeight="1">
      <c r="A30" s="261">
        <v>25</v>
      </c>
      <c r="B30" s="354" t="s">
        <v>66</v>
      </c>
      <c r="C30" s="360" t="s">
        <v>109</v>
      </c>
      <c r="D30" s="361">
        <v>46266</v>
      </c>
      <c r="E30" s="575" t="s">
        <v>110</v>
      </c>
      <c r="F30" s="576"/>
      <c r="G30" s="576"/>
      <c r="H30" s="576"/>
      <c r="I30" s="576"/>
      <c r="J30" s="577"/>
      <c r="K30" s="453" t="s">
        <v>59</v>
      </c>
      <c r="L30" s="453" t="s">
        <v>69</v>
      </c>
      <c r="M30" s="370">
        <v>46269</v>
      </c>
      <c r="N30" s="354" t="s">
        <v>56</v>
      </c>
      <c r="O30" s="353"/>
      <c r="P30" s="453"/>
    </row>
    <row r="31" spans="1:16" ht="22.5" customHeight="1">
      <c r="A31" s="261">
        <v>26</v>
      </c>
      <c r="B31" s="354" t="s">
        <v>66</v>
      </c>
      <c r="C31" s="360" t="s">
        <v>111</v>
      </c>
      <c r="D31" s="361">
        <v>46266</v>
      </c>
      <c r="E31" s="575" t="s">
        <v>112</v>
      </c>
      <c r="F31" s="576"/>
      <c r="G31" s="576"/>
      <c r="H31" s="576"/>
      <c r="I31" s="576"/>
      <c r="J31" s="577"/>
      <c r="K31" s="453" t="s">
        <v>59</v>
      </c>
      <c r="L31" s="453" t="s">
        <v>69</v>
      </c>
      <c r="M31" s="370">
        <v>46269</v>
      </c>
      <c r="N31" s="354" t="s">
        <v>56</v>
      </c>
      <c r="O31" s="353"/>
      <c r="P31" s="453"/>
    </row>
    <row r="32" spans="1:16" ht="22.5" customHeight="1">
      <c r="A32" s="261">
        <v>27</v>
      </c>
      <c r="B32" s="354" t="s">
        <v>66</v>
      </c>
      <c r="C32" s="360" t="s">
        <v>113</v>
      </c>
      <c r="D32" s="361">
        <v>46266</v>
      </c>
      <c r="E32" s="575" t="s">
        <v>114</v>
      </c>
      <c r="F32" s="576"/>
      <c r="G32" s="576"/>
      <c r="H32" s="576"/>
      <c r="I32" s="576"/>
      <c r="J32" s="577"/>
      <c r="K32" s="453" t="s">
        <v>59</v>
      </c>
      <c r="L32" s="453" t="s">
        <v>69</v>
      </c>
      <c r="M32" s="370">
        <v>46269</v>
      </c>
      <c r="N32" s="354" t="s">
        <v>56</v>
      </c>
      <c r="O32" s="353"/>
      <c r="P32" s="453"/>
    </row>
    <row r="33" spans="1:16" ht="22.5" customHeight="1">
      <c r="A33" s="261">
        <v>28</v>
      </c>
      <c r="B33" s="354" t="s">
        <v>66</v>
      </c>
      <c r="C33" s="360" t="s">
        <v>115</v>
      </c>
      <c r="D33" s="361">
        <v>46266</v>
      </c>
      <c r="E33" s="575" t="s">
        <v>116</v>
      </c>
      <c r="F33" s="576"/>
      <c r="G33" s="576"/>
      <c r="H33" s="576"/>
      <c r="I33" s="576"/>
      <c r="J33" s="577"/>
      <c r="K33" s="453" t="s">
        <v>72</v>
      </c>
      <c r="L33" s="453" t="s">
        <v>69</v>
      </c>
      <c r="M33" s="370">
        <v>46276</v>
      </c>
      <c r="N33" s="354" t="s">
        <v>56</v>
      </c>
      <c r="O33" s="353"/>
      <c r="P33" s="453"/>
    </row>
    <row r="34" spans="1:16" ht="15.75" customHeight="1">
      <c r="A34" s="261">
        <v>29</v>
      </c>
      <c r="B34" s="354" t="s">
        <v>117</v>
      </c>
      <c r="C34" s="360" t="s">
        <v>118</v>
      </c>
      <c r="D34" s="361">
        <v>46266</v>
      </c>
      <c r="E34" s="578" t="s">
        <v>119</v>
      </c>
      <c r="F34" s="578"/>
      <c r="G34" s="578"/>
      <c r="H34" s="578"/>
      <c r="I34" s="578"/>
      <c r="J34" s="578"/>
      <c r="K34" s="453" t="s">
        <v>54</v>
      </c>
      <c r="L34" s="453" t="s">
        <v>120</v>
      </c>
      <c r="M34" s="370"/>
      <c r="N34" s="354" t="s">
        <v>56</v>
      </c>
      <c r="O34" s="353"/>
      <c r="P34" s="453"/>
    </row>
    <row r="35" spans="1:16" ht="15.75" customHeight="1">
      <c r="A35" s="261">
        <v>30</v>
      </c>
      <c r="B35" s="354" t="s">
        <v>117</v>
      </c>
      <c r="C35" s="360" t="s">
        <v>121</v>
      </c>
      <c r="D35" s="361">
        <v>46266</v>
      </c>
      <c r="E35" s="578" t="s">
        <v>122</v>
      </c>
      <c r="F35" s="578"/>
      <c r="G35" s="578"/>
      <c r="H35" s="578"/>
      <c r="I35" s="578"/>
      <c r="J35" s="578"/>
      <c r="K35" s="453" t="s">
        <v>72</v>
      </c>
      <c r="L35" s="453" t="s">
        <v>120</v>
      </c>
      <c r="M35" s="370"/>
      <c r="N35" s="354" t="s">
        <v>56</v>
      </c>
      <c r="O35" s="353"/>
      <c r="P35" s="453"/>
    </row>
    <row r="36" spans="1:16" ht="15.75" customHeight="1">
      <c r="A36" s="261">
        <v>31</v>
      </c>
      <c r="B36" s="354" t="s">
        <v>117</v>
      </c>
      <c r="C36" s="360" t="s">
        <v>123</v>
      </c>
      <c r="D36" s="361">
        <v>46266</v>
      </c>
      <c r="E36" s="578" t="s">
        <v>124</v>
      </c>
      <c r="F36" s="578"/>
      <c r="G36" s="578"/>
      <c r="H36" s="578"/>
      <c r="I36" s="578"/>
      <c r="J36" s="578"/>
      <c r="K36" s="453" t="s">
        <v>72</v>
      </c>
      <c r="L36" s="453" t="s">
        <v>120</v>
      </c>
      <c r="M36" s="370"/>
      <c r="N36" s="354" t="s">
        <v>56</v>
      </c>
      <c r="O36" s="353"/>
      <c r="P36" s="453"/>
    </row>
    <row r="37" spans="1:16" ht="15.75" customHeight="1">
      <c r="A37" s="261">
        <v>32</v>
      </c>
      <c r="B37" s="354" t="s">
        <v>117</v>
      </c>
      <c r="C37" s="360" t="s">
        <v>125</v>
      </c>
      <c r="D37" s="361">
        <v>46266</v>
      </c>
      <c r="E37" s="578" t="s">
        <v>126</v>
      </c>
      <c r="F37" s="578"/>
      <c r="G37" s="578"/>
      <c r="H37" s="578"/>
      <c r="I37" s="578"/>
      <c r="J37" s="578"/>
      <c r="K37" s="453" t="s">
        <v>59</v>
      </c>
      <c r="L37" s="453" t="s">
        <v>120</v>
      </c>
      <c r="M37" s="370"/>
      <c r="N37" s="354" t="s">
        <v>56</v>
      </c>
      <c r="O37" s="353"/>
      <c r="P37" s="453"/>
    </row>
    <row r="38" spans="1:16" ht="15.75" customHeight="1">
      <c r="A38" s="261">
        <v>33</v>
      </c>
      <c r="B38" s="354" t="s">
        <v>66</v>
      </c>
      <c r="C38" s="360" t="s">
        <v>127</v>
      </c>
      <c r="D38" s="361">
        <v>46266</v>
      </c>
      <c r="E38" s="578" t="s">
        <v>128</v>
      </c>
      <c r="F38" s="578"/>
      <c r="G38" s="578"/>
      <c r="H38" s="578"/>
      <c r="I38" s="578"/>
      <c r="J38" s="578"/>
      <c r="K38" s="453" t="s">
        <v>72</v>
      </c>
      <c r="L38" s="453" t="s">
        <v>129</v>
      </c>
      <c r="M38" s="370">
        <v>46276</v>
      </c>
      <c r="N38" s="354" t="s">
        <v>56</v>
      </c>
      <c r="O38" s="353"/>
      <c r="P38" s="453"/>
    </row>
    <row r="39" spans="1:16" ht="15.75" customHeight="1">
      <c r="A39" s="261">
        <v>34</v>
      </c>
      <c r="B39" s="354" t="s">
        <v>66</v>
      </c>
      <c r="C39" s="360" t="s">
        <v>130</v>
      </c>
      <c r="D39" s="361">
        <v>46266</v>
      </c>
      <c r="E39" s="578" t="s">
        <v>131</v>
      </c>
      <c r="F39" s="578"/>
      <c r="G39" s="578"/>
      <c r="H39" s="578"/>
      <c r="I39" s="578"/>
      <c r="J39" s="578"/>
      <c r="K39" s="453" t="s">
        <v>72</v>
      </c>
      <c r="L39" s="453" t="s">
        <v>129</v>
      </c>
      <c r="M39" s="370">
        <v>46276</v>
      </c>
      <c r="N39" s="354" t="s">
        <v>56</v>
      </c>
      <c r="O39" s="353"/>
      <c r="P39" s="453"/>
    </row>
    <row r="40" spans="1:16" ht="15.75" customHeight="1">
      <c r="A40" s="261">
        <v>35</v>
      </c>
      <c r="B40" s="354" t="s">
        <v>66</v>
      </c>
      <c r="C40" s="360" t="s">
        <v>132</v>
      </c>
      <c r="D40" s="421">
        <v>46266</v>
      </c>
      <c r="E40" s="572" t="s">
        <v>133</v>
      </c>
      <c r="F40" s="573"/>
      <c r="G40" s="573"/>
      <c r="H40" s="573"/>
      <c r="I40" s="573"/>
      <c r="J40" s="574"/>
      <c r="K40" s="453" t="s">
        <v>59</v>
      </c>
      <c r="L40" s="453" t="s">
        <v>129</v>
      </c>
      <c r="M40" s="422">
        <v>46269</v>
      </c>
      <c r="N40" s="354" t="s">
        <v>56</v>
      </c>
      <c r="O40" s="353"/>
      <c r="P40" s="453"/>
    </row>
    <row r="41" spans="1:16" ht="15.75" customHeight="1">
      <c r="A41" s="261">
        <v>36</v>
      </c>
      <c r="B41" s="354" t="s">
        <v>66</v>
      </c>
      <c r="C41" s="360" t="s">
        <v>134</v>
      </c>
      <c r="D41" s="421">
        <v>46266</v>
      </c>
      <c r="E41" s="572" t="s">
        <v>135</v>
      </c>
      <c r="F41" s="573"/>
      <c r="G41" s="573"/>
      <c r="H41" s="573"/>
      <c r="I41" s="573"/>
      <c r="J41" s="574"/>
      <c r="K41" s="453" t="s">
        <v>72</v>
      </c>
      <c r="L41" s="453" t="s">
        <v>129</v>
      </c>
      <c r="M41" s="422">
        <v>46276</v>
      </c>
      <c r="N41" s="354" t="s">
        <v>56</v>
      </c>
      <c r="O41" s="353"/>
      <c r="P41" s="453"/>
    </row>
    <row r="42" spans="1:16" ht="15.75" customHeight="1">
      <c r="A42" s="261">
        <v>37</v>
      </c>
      <c r="B42" s="354" t="s">
        <v>51</v>
      </c>
      <c r="C42" s="360" t="s">
        <v>136</v>
      </c>
      <c r="D42" s="355">
        <v>46062</v>
      </c>
      <c r="E42" s="572" t="s">
        <v>137</v>
      </c>
      <c r="F42" s="573"/>
      <c r="G42" s="573"/>
      <c r="H42" s="573"/>
      <c r="I42" s="573"/>
      <c r="J42" s="574"/>
      <c r="K42" s="453" t="s">
        <v>59</v>
      </c>
      <c r="L42" s="453" t="s">
        <v>55</v>
      </c>
      <c r="M42" s="354"/>
      <c r="N42" s="354" t="s">
        <v>56</v>
      </c>
      <c r="O42" s="353"/>
      <c r="P42" s="453"/>
    </row>
    <row r="43" spans="1:16" ht="15.75" customHeight="1">
      <c r="A43" s="261">
        <v>38</v>
      </c>
      <c r="B43" s="354" t="s">
        <v>51</v>
      </c>
      <c r="C43" s="360" t="s">
        <v>138</v>
      </c>
      <c r="D43" s="355">
        <v>46062</v>
      </c>
      <c r="E43" s="572" t="s">
        <v>139</v>
      </c>
      <c r="F43" s="573"/>
      <c r="G43" s="573"/>
      <c r="H43" s="573"/>
      <c r="I43" s="573"/>
      <c r="J43" s="574"/>
      <c r="K43" s="453" t="s">
        <v>72</v>
      </c>
      <c r="L43" s="453" t="s">
        <v>55</v>
      </c>
      <c r="M43" s="354"/>
      <c r="N43" s="354" t="s">
        <v>56</v>
      </c>
      <c r="O43" s="353"/>
      <c r="P43" s="453"/>
    </row>
    <row r="44" spans="1:16" ht="15.75" customHeight="1">
      <c r="A44" s="261">
        <v>39</v>
      </c>
      <c r="B44" s="354" t="s">
        <v>51</v>
      </c>
      <c r="C44" s="360" t="s">
        <v>140</v>
      </c>
      <c r="D44" s="355">
        <v>46062</v>
      </c>
      <c r="E44" s="570" t="s">
        <v>141</v>
      </c>
      <c r="F44" s="607"/>
      <c r="G44" s="607"/>
      <c r="H44" s="607"/>
      <c r="I44" s="607"/>
      <c r="J44" s="607"/>
      <c r="K44" s="453" t="s">
        <v>59</v>
      </c>
      <c r="L44" s="453" t="s">
        <v>55</v>
      </c>
      <c r="M44" s="354"/>
      <c r="N44" s="354" t="s">
        <v>56</v>
      </c>
      <c r="O44" s="353"/>
      <c r="P44" s="453"/>
    </row>
    <row r="45" spans="1:16" ht="15.75" customHeight="1">
      <c r="A45" s="261">
        <v>40</v>
      </c>
      <c r="B45" s="354" t="s">
        <v>51</v>
      </c>
      <c r="C45" s="360" t="s">
        <v>136</v>
      </c>
      <c r="D45" s="355">
        <v>46062</v>
      </c>
      <c r="E45" s="570" t="s">
        <v>142</v>
      </c>
      <c r="F45" s="607"/>
      <c r="G45" s="607"/>
      <c r="H45" s="607"/>
      <c r="I45" s="607"/>
      <c r="J45" s="607"/>
      <c r="K45" s="453" t="s">
        <v>54</v>
      </c>
      <c r="L45" s="453" t="s">
        <v>55</v>
      </c>
      <c r="M45" s="354"/>
      <c r="N45" s="354" t="s">
        <v>56</v>
      </c>
      <c r="O45" s="353"/>
      <c r="P45" s="453"/>
    </row>
    <row r="46" spans="1:16" ht="15.75" customHeight="1">
      <c r="A46" s="261">
        <v>41</v>
      </c>
      <c r="B46" s="354" t="s">
        <v>51</v>
      </c>
      <c r="C46" s="360" t="s">
        <v>143</v>
      </c>
      <c r="D46" s="355">
        <v>46062</v>
      </c>
      <c r="E46" s="570" t="s">
        <v>144</v>
      </c>
      <c r="F46" s="607"/>
      <c r="G46" s="607"/>
      <c r="H46" s="607"/>
      <c r="I46" s="607"/>
      <c r="J46" s="607"/>
      <c r="K46" s="453" t="s">
        <v>54</v>
      </c>
      <c r="L46" s="453" t="s">
        <v>55</v>
      </c>
      <c r="M46" s="354"/>
      <c r="N46" s="354" t="s">
        <v>56</v>
      </c>
      <c r="O46" s="353"/>
      <c r="P46" s="453"/>
    </row>
    <row r="47" spans="1:16" ht="15.75" customHeight="1">
      <c r="A47" s="261">
        <v>42</v>
      </c>
      <c r="B47" s="354" t="s">
        <v>66</v>
      </c>
      <c r="C47" s="360" t="s">
        <v>145</v>
      </c>
      <c r="D47" s="421">
        <v>46267</v>
      </c>
      <c r="E47" s="570" t="s">
        <v>146</v>
      </c>
      <c r="F47" s="607"/>
      <c r="G47" s="607"/>
      <c r="H47" s="607"/>
      <c r="I47" s="607"/>
      <c r="J47" s="607"/>
      <c r="K47" s="453" t="s">
        <v>54</v>
      </c>
      <c r="L47" s="453" t="s">
        <v>69</v>
      </c>
      <c r="M47" s="422">
        <v>46269</v>
      </c>
      <c r="N47" s="354" t="s">
        <v>56</v>
      </c>
      <c r="O47" s="353"/>
      <c r="P47" s="453" t="s">
        <v>147</v>
      </c>
    </row>
    <row r="48" spans="1:16" ht="15.75" customHeight="1">
      <c r="A48" s="261">
        <v>43</v>
      </c>
      <c r="B48" s="354" t="s">
        <v>66</v>
      </c>
      <c r="C48" s="360" t="s">
        <v>148</v>
      </c>
      <c r="D48" s="421">
        <v>46267</v>
      </c>
      <c r="E48" s="570" t="s">
        <v>149</v>
      </c>
      <c r="F48" s="607"/>
      <c r="G48" s="607"/>
      <c r="H48" s="607"/>
      <c r="I48" s="607"/>
      <c r="J48" s="607"/>
      <c r="K48" s="453" t="s">
        <v>72</v>
      </c>
      <c r="L48" s="453" t="s">
        <v>129</v>
      </c>
      <c r="M48" s="370">
        <v>46276</v>
      </c>
      <c r="N48" s="354" t="s">
        <v>56</v>
      </c>
      <c r="O48" s="353"/>
      <c r="P48" s="453"/>
    </row>
    <row r="49" spans="1:16" ht="15.75" customHeight="1">
      <c r="A49" s="261">
        <v>44</v>
      </c>
      <c r="B49" s="354" t="s">
        <v>51</v>
      </c>
      <c r="C49" s="360" t="s">
        <v>150</v>
      </c>
      <c r="D49" s="355">
        <v>46062</v>
      </c>
      <c r="E49" s="570" t="s">
        <v>151</v>
      </c>
      <c r="F49" s="607"/>
      <c r="G49" s="607"/>
      <c r="H49" s="607"/>
      <c r="I49" s="607"/>
      <c r="J49" s="607"/>
      <c r="K49" s="453" t="s">
        <v>93</v>
      </c>
      <c r="L49" s="453" t="s">
        <v>55</v>
      </c>
      <c r="M49" s="354"/>
      <c r="N49" s="354" t="s">
        <v>56</v>
      </c>
      <c r="O49" s="353"/>
      <c r="P49" s="453"/>
    </row>
    <row r="50" spans="1:16" ht="15.75" customHeight="1">
      <c r="A50" s="261">
        <v>45</v>
      </c>
      <c r="B50" s="354" t="s">
        <v>51</v>
      </c>
      <c r="C50" s="360" t="s">
        <v>152</v>
      </c>
      <c r="D50" s="355">
        <v>46062</v>
      </c>
      <c r="E50" s="570" t="s">
        <v>153</v>
      </c>
      <c r="F50" s="607"/>
      <c r="G50" s="607"/>
      <c r="H50" s="607"/>
      <c r="I50" s="607"/>
      <c r="J50" s="607"/>
      <c r="K50" s="453" t="s">
        <v>59</v>
      </c>
      <c r="L50" s="453" t="s">
        <v>55</v>
      </c>
      <c r="M50" s="354"/>
      <c r="N50" s="354" t="s">
        <v>56</v>
      </c>
      <c r="O50" s="353"/>
      <c r="P50" s="453"/>
    </row>
    <row r="51" spans="1:16" ht="15.75" customHeight="1">
      <c r="A51" s="261">
        <v>46</v>
      </c>
      <c r="B51" s="354" t="s">
        <v>51</v>
      </c>
      <c r="C51" s="360" t="s">
        <v>154</v>
      </c>
      <c r="D51" s="355">
        <v>46062</v>
      </c>
      <c r="E51" s="570" t="s">
        <v>155</v>
      </c>
      <c r="F51" s="607"/>
      <c r="G51" s="607"/>
      <c r="H51" s="607"/>
      <c r="I51" s="607"/>
      <c r="J51" s="607"/>
      <c r="K51" s="453" t="s">
        <v>54</v>
      </c>
      <c r="L51" s="453" t="s">
        <v>55</v>
      </c>
      <c r="M51" s="354"/>
      <c r="N51" s="354" t="s">
        <v>56</v>
      </c>
      <c r="O51" s="353"/>
      <c r="P51" s="453"/>
    </row>
    <row r="52" spans="1:16" ht="15.75" customHeight="1">
      <c r="A52" s="261">
        <v>47</v>
      </c>
      <c r="B52" s="354" t="s">
        <v>51</v>
      </c>
      <c r="C52" s="360" t="s">
        <v>156</v>
      </c>
      <c r="D52" s="355">
        <v>46062</v>
      </c>
      <c r="E52" s="570" t="s">
        <v>157</v>
      </c>
      <c r="F52" s="607"/>
      <c r="G52" s="607"/>
      <c r="H52" s="607"/>
      <c r="I52" s="607"/>
      <c r="J52" s="607"/>
      <c r="K52" s="453" t="s">
        <v>93</v>
      </c>
      <c r="L52" s="453" t="s">
        <v>55</v>
      </c>
      <c r="M52" s="354"/>
      <c r="N52" s="354" t="s">
        <v>56</v>
      </c>
      <c r="O52" s="353"/>
      <c r="P52" s="453"/>
    </row>
    <row r="53" spans="1:16" ht="15.75" customHeight="1">
      <c r="A53" s="261">
        <v>48</v>
      </c>
      <c r="B53" s="354" t="s">
        <v>51</v>
      </c>
      <c r="C53" s="360" t="s">
        <v>158</v>
      </c>
      <c r="D53" s="355">
        <v>46062</v>
      </c>
      <c r="E53" s="570" t="s">
        <v>159</v>
      </c>
      <c r="F53" s="607"/>
      <c r="G53" s="607"/>
      <c r="H53" s="607"/>
      <c r="I53" s="607"/>
      <c r="J53" s="607"/>
      <c r="K53" s="453" t="s">
        <v>72</v>
      </c>
      <c r="L53" s="453" t="s">
        <v>55</v>
      </c>
      <c r="M53" s="354"/>
      <c r="N53" s="354" t="s">
        <v>56</v>
      </c>
      <c r="O53" s="353"/>
      <c r="P53" s="453"/>
    </row>
    <row r="54" spans="1:16" ht="15.75" customHeight="1">
      <c r="A54" s="261">
        <v>49</v>
      </c>
      <c r="B54" s="354" t="s">
        <v>51</v>
      </c>
      <c r="C54" s="360" t="s">
        <v>160</v>
      </c>
      <c r="D54" s="355">
        <v>46062</v>
      </c>
      <c r="E54" s="570" t="s">
        <v>161</v>
      </c>
      <c r="F54" s="607"/>
      <c r="G54" s="607"/>
      <c r="H54" s="607"/>
      <c r="I54" s="607"/>
      <c r="J54" s="607"/>
      <c r="K54" s="453" t="s">
        <v>72</v>
      </c>
      <c r="L54" s="453" t="s">
        <v>55</v>
      </c>
      <c r="M54" s="354"/>
      <c r="N54" s="354" t="s">
        <v>56</v>
      </c>
      <c r="O54" s="353"/>
      <c r="P54" s="453"/>
    </row>
    <row r="55" spans="1:16" ht="15.75" customHeight="1">
      <c r="A55" s="261">
        <v>50</v>
      </c>
      <c r="B55" s="354" t="s">
        <v>51</v>
      </c>
      <c r="C55" s="360" t="s">
        <v>162</v>
      </c>
      <c r="D55" s="355">
        <v>46062</v>
      </c>
      <c r="E55" s="570" t="s">
        <v>163</v>
      </c>
      <c r="F55" s="607"/>
      <c r="G55" s="607"/>
      <c r="H55" s="607"/>
      <c r="I55" s="607"/>
      <c r="J55" s="607"/>
      <c r="K55" s="453" t="s">
        <v>54</v>
      </c>
      <c r="L55" s="453" t="s">
        <v>55</v>
      </c>
      <c r="M55" s="354"/>
      <c r="N55" s="354" t="s">
        <v>56</v>
      </c>
      <c r="O55" s="353"/>
      <c r="P55" s="453"/>
    </row>
    <row r="56" spans="1:16" ht="15.75" customHeight="1">
      <c r="A56" s="261">
        <v>51</v>
      </c>
      <c r="B56" s="354" t="s">
        <v>66</v>
      </c>
      <c r="C56" s="360" t="s">
        <v>164</v>
      </c>
      <c r="D56" s="421">
        <v>46267</v>
      </c>
      <c r="E56" s="570" t="s">
        <v>165</v>
      </c>
      <c r="F56" s="607"/>
      <c r="G56" s="607"/>
      <c r="H56" s="607"/>
      <c r="I56" s="607"/>
      <c r="J56" s="607"/>
      <c r="K56" s="453" t="s">
        <v>72</v>
      </c>
      <c r="L56" s="453" t="s">
        <v>129</v>
      </c>
      <c r="M56" s="370">
        <v>46276</v>
      </c>
      <c r="N56" s="354" t="s">
        <v>56</v>
      </c>
      <c r="O56" s="353"/>
      <c r="P56" s="453"/>
    </row>
    <row r="57" spans="1:16" ht="15.75" customHeight="1">
      <c r="A57" s="261">
        <v>52</v>
      </c>
      <c r="B57" s="354" t="s">
        <v>66</v>
      </c>
      <c r="C57" s="360" t="s">
        <v>166</v>
      </c>
      <c r="D57" s="421">
        <v>46267</v>
      </c>
      <c r="E57" s="570" t="s">
        <v>167</v>
      </c>
      <c r="F57" s="607"/>
      <c r="G57" s="607"/>
      <c r="H57" s="607"/>
      <c r="I57" s="607"/>
      <c r="J57" s="607"/>
      <c r="K57" s="453" t="s">
        <v>59</v>
      </c>
      <c r="L57" s="453" t="s">
        <v>129</v>
      </c>
      <c r="M57" s="422">
        <v>46269</v>
      </c>
      <c r="N57" s="354" t="s">
        <v>56</v>
      </c>
      <c r="O57" s="353"/>
      <c r="P57" s="453"/>
    </row>
    <row r="58" spans="1:16" ht="15.75" customHeight="1">
      <c r="A58" s="261">
        <v>53</v>
      </c>
      <c r="B58" s="354" t="s">
        <v>66</v>
      </c>
      <c r="C58" s="360" t="s">
        <v>168</v>
      </c>
      <c r="D58" s="421">
        <v>46267</v>
      </c>
      <c r="E58" s="570" t="s">
        <v>169</v>
      </c>
      <c r="F58" s="607"/>
      <c r="G58" s="607"/>
      <c r="H58" s="607"/>
      <c r="I58" s="607"/>
      <c r="J58" s="607"/>
      <c r="K58" s="453" t="s">
        <v>72</v>
      </c>
      <c r="L58" s="453" t="s">
        <v>129</v>
      </c>
      <c r="M58" s="370">
        <v>46276</v>
      </c>
      <c r="N58" s="354" t="s">
        <v>56</v>
      </c>
      <c r="O58" s="353"/>
      <c r="P58" s="453"/>
    </row>
    <row r="59" spans="1:16" ht="15.75" customHeight="1">
      <c r="A59" s="261">
        <v>54</v>
      </c>
      <c r="B59" s="354" t="s">
        <v>66</v>
      </c>
      <c r="C59" s="360" t="s">
        <v>170</v>
      </c>
      <c r="D59" s="421">
        <v>46267</v>
      </c>
      <c r="E59" s="570" t="s">
        <v>171</v>
      </c>
      <c r="F59" s="607"/>
      <c r="G59" s="607"/>
      <c r="H59" s="607"/>
      <c r="I59" s="607"/>
      <c r="J59" s="607"/>
      <c r="K59" s="453" t="s">
        <v>54</v>
      </c>
      <c r="L59" s="453" t="s">
        <v>129</v>
      </c>
      <c r="M59" s="422">
        <v>46269</v>
      </c>
      <c r="N59" s="354" t="s">
        <v>56</v>
      </c>
      <c r="O59" s="353"/>
      <c r="P59" s="453"/>
    </row>
    <row r="60" spans="1:16" ht="15.75" customHeight="1">
      <c r="A60" s="261">
        <v>55</v>
      </c>
      <c r="B60" s="354" t="s">
        <v>51</v>
      </c>
      <c r="C60" s="360" t="s">
        <v>172</v>
      </c>
      <c r="D60" s="355">
        <v>46062</v>
      </c>
      <c r="E60" s="570" t="s">
        <v>173</v>
      </c>
      <c r="F60" s="607"/>
      <c r="G60" s="607"/>
      <c r="H60" s="607"/>
      <c r="I60" s="607"/>
      <c r="J60" s="607"/>
      <c r="K60" s="453" t="s">
        <v>59</v>
      </c>
      <c r="L60" s="453" t="s">
        <v>55</v>
      </c>
      <c r="M60" s="422">
        <v>46269</v>
      </c>
      <c r="N60" s="354" t="s">
        <v>56</v>
      </c>
      <c r="O60" s="353"/>
      <c r="P60" s="453"/>
    </row>
    <row r="61" spans="1:16" ht="15.75" customHeight="1">
      <c r="A61" s="261">
        <v>56</v>
      </c>
      <c r="B61" s="354" t="s">
        <v>51</v>
      </c>
      <c r="C61" s="360" t="s">
        <v>174</v>
      </c>
      <c r="D61" s="355">
        <v>46062</v>
      </c>
      <c r="E61" s="570" t="s">
        <v>175</v>
      </c>
      <c r="F61" s="607"/>
      <c r="G61" s="607"/>
      <c r="H61" s="607"/>
      <c r="I61" s="607"/>
      <c r="J61" s="607"/>
      <c r="K61" s="453" t="s">
        <v>59</v>
      </c>
      <c r="L61" s="453" t="s">
        <v>55</v>
      </c>
      <c r="M61" s="354"/>
      <c r="N61" s="354" t="s">
        <v>56</v>
      </c>
      <c r="O61" s="353"/>
      <c r="P61" s="453"/>
    </row>
    <row r="62" spans="1:16" ht="15.75" customHeight="1">
      <c r="A62" s="261">
        <v>57</v>
      </c>
      <c r="B62" s="354" t="s">
        <v>51</v>
      </c>
      <c r="C62" s="360" t="s">
        <v>176</v>
      </c>
      <c r="D62" s="355">
        <v>46062</v>
      </c>
      <c r="E62" s="570" t="s">
        <v>177</v>
      </c>
      <c r="F62" s="607"/>
      <c r="G62" s="607"/>
      <c r="H62" s="607"/>
      <c r="I62" s="607"/>
      <c r="J62" s="607"/>
      <c r="K62" s="453" t="s">
        <v>59</v>
      </c>
      <c r="L62" s="453" t="s">
        <v>55</v>
      </c>
      <c r="M62" s="354"/>
      <c r="N62" s="354" t="s">
        <v>56</v>
      </c>
      <c r="O62" s="353"/>
      <c r="P62" s="453"/>
    </row>
    <row r="63" spans="1:16" ht="15.75" customHeight="1">
      <c r="A63" s="261">
        <v>58</v>
      </c>
      <c r="B63" s="354" t="s">
        <v>51</v>
      </c>
      <c r="C63" s="360" t="s">
        <v>178</v>
      </c>
      <c r="D63" s="355">
        <v>46062</v>
      </c>
      <c r="E63" s="570" t="s">
        <v>179</v>
      </c>
      <c r="F63" s="607"/>
      <c r="G63" s="607"/>
      <c r="H63" s="607"/>
      <c r="I63" s="607"/>
      <c r="J63" s="607"/>
      <c r="K63" s="453" t="s">
        <v>54</v>
      </c>
      <c r="L63" s="453" t="s">
        <v>55</v>
      </c>
      <c r="M63" s="422">
        <v>46269</v>
      </c>
      <c r="N63" s="354" t="s">
        <v>56</v>
      </c>
      <c r="O63" s="353"/>
      <c r="P63" s="453"/>
    </row>
    <row r="64" spans="1:16" ht="15.75" customHeight="1">
      <c r="A64" s="261">
        <v>38</v>
      </c>
      <c r="B64" s="354" t="s">
        <v>51</v>
      </c>
      <c r="C64" s="360" t="s">
        <v>180</v>
      </c>
      <c r="D64" s="355">
        <v>46062</v>
      </c>
      <c r="E64" s="572" t="s">
        <v>181</v>
      </c>
      <c r="F64" s="573"/>
      <c r="G64" s="573"/>
      <c r="H64" s="573"/>
      <c r="I64" s="573"/>
      <c r="J64" s="574"/>
      <c r="K64" s="453" t="s">
        <v>54</v>
      </c>
      <c r="L64" s="453" t="s">
        <v>55</v>
      </c>
      <c r="M64" s="422">
        <v>46269</v>
      </c>
      <c r="N64" s="354" t="s">
        <v>56</v>
      </c>
      <c r="O64" s="353"/>
      <c r="P64" s="453"/>
    </row>
    <row r="65" spans="1:16" ht="15.75" customHeight="1">
      <c r="A65" s="261">
        <v>60</v>
      </c>
      <c r="B65" s="354" t="s">
        <v>66</v>
      </c>
      <c r="C65" s="360" t="s">
        <v>182</v>
      </c>
      <c r="D65" s="421">
        <v>46267</v>
      </c>
      <c r="E65" s="570" t="s">
        <v>183</v>
      </c>
      <c r="F65" s="607"/>
      <c r="G65" s="607"/>
      <c r="H65" s="607"/>
      <c r="I65" s="607"/>
      <c r="J65" s="607"/>
      <c r="K65" s="453" t="s">
        <v>59</v>
      </c>
      <c r="L65" s="453" t="s">
        <v>129</v>
      </c>
      <c r="M65" s="422">
        <v>46269</v>
      </c>
      <c r="N65" s="354" t="s">
        <v>56</v>
      </c>
      <c r="O65" s="353"/>
      <c r="P65" s="453"/>
    </row>
    <row r="66" spans="1:16" ht="15.75" customHeight="1">
      <c r="A66" s="261">
        <v>61</v>
      </c>
      <c r="B66" s="354" t="s">
        <v>66</v>
      </c>
      <c r="C66" s="360" t="s">
        <v>184</v>
      </c>
      <c r="D66" s="421">
        <v>46267</v>
      </c>
      <c r="E66" s="570" t="s">
        <v>185</v>
      </c>
      <c r="F66" s="607"/>
      <c r="G66" s="607"/>
      <c r="H66" s="607"/>
      <c r="I66" s="607"/>
      <c r="J66" s="607"/>
      <c r="K66" s="453" t="s">
        <v>59</v>
      </c>
      <c r="L66" s="453" t="s">
        <v>129</v>
      </c>
      <c r="M66" s="422">
        <v>46269</v>
      </c>
      <c r="N66" s="354" t="s">
        <v>56</v>
      </c>
      <c r="O66" s="353"/>
      <c r="P66" s="453"/>
    </row>
    <row r="67" spans="1:16" ht="15.75" customHeight="1">
      <c r="A67" s="261">
        <v>62</v>
      </c>
      <c r="B67" s="354" t="s">
        <v>51</v>
      </c>
      <c r="C67" s="360" t="s">
        <v>186</v>
      </c>
      <c r="D67" s="355">
        <v>46062</v>
      </c>
      <c r="E67" s="570" t="s">
        <v>187</v>
      </c>
      <c r="F67" s="607"/>
      <c r="G67" s="607"/>
      <c r="H67" s="607"/>
      <c r="I67" s="607"/>
      <c r="J67" s="607"/>
      <c r="K67" s="453" t="s">
        <v>93</v>
      </c>
      <c r="L67" s="453" t="s">
        <v>55</v>
      </c>
      <c r="M67" s="354"/>
      <c r="N67" s="354" t="s">
        <v>56</v>
      </c>
      <c r="O67" s="353"/>
      <c r="P67" s="453"/>
    </row>
    <row r="68" spans="1:16" ht="15.75" customHeight="1">
      <c r="A68" s="261">
        <v>62</v>
      </c>
      <c r="B68" s="354" t="s">
        <v>51</v>
      </c>
      <c r="C68" s="360" t="s">
        <v>188</v>
      </c>
      <c r="D68" s="355">
        <v>46062</v>
      </c>
      <c r="E68" s="570" t="s">
        <v>189</v>
      </c>
      <c r="F68" s="607"/>
      <c r="G68" s="607"/>
      <c r="H68" s="607"/>
      <c r="I68" s="607"/>
      <c r="J68" s="607"/>
      <c r="K68" s="453" t="s">
        <v>72</v>
      </c>
      <c r="L68" s="453" t="s">
        <v>55</v>
      </c>
      <c r="M68" s="354"/>
      <c r="N68" s="354" t="s">
        <v>56</v>
      </c>
      <c r="O68" s="353"/>
      <c r="P68" s="453"/>
    </row>
    <row r="69" spans="1:16" ht="15.75" customHeight="1">
      <c r="A69" s="261">
        <v>64</v>
      </c>
      <c r="B69" s="354"/>
      <c r="C69" s="354"/>
      <c r="D69" s="355"/>
      <c r="E69" s="570"/>
      <c r="F69" s="607"/>
      <c r="G69" s="607"/>
      <c r="H69" s="607"/>
      <c r="I69" s="607"/>
      <c r="J69" s="607"/>
      <c r="K69" s="453"/>
      <c r="L69" s="453"/>
      <c r="M69" s="354"/>
      <c r="N69" s="354"/>
      <c r="O69" s="353"/>
      <c r="P69" s="453"/>
    </row>
    <row r="70" spans="1:16" ht="15.75" customHeight="1">
      <c r="A70" s="261">
        <v>65</v>
      </c>
      <c r="B70" s="354"/>
      <c r="C70" s="354"/>
      <c r="D70" s="355"/>
      <c r="E70" s="570"/>
      <c r="F70" s="607"/>
      <c r="G70" s="607"/>
      <c r="H70" s="607"/>
      <c r="I70" s="607"/>
      <c r="J70" s="607"/>
      <c r="K70" s="453"/>
      <c r="L70" s="453"/>
      <c r="M70" s="354"/>
      <c r="N70" s="354"/>
      <c r="O70" s="353"/>
      <c r="P70" s="453"/>
    </row>
    <row r="71" spans="1:16" ht="15.75" customHeight="1">
      <c r="A71" s="261">
        <v>66</v>
      </c>
      <c r="B71" s="354"/>
      <c r="C71" s="354"/>
      <c r="D71" s="355"/>
      <c r="E71" s="570"/>
      <c r="F71" s="607"/>
      <c r="G71" s="607"/>
      <c r="H71" s="607"/>
      <c r="I71" s="607"/>
      <c r="J71" s="607"/>
      <c r="K71" s="453"/>
      <c r="L71" s="453"/>
      <c r="M71" s="354"/>
      <c r="N71" s="354"/>
      <c r="O71" s="353"/>
      <c r="P71" s="453"/>
    </row>
    <row r="72" spans="1:16" ht="15.75" customHeight="1">
      <c r="A72" s="261">
        <v>67</v>
      </c>
      <c r="B72" s="354"/>
      <c r="C72" s="354"/>
      <c r="D72" s="355"/>
      <c r="E72" s="570"/>
      <c r="F72" s="607"/>
      <c r="G72" s="607"/>
      <c r="H72" s="607"/>
      <c r="I72" s="607"/>
      <c r="J72" s="607"/>
      <c r="K72" s="453"/>
      <c r="L72" s="453"/>
      <c r="M72" s="354"/>
      <c r="N72" s="354"/>
      <c r="O72" s="353"/>
      <c r="P72" s="453"/>
    </row>
    <row r="73" spans="1:16" ht="15.75" customHeight="1">
      <c r="A73" s="261">
        <v>68</v>
      </c>
      <c r="B73" s="354"/>
      <c r="C73" s="354"/>
      <c r="D73" s="355"/>
      <c r="E73" s="570"/>
      <c r="F73" s="607"/>
      <c r="G73" s="607"/>
      <c r="H73" s="607"/>
      <c r="I73" s="607"/>
      <c r="J73" s="607"/>
      <c r="K73" s="453"/>
      <c r="L73" s="453"/>
      <c r="M73" s="354"/>
      <c r="N73" s="354"/>
      <c r="O73" s="353"/>
      <c r="P73" s="453"/>
    </row>
    <row r="74" spans="1:16" ht="15.75" customHeight="1">
      <c r="A74" s="261">
        <v>69</v>
      </c>
      <c r="B74" s="354"/>
      <c r="C74" s="354"/>
      <c r="D74" s="355"/>
      <c r="E74" s="570"/>
      <c r="F74" s="607"/>
      <c r="G74" s="607"/>
      <c r="H74" s="607"/>
      <c r="I74" s="607"/>
      <c r="J74" s="607"/>
      <c r="K74" s="453"/>
      <c r="L74" s="453"/>
      <c r="M74" s="354"/>
      <c r="N74" s="354"/>
      <c r="O74" s="353"/>
      <c r="P74" s="453"/>
    </row>
    <row r="75" spans="1:16" ht="15.75" customHeight="1">
      <c r="A75" s="261">
        <v>70</v>
      </c>
      <c r="B75" s="354"/>
      <c r="C75" s="354"/>
      <c r="D75" s="355"/>
      <c r="E75" s="570"/>
      <c r="F75" s="607"/>
      <c r="G75" s="607"/>
      <c r="H75" s="607"/>
      <c r="I75" s="607"/>
      <c r="J75" s="607"/>
      <c r="K75" s="453"/>
      <c r="L75" s="453"/>
      <c r="M75" s="354"/>
      <c r="N75" s="354"/>
      <c r="O75" s="353"/>
      <c r="P75" s="453"/>
    </row>
    <row r="76" spans="1:16" ht="15.75" customHeight="1">
      <c r="A76" s="261">
        <v>71</v>
      </c>
      <c r="B76" s="354"/>
      <c r="C76" s="354"/>
      <c r="D76" s="355"/>
      <c r="E76" s="570"/>
      <c r="F76" s="607"/>
      <c r="G76" s="607"/>
      <c r="H76" s="607"/>
      <c r="I76" s="607"/>
      <c r="J76" s="607"/>
      <c r="K76" s="453"/>
      <c r="L76" s="453"/>
      <c r="M76" s="354"/>
      <c r="N76" s="354"/>
      <c r="O76" s="353"/>
      <c r="P76" s="453"/>
    </row>
    <row r="77" spans="1:16" ht="15.75" customHeight="1">
      <c r="A77" s="261">
        <v>72</v>
      </c>
      <c r="B77" s="354"/>
      <c r="C77" s="354"/>
      <c r="D77" s="355"/>
      <c r="E77" s="570"/>
      <c r="F77" s="607"/>
      <c r="G77" s="607"/>
      <c r="H77" s="607"/>
      <c r="I77" s="607"/>
      <c r="J77" s="607"/>
      <c r="K77" s="453"/>
      <c r="L77" s="453"/>
      <c r="M77" s="354"/>
      <c r="N77" s="354"/>
      <c r="O77" s="353"/>
      <c r="P77" s="453"/>
    </row>
    <row r="78" spans="1:16" ht="15.75" customHeight="1">
      <c r="A78" s="261">
        <v>73</v>
      </c>
      <c r="B78" s="354"/>
      <c r="C78" s="354"/>
      <c r="D78" s="355"/>
      <c r="E78" s="570"/>
      <c r="F78" s="607"/>
      <c r="G78" s="607"/>
      <c r="H78" s="607"/>
      <c r="I78" s="607"/>
      <c r="J78" s="607"/>
      <c r="K78" s="453"/>
      <c r="L78" s="453"/>
      <c r="M78" s="354"/>
      <c r="N78" s="354"/>
      <c r="O78" s="353"/>
      <c r="P78" s="453"/>
    </row>
    <row r="79" spans="1:16" ht="15.75" customHeight="1">
      <c r="A79" s="261">
        <v>74</v>
      </c>
      <c r="B79" s="354"/>
      <c r="C79" s="354"/>
      <c r="D79" s="355"/>
      <c r="E79" s="570"/>
      <c r="F79" s="607"/>
      <c r="G79" s="607"/>
      <c r="H79" s="607"/>
      <c r="I79" s="607"/>
      <c r="J79" s="607"/>
      <c r="K79" s="453"/>
      <c r="L79" s="453"/>
      <c r="M79" s="354"/>
      <c r="N79" s="354"/>
      <c r="O79" s="353"/>
      <c r="P79" s="453"/>
    </row>
    <row r="80" spans="1:16" ht="15.75" customHeight="1">
      <c r="A80" s="261">
        <v>75</v>
      </c>
      <c r="B80" s="354"/>
      <c r="C80" s="354"/>
      <c r="D80" s="355"/>
      <c r="E80" s="570"/>
      <c r="F80" s="607"/>
      <c r="G80" s="607"/>
      <c r="H80" s="607"/>
      <c r="I80" s="607"/>
      <c r="J80" s="607"/>
      <c r="K80" s="453"/>
      <c r="L80" s="453"/>
      <c r="M80" s="354"/>
      <c r="N80" s="354"/>
      <c r="O80" s="353"/>
      <c r="P80" s="453"/>
    </row>
    <row r="81" spans="1:16" ht="15.75" customHeight="1">
      <c r="A81" s="352">
        <v>74</v>
      </c>
      <c r="B81" s="354"/>
      <c r="C81" s="354"/>
      <c r="D81" s="355"/>
      <c r="E81" s="570"/>
      <c r="F81" s="607"/>
      <c r="G81" s="607"/>
      <c r="H81" s="607"/>
      <c r="I81" s="607"/>
      <c r="J81" s="607"/>
      <c r="K81" s="453"/>
      <c r="L81" s="453"/>
      <c r="M81" s="354"/>
      <c r="N81" s="354"/>
      <c r="O81" s="353" t="e">
        <f>IF(#REF!="","",#REF!)</f>
        <v>#REF!</v>
      </c>
      <c r="P81" s="453"/>
    </row>
    <row r="82" spans="1:16" ht="15.75" customHeight="1">
      <c r="A82" s="261">
        <v>75</v>
      </c>
      <c r="B82" s="354"/>
      <c r="C82" s="354"/>
      <c r="D82" s="355"/>
      <c r="E82" s="570"/>
      <c r="F82" s="607"/>
      <c r="G82" s="607"/>
      <c r="H82" s="607"/>
      <c r="I82" s="607"/>
      <c r="J82" s="607"/>
      <c r="K82" s="453"/>
      <c r="L82" s="453"/>
      <c r="M82" s="354"/>
      <c r="N82" s="354"/>
      <c r="O82" s="353" t="e">
        <f>IF(#REF!="","",#REF!)</f>
        <v>#REF!</v>
      </c>
      <c r="P82" s="453"/>
    </row>
    <row r="83" spans="1:16" ht="15.75" customHeight="1">
      <c r="A83" s="352">
        <v>76</v>
      </c>
      <c r="B83" s="354"/>
      <c r="C83" s="354"/>
      <c r="D83" s="355"/>
      <c r="E83" s="570"/>
      <c r="F83" s="607"/>
      <c r="G83" s="607"/>
      <c r="H83" s="607"/>
      <c r="I83" s="607"/>
      <c r="J83" s="607"/>
      <c r="K83" s="453"/>
      <c r="L83" s="453"/>
      <c r="M83" s="354"/>
      <c r="N83" s="354"/>
      <c r="O83" s="353" t="e">
        <f>IF(#REF!="","",#REF!)</f>
        <v>#REF!</v>
      </c>
      <c r="P83" s="453"/>
    </row>
    <row r="84" spans="1:16" ht="15.75" customHeight="1">
      <c r="A84" s="261">
        <v>77</v>
      </c>
      <c r="B84" s="354"/>
      <c r="C84" s="354"/>
      <c r="D84" s="355"/>
      <c r="E84" s="570"/>
      <c r="F84" s="607"/>
      <c r="G84" s="607"/>
      <c r="H84" s="607"/>
      <c r="I84" s="607"/>
      <c r="J84" s="607"/>
      <c r="K84" s="453"/>
      <c r="L84" s="453"/>
      <c r="M84" s="354"/>
      <c r="N84" s="354"/>
      <c r="O84" s="353" t="e">
        <f>IF(#REF!="","",#REF!)</f>
        <v>#REF!</v>
      </c>
      <c r="P84" s="453"/>
    </row>
    <row r="85" spans="1:16" ht="15.75" customHeight="1">
      <c r="A85" s="261">
        <v>78</v>
      </c>
      <c r="B85" s="354"/>
      <c r="C85" s="354"/>
      <c r="D85" s="355"/>
      <c r="E85" s="570"/>
      <c r="F85" s="607"/>
      <c r="G85" s="607"/>
      <c r="H85" s="607"/>
      <c r="I85" s="607"/>
      <c r="J85" s="607"/>
      <c r="K85" s="453"/>
      <c r="L85" s="453"/>
      <c r="M85" s="354"/>
      <c r="N85" s="354"/>
      <c r="O85" s="353" t="e">
        <f>IF(#REF!="","",#REF!)</f>
        <v>#REF!</v>
      </c>
      <c r="P85" s="453"/>
    </row>
    <row r="86" spans="1:16" ht="15.75" customHeight="1">
      <c r="A86" s="352">
        <v>79</v>
      </c>
      <c r="B86" s="354"/>
      <c r="C86" s="354"/>
      <c r="D86" s="355"/>
      <c r="E86" s="570"/>
      <c r="F86" s="607"/>
      <c r="G86" s="607"/>
      <c r="H86" s="607"/>
      <c r="I86" s="607"/>
      <c r="J86" s="607"/>
      <c r="K86" s="453"/>
      <c r="L86" s="453"/>
      <c r="M86" s="354"/>
      <c r="N86" s="354"/>
      <c r="O86" s="353" t="e">
        <f>IF(#REF!="","",#REF!)</f>
        <v>#REF!</v>
      </c>
      <c r="P86" s="453"/>
    </row>
    <row r="87" spans="1:16" ht="15.75" customHeight="1">
      <c r="A87" s="261">
        <v>80</v>
      </c>
      <c r="B87" s="354"/>
      <c r="C87" s="354"/>
      <c r="D87" s="355"/>
      <c r="E87" s="570"/>
      <c r="F87" s="607"/>
      <c r="G87" s="607"/>
      <c r="H87" s="607"/>
      <c r="I87" s="607"/>
      <c r="J87" s="607"/>
      <c r="K87" s="453"/>
      <c r="L87" s="453"/>
      <c r="M87" s="354"/>
      <c r="N87" s="354"/>
      <c r="O87" s="353" t="e">
        <f>IF(#REF!="","",#REF!)</f>
        <v>#REF!</v>
      </c>
      <c r="P87" s="453"/>
    </row>
    <row r="88" spans="1:16" ht="15.75" customHeight="1">
      <c r="A88" s="352">
        <v>81</v>
      </c>
      <c r="B88" s="354"/>
      <c r="C88" s="354"/>
      <c r="D88" s="355"/>
      <c r="E88" s="570"/>
      <c r="F88" s="607"/>
      <c r="G88" s="607"/>
      <c r="H88" s="607"/>
      <c r="I88" s="607"/>
      <c r="J88" s="607"/>
      <c r="K88" s="453"/>
      <c r="L88" s="453"/>
      <c r="M88" s="354"/>
      <c r="N88" s="354"/>
      <c r="O88" s="353" t="e">
        <f>IF(#REF!="","",#REF!)</f>
        <v>#REF!</v>
      </c>
      <c r="P88" s="453"/>
    </row>
    <row r="89" spans="1:16" ht="15.75" customHeight="1">
      <c r="A89" s="261">
        <v>82</v>
      </c>
      <c r="B89" s="354"/>
      <c r="C89" s="354"/>
      <c r="D89" s="355"/>
      <c r="E89" s="570"/>
      <c r="F89" s="607"/>
      <c r="G89" s="607"/>
      <c r="H89" s="607"/>
      <c r="I89" s="607"/>
      <c r="J89" s="607"/>
      <c r="K89" s="453"/>
      <c r="L89" s="453"/>
      <c r="M89" s="354"/>
      <c r="N89" s="354"/>
      <c r="O89" s="353" t="e">
        <f>IF(#REF!="","",#REF!)</f>
        <v>#REF!</v>
      </c>
      <c r="P89" s="453"/>
    </row>
    <row r="90" spans="1:16" ht="15.75" customHeight="1">
      <c r="A90" s="352">
        <v>83</v>
      </c>
      <c r="B90" s="354"/>
      <c r="C90" s="354"/>
      <c r="D90" s="355"/>
      <c r="E90" s="570"/>
      <c r="F90" s="607"/>
      <c r="G90" s="607"/>
      <c r="H90" s="607"/>
      <c r="I90" s="607"/>
      <c r="J90" s="607"/>
      <c r="K90" s="453"/>
      <c r="L90" s="453"/>
      <c r="M90" s="354"/>
      <c r="N90" s="354"/>
      <c r="O90" s="353" t="e">
        <f>IF(#REF!="","",#REF!)</f>
        <v>#REF!</v>
      </c>
      <c r="P90" s="453"/>
    </row>
    <row r="91" spans="1:16" ht="15.75" customHeight="1">
      <c r="A91" s="261">
        <v>84</v>
      </c>
      <c r="B91" s="354"/>
      <c r="C91" s="354"/>
      <c r="D91" s="355"/>
      <c r="E91" s="570"/>
      <c r="F91" s="607"/>
      <c r="G91" s="607"/>
      <c r="H91" s="607"/>
      <c r="I91" s="607"/>
      <c r="J91" s="607"/>
      <c r="K91" s="453"/>
      <c r="L91" s="453"/>
      <c r="M91" s="354"/>
      <c r="N91" s="354"/>
      <c r="O91" s="353" t="e">
        <f>IF(#REF!="","",#REF!)</f>
        <v>#REF!</v>
      </c>
      <c r="P91" s="453"/>
    </row>
    <row r="92" spans="1:16" ht="15.75" customHeight="1">
      <c r="A92" s="352">
        <v>85</v>
      </c>
      <c r="B92" s="354"/>
      <c r="C92" s="354"/>
      <c r="D92" s="355"/>
      <c r="E92" s="570"/>
      <c r="F92" s="607"/>
      <c r="G92" s="607"/>
      <c r="H92" s="607"/>
      <c r="I92" s="607"/>
      <c r="J92" s="607"/>
      <c r="K92" s="453"/>
      <c r="L92" s="453"/>
      <c r="M92" s="354"/>
      <c r="N92" s="354"/>
      <c r="O92" s="353" t="e">
        <f>IF(#REF!="","",#REF!)</f>
        <v>#REF!</v>
      </c>
      <c r="P92" s="453"/>
    </row>
    <row r="93" spans="1:16" ht="15.75" customHeight="1">
      <c r="A93" s="261">
        <v>86</v>
      </c>
      <c r="B93" s="354"/>
      <c r="C93" s="354"/>
      <c r="D93" s="355"/>
      <c r="E93" s="570"/>
      <c r="F93" s="607"/>
      <c r="G93" s="607"/>
      <c r="H93" s="607"/>
      <c r="I93" s="607"/>
      <c r="J93" s="607"/>
      <c r="K93" s="453"/>
      <c r="L93" s="453"/>
      <c r="M93" s="354"/>
      <c r="N93" s="354"/>
      <c r="O93" s="353" t="e">
        <f>IF(#REF!="","",#REF!)</f>
        <v>#REF!</v>
      </c>
      <c r="P93" s="453"/>
    </row>
    <row r="94" spans="1:16" ht="15.75" customHeight="1">
      <c r="A94" s="352">
        <v>87</v>
      </c>
      <c r="B94" s="354"/>
      <c r="C94" s="354"/>
      <c r="D94" s="355"/>
      <c r="E94" s="570"/>
      <c r="F94" s="607"/>
      <c r="G94" s="607"/>
      <c r="H94" s="607"/>
      <c r="I94" s="607"/>
      <c r="J94" s="607"/>
      <c r="K94" s="453"/>
      <c r="L94" s="453"/>
      <c r="M94" s="354"/>
      <c r="N94" s="354"/>
      <c r="O94" s="353" t="e">
        <f>IF(#REF!="","",#REF!)</f>
        <v>#REF!</v>
      </c>
      <c r="P94" s="453"/>
    </row>
    <row r="95" spans="1:16" ht="15.75" customHeight="1">
      <c r="A95" s="261">
        <v>88</v>
      </c>
      <c r="B95" s="354"/>
      <c r="C95" s="354"/>
      <c r="D95" s="355"/>
      <c r="E95" s="570"/>
      <c r="F95" s="607"/>
      <c r="G95" s="607"/>
      <c r="H95" s="607"/>
      <c r="I95" s="607"/>
      <c r="J95" s="607"/>
      <c r="K95" s="453"/>
      <c r="L95" s="453"/>
      <c r="M95" s="354"/>
      <c r="N95" s="354"/>
      <c r="O95" s="353" t="e">
        <f>IF(#REF!="","",#REF!)</f>
        <v>#REF!</v>
      </c>
      <c r="P95" s="453"/>
    </row>
    <row r="96" spans="1:16" ht="15.75" customHeight="1">
      <c r="A96" s="261">
        <v>89</v>
      </c>
      <c r="B96" s="354"/>
      <c r="C96" s="354"/>
      <c r="D96" s="355"/>
      <c r="E96" s="570"/>
      <c r="F96" s="607"/>
      <c r="G96" s="607"/>
      <c r="H96" s="607"/>
      <c r="I96" s="607"/>
      <c r="J96" s="607"/>
      <c r="K96" s="453"/>
      <c r="L96" s="453"/>
      <c r="M96" s="354"/>
      <c r="N96" s="354"/>
      <c r="O96" s="353" t="e">
        <f>IF(#REF!="","",#REF!)</f>
        <v>#REF!</v>
      </c>
      <c r="P96" s="453"/>
    </row>
    <row r="97" spans="1:16" ht="15.75" customHeight="1">
      <c r="A97" s="352">
        <v>90</v>
      </c>
      <c r="B97" s="354"/>
      <c r="C97" s="354"/>
      <c r="D97" s="355"/>
      <c r="E97" s="570"/>
      <c r="F97" s="607"/>
      <c r="G97" s="607"/>
      <c r="H97" s="607"/>
      <c r="I97" s="607"/>
      <c r="J97" s="607"/>
      <c r="K97" s="453"/>
      <c r="L97" s="453"/>
      <c r="M97" s="354"/>
      <c r="N97" s="354"/>
      <c r="O97" s="353" t="e">
        <f>IF(#REF!="","",#REF!)</f>
        <v>#REF!</v>
      </c>
      <c r="P97" s="453"/>
    </row>
    <row r="98" spans="1:16" ht="15.75" customHeight="1">
      <c r="A98" s="261">
        <v>91</v>
      </c>
      <c r="B98" s="354"/>
      <c r="C98" s="354"/>
      <c r="D98" s="355"/>
      <c r="E98" s="570"/>
      <c r="F98" s="607"/>
      <c r="G98" s="607"/>
      <c r="H98" s="607"/>
      <c r="I98" s="607"/>
      <c r="J98" s="607"/>
      <c r="K98" s="453"/>
      <c r="L98" s="453"/>
      <c r="M98" s="354"/>
      <c r="N98" s="354"/>
      <c r="O98" s="353" t="e">
        <f>IF(#REF!="","",#REF!)</f>
        <v>#REF!</v>
      </c>
      <c r="P98" s="453"/>
    </row>
    <row r="99" spans="1:16" ht="15.75" customHeight="1">
      <c r="A99" s="352">
        <v>92</v>
      </c>
      <c r="B99" s="354"/>
      <c r="C99" s="354"/>
      <c r="D99" s="355"/>
      <c r="E99" s="570"/>
      <c r="F99" s="607"/>
      <c r="G99" s="607"/>
      <c r="H99" s="607"/>
      <c r="I99" s="607"/>
      <c r="J99" s="607"/>
      <c r="K99" s="453"/>
      <c r="L99" s="453"/>
      <c r="M99" s="354"/>
      <c r="N99" s="354"/>
      <c r="O99" s="353" t="e">
        <f>IF(#REF!="","",#REF!)</f>
        <v>#REF!</v>
      </c>
      <c r="P99" s="453"/>
    </row>
    <row r="100" spans="1:16" ht="15.75" customHeight="1">
      <c r="A100" s="261">
        <v>93</v>
      </c>
      <c r="B100" s="354"/>
      <c r="C100" s="354"/>
      <c r="D100" s="355"/>
      <c r="E100" s="570"/>
      <c r="F100" s="607"/>
      <c r="G100" s="607"/>
      <c r="H100" s="607"/>
      <c r="I100" s="607"/>
      <c r="J100" s="607"/>
      <c r="K100" s="453"/>
      <c r="L100" s="453"/>
      <c r="M100" s="354"/>
      <c r="N100" s="354"/>
      <c r="O100" s="353" t="e">
        <f>IF(#REF!="","",#REF!)</f>
        <v>#REF!</v>
      </c>
      <c r="P100" s="453"/>
    </row>
    <row r="101" spans="1:16" ht="15.75" customHeight="1">
      <c r="A101" s="352">
        <v>94</v>
      </c>
      <c r="B101" s="354"/>
      <c r="C101" s="354"/>
      <c r="D101" s="355"/>
      <c r="E101" s="570"/>
      <c r="F101" s="607"/>
      <c r="G101" s="607"/>
      <c r="H101" s="607"/>
      <c r="I101" s="607"/>
      <c r="J101" s="607"/>
      <c r="K101" s="453"/>
      <c r="L101" s="453"/>
      <c r="M101" s="354"/>
      <c r="N101" s="354"/>
      <c r="O101" s="353" t="e">
        <f>IF(#REF!="","",#REF!)</f>
        <v>#REF!</v>
      </c>
      <c r="P101" s="453"/>
    </row>
    <row r="102" spans="1:16" ht="15.75" customHeight="1">
      <c r="A102" s="261">
        <v>95</v>
      </c>
      <c r="B102" s="354"/>
      <c r="C102" s="354"/>
      <c r="D102" s="355"/>
      <c r="E102" s="570"/>
      <c r="F102" s="607"/>
      <c r="G102" s="607"/>
      <c r="H102" s="607"/>
      <c r="I102" s="607"/>
      <c r="J102" s="607"/>
      <c r="K102" s="453"/>
      <c r="L102" s="453"/>
      <c r="M102" s="354"/>
      <c r="N102" s="354"/>
      <c r="O102" s="353" t="e">
        <f>IF(#REF!="","",#REF!)</f>
        <v>#REF!</v>
      </c>
      <c r="P102" s="453"/>
    </row>
    <row r="103" spans="1:16" ht="15.75" customHeight="1">
      <c r="A103" s="352">
        <v>96</v>
      </c>
      <c r="B103" s="354"/>
      <c r="C103" s="354"/>
      <c r="D103" s="355"/>
      <c r="E103" s="570"/>
      <c r="F103" s="607"/>
      <c r="G103" s="607"/>
      <c r="H103" s="607"/>
      <c r="I103" s="607"/>
      <c r="J103" s="607"/>
      <c r="K103" s="453"/>
      <c r="L103" s="453"/>
      <c r="M103" s="354"/>
      <c r="N103" s="354"/>
      <c r="O103" s="353" t="e">
        <f>IF(#REF!="","",#REF!)</f>
        <v>#REF!</v>
      </c>
      <c r="P103" s="453"/>
    </row>
    <row r="104" spans="1:16" ht="15.75" customHeight="1">
      <c r="A104" s="261">
        <v>97</v>
      </c>
      <c r="B104" s="354"/>
      <c r="C104" s="354"/>
      <c r="D104" s="355"/>
      <c r="E104" s="570"/>
      <c r="F104" s="607"/>
      <c r="G104" s="607"/>
      <c r="H104" s="607"/>
      <c r="I104" s="607"/>
      <c r="J104" s="607"/>
      <c r="K104" s="453"/>
      <c r="L104" s="453"/>
      <c r="M104" s="354"/>
      <c r="N104" s="354"/>
      <c r="O104" s="353" t="e">
        <f>IF(#REF!="","",#REF!)</f>
        <v>#REF!</v>
      </c>
      <c r="P104" s="453"/>
    </row>
    <row r="105" spans="1:16" ht="15.75" customHeight="1">
      <c r="A105" s="352">
        <v>98</v>
      </c>
      <c r="B105" s="354"/>
      <c r="C105" s="354"/>
      <c r="D105" s="355"/>
      <c r="E105" s="570"/>
      <c r="F105" s="607"/>
      <c r="G105" s="607"/>
      <c r="H105" s="607"/>
      <c r="I105" s="607"/>
      <c r="J105" s="607"/>
      <c r="K105" s="453"/>
      <c r="L105" s="453"/>
      <c r="M105" s="354"/>
      <c r="N105" s="354"/>
      <c r="O105" s="353" t="e">
        <f>IF(#REF!="","",#REF!)</f>
        <v>#REF!</v>
      </c>
      <c r="P105" s="453"/>
    </row>
    <row r="106" spans="1:16" ht="15.75" customHeight="1">
      <c r="A106" s="261">
        <v>99</v>
      </c>
      <c r="B106" s="354"/>
      <c r="C106" s="354"/>
      <c r="D106" s="355"/>
      <c r="E106" s="570"/>
      <c r="F106" s="607"/>
      <c r="G106" s="607"/>
      <c r="H106" s="607"/>
      <c r="I106" s="607"/>
      <c r="J106" s="607"/>
      <c r="K106" s="453"/>
      <c r="L106" s="453"/>
      <c r="M106" s="354"/>
      <c r="N106" s="354"/>
      <c r="O106" s="353" t="e">
        <f>IF(#REF!="","",#REF!)</f>
        <v>#REF!</v>
      </c>
      <c r="P106" s="453"/>
    </row>
    <row r="107" spans="1:16" ht="15.75" customHeight="1">
      <c r="A107" s="261">
        <v>100</v>
      </c>
      <c r="B107" s="354"/>
      <c r="C107" s="354"/>
      <c r="D107" s="355"/>
      <c r="E107" s="570"/>
      <c r="F107" s="607"/>
      <c r="G107" s="607"/>
      <c r="H107" s="607"/>
      <c r="I107" s="607"/>
      <c r="J107" s="607"/>
      <c r="K107" s="453"/>
      <c r="L107" s="453"/>
      <c r="M107" s="354"/>
      <c r="N107" s="354"/>
      <c r="O107" s="353" t="e">
        <f>IF(#REF!="","",#REF!)</f>
        <v>#REF!</v>
      </c>
      <c r="P107" s="453"/>
    </row>
    <row r="108" spans="1:16" ht="14.45"/>
    <row r="109" spans="1:16" ht="14.45"/>
    <row r="110" spans="1:16" ht="14.45"/>
    <row r="111" spans="1:16" ht="14.45"/>
    <row r="112" spans="1:16" ht="14.45"/>
    <row r="113" ht="14.45"/>
    <row r="114" ht="14.45"/>
    <row r="115" ht="14.45"/>
    <row r="116" ht="14.45"/>
    <row r="117" ht="14.45"/>
    <row r="118" ht="14.45"/>
    <row r="119" ht="14.45"/>
    <row r="120" ht="14.45"/>
    <row r="121" ht="14.45"/>
    <row r="122" ht="14.45"/>
    <row r="123" ht="14.45"/>
    <row r="124" ht="14.45"/>
    <row r="125" ht="14.45"/>
    <row r="126" ht="14.45"/>
    <row r="127" ht="14.45"/>
    <row r="128" ht="14.45"/>
    <row r="129" ht="14.45"/>
    <row r="130" ht="14.45"/>
    <row r="131" ht="14.45"/>
    <row r="132" ht="14.45"/>
    <row r="133" ht="14.45"/>
    <row r="134" ht="14.45"/>
    <row r="135" ht="14.45"/>
    <row r="136" ht="14.45"/>
    <row r="137" ht="14.45"/>
    <row r="138" ht="14.45"/>
    <row r="139" ht="14.45"/>
    <row r="140" ht="14.45"/>
    <row r="141" ht="14.45"/>
    <row r="142" ht="14.45"/>
    <row r="143" ht="14.45"/>
    <row r="144" ht="14.45"/>
    <row r="145" ht="14.45"/>
    <row r="146" ht="14.45"/>
    <row r="147" ht="14.45"/>
    <row r="148" ht="14.45"/>
    <row r="149" ht="14.45"/>
    <row r="150" ht="14.45"/>
    <row r="151" ht="14.45"/>
    <row r="152" ht="14.45"/>
    <row r="153" ht="14.45"/>
    <row r="154" ht="14.45"/>
    <row r="155" ht="14.45"/>
    <row r="156" ht="14.45"/>
    <row r="157" ht="14.45"/>
    <row r="158" ht="14.45"/>
    <row r="159" ht="14.45"/>
    <row r="160" ht="14.45"/>
    <row r="161" ht="14.45"/>
    <row r="162" ht="14.45"/>
    <row r="163" ht="14.45"/>
    <row r="164" ht="14.45"/>
    <row r="165" ht="14.45"/>
    <row r="166" ht="14.45"/>
    <row r="167" ht="14.45"/>
    <row r="168" ht="14.45"/>
    <row r="169" ht="14.45"/>
    <row r="170" ht="14.45"/>
    <row r="171" ht="14.45"/>
    <row r="172" ht="14.45"/>
    <row r="173" ht="14.45"/>
    <row r="174" ht="14.45"/>
    <row r="175" ht="14.45"/>
    <row r="176" ht="14.45"/>
    <row r="177" ht="14.45"/>
    <row r="178" ht="14.45"/>
    <row r="179" ht="14.45"/>
    <row r="180" ht="14.45"/>
    <row r="181" ht="14.45"/>
    <row r="182" ht="14.45"/>
    <row r="183" ht="14.45"/>
    <row r="184" ht="14.45"/>
    <row r="185" ht="14.45"/>
    <row r="186" ht="14.45"/>
    <row r="187" ht="14.45"/>
    <row r="188" ht="14.45"/>
    <row r="189" ht="14.45"/>
    <row r="190" ht="14.45"/>
    <row r="191" ht="14.45"/>
    <row r="192" ht="14.45"/>
    <row r="193" ht="14.45"/>
    <row r="194" ht="14.45"/>
    <row r="195" ht="14.45"/>
    <row r="196" ht="14.45"/>
    <row r="197" ht="14.45"/>
    <row r="198" ht="14.45"/>
    <row r="199" ht="14.45"/>
    <row r="200" ht="14.45"/>
    <row r="201" ht="14.45"/>
    <row r="202" ht="14.45"/>
    <row r="203" ht="14.45"/>
    <row r="204" ht="14.45"/>
    <row r="205" ht="14.45"/>
    <row r="206" ht="14.45"/>
    <row r="207" ht="14.45"/>
    <row r="208" ht="14.45"/>
    <row r="209" ht="14.45"/>
    <row r="210" ht="14.45"/>
    <row r="211" ht="14.45"/>
    <row r="212" ht="14.45"/>
    <row r="213" ht="14.45"/>
    <row r="214" ht="14.45"/>
    <row r="215" ht="14.45"/>
    <row r="216" ht="14.45"/>
    <row r="217" ht="14.45"/>
    <row r="218" ht="14.45"/>
    <row r="219" ht="14.45"/>
    <row r="220" ht="14.45"/>
    <row r="221" ht="14.45"/>
    <row r="222" ht="14.45"/>
    <row r="223" ht="14.45"/>
    <row r="224" ht="14.45"/>
    <row r="225" ht="14.45"/>
    <row r="226" ht="14.45"/>
    <row r="227" ht="14.45"/>
    <row r="228" ht="14.45"/>
    <row r="229" ht="14.45"/>
    <row r="230" ht="14.45"/>
    <row r="231" ht="14.45"/>
    <row r="232" ht="14.45"/>
    <row r="233" ht="14.45"/>
    <row r="234" ht="14.45"/>
    <row r="235" ht="14.45"/>
    <row r="236" ht="14.45"/>
    <row r="237" ht="14.45"/>
    <row r="238" ht="14.45"/>
    <row r="239" ht="14.45"/>
    <row r="240" ht="14.45"/>
    <row r="241" ht="14.45"/>
    <row r="242" ht="14.45"/>
    <row r="243" ht="14.45"/>
    <row r="244" ht="14.45"/>
    <row r="245" ht="14.45"/>
    <row r="246" ht="14.45"/>
    <row r="247" ht="14.45"/>
    <row r="248" ht="14.45"/>
    <row r="249" ht="14.45"/>
    <row r="250" ht="14.45"/>
    <row r="251" ht="14.45"/>
    <row r="252" ht="14.45"/>
    <row r="253" ht="14.45"/>
    <row r="254" ht="14.45"/>
    <row r="255" ht="14.45"/>
    <row r="256" ht="14.45"/>
    <row r="257" ht="14.45"/>
    <row r="258" ht="14.45"/>
    <row r="259" ht="14.45"/>
    <row r="260" ht="14.45"/>
    <row r="261" ht="14.45"/>
    <row r="262" ht="14.45"/>
    <row r="263" ht="14.45"/>
    <row r="264" ht="14.45"/>
    <row r="265" ht="14.45"/>
    <row r="266" ht="14.45"/>
    <row r="267" ht="14.45"/>
    <row r="268" ht="14.45"/>
    <row r="269" ht="14.45"/>
    <row r="270" ht="14.45"/>
    <row r="271" ht="14.45"/>
    <row r="272" ht="14.45"/>
    <row r="273" ht="14.45"/>
    <row r="274" ht="14.45"/>
    <row r="275" ht="14.45"/>
    <row r="276" ht="14.45"/>
    <row r="277" ht="14.45"/>
    <row r="278" ht="14.45"/>
    <row r="279" ht="14.45"/>
    <row r="280" ht="14.45"/>
    <row r="281" ht="14.45"/>
    <row r="282" ht="14.45"/>
    <row r="283" ht="14.45"/>
    <row r="284" ht="14.45"/>
    <row r="285" ht="14.45"/>
    <row r="286" ht="14.45"/>
    <row r="287" ht="14.45"/>
    <row r="288" ht="14.45"/>
    <row r="289" ht="14.45"/>
    <row r="290" ht="14.45"/>
    <row r="291" ht="14.45"/>
    <row r="292" ht="14.45"/>
    <row r="293" ht="14.45"/>
    <row r="294" ht="14.45"/>
    <row r="295" ht="14.45"/>
    <row r="296" ht="14.45"/>
    <row r="297" ht="14.45"/>
    <row r="298" ht="14.45"/>
    <row r="299" ht="14.45"/>
    <row r="300" ht="14.45"/>
    <row r="301" ht="14.45"/>
    <row r="302" ht="14.45"/>
    <row r="303" ht="14.45"/>
    <row r="304" ht="14.45"/>
    <row r="305" ht="14.45"/>
    <row r="306" ht="14.45"/>
    <row r="307" ht="14.45"/>
    <row r="308" ht="14.45"/>
    <row r="309" ht="14.45"/>
    <row r="310" ht="14.45"/>
    <row r="311" ht="14.45"/>
    <row r="312" ht="14.45"/>
    <row r="313" ht="14.45"/>
    <row r="314" ht="14.45"/>
    <row r="315" ht="14.45"/>
    <row r="316" ht="14.45"/>
    <row r="317" ht="14.45"/>
    <row r="318" ht="14.45"/>
    <row r="319" ht="14.45"/>
    <row r="320" ht="14.45"/>
    <row r="321" ht="14.45"/>
    <row r="322" ht="14.45"/>
    <row r="323" ht="14.45"/>
    <row r="324" ht="14.45"/>
    <row r="325" ht="14.45"/>
    <row r="326" ht="14.45"/>
    <row r="327" ht="14.45"/>
    <row r="328" ht="14.45"/>
    <row r="329" ht="14.45"/>
    <row r="330" ht="14.45"/>
    <row r="331" ht="14.45"/>
    <row r="332" ht="14.45"/>
    <row r="333" ht="14.45"/>
    <row r="334" ht="14.45"/>
    <row r="335" ht="14.45"/>
    <row r="336" ht="14.45"/>
    <row r="337" ht="14.45"/>
    <row r="338" ht="14.45"/>
    <row r="339" ht="14.45"/>
    <row r="340" ht="14.45"/>
    <row r="341" ht="14.45"/>
    <row r="342" ht="14.45"/>
    <row r="343" ht="14.45"/>
    <row r="344" ht="14.45"/>
    <row r="345" ht="14.45"/>
    <row r="346" ht="14.45"/>
    <row r="347" ht="14.45"/>
    <row r="348" ht="14.45"/>
    <row r="349" ht="14.45"/>
    <row r="350" ht="14.45"/>
    <row r="351" ht="14.45"/>
    <row r="352" ht="14.45"/>
    <row r="353" ht="14.45"/>
    <row r="354" ht="14.45"/>
    <row r="355" ht="14.45"/>
    <row r="356" ht="14.45"/>
    <row r="357" ht="14.45"/>
    <row r="358" ht="14.45"/>
    <row r="359" ht="14.45"/>
    <row r="360" ht="14.45"/>
    <row r="361" ht="14.45"/>
    <row r="362" ht="14.45"/>
    <row r="363" ht="14.45"/>
    <row r="364" ht="14.45"/>
    <row r="365" ht="14.45"/>
    <row r="366" ht="14.45"/>
    <row r="367" ht="14.45"/>
    <row r="368" ht="14.45"/>
    <row r="369" ht="14.45"/>
    <row r="370" ht="14.45"/>
    <row r="371" ht="14.45"/>
    <row r="372" ht="14.45"/>
    <row r="373" ht="14.45"/>
    <row r="374" ht="14.45"/>
    <row r="375" ht="14.45"/>
    <row r="376" ht="14.45"/>
    <row r="377" ht="14.45"/>
    <row r="378" ht="14.45"/>
    <row r="379" ht="14.45"/>
    <row r="380" ht="14.45"/>
    <row r="381" ht="14.45"/>
    <row r="382" ht="14.45"/>
    <row r="383" ht="14.45"/>
    <row r="384" ht="14.45"/>
    <row r="385" ht="14.45"/>
    <row r="386" ht="14.45"/>
    <row r="387" ht="14.45"/>
    <row r="388" ht="14.45"/>
    <row r="389" ht="14.45"/>
    <row r="390" ht="14.45"/>
    <row r="391" ht="14.45"/>
    <row r="392" ht="14.45"/>
    <row r="393" ht="14.45"/>
    <row r="394" ht="14.45"/>
    <row r="395" ht="14.45"/>
    <row r="396" ht="14.45"/>
    <row r="397" ht="14.45"/>
    <row r="398" ht="14.45"/>
    <row r="399" ht="14.45"/>
    <row r="400" ht="14.45"/>
    <row r="401" ht="14.45"/>
    <row r="402" ht="14.45"/>
    <row r="403" ht="14.45"/>
    <row r="404" ht="14.45"/>
    <row r="405" ht="14.45"/>
    <row r="406" ht="14.45"/>
    <row r="407" ht="14.45"/>
    <row r="408" ht="14.45"/>
    <row r="409" ht="14.45"/>
    <row r="410" ht="14.45"/>
    <row r="411" ht="14.45"/>
    <row r="412" ht="14.45"/>
    <row r="413" ht="14.45"/>
    <row r="414" ht="14.45"/>
    <row r="415" ht="14.45"/>
    <row r="416" ht="14.45"/>
    <row r="417" ht="14.45"/>
    <row r="418" ht="14.45"/>
    <row r="419" ht="14.45"/>
    <row r="420" ht="14.45"/>
    <row r="421" ht="14.45"/>
    <row r="422" ht="14.45"/>
    <row r="423" ht="14.45"/>
    <row r="424" ht="14.45"/>
    <row r="425" ht="14.45"/>
    <row r="426" ht="14.45"/>
    <row r="427" ht="14.45"/>
    <row r="428" ht="14.45"/>
    <row r="429" ht="14.45"/>
    <row r="430" ht="14.45"/>
    <row r="431" ht="14.45"/>
    <row r="432" ht="14.45"/>
    <row r="433" ht="14.45"/>
    <row r="434" ht="14.45"/>
    <row r="435" ht="14.45"/>
    <row r="436" ht="14.45"/>
    <row r="437" ht="14.45"/>
    <row r="438" ht="14.45"/>
    <row r="439" ht="14.45"/>
    <row r="440" ht="14.45"/>
    <row r="441" ht="14.45"/>
    <row r="442" ht="14.45"/>
    <row r="443" ht="14.45"/>
    <row r="444" ht="14.45"/>
    <row r="445" ht="14.45"/>
    <row r="446" ht="14.45"/>
    <row r="447" ht="14.45"/>
    <row r="448" ht="14.45"/>
    <row r="449" ht="14.45"/>
    <row r="450" ht="14.45"/>
    <row r="451" ht="14.45"/>
    <row r="452" ht="14.45"/>
    <row r="453" ht="14.45"/>
    <row r="454" ht="14.45"/>
    <row r="455" ht="14.45"/>
    <row r="456" ht="14.45"/>
    <row r="457" ht="14.45"/>
    <row r="458" ht="14.45"/>
    <row r="459" ht="14.45"/>
    <row r="460" ht="14.45"/>
    <row r="461" ht="14.45"/>
    <row r="462" ht="14.45"/>
    <row r="463" ht="14.45"/>
    <row r="464" ht="14.45"/>
    <row r="465" ht="14.45"/>
    <row r="466" ht="14.45"/>
    <row r="467" ht="14.45"/>
    <row r="468" ht="14.45"/>
    <row r="469" ht="14.45"/>
    <row r="470" ht="14.45"/>
    <row r="471" ht="14.45"/>
    <row r="472" ht="14.45"/>
    <row r="473" ht="14.45"/>
    <row r="474" ht="14.45"/>
    <row r="475" ht="14.45"/>
    <row r="476" ht="14.45"/>
    <row r="477" ht="14.45"/>
    <row r="478" ht="14.45"/>
    <row r="479" ht="14.45"/>
    <row r="480" ht="14.45"/>
    <row r="481" ht="14.45"/>
    <row r="482" ht="14.45"/>
    <row r="483" ht="14.45"/>
    <row r="484" ht="14.45"/>
    <row r="485" ht="14.45"/>
    <row r="486" ht="14.45"/>
    <row r="487" ht="14.45"/>
    <row r="488" ht="14.45"/>
    <row r="489" ht="14.45"/>
    <row r="490" ht="14.45"/>
    <row r="491" ht="14.45"/>
    <row r="492" ht="14.45"/>
    <row r="493" ht="14.45"/>
    <row r="494" ht="14.45"/>
    <row r="495" ht="14.45"/>
    <row r="496" ht="14.45"/>
    <row r="497" ht="14.45"/>
    <row r="498" ht="14.45"/>
    <row r="499" ht="14.45"/>
    <row r="500" ht="14.45"/>
    <row r="501" ht="14.45"/>
    <row r="502" ht="14.45"/>
    <row r="503" ht="14.45"/>
    <row r="504" ht="14.45"/>
    <row r="505" ht="14.45"/>
    <row r="506" ht="14.45"/>
    <row r="507" ht="14.45"/>
    <row r="508" ht="14.45"/>
    <row r="509" ht="14.45"/>
    <row r="510" ht="14.45"/>
    <row r="511" ht="14.45"/>
    <row r="512" ht="14.45"/>
    <row r="513" ht="14.45"/>
    <row r="514" ht="14.45"/>
    <row r="515" ht="14.45"/>
    <row r="516" ht="14.45"/>
    <row r="517" ht="14.45"/>
    <row r="518" ht="14.45"/>
    <row r="519" ht="14.45"/>
    <row r="520" ht="14.45"/>
    <row r="521" ht="14.45"/>
    <row r="522" ht="14.45"/>
    <row r="523" ht="14.45"/>
    <row r="524" ht="14.45"/>
    <row r="525" ht="14.45"/>
    <row r="526" ht="14.45"/>
    <row r="527" ht="14.45"/>
    <row r="528" ht="14.45"/>
    <row r="529" ht="14.45"/>
    <row r="530" ht="14.45"/>
    <row r="531" ht="14.45"/>
    <row r="532" ht="14.45"/>
    <row r="533" ht="14.45"/>
    <row r="534" ht="14.45"/>
    <row r="535" ht="14.45"/>
    <row r="536" ht="14.45"/>
    <row r="537" ht="14.45"/>
    <row r="538" ht="14.45"/>
    <row r="539" ht="14.45"/>
    <row r="540" ht="14.45"/>
    <row r="541" ht="14.45"/>
    <row r="542" ht="14.45"/>
    <row r="543" ht="14.45"/>
    <row r="544" ht="14.45"/>
    <row r="545" ht="14.45"/>
    <row r="546" ht="14.45"/>
    <row r="547" ht="14.45"/>
    <row r="548" ht="14.45"/>
    <row r="549" ht="14.45"/>
    <row r="550" ht="14.45"/>
    <row r="551" ht="14.45"/>
    <row r="552" ht="14.45"/>
    <row r="553" ht="14.45"/>
    <row r="554" ht="14.45"/>
    <row r="555" ht="14.45"/>
    <row r="556" ht="14.45"/>
    <row r="557" ht="14.45"/>
    <row r="558" ht="14.45"/>
    <row r="559" ht="14.45"/>
    <row r="560" ht="14.45"/>
    <row r="561" ht="14.45"/>
    <row r="562" ht="14.45"/>
    <row r="563" ht="14.45"/>
    <row r="564" ht="14.45"/>
    <row r="565" ht="14.45"/>
    <row r="566" ht="14.45"/>
    <row r="567" ht="14.45"/>
    <row r="568" ht="14.45"/>
    <row r="569" ht="14.45"/>
    <row r="570" ht="14.45"/>
    <row r="571" ht="14.45"/>
    <row r="572" ht="14.45"/>
    <row r="573" ht="14.45"/>
    <row r="574" ht="14.45"/>
    <row r="575" ht="14.45"/>
    <row r="576" ht="14.45"/>
    <row r="577" ht="14.45"/>
    <row r="578" ht="14.45"/>
    <row r="579" ht="14.45"/>
    <row r="580" ht="14.45"/>
    <row r="581" ht="14.45"/>
    <row r="582" ht="14.45"/>
    <row r="583" ht="14.45"/>
    <row r="584" ht="14.45"/>
    <row r="585" ht="14.45"/>
    <row r="586" ht="14.45"/>
    <row r="587" ht="14.45"/>
    <row r="588" ht="14.45"/>
    <row r="589" ht="14.45"/>
    <row r="590" ht="14.45"/>
    <row r="591" ht="14.45"/>
    <row r="592" ht="14.45"/>
    <row r="593" ht="14.45"/>
    <row r="594" ht="14.45"/>
    <row r="595" ht="14.45"/>
    <row r="596" ht="14.45"/>
    <row r="597" ht="14.45"/>
    <row r="598" ht="14.45"/>
    <row r="599" ht="14.45"/>
    <row r="600" ht="14.45"/>
    <row r="601" ht="14.45"/>
    <row r="602" ht="14.45"/>
    <row r="603" ht="14.45"/>
    <row r="604" ht="14.45"/>
    <row r="605" ht="14.45"/>
    <row r="606" ht="14.45"/>
    <row r="607" ht="14.45"/>
    <row r="608" ht="14.45"/>
    <row r="609" ht="14.45"/>
    <row r="610" ht="14.45"/>
    <row r="611" ht="14.45"/>
    <row r="612" ht="14.45"/>
    <row r="613" ht="14.45"/>
    <row r="614" ht="14.45"/>
    <row r="615" ht="14.45"/>
    <row r="616" ht="14.45"/>
    <row r="617" ht="14.45"/>
    <row r="618" ht="14.45"/>
    <row r="619" ht="14.45"/>
    <row r="620" ht="14.45"/>
    <row r="621" ht="14.45"/>
    <row r="622" ht="14.45"/>
    <row r="623" ht="14.45"/>
    <row r="624" ht="14.45"/>
    <row r="625" ht="14.45"/>
    <row r="626" ht="14.45"/>
    <row r="627" ht="14.45"/>
    <row r="628" ht="14.45"/>
    <row r="629" ht="14.45"/>
    <row r="630" ht="14.45"/>
    <row r="631" ht="14.45"/>
    <row r="632" ht="14.45"/>
    <row r="633" ht="14.45"/>
    <row r="634" ht="14.45"/>
    <row r="635" ht="14.45"/>
    <row r="636" ht="14.45"/>
    <row r="637" ht="14.45"/>
    <row r="638" ht="14.45"/>
    <row r="639" ht="14.45"/>
    <row r="640" ht="14.45"/>
    <row r="641" ht="14.45"/>
    <row r="642" ht="14.45"/>
    <row r="643" ht="14.45"/>
    <row r="644" ht="14.45"/>
    <row r="645" ht="14.45"/>
    <row r="646" ht="14.45"/>
    <row r="647" ht="14.45"/>
    <row r="648" ht="14.45"/>
    <row r="649" ht="14.45"/>
    <row r="650" ht="14.45"/>
    <row r="651" ht="14.45"/>
    <row r="652" ht="14.45"/>
    <row r="653" ht="14.45"/>
    <row r="654" ht="14.45"/>
    <row r="655" ht="14.45"/>
    <row r="656" ht="14.45"/>
    <row r="657" ht="14.45"/>
    <row r="658" ht="14.45"/>
    <row r="659" ht="14.45"/>
    <row r="660" ht="14.45"/>
    <row r="661" ht="14.45"/>
    <row r="662" ht="14.45"/>
    <row r="663" ht="14.45"/>
    <row r="664" ht="14.45"/>
    <row r="665" ht="14.45"/>
    <row r="666" ht="14.45"/>
    <row r="667" ht="14.45"/>
    <row r="668" ht="14.45"/>
    <row r="669" ht="14.45"/>
    <row r="670" ht="14.45"/>
    <row r="671" ht="14.45"/>
    <row r="672" ht="14.45"/>
    <row r="673" ht="14.45"/>
    <row r="674" ht="14.45"/>
    <row r="675" ht="14.45"/>
    <row r="676" ht="14.45"/>
    <row r="677" ht="14.45"/>
    <row r="678" ht="14.45"/>
    <row r="679" ht="14.45"/>
    <row r="680" ht="14.45"/>
    <row r="681" ht="14.45"/>
    <row r="682" ht="14.45"/>
    <row r="683" ht="14.45"/>
    <row r="684" ht="14.45"/>
    <row r="685" ht="14.45"/>
    <row r="686" ht="14.45"/>
    <row r="687" ht="14.45"/>
    <row r="688" ht="14.45"/>
    <row r="689" ht="14.45"/>
    <row r="690" ht="14.45"/>
    <row r="691" ht="14.45"/>
    <row r="692" ht="14.45"/>
    <row r="693" ht="14.45"/>
    <row r="694" ht="14.45"/>
    <row r="695" ht="14.45"/>
    <row r="696" ht="14.45"/>
    <row r="697" ht="14.45"/>
    <row r="698" ht="14.45"/>
    <row r="699" ht="14.45"/>
    <row r="700" ht="14.45"/>
    <row r="701" ht="14.45"/>
    <row r="702" ht="14.45"/>
    <row r="703" ht="14.45"/>
    <row r="704" ht="14.45"/>
    <row r="705" ht="14.45"/>
    <row r="706" ht="14.45"/>
    <row r="707" ht="14.45"/>
    <row r="708" ht="14.45"/>
    <row r="709" ht="14.45"/>
    <row r="710" ht="14.45"/>
    <row r="711" ht="14.45"/>
    <row r="712" ht="14.45"/>
    <row r="713" ht="14.45"/>
    <row r="714" ht="14.45"/>
    <row r="715" ht="14.45"/>
    <row r="716" ht="14.45"/>
    <row r="717" ht="14.45"/>
    <row r="718" ht="14.45"/>
    <row r="719" ht="14.45"/>
    <row r="720" ht="14.45"/>
    <row r="721" ht="14.45"/>
    <row r="722" ht="14.45"/>
    <row r="723" ht="14.45"/>
    <row r="724" ht="14.45"/>
    <row r="725" ht="14.45"/>
    <row r="726" ht="14.45"/>
    <row r="727" ht="14.45"/>
    <row r="728" ht="14.45"/>
    <row r="729" ht="14.45"/>
    <row r="730" ht="14.45"/>
    <row r="731" ht="14.45"/>
    <row r="732" ht="14.45"/>
    <row r="733" ht="14.45"/>
    <row r="734" ht="14.45"/>
    <row r="735" ht="14.45"/>
    <row r="736" ht="14.45"/>
    <row r="737" ht="14.45"/>
    <row r="738" ht="14.45"/>
    <row r="739" ht="14.45"/>
    <row r="740" ht="14.45"/>
    <row r="741" ht="14.45"/>
    <row r="742" ht="14.45"/>
    <row r="743" ht="14.45"/>
    <row r="744" ht="14.45"/>
    <row r="745" ht="14.45"/>
    <row r="746" ht="14.45"/>
    <row r="747" ht="14.45"/>
    <row r="748" ht="14.45"/>
    <row r="749" ht="14.45"/>
    <row r="750" ht="14.45"/>
    <row r="751" ht="14.45"/>
    <row r="752" ht="14.45"/>
    <row r="753" ht="14.45"/>
    <row r="754" ht="14.45"/>
    <row r="755" ht="14.45"/>
    <row r="756" ht="14.45"/>
    <row r="757" ht="14.45"/>
    <row r="758" ht="14.45"/>
    <row r="759" ht="14.45"/>
    <row r="760" ht="14.45"/>
    <row r="761" ht="14.45"/>
    <row r="762" ht="14.45"/>
    <row r="763" ht="14.45"/>
    <row r="764" ht="14.45"/>
    <row r="765" ht="14.45"/>
    <row r="766" ht="14.45"/>
    <row r="767" ht="14.45"/>
    <row r="768" ht="14.45"/>
    <row r="769" ht="14.45"/>
    <row r="770" ht="14.45"/>
    <row r="771" ht="14.45"/>
    <row r="772" ht="14.45"/>
    <row r="773" ht="14.45"/>
    <row r="774" ht="14.45"/>
    <row r="775" ht="14.45"/>
    <row r="776" ht="14.45"/>
    <row r="777" ht="14.45"/>
    <row r="778" ht="14.45"/>
    <row r="779" ht="14.45"/>
    <row r="780" ht="14.45"/>
    <row r="781" ht="14.45"/>
    <row r="782" ht="14.45"/>
    <row r="783" ht="14.45"/>
    <row r="784" ht="14.45"/>
    <row r="785" ht="14.45"/>
    <row r="786" ht="14.45"/>
    <row r="787" ht="14.45"/>
    <row r="788" ht="14.45"/>
    <row r="789" ht="14.45"/>
    <row r="790" ht="14.45"/>
    <row r="791" ht="14.45"/>
    <row r="792" ht="14.45"/>
    <row r="793" ht="14.45"/>
    <row r="794" ht="14.45"/>
    <row r="795" ht="14.45"/>
    <row r="796" ht="14.45"/>
    <row r="797" ht="14.45"/>
    <row r="798" ht="14.45"/>
    <row r="799" ht="14.45"/>
    <row r="800" ht="14.45"/>
    <row r="801" ht="14.45"/>
    <row r="802" ht="14.45"/>
    <row r="803" ht="14.45"/>
    <row r="804" ht="14.45"/>
    <row r="805" ht="14.45"/>
    <row r="806" ht="14.45"/>
    <row r="807" ht="14.45"/>
    <row r="808" ht="14.45"/>
    <row r="809" ht="14.45"/>
    <row r="810" ht="14.45"/>
    <row r="811" ht="14.45"/>
    <row r="812" ht="14.45"/>
    <row r="813" ht="14.45"/>
    <row r="814" ht="14.45"/>
    <row r="815" ht="14.45"/>
    <row r="816" ht="14.45"/>
    <row r="817" ht="14.45"/>
    <row r="818" ht="14.45"/>
    <row r="819" ht="14.45"/>
    <row r="820" ht="14.45"/>
    <row r="821" ht="14.45"/>
    <row r="822" ht="14.45"/>
    <row r="823" ht="14.45"/>
    <row r="824" ht="14.45"/>
    <row r="825" ht="14.45"/>
    <row r="826" ht="14.45"/>
    <row r="827" ht="14.45"/>
    <row r="828" ht="14.45"/>
    <row r="829" ht="14.45"/>
    <row r="830" ht="14.45"/>
    <row r="831" ht="14.45"/>
    <row r="832" ht="14.45"/>
    <row r="833" ht="14.45"/>
    <row r="834" ht="14.45"/>
    <row r="835" ht="14.45"/>
    <row r="836" ht="14.45"/>
    <row r="837" ht="14.45"/>
    <row r="838" ht="14.45"/>
    <row r="839" ht="14.45"/>
    <row r="840" ht="14.45"/>
    <row r="841" ht="14.45"/>
    <row r="842" ht="14.45"/>
    <row r="843" ht="14.45"/>
    <row r="844" ht="14.45"/>
    <row r="845" ht="14.45"/>
    <row r="846" ht="14.45"/>
    <row r="847" ht="14.45"/>
    <row r="848" ht="14.45"/>
    <row r="849" ht="14.45"/>
    <row r="850" ht="14.45"/>
    <row r="851" ht="14.45"/>
    <row r="852" ht="14.45"/>
    <row r="853" ht="14.45"/>
    <row r="854" ht="14.45"/>
    <row r="855" ht="14.45"/>
    <row r="856" ht="14.45"/>
    <row r="857" ht="14.45"/>
    <row r="858" ht="14.45"/>
    <row r="859" ht="14.45"/>
    <row r="860" ht="14.45"/>
    <row r="861" ht="14.45"/>
    <row r="862" ht="14.45"/>
    <row r="863" ht="14.45"/>
    <row r="864" ht="14.45"/>
    <row r="865" ht="14.45"/>
    <row r="866" ht="14.45"/>
    <row r="867" ht="14.45"/>
    <row r="868" ht="14.45"/>
    <row r="869" ht="14.45"/>
    <row r="870" ht="14.45"/>
    <row r="871" ht="14.45"/>
    <row r="872" ht="14.45"/>
    <row r="873" ht="14.45"/>
    <row r="874" ht="14.45"/>
    <row r="875" ht="14.45"/>
    <row r="876" ht="14.45"/>
    <row r="877" ht="14.45"/>
    <row r="878" ht="14.45"/>
    <row r="879" ht="14.45"/>
    <row r="880" ht="14.45"/>
    <row r="881" ht="14.45"/>
    <row r="882" ht="14.45"/>
    <row r="883" ht="14.45"/>
    <row r="884" ht="14.45"/>
    <row r="885" ht="14.45"/>
    <row r="886" ht="14.45"/>
    <row r="887" ht="14.45"/>
    <row r="888" ht="14.45"/>
    <row r="889" ht="14.45"/>
    <row r="890" ht="14.45"/>
    <row r="891" ht="14.45"/>
    <row r="892" ht="14.45"/>
    <row r="893" ht="14.45"/>
    <row r="894" ht="14.45"/>
    <row r="895" ht="14.45"/>
    <row r="896" ht="14.45"/>
    <row r="897" ht="14.45"/>
    <row r="898" ht="14.45"/>
    <row r="899" ht="14.45"/>
    <row r="900" ht="14.45"/>
    <row r="901" ht="14.45"/>
    <row r="902" ht="14.45"/>
    <row r="903" ht="14.45"/>
    <row r="904" ht="14.45"/>
    <row r="905" ht="14.45"/>
    <row r="906" ht="14.45"/>
    <row r="907" ht="14.45"/>
    <row r="908" ht="14.45"/>
    <row r="909" ht="14.45"/>
    <row r="910" ht="14.45"/>
    <row r="911" ht="14.45"/>
    <row r="912" ht="14.45"/>
    <row r="913" ht="14.45"/>
    <row r="914" ht="14.45"/>
    <row r="915" ht="14.45"/>
    <row r="916" ht="14.45"/>
    <row r="917" ht="14.45"/>
    <row r="918" ht="14.45"/>
    <row r="919" ht="14.45"/>
    <row r="920" ht="14.45"/>
    <row r="921" ht="14.45"/>
    <row r="922" ht="14.45"/>
    <row r="923" ht="14.45"/>
    <row r="924" ht="14.45"/>
    <row r="925" ht="14.45"/>
    <row r="926" ht="14.45"/>
    <row r="927" ht="14.45"/>
    <row r="928" ht="14.45"/>
    <row r="929" ht="14.45"/>
    <row r="930" ht="14.45"/>
    <row r="931" ht="14.45"/>
    <row r="932" ht="14.45"/>
    <row r="933" ht="14.45"/>
    <row r="934" ht="14.45"/>
    <row r="935" ht="14.45"/>
    <row r="936" ht="14.45"/>
    <row r="937" ht="14.45"/>
    <row r="938" ht="14.45"/>
    <row r="939" ht="14.45"/>
    <row r="940" ht="14.45"/>
    <row r="941" ht="14.45"/>
    <row r="942" ht="14.45"/>
    <row r="943" ht="14.45"/>
    <row r="944" ht="14.45"/>
    <row r="945" ht="14.45"/>
    <row r="946" ht="14.45"/>
    <row r="947" ht="14.45"/>
    <row r="948" ht="14.45"/>
    <row r="949" ht="14.45"/>
    <row r="950" ht="14.45"/>
    <row r="951" ht="14.45"/>
    <row r="952" ht="14.45"/>
    <row r="953" ht="14.45"/>
    <row r="954" ht="14.45"/>
    <row r="955" ht="14.45"/>
    <row r="956" ht="14.45"/>
    <row r="957" ht="14.45"/>
    <row r="958" ht="14.45"/>
    <row r="959" ht="14.45"/>
    <row r="960" ht="14.45"/>
    <row r="961" ht="14.45"/>
    <row r="962" ht="14.45"/>
    <row r="963" ht="14.45"/>
    <row r="964" ht="14.45"/>
    <row r="965" ht="14.45"/>
    <row r="966" ht="14.45"/>
    <row r="967" ht="14.45"/>
    <row r="968" ht="14.45"/>
    <row r="969" ht="14.45"/>
    <row r="970" ht="14.45"/>
    <row r="971" ht="14.45"/>
    <row r="972" ht="14.45"/>
    <row r="973" ht="14.45"/>
    <row r="974" ht="14.45"/>
    <row r="975" ht="14.45"/>
    <row r="976" ht="14.45"/>
    <row r="977" ht="14.45"/>
    <row r="978" ht="14.45"/>
    <row r="979" ht="14.45"/>
    <row r="980" ht="14.45"/>
    <row r="981" ht="14.45"/>
    <row r="982" ht="14.45"/>
    <row r="983" ht="14.45"/>
    <row r="984" ht="14.45"/>
    <row r="985" ht="14.45"/>
    <row r="986" ht="14.45"/>
    <row r="987" ht="14.45"/>
    <row r="988" ht="14.45"/>
    <row r="989" ht="14.45"/>
    <row r="990" ht="14.45"/>
    <row r="991" ht="14.45"/>
    <row r="992" ht="14.45"/>
    <row r="993" ht="14.45"/>
    <row r="994" ht="14.45"/>
    <row r="995" ht="14.45"/>
    <row r="996" ht="14.45"/>
    <row r="997" ht="14.45"/>
    <row r="998" ht="14.45"/>
    <row r="999" ht="14.45"/>
    <row r="1000" ht="14.45"/>
    <row r="1001" ht="14.45"/>
  </sheetData>
  <autoFilter ref="A5:P107" xr:uid="{B426A076-6B3F-4E2F-A06C-1DA47E8517CB}">
    <filterColumn colId="4" showButton="0"/>
    <filterColumn colId="5" showButton="0"/>
    <filterColumn colId="6" showButton="0"/>
    <filterColumn colId="7" showButton="0"/>
    <filterColumn colId="8" showButton="0"/>
  </autoFilter>
  <mergeCells count="104">
    <mergeCell ref="E105:J105"/>
    <mergeCell ref="E106:J106"/>
    <mergeCell ref="E107:J107"/>
    <mergeCell ref="E99:J99"/>
    <mergeCell ref="E100:J100"/>
    <mergeCell ref="E101:J101"/>
    <mergeCell ref="E102:J102"/>
    <mergeCell ref="E103:J103"/>
    <mergeCell ref="E104:J104"/>
    <mergeCell ref="E93:J93"/>
    <mergeCell ref="E94:J94"/>
    <mergeCell ref="E95:J95"/>
    <mergeCell ref="E96:J96"/>
    <mergeCell ref="E97:J97"/>
    <mergeCell ref="E98:J98"/>
    <mergeCell ref="E87:J87"/>
    <mergeCell ref="E88:J88"/>
    <mergeCell ref="E89:J89"/>
    <mergeCell ref="E90:J90"/>
    <mergeCell ref="E91:J91"/>
    <mergeCell ref="E92:J92"/>
    <mergeCell ref="E81:J81"/>
    <mergeCell ref="E82:J82"/>
    <mergeCell ref="E83:J83"/>
    <mergeCell ref="E84:J84"/>
    <mergeCell ref="E85:J85"/>
    <mergeCell ref="E86:J86"/>
    <mergeCell ref="E75:J75"/>
    <mergeCell ref="E76:J76"/>
    <mergeCell ref="E77:J77"/>
    <mergeCell ref="E78:J78"/>
    <mergeCell ref="E79:J79"/>
    <mergeCell ref="E80:J80"/>
    <mergeCell ref="E69:J69"/>
    <mergeCell ref="E70:J70"/>
    <mergeCell ref="E71:J71"/>
    <mergeCell ref="E72:J72"/>
    <mergeCell ref="E73:J73"/>
    <mergeCell ref="E74:J74"/>
    <mergeCell ref="E63:J63"/>
    <mergeCell ref="E64:J64"/>
    <mergeCell ref="E65:J65"/>
    <mergeCell ref="E66:J66"/>
    <mergeCell ref="E67:J67"/>
    <mergeCell ref="E68:J68"/>
    <mergeCell ref="E57:J57"/>
    <mergeCell ref="E58:J58"/>
    <mergeCell ref="E59:J59"/>
    <mergeCell ref="E60:J60"/>
    <mergeCell ref="E61:J61"/>
    <mergeCell ref="E62:J62"/>
    <mergeCell ref="E51:J51"/>
    <mergeCell ref="E52:J52"/>
    <mergeCell ref="E53:J53"/>
    <mergeCell ref="E54:J54"/>
    <mergeCell ref="E55:J55"/>
    <mergeCell ref="E56:J56"/>
    <mergeCell ref="A1:P1"/>
    <mergeCell ref="E5:J5"/>
    <mergeCell ref="E6:J6"/>
    <mergeCell ref="E7:J7"/>
    <mergeCell ref="E10:J10"/>
    <mergeCell ref="E39:J39"/>
    <mergeCell ref="E40:J40"/>
    <mergeCell ref="E41:J41"/>
    <mergeCell ref="E42:J42"/>
    <mergeCell ref="E26:J26"/>
    <mergeCell ref="E27:J27"/>
    <mergeCell ref="E28:J28"/>
    <mergeCell ref="E29:J29"/>
    <mergeCell ref="E30:J30"/>
    <mergeCell ref="E31:J31"/>
    <mergeCell ref="E32:J32"/>
    <mergeCell ref="E33:J33"/>
    <mergeCell ref="E34:J34"/>
    <mergeCell ref="E22:J22"/>
    <mergeCell ref="E23:J23"/>
    <mergeCell ref="E24:J24"/>
    <mergeCell ref="E25:J25"/>
    <mergeCell ref="E21:J21"/>
    <mergeCell ref="E11:J11"/>
    <mergeCell ref="E19:J19"/>
    <mergeCell ref="E20:J20"/>
    <mergeCell ref="E47:J47"/>
    <mergeCell ref="E48:J48"/>
    <mergeCell ref="E49:J49"/>
    <mergeCell ref="E50:J50"/>
    <mergeCell ref="E45:J45"/>
    <mergeCell ref="E46:J46"/>
    <mergeCell ref="E35:J35"/>
    <mergeCell ref="E36:J36"/>
    <mergeCell ref="E37:J37"/>
    <mergeCell ref="E38:J38"/>
    <mergeCell ref="E43:J43"/>
    <mergeCell ref="E44:J44"/>
    <mergeCell ref="E8:J8"/>
    <mergeCell ref="E9:J9"/>
    <mergeCell ref="E12:J12"/>
    <mergeCell ref="E13:J13"/>
    <mergeCell ref="E14:J14"/>
    <mergeCell ref="E15:J15"/>
    <mergeCell ref="E16:J16"/>
    <mergeCell ref="E17:J17"/>
    <mergeCell ref="E18:J18"/>
  </mergeCells>
  <conditionalFormatting sqref="K6:K107">
    <cfRule type="cellIs" dxfId="303" priority="15" operator="equal">
      <formula>"Highest"</formula>
    </cfRule>
    <cfRule type="cellIs" dxfId="302" priority="16" operator="equal">
      <formula>"High"</formula>
    </cfRule>
    <cfRule type="cellIs" dxfId="301" priority="17" operator="equal">
      <formula>"Medium"</formula>
    </cfRule>
    <cfRule type="cellIs" dxfId="300" priority="18" operator="equal">
      <formula>"Low"</formula>
    </cfRule>
  </conditionalFormatting>
  <conditionalFormatting sqref="O6:O107">
    <cfRule type="cellIs" dxfId="299" priority="19" operator="equal">
      <formula>"New"</formula>
    </cfRule>
    <cfRule type="cellIs" dxfId="298" priority="20" operator="equal">
      <formula>"In Progress"</formula>
    </cfRule>
    <cfRule type="cellIs" dxfId="297" priority="21" operator="equal">
      <formula>"Fixed"</formula>
    </cfRule>
    <cfRule type="cellIs" dxfId="296" priority="22" operator="equal">
      <formula>"Resolved"</formula>
    </cfRule>
    <cfRule type="cellIs" dxfId="295" priority="23" operator="equal">
      <formula>"Closed"</formula>
    </cfRule>
    <cfRule type="cellIs" dxfId="294" priority="24" operator="equal">
      <formula>"Done"</formula>
    </cfRule>
    <cfRule type="cellIs" dxfId="293" priority="25" operator="equal">
      <formula>"Reopened"</formula>
    </cfRule>
  </conditionalFormatting>
  <dataValidations count="1">
    <dataValidation type="list" allowBlank="1" showInputMessage="1" showErrorMessage="1" sqref="N6:O107" xr:uid="{4A7B2738-3AD4-4C68-8601-ACF972160166}">
      <formula1>"New,Investigating,Dev Fixing,Ready to test,Ready to retest,Re-Open"</formula1>
    </dataValidation>
  </dataValidations>
  <hyperlinks>
    <hyperlink ref="C6" r:id="rId1" xr:uid="{50E353D9-E828-4234-B1D8-B4AF12C7AE77}"/>
    <hyperlink ref="C10" r:id="rId2" xr:uid="{B4CED418-28D9-4C57-8455-B566F72502CA}"/>
    <hyperlink ref="C11" r:id="rId3" xr:uid="{E77719B4-9598-46A7-BF4E-0F3A7505BAF3}"/>
    <hyperlink ref="C12:C33" r:id="rId4" display="BUG 71164" xr:uid="{15DEAA81-4EA7-4676-B551-1F9D75DBCF95}"/>
    <hyperlink ref="C12" r:id="rId5" display="BUG 71210" xr:uid="{ABB1DCA2-CEAB-4D18-8080-113C6AEBC621}"/>
    <hyperlink ref="C13" r:id="rId6" display="BUG 71440" xr:uid="{B33F050B-5BA0-4544-B9C0-FC25359DC779}"/>
    <hyperlink ref="C14" r:id="rId7" display="BUG 71448" xr:uid="{D802E200-D6F4-4023-AF12-01CFA95CD127}"/>
    <hyperlink ref="C15" r:id="rId8" display="BUG 71453" xr:uid="{D4773FC8-4486-4D4C-8F76-4A61C69F6820}"/>
    <hyperlink ref="C16" r:id="rId9" display="BUG 71727" xr:uid="{824B6110-0D50-4673-8DD0-DDD8A379A0B6}"/>
    <hyperlink ref="C8" r:id="rId10" xr:uid="{DB406BE5-B05C-447F-9E1A-24A69A382BD6}"/>
    <hyperlink ref="C9" r:id="rId11" xr:uid="{6EE0BEEF-633D-4B18-8C03-A5ADB5D61949}"/>
    <hyperlink ref="C34" r:id="rId12" xr:uid="{4B170E74-A778-45B1-A4C4-CAE3C471B3B4}"/>
    <hyperlink ref="C35" r:id="rId13" xr:uid="{6E2719AA-8946-483A-9497-AB66AABC223E}"/>
    <hyperlink ref="C36" r:id="rId14" xr:uid="{7CF94653-B94A-4A3C-A0A5-23A61581BA4D}"/>
    <hyperlink ref="C37" r:id="rId15" xr:uid="{0A1FF381-8004-4F37-A31B-E5258FECB9A7}"/>
    <hyperlink ref="C38" r:id="rId16" xr:uid="{F0B7C096-A9BD-42B7-A19B-DCEF5DA7B3CB}"/>
    <hyperlink ref="C39" r:id="rId17" xr:uid="{CE6A4FE5-16F9-4E87-9AFD-45CC8B608402}"/>
    <hyperlink ref="C40" r:id="rId18" xr:uid="{6B97E848-0002-42AA-90E1-A5C8B1DC88EF}"/>
    <hyperlink ref="C41" r:id="rId19" xr:uid="{F42FA84D-D0ED-4292-85F1-40E8FA737347}"/>
    <hyperlink ref="C42" r:id="rId20" xr:uid="{5BF0DB28-7C28-4CD2-892D-B90002354E44}"/>
    <hyperlink ref="C43" r:id="rId21" xr:uid="{B3D12F2C-570F-41F0-AAB0-C71DCCF79F40}"/>
    <hyperlink ref="C44" r:id="rId22" xr:uid="{CB0C2B88-BF34-4E7D-8C07-E06FFB2D8ED7}"/>
    <hyperlink ref="C45" r:id="rId23" xr:uid="{EC0815B7-0712-4EC9-9845-E5D8F22F149C}"/>
    <hyperlink ref="C46" r:id="rId24" display="ฺBUG 71997" xr:uid="{3BAC83AA-1287-44F0-B748-38BB6705DB7B}"/>
    <hyperlink ref="C47" r:id="rId25" xr:uid="{07C5EC95-497D-4D32-B041-13C3C1AAEADF}"/>
    <hyperlink ref="C48" r:id="rId26" xr:uid="{5396D3CB-6D20-4FE5-8436-3D53C48C90B3}"/>
    <hyperlink ref="C49" r:id="rId27" xr:uid="{10403876-B58A-495E-A3DD-75885EE8F9A3}"/>
    <hyperlink ref="C50" r:id="rId28" xr:uid="{C9D8643A-8AB7-423B-BAAB-3CE9FC81A744}"/>
    <hyperlink ref="C51" r:id="rId29" display="BUG 72004" xr:uid="{68AA03EA-E958-473F-8B4B-39EBBDCE9E77}"/>
    <hyperlink ref="C52" r:id="rId30" xr:uid="{8E990B27-C131-42E1-ABA6-BD9DF341EF07}"/>
    <hyperlink ref="C53" r:id="rId31" display="BUG 72008" xr:uid="{E520448A-D29D-4EAB-AF07-6C33BC1836AF}"/>
    <hyperlink ref="C54" r:id="rId32" display="BUG 72008" xr:uid="{46569592-4A8A-4047-B9B8-6C00709FA69D}"/>
    <hyperlink ref="C55" r:id="rId33" display="BUG 72008" xr:uid="{19D67420-7D12-476D-8C3E-953DE53439E8}"/>
    <hyperlink ref="C56" r:id="rId34" xr:uid="{B306AF4F-0330-4E5C-A6C9-0E7B81820C1C}"/>
    <hyperlink ref="C57" r:id="rId35" xr:uid="{856E6F6E-69F2-48A4-AC97-4815C6F79E51}"/>
    <hyperlink ref="C58" r:id="rId36" xr:uid="{C57BB87E-5A53-405A-BC17-E549D75FA3CC}"/>
    <hyperlink ref="C59" r:id="rId37" xr:uid="{451F8B08-AED5-44E6-9AF4-1517E740F118}"/>
    <hyperlink ref="C60" r:id="rId38" display="BUG 72008" xr:uid="{4F194C91-4731-4EFF-AED1-3831D761FB8D}"/>
    <hyperlink ref="C61" r:id="rId39" xr:uid="{0D81155A-6E0A-4A09-8AC2-0AABBA413200}"/>
    <hyperlink ref="C62" r:id="rId40" xr:uid="{81E1447A-EB58-4CD6-8BA0-3857A45006EB}"/>
    <hyperlink ref="C63" r:id="rId41" xr:uid="{1BF98F87-D154-4615-B1D4-C98AAE07FF52}"/>
    <hyperlink ref="C64" r:id="rId42" xr:uid="{DDD5A85F-65DB-434B-9831-BBEAEEF99512}"/>
    <hyperlink ref="C65" r:id="rId43" xr:uid="{139E94D9-783D-4FD0-A64B-73CC27E56142}"/>
    <hyperlink ref="C66" r:id="rId44" xr:uid="{4DBFA251-57B5-4613-917A-16B1A4660082}"/>
    <hyperlink ref="C67" r:id="rId45" xr:uid="{E5240C4C-85B2-4D84-918A-C94C77339313}"/>
    <hyperlink ref="C68" r:id="rId46" display="ฺBUG 72050" xr:uid="{D40C4A5B-0E2C-482A-BD4E-BDAE92A53F6C}"/>
  </hyperlink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5CD0D-157B-406B-96D7-B864F5F7F1C0}">
  <dimension ref="A1:Q8"/>
  <sheetViews>
    <sheetView topLeftCell="B1" workbookViewId="0">
      <selection activeCell="P13" sqref="P13"/>
    </sheetView>
  </sheetViews>
  <sheetFormatPr defaultRowHeight="14.45"/>
  <cols>
    <col min="1" max="1" width="23.85546875" bestFit="1" customWidth="1"/>
    <col min="2" max="3" width="22.85546875" customWidth="1"/>
    <col min="4" max="14" width="17.140625" customWidth="1"/>
    <col min="15" max="16" width="15.7109375" customWidth="1"/>
  </cols>
  <sheetData>
    <row r="1" spans="1:17" ht="17.45">
      <c r="A1" s="581" t="s">
        <v>190</v>
      </c>
      <c r="B1" s="581"/>
      <c r="C1" s="581"/>
      <c r="D1" s="581"/>
      <c r="E1" s="581"/>
      <c r="F1" s="581"/>
      <c r="G1" s="581"/>
      <c r="H1" s="581"/>
      <c r="I1" s="581"/>
      <c r="J1" s="581"/>
      <c r="K1" s="581"/>
      <c r="L1" s="581"/>
      <c r="M1" s="581"/>
      <c r="N1" s="581"/>
      <c r="O1" s="581"/>
      <c r="P1" s="581"/>
    </row>
    <row r="2" spans="1:17">
      <c r="A2" s="1" t="s">
        <v>1</v>
      </c>
      <c r="B2" s="1" t="s">
        <v>2</v>
      </c>
      <c r="C2" s="1" t="s">
        <v>191</v>
      </c>
      <c r="D2" s="68" t="s">
        <v>192</v>
      </c>
      <c r="E2" s="68" t="s">
        <v>193</v>
      </c>
      <c r="F2" s="68" t="s">
        <v>194</v>
      </c>
      <c r="G2" s="68" t="s">
        <v>5</v>
      </c>
      <c r="H2" s="69" t="s">
        <v>8</v>
      </c>
      <c r="I2" s="70" t="s">
        <v>9</v>
      </c>
      <c r="J2" s="71" t="s">
        <v>10</v>
      </c>
      <c r="K2" s="72" t="s">
        <v>195</v>
      </c>
      <c r="L2" s="69" t="s">
        <v>196</v>
      </c>
      <c r="M2" s="70" t="s">
        <v>197</v>
      </c>
      <c r="N2" s="388" t="s">
        <v>198</v>
      </c>
      <c r="O2" s="73" t="s">
        <v>199</v>
      </c>
      <c r="P2" s="73" t="s">
        <v>200</v>
      </c>
    </row>
    <row r="3" spans="1:17">
      <c r="A3" s="2" t="s">
        <v>14</v>
      </c>
      <c r="B3" s="74" t="s">
        <v>15</v>
      </c>
      <c r="C3" s="74">
        <v>250</v>
      </c>
      <c r="D3" s="233">
        <f>COUNTIF(EC!$M:$M,"Pending deploy")</f>
        <v>0</v>
      </c>
      <c r="E3" s="233">
        <f>COUNTIF(EC!$M:$M,"Pending confirm")</f>
        <v>0</v>
      </c>
      <c r="F3" s="233">
        <f>COUNTIF(EC!$M:$M,"Ready to test")</f>
        <v>0</v>
      </c>
      <c r="G3" s="233">
        <f>COUNTIF(EC!$M:$M,"Testing")</f>
        <v>3</v>
      </c>
      <c r="H3" s="233">
        <f>COUNTIF(EC!$M:$M,"Passed")</f>
        <v>8</v>
      </c>
      <c r="I3" s="233">
        <f>COUNTIF(EC!$M:$M,"Failed")</f>
        <v>7</v>
      </c>
      <c r="J3" s="233">
        <f>COUNTIF(EC!$M:$M,"Blocked")</f>
        <v>2</v>
      </c>
      <c r="K3" s="233">
        <f>COUNTIF(EC!$M:$M,"Re-Testing")</f>
        <v>0</v>
      </c>
      <c r="L3" s="233">
        <f>COUNTIF(EC!$M:$M,"Re-Test Passed")</f>
        <v>0</v>
      </c>
      <c r="M3" s="233">
        <f>COUNTIF(EC!$M:$M,"Re-Test Failed")</f>
        <v>0</v>
      </c>
      <c r="N3" s="76">
        <f>SUM(G3:M3)</f>
        <v>20</v>
      </c>
      <c r="O3" s="77">
        <f>SUM(G3:M3)/C3</f>
        <v>0.08</v>
      </c>
      <c r="P3" s="82"/>
      <c r="Q3" s="17"/>
    </row>
    <row r="4" spans="1:17">
      <c r="A4" s="2" t="s">
        <v>19</v>
      </c>
      <c r="B4" s="74" t="s">
        <v>20</v>
      </c>
      <c r="C4" s="74">
        <f>SUM(D4:M4)</f>
        <v>431</v>
      </c>
      <c r="D4" s="76">
        <f>COUNTIF(BE!$M:$M,"Pending deploy")</f>
        <v>4</v>
      </c>
      <c r="E4" s="76">
        <f>COUNTIF(BE!$M:$M,"Pending confirm")</f>
        <v>4</v>
      </c>
      <c r="F4" s="76">
        <f>COUNTIF(BE!$M:$M,"Ready to test")</f>
        <v>228</v>
      </c>
      <c r="G4" s="76">
        <f>COUNTIF(BE!$M:$M,"Testing")</f>
        <v>0</v>
      </c>
      <c r="H4" s="76">
        <f>COUNTIF(BE!$M:$M,"Passed")</f>
        <v>139</v>
      </c>
      <c r="I4" s="76">
        <f>COUNTIF(BE!$M:$M,"Failed")</f>
        <v>40</v>
      </c>
      <c r="J4" s="76">
        <f>COUNTIF(BE!$M:$M,"Blocked")</f>
        <v>6</v>
      </c>
      <c r="K4" s="76">
        <f>COUNTIF(BE!$M:$M,"Re-Testing")</f>
        <v>0</v>
      </c>
      <c r="L4" s="76">
        <f>COUNTIF(BE!$M:$M,"Re-Test Passed")</f>
        <v>10</v>
      </c>
      <c r="M4" s="76">
        <f>COUNTIF(BE!$M:$M,"Re-Test Failed")</f>
        <v>0</v>
      </c>
      <c r="N4" s="76">
        <f>SUM(G4:M4)</f>
        <v>195</v>
      </c>
      <c r="O4" s="77">
        <f>SUM(G4:M4)/C4</f>
        <v>0.45243619489559167</v>
      </c>
      <c r="P4" s="81">
        <f>SUM(H4,L4)/C4</f>
        <v>0.345707656612529</v>
      </c>
      <c r="Q4" s="17"/>
    </row>
    <row r="5" spans="1:17">
      <c r="A5" s="2" t="s">
        <v>23</v>
      </c>
      <c r="B5" s="74" t="s">
        <v>201</v>
      </c>
      <c r="C5" s="74"/>
      <c r="D5" s="19"/>
      <c r="E5" s="19"/>
      <c r="F5" s="19"/>
      <c r="G5" s="19"/>
      <c r="H5" s="19"/>
      <c r="I5" s="19"/>
      <c r="J5" s="19"/>
      <c r="K5" s="19"/>
      <c r="L5" s="19"/>
      <c r="M5" s="19"/>
      <c r="N5" s="20"/>
      <c r="O5" s="20"/>
      <c r="P5" s="19"/>
      <c r="Q5" s="17"/>
    </row>
    <row r="6" spans="1:17">
      <c r="A6" s="2" t="s">
        <v>31</v>
      </c>
      <c r="B6" s="74" t="s">
        <v>32</v>
      </c>
      <c r="C6" s="74"/>
      <c r="D6" s="19"/>
      <c r="E6" s="19"/>
      <c r="F6" s="19"/>
      <c r="G6" s="19"/>
      <c r="H6" s="19"/>
      <c r="I6" s="19"/>
      <c r="J6" s="19"/>
      <c r="K6" s="19"/>
      <c r="L6" s="19"/>
      <c r="M6" s="19"/>
      <c r="N6" s="20"/>
      <c r="O6" s="20"/>
      <c r="P6" s="19"/>
      <c r="Q6" s="17"/>
    </row>
    <row r="7" spans="1:17">
      <c r="A7" s="9" t="s">
        <v>35</v>
      </c>
      <c r="B7" s="75"/>
      <c r="C7" s="80"/>
      <c r="D7" s="19"/>
      <c r="E7" s="19"/>
      <c r="F7" s="19"/>
      <c r="G7" s="19"/>
      <c r="H7" s="19"/>
      <c r="I7" s="19"/>
      <c r="J7" s="19"/>
      <c r="K7" s="19"/>
      <c r="L7" s="19"/>
      <c r="M7" s="19"/>
      <c r="N7" s="20"/>
      <c r="O7" s="20"/>
      <c r="P7" s="19"/>
      <c r="Q7" s="17"/>
    </row>
    <row r="8" spans="1:17">
      <c r="D8" s="17"/>
      <c r="E8" s="17"/>
      <c r="F8" s="17"/>
      <c r="G8" s="17"/>
      <c r="H8" s="17"/>
      <c r="I8" s="17"/>
      <c r="J8" s="17"/>
      <c r="K8" s="17"/>
      <c r="L8" s="17"/>
      <c r="M8" s="17"/>
      <c r="N8" s="17"/>
      <c r="O8" s="17"/>
      <c r="P8" s="17"/>
    </row>
  </sheetData>
  <mergeCells count="1">
    <mergeCell ref="A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8C83E-C4F5-4488-A7B7-0DD13C83C92B}">
  <sheetPr filterMode="1"/>
  <dimension ref="A1:S273"/>
  <sheetViews>
    <sheetView tabSelected="1" zoomScale="60" zoomScaleNormal="60" workbookViewId="0">
      <pane xSplit="3" ySplit="1" topLeftCell="H35" activePane="bottomRight" state="frozen"/>
      <selection pane="bottomRight" activeCell="L30" sqref="L30"/>
      <selection pane="bottomLeft"/>
      <selection pane="topRight"/>
    </sheetView>
  </sheetViews>
  <sheetFormatPr defaultRowHeight="18" customHeight="1"/>
  <cols>
    <col min="1" max="1" width="7.5703125" style="22" customWidth="1"/>
    <col min="2" max="2" width="16.140625" style="22" customWidth="1"/>
    <col min="3" max="3" width="14" bestFit="1" customWidth="1"/>
    <col min="4" max="4" width="97.5703125" customWidth="1"/>
    <col min="5" max="5" width="24" customWidth="1"/>
    <col min="6" max="6" width="20.42578125" bestFit="1" customWidth="1"/>
    <col min="7" max="7" width="9.28515625" customWidth="1"/>
    <col min="8" max="8" width="113.140625" style="79" customWidth="1"/>
    <col min="9" max="9" width="97" customWidth="1"/>
    <col min="10" max="10" width="31.140625" customWidth="1"/>
    <col min="11" max="11" width="79.7109375" customWidth="1"/>
    <col min="12" max="12" width="99.85546875" customWidth="1"/>
    <col min="13" max="13" width="25.7109375" customWidth="1"/>
    <col min="14" max="14" width="25.28515625" style="130" customWidth="1"/>
    <col min="15" max="15" width="16.85546875" customWidth="1"/>
    <col min="16" max="16" width="15.140625" customWidth="1"/>
    <col min="17" max="17" width="112.42578125" customWidth="1"/>
    <col min="18" max="18" width="22.85546875" bestFit="1" customWidth="1"/>
  </cols>
  <sheetData>
    <row r="1" spans="1:19" ht="18" customHeight="1">
      <c r="A1" s="78" t="s">
        <v>202</v>
      </c>
      <c r="B1" s="78" t="s">
        <v>203</v>
      </c>
      <c r="C1" s="86" t="s">
        <v>204</v>
      </c>
      <c r="D1" s="86" t="s">
        <v>3</v>
      </c>
      <c r="E1" s="86" t="s">
        <v>205</v>
      </c>
      <c r="F1" s="87" t="s">
        <v>206</v>
      </c>
      <c r="G1" s="87" t="s">
        <v>207</v>
      </c>
      <c r="H1" s="87" t="s">
        <v>208</v>
      </c>
      <c r="I1" s="88" t="s">
        <v>209</v>
      </c>
      <c r="J1" s="89" t="s">
        <v>210</v>
      </c>
      <c r="K1" s="90" t="s">
        <v>211</v>
      </c>
      <c r="L1" s="90" t="s">
        <v>212</v>
      </c>
      <c r="M1" s="30" t="s">
        <v>213</v>
      </c>
      <c r="N1" s="30" t="s">
        <v>214</v>
      </c>
      <c r="O1" s="30" t="s">
        <v>215</v>
      </c>
      <c r="P1" s="30" t="s">
        <v>216</v>
      </c>
      <c r="Q1" s="30" t="s">
        <v>50</v>
      </c>
      <c r="R1" s="30" t="s">
        <v>217</v>
      </c>
    </row>
    <row r="2" spans="1:19" ht="299.25" hidden="1" customHeight="1">
      <c r="A2" s="362">
        <v>1</v>
      </c>
      <c r="B2" s="362" t="s">
        <v>218</v>
      </c>
      <c r="C2" s="363" t="s">
        <v>219</v>
      </c>
      <c r="D2" s="363" t="s">
        <v>220</v>
      </c>
      <c r="E2" s="563" t="s">
        <v>221</v>
      </c>
      <c r="F2" s="362" t="s">
        <v>222</v>
      </c>
      <c r="G2" s="362" t="s">
        <v>39</v>
      </c>
      <c r="H2" s="363" t="s">
        <v>223</v>
      </c>
      <c r="I2" s="364" t="s">
        <v>224</v>
      </c>
      <c r="J2" s="363" t="s">
        <v>225</v>
      </c>
      <c r="K2" s="363" t="s">
        <v>226</v>
      </c>
      <c r="L2" s="363" t="s">
        <v>227</v>
      </c>
      <c r="M2" s="365" t="s">
        <v>9</v>
      </c>
      <c r="N2" s="493">
        <v>46267</v>
      </c>
      <c r="O2" s="367" t="s">
        <v>228</v>
      </c>
      <c r="P2" s="462" t="s">
        <v>229</v>
      </c>
      <c r="Q2" s="363" t="s">
        <v>230</v>
      </c>
      <c r="R2" s="367"/>
      <c r="S2" s="17"/>
    </row>
    <row r="3" spans="1:19" ht="409.5" hidden="1">
      <c r="A3" s="362">
        <v>2</v>
      </c>
      <c r="B3" s="362" t="s">
        <v>218</v>
      </c>
      <c r="C3" s="363" t="s">
        <v>231</v>
      </c>
      <c r="D3" s="363" t="s">
        <v>232</v>
      </c>
      <c r="E3" s="363" t="s">
        <v>233</v>
      </c>
      <c r="F3" s="362" t="s">
        <v>222</v>
      </c>
      <c r="G3" s="362" t="s">
        <v>39</v>
      </c>
      <c r="H3" s="363" t="s">
        <v>234</v>
      </c>
      <c r="I3" s="364" t="s">
        <v>235</v>
      </c>
      <c r="J3" s="363" t="s">
        <v>225</v>
      </c>
      <c r="K3" s="363" t="s">
        <v>236</v>
      </c>
      <c r="L3" s="363" t="s">
        <v>237</v>
      </c>
      <c r="M3" s="365" t="s">
        <v>9</v>
      </c>
      <c r="N3" s="493">
        <v>46266</v>
      </c>
      <c r="O3" s="367" t="s">
        <v>238</v>
      </c>
      <c r="P3" s="367" t="s">
        <v>239</v>
      </c>
      <c r="Q3" s="363" t="s">
        <v>240</v>
      </c>
      <c r="R3" s="367"/>
      <c r="S3" s="17"/>
    </row>
    <row r="4" spans="1:19" ht="409.5" hidden="1">
      <c r="A4" s="362">
        <v>3</v>
      </c>
      <c r="B4" s="362" t="s">
        <v>218</v>
      </c>
      <c r="C4" s="363" t="s">
        <v>241</v>
      </c>
      <c r="D4" s="363" t="s">
        <v>242</v>
      </c>
      <c r="E4" s="363" t="s">
        <v>243</v>
      </c>
      <c r="F4" s="362" t="s">
        <v>222</v>
      </c>
      <c r="G4" s="362" t="s">
        <v>39</v>
      </c>
      <c r="H4" s="363" t="s">
        <v>244</v>
      </c>
      <c r="I4" s="364" t="s">
        <v>245</v>
      </c>
      <c r="J4" s="363" t="s">
        <v>225</v>
      </c>
      <c r="K4" s="363" t="s">
        <v>246</v>
      </c>
      <c r="L4" s="363" t="s">
        <v>247</v>
      </c>
      <c r="M4" s="365" t="s">
        <v>9</v>
      </c>
      <c r="N4" s="493">
        <v>46267</v>
      </c>
      <c r="O4" s="367" t="s">
        <v>238</v>
      </c>
      <c r="P4" s="367" t="s">
        <v>248</v>
      </c>
      <c r="Q4" s="363" t="s">
        <v>249</v>
      </c>
      <c r="R4" s="367"/>
      <c r="S4" s="17"/>
    </row>
    <row r="5" spans="1:19" ht="409.5" hidden="1">
      <c r="A5" s="362">
        <v>4</v>
      </c>
      <c r="B5" s="362" t="s">
        <v>218</v>
      </c>
      <c r="C5" s="363" t="s">
        <v>250</v>
      </c>
      <c r="D5" s="363" t="s">
        <v>251</v>
      </c>
      <c r="E5" s="363" t="s">
        <v>252</v>
      </c>
      <c r="F5" s="362" t="s">
        <v>222</v>
      </c>
      <c r="G5" s="362" t="s">
        <v>39</v>
      </c>
      <c r="H5" s="363" t="s">
        <v>253</v>
      </c>
      <c r="I5" s="364" t="s">
        <v>254</v>
      </c>
      <c r="J5" s="363" t="s">
        <v>225</v>
      </c>
      <c r="K5" s="363" t="s">
        <v>255</v>
      </c>
      <c r="L5" s="363" t="s">
        <v>256</v>
      </c>
      <c r="M5" s="365" t="s">
        <v>11</v>
      </c>
      <c r="N5" s="493"/>
      <c r="O5" s="367"/>
      <c r="P5" s="367"/>
      <c r="Q5" s="363" t="s">
        <v>257</v>
      </c>
      <c r="R5" s="367"/>
      <c r="S5" s="17"/>
    </row>
    <row r="6" spans="1:19" ht="409.5" hidden="1">
      <c r="A6" s="362">
        <v>5</v>
      </c>
      <c r="B6" s="362" t="s">
        <v>218</v>
      </c>
      <c r="C6" s="363" t="s">
        <v>258</v>
      </c>
      <c r="D6" s="363" t="s">
        <v>259</v>
      </c>
      <c r="E6" s="363" t="s">
        <v>260</v>
      </c>
      <c r="F6" s="362" t="s">
        <v>222</v>
      </c>
      <c r="G6" s="362" t="s">
        <v>39</v>
      </c>
      <c r="H6" s="363" t="s">
        <v>261</v>
      </c>
      <c r="I6" s="364" t="s">
        <v>262</v>
      </c>
      <c r="J6" s="363" t="s">
        <v>225</v>
      </c>
      <c r="K6" s="363" t="s">
        <v>263</v>
      </c>
      <c r="L6" s="363" t="s">
        <v>264</v>
      </c>
      <c r="M6" s="365" t="s">
        <v>9</v>
      </c>
      <c r="N6" s="493">
        <v>46267</v>
      </c>
      <c r="O6" s="367" t="s">
        <v>238</v>
      </c>
      <c r="P6" s="367" t="s">
        <v>265</v>
      </c>
      <c r="Q6" s="363" t="s">
        <v>266</v>
      </c>
      <c r="R6" s="367"/>
      <c r="S6" s="17"/>
    </row>
    <row r="7" spans="1:19" ht="387.6" hidden="1">
      <c r="A7" s="362">
        <v>6</v>
      </c>
      <c r="B7" s="362" t="s">
        <v>218</v>
      </c>
      <c r="C7" s="363" t="s">
        <v>267</v>
      </c>
      <c r="D7" s="363" t="s">
        <v>268</v>
      </c>
      <c r="E7" s="363" t="s">
        <v>269</v>
      </c>
      <c r="F7" s="362" t="s">
        <v>222</v>
      </c>
      <c r="G7" s="362" t="s">
        <v>39</v>
      </c>
      <c r="H7" s="363" t="s">
        <v>270</v>
      </c>
      <c r="I7" s="364" t="s">
        <v>271</v>
      </c>
      <c r="J7" s="363" t="s">
        <v>225</v>
      </c>
      <c r="K7" s="363" t="s">
        <v>272</v>
      </c>
      <c r="L7" s="363" t="s">
        <v>273</v>
      </c>
      <c r="M7" s="365" t="s">
        <v>11</v>
      </c>
      <c r="N7" s="493"/>
      <c r="O7" s="367"/>
      <c r="P7" s="367"/>
      <c r="Q7" s="363" t="s">
        <v>274</v>
      </c>
      <c r="R7" s="367"/>
      <c r="S7" s="17"/>
    </row>
    <row r="8" spans="1:19" ht="409.5" hidden="1">
      <c r="A8" s="362">
        <v>7</v>
      </c>
      <c r="B8" s="362" t="s">
        <v>218</v>
      </c>
      <c r="C8" s="363" t="s">
        <v>275</v>
      </c>
      <c r="D8" s="363" t="s">
        <v>276</v>
      </c>
      <c r="E8" s="363" t="s">
        <v>277</v>
      </c>
      <c r="F8" s="362" t="s">
        <v>222</v>
      </c>
      <c r="G8" s="362" t="s">
        <v>39</v>
      </c>
      <c r="H8" s="363" t="s">
        <v>278</v>
      </c>
      <c r="I8" s="364" t="s">
        <v>279</v>
      </c>
      <c r="J8" s="363" t="s">
        <v>225</v>
      </c>
      <c r="K8" s="363" t="s">
        <v>280</v>
      </c>
      <c r="L8" s="363" t="s">
        <v>281</v>
      </c>
      <c r="M8" s="365" t="s">
        <v>11</v>
      </c>
      <c r="N8" s="493"/>
      <c r="O8" s="367"/>
      <c r="P8" s="367"/>
      <c r="Q8" s="363" t="s">
        <v>282</v>
      </c>
      <c r="R8" s="367"/>
      <c r="S8" s="17"/>
    </row>
    <row r="9" spans="1:19" ht="409.5" hidden="1">
      <c r="A9" s="362">
        <v>8</v>
      </c>
      <c r="B9" s="362" t="s">
        <v>218</v>
      </c>
      <c r="C9" s="363" t="s">
        <v>283</v>
      </c>
      <c r="D9" s="363" t="s">
        <v>284</v>
      </c>
      <c r="E9" s="363" t="s">
        <v>285</v>
      </c>
      <c r="F9" s="362" t="s">
        <v>222</v>
      </c>
      <c r="G9" s="362" t="s">
        <v>39</v>
      </c>
      <c r="H9" s="363" t="s">
        <v>286</v>
      </c>
      <c r="I9" s="364" t="s">
        <v>287</v>
      </c>
      <c r="J9" s="363" t="s">
        <v>225</v>
      </c>
      <c r="K9" s="363" t="s">
        <v>288</v>
      </c>
      <c r="L9" s="363" t="s">
        <v>289</v>
      </c>
      <c r="M9" s="365" t="s">
        <v>11</v>
      </c>
      <c r="N9" s="493"/>
      <c r="O9" s="367"/>
      <c r="P9" s="367"/>
      <c r="Q9" s="363" t="s">
        <v>290</v>
      </c>
      <c r="R9" s="367"/>
      <c r="S9" s="17"/>
    </row>
    <row r="10" spans="1:19" ht="409.6" hidden="1">
      <c r="A10" s="362">
        <v>9</v>
      </c>
      <c r="B10" s="362" t="s">
        <v>218</v>
      </c>
      <c r="C10" s="363" t="s">
        <v>291</v>
      </c>
      <c r="D10" s="363" t="s">
        <v>292</v>
      </c>
      <c r="E10" s="363" t="s">
        <v>293</v>
      </c>
      <c r="F10" s="362" t="s">
        <v>222</v>
      </c>
      <c r="G10" s="362" t="s">
        <v>39</v>
      </c>
      <c r="H10" s="363" t="s">
        <v>294</v>
      </c>
      <c r="I10" s="364" t="s">
        <v>295</v>
      </c>
      <c r="J10" s="363" t="s">
        <v>225</v>
      </c>
      <c r="K10" s="363" t="s">
        <v>296</v>
      </c>
      <c r="L10" s="363" t="s">
        <v>297</v>
      </c>
      <c r="M10" s="365" t="s">
        <v>5</v>
      </c>
      <c r="N10" s="493"/>
      <c r="O10" s="367" t="s">
        <v>228</v>
      </c>
      <c r="P10" s="367"/>
      <c r="Q10" s="363" t="s">
        <v>298</v>
      </c>
      <c r="R10" s="367"/>
      <c r="S10" s="17"/>
    </row>
    <row r="11" spans="1:19" ht="409.5" hidden="1">
      <c r="A11" s="362">
        <v>10</v>
      </c>
      <c r="B11" s="362" t="s">
        <v>218</v>
      </c>
      <c r="C11" s="363" t="s">
        <v>299</v>
      </c>
      <c r="D11" s="363" t="s">
        <v>300</v>
      </c>
      <c r="E11" s="363" t="s">
        <v>301</v>
      </c>
      <c r="F11" s="362" t="s">
        <v>222</v>
      </c>
      <c r="G11" s="362" t="s">
        <v>40</v>
      </c>
      <c r="H11" s="363" t="s">
        <v>302</v>
      </c>
      <c r="I11" s="364" t="s">
        <v>303</v>
      </c>
      <c r="J11" s="363" t="s">
        <v>225</v>
      </c>
      <c r="K11" s="363" t="s">
        <v>304</v>
      </c>
      <c r="L11" s="363" t="s">
        <v>305</v>
      </c>
      <c r="M11" s="365" t="s">
        <v>11</v>
      </c>
      <c r="N11" s="493"/>
      <c r="O11" s="367"/>
      <c r="P11" s="367"/>
      <c r="Q11" s="363" t="s">
        <v>306</v>
      </c>
      <c r="R11" s="367"/>
      <c r="S11" s="17"/>
    </row>
    <row r="12" spans="1:19" ht="409.5" hidden="1">
      <c r="A12" s="362">
        <v>11</v>
      </c>
      <c r="B12" s="362" t="s">
        <v>218</v>
      </c>
      <c r="C12" s="363" t="s">
        <v>307</v>
      </c>
      <c r="D12" s="363" t="s">
        <v>308</v>
      </c>
      <c r="E12" s="363" t="s">
        <v>309</v>
      </c>
      <c r="F12" s="362" t="s">
        <v>222</v>
      </c>
      <c r="G12" s="362" t="s">
        <v>40</v>
      </c>
      <c r="H12" s="363" t="s">
        <v>310</v>
      </c>
      <c r="I12" s="364" t="s">
        <v>311</v>
      </c>
      <c r="J12" s="363" t="s">
        <v>225</v>
      </c>
      <c r="K12" s="363" t="s">
        <v>312</v>
      </c>
      <c r="L12" s="363" t="s">
        <v>313</v>
      </c>
      <c r="M12" s="365" t="s">
        <v>11</v>
      </c>
      <c r="N12" s="493"/>
      <c r="O12" s="367"/>
      <c r="P12" s="367"/>
      <c r="Q12" s="363" t="s">
        <v>306</v>
      </c>
      <c r="R12" s="367"/>
      <c r="S12" s="17"/>
    </row>
    <row r="13" spans="1:19" ht="409.5" hidden="1">
      <c r="A13" s="362">
        <v>12</v>
      </c>
      <c r="B13" s="362" t="s">
        <v>218</v>
      </c>
      <c r="C13" s="363" t="s">
        <v>314</v>
      </c>
      <c r="D13" s="363" t="s">
        <v>315</v>
      </c>
      <c r="E13" s="363" t="s">
        <v>316</v>
      </c>
      <c r="F13" s="362" t="s">
        <v>222</v>
      </c>
      <c r="G13" s="362" t="s">
        <v>39</v>
      </c>
      <c r="H13" s="363" t="s">
        <v>317</v>
      </c>
      <c r="I13" s="364" t="s">
        <v>318</v>
      </c>
      <c r="J13" s="363" t="s">
        <v>225</v>
      </c>
      <c r="K13" s="363" t="s">
        <v>319</v>
      </c>
      <c r="L13" s="363" t="s">
        <v>320</v>
      </c>
      <c r="M13" s="365" t="s">
        <v>6</v>
      </c>
      <c r="N13" s="493"/>
      <c r="O13" s="367"/>
      <c r="P13" s="367"/>
      <c r="Q13" s="363" t="s">
        <v>321</v>
      </c>
      <c r="R13" s="367"/>
      <c r="S13" s="17"/>
    </row>
    <row r="14" spans="1:19" ht="399.95" hidden="1">
      <c r="A14" s="362">
        <v>13</v>
      </c>
      <c r="B14" s="362" t="s">
        <v>218</v>
      </c>
      <c r="C14" s="363" t="s">
        <v>322</v>
      </c>
      <c r="D14" s="363" t="s">
        <v>323</v>
      </c>
      <c r="E14" s="363" t="s">
        <v>324</v>
      </c>
      <c r="F14" s="362" t="s">
        <v>222</v>
      </c>
      <c r="G14" s="362" t="s">
        <v>40</v>
      </c>
      <c r="H14" s="363" t="s">
        <v>325</v>
      </c>
      <c r="I14" s="364" t="s">
        <v>326</v>
      </c>
      <c r="J14" s="363" t="s">
        <v>225</v>
      </c>
      <c r="K14" s="363" t="s">
        <v>327</v>
      </c>
      <c r="L14" s="363" t="s">
        <v>328</v>
      </c>
      <c r="M14" s="365" t="s">
        <v>6</v>
      </c>
      <c r="N14" s="493"/>
      <c r="O14" s="367"/>
      <c r="P14" s="367"/>
      <c r="Q14" s="363" t="s">
        <v>329</v>
      </c>
      <c r="R14" s="367"/>
      <c r="S14" s="17"/>
    </row>
    <row r="15" spans="1:19" ht="362.45" hidden="1">
      <c r="A15" s="362">
        <v>14</v>
      </c>
      <c r="B15" s="362" t="s">
        <v>218</v>
      </c>
      <c r="C15" s="363" t="s">
        <v>330</v>
      </c>
      <c r="D15" s="363" t="s">
        <v>331</v>
      </c>
      <c r="E15" s="363" t="s">
        <v>332</v>
      </c>
      <c r="F15" s="362" t="s">
        <v>222</v>
      </c>
      <c r="G15" s="362" t="s">
        <v>39</v>
      </c>
      <c r="H15" s="363" t="s">
        <v>333</v>
      </c>
      <c r="I15" s="364" t="s">
        <v>334</v>
      </c>
      <c r="J15" s="363" t="s">
        <v>335</v>
      </c>
      <c r="K15" s="363" t="s">
        <v>336</v>
      </c>
      <c r="L15" s="363" t="s">
        <v>337</v>
      </c>
      <c r="M15" s="365" t="s">
        <v>6</v>
      </c>
      <c r="N15" s="493"/>
      <c r="O15" s="367"/>
      <c r="P15" s="367"/>
      <c r="Q15" s="363"/>
      <c r="R15" s="367"/>
      <c r="S15" s="17"/>
    </row>
    <row r="16" spans="1:19" ht="350.1" hidden="1">
      <c r="A16" s="362">
        <v>15</v>
      </c>
      <c r="B16" s="362" t="s">
        <v>218</v>
      </c>
      <c r="C16" s="363" t="s">
        <v>338</v>
      </c>
      <c r="D16" s="363" t="s">
        <v>339</v>
      </c>
      <c r="E16" s="363" t="s">
        <v>340</v>
      </c>
      <c r="F16" s="362" t="s">
        <v>222</v>
      </c>
      <c r="G16" s="362" t="s">
        <v>39</v>
      </c>
      <c r="H16" s="363" t="s">
        <v>341</v>
      </c>
      <c r="I16" s="364" t="s">
        <v>342</v>
      </c>
      <c r="J16" s="363" t="s">
        <v>335</v>
      </c>
      <c r="K16" s="363" t="s">
        <v>343</v>
      </c>
      <c r="L16" s="363" t="s">
        <v>344</v>
      </c>
      <c r="M16" s="365" t="s">
        <v>6</v>
      </c>
      <c r="N16" s="493"/>
      <c r="O16" s="367"/>
      <c r="P16" s="367"/>
      <c r="Q16" s="363"/>
      <c r="R16" s="367"/>
      <c r="S16" s="17"/>
    </row>
    <row r="17" spans="1:19" ht="362.45" hidden="1">
      <c r="A17" s="362">
        <v>16</v>
      </c>
      <c r="B17" s="362" t="s">
        <v>218</v>
      </c>
      <c r="C17" s="363" t="s">
        <v>345</v>
      </c>
      <c r="D17" s="363" t="s">
        <v>346</v>
      </c>
      <c r="E17" s="363" t="s">
        <v>347</v>
      </c>
      <c r="F17" s="362" t="s">
        <v>222</v>
      </c>
      <c r="G17" s="362" t="s">
        <v>39</v>
      </c>
      <c r="H17" s="363" t="s">
        <v>348</v>
      </c>
      <c r="I17" s="364" t="s">
        <v>349</v>
      </c>
      <c r="J17" s="363" t="s">
        <v>335</v>
      </c>
      <c r="K17" s="363" t="s">
        <v>350</v>
      </c>
      <c r="L17" s="363" t="s">
        <v>351</v>
      </c>
      <c r="M17" s="365" t="s">
        <v>11</v>
      </c>
      <c r="N17" s="493"/>
      <c r="O17" s="367"/>
      <c r="P17" s="367"/>
      <c r="Q17" s="363" t="s">
        <v>352</v>
      </c>
      <c r="R17" s="367"/>
      <c r="S17" s="17"/>
    </row>
    <row r="18" spans="1:19" ht="375" hidden="1">
      <c r="A18" s="362">
        <v>17</v>
      </c>
      <c r="B18" s="362" t="s">
        <v>218</v>
      </c>
      <c r="C18" s="363" t="s">
        <v>353</v>
      </c>
      <c r="D18" s="363" t="s">
        <v>354</v>
      </c>
      <c r="E18" s="363" t="s">
        <v>355</v>
      </c>
      <c r="F18" s="362" t="s">
        <v>222</v>
      </c>
      <c r="G18" s="362" t="s">
        <v>40</v>
      </c>
      <c r="H18" s="363" t="s">
        <v>356</v>
      </c>
      <c r="I18" s="364" t="s">
        <v>357</v>
      </c>
      <c r="J18" s="363" t="s">
        <v>335</v>
      </c>
      <c r="K18" s="363" t="s">
        <v>358</v>
      </c>
      <c r="L18" s="363" t="s">
        <v>359</v>
      </c>
      <c r="M18" s="365" t="s">
        <v>6</v>
      </c>
      <c r="N18" s="493"/>
      <c r="O18" s="367"/>
      <c r="P18" s="367"/>
      <c r="Q18" s="363" t="s">
        <v>360</v>
      </c>
      <c r="R18" s="367"/>
      <c r="S18" s="17"/>
    </row>
    <row r="19" spans="1:19" ht="387.6" hidden="1">
      <c r="A19" s="362">
        <v>18</v>
      </c>
      <c r="B19" s="362" t="s">
        <v>218</v>
      </c>
      <c r="C19" s="363" t="s">
        <v>361</v>
      </c>
      <c r="D19" s="363" t="s">
        <v>362</v>
      </c>
      <c r="E19" s="363" t="s">
        <v>363</v>
      </c>
      <c r="F19" s="362" t="s">
        <v>222</v>
      </c>
      <c r="G19" s="362" t="s">
        <v>40</v>
      </c>
      <c r="H19" s="363" t="s">
        <v>364</v>
      </c>
      <c r="I19" s="364" t="s">
        <v>365</v>
      </c>
      <c r="J19" s="363" t="s">
        <v>335</v>
      </c>
      <c r="K19" s="363" t="s">
        <v>366</v>
      </c>
      <c r="L19" s="363" t="s">
        <v>367</v>
      </c>
      <c r="M19" s="365" t="s">
        <v>11</v>
      </c>
      <c r="N19" s="493"/>
      <c r="O19" s="367"/>
      <c r="P19" s="367"/>
      <c r="Q19" s="363" t="s">
        <v>368</v>
      </c>
      <c r="R19" s="367"/>
      <c r="S19" s="17"/>
    </row>
    <row r="20" spans="1:19" ht="409.5" hidden="1">
      <c r="A20" s="362">
        <v>19</v>
      </c>
      <c r="B20" s="362" t="s">
        <v>218</v>
      </c>
      <c r="C20" s="363" t="s">
        <v>369</v>
      </c>
      <c r="D20" s="363" t="s">
        <v>370</v>
      </c>
      <c r="E20" s="363" t="s">
        <v>371</v>
      </c>
      <c r="F20" s="362" t="s">
        <v>222</v>
      </c>
      <c r="G20" s="362" t="s">
        <v>40</v>
      </c>
      <c r="H20" s="363" t="s">
        <v>372</v>
      </c>
      <c r="I20" s="364" t="s">
        <v>373</v>
      </c>
      <c r="J20" s="363" t="s">
        <v>335</v>
      </c>
      <c r="K20" s="363" t="s">
        <v>374</v>
      </c>
      <c r="L20" s="363" t="s">
        <v>375</v>
      </c>
      <c r="M20" s="365" t="s">
        <v>6</v>
      </c>
      <c r="N20" s="493"/>
      <c r="O20" s="367"/>
      <c r="P20" s="367"/>
      <c r="Q20" s="363"/>
      <c r="R20" s="367"/>
      <c r="S20" s="17"/>
    </row>
    <row r="21" spans="1:19" ht="409.5" hidden="1">
      <c r="A21" s="362">
        <v>20</v>
      </c>
      <c r="B21" s="362" t="s">
        <v>218</v>
      </c>
      <c r="C21" s="363" t="s">
        <v>376</v>
      </c>
      <c r="D21" s="363" t="s">
        <v>377</v>
      </c>
      <c r="E21" s="363" t="s">
        <v>378</v>
      </c>
      <c r="F21" s="362" t="s">
        <v>222</v>
      </c>
      <c r="G21" s="362" t="s">
        <v>40</v>
      </c>
      <c r="H21" s="363" t="s">
        <v>379</v>
      </c>
      <c r="I21" s="364" t="s">
        <v>380</v>
      </c>
      <c r="J21" s="363" t="s">
        <v>335</v>
      </c>
      <c r="K21" s="363" t="s">
        <v>381</v>
      </c>
      <c r="L21" s="363" t="s">
        <v>382</v>
      </c>
      <c r="M21" s="365" t="s">
        <v>6</v>
      </c>
      <c r="N21" s="493"/>
      <c r="O21" s="367"/>
      <c r="P21" s="367"/>
      <c r="Q21" s="363" t="s">
        <v>383</v>
      </c>
      <c r="R21" s="367"/>
      <c r="S21" s="17"/>
    </row>
    <row r="22" spans="1:19" ht="324.95" hidden="1">
      <c r="A22" s="362">
        <v>21</v>
      </c>
      <c r="B22" s="362" t="s">
        <v>218</v>
      </c>
      <c r="C22" s="363" t="s">
        <v>384</v>
      </c>
      <c r="D22" s="363" t="s">
        <v>385</v>
      </c>
      <c r="E22" s="363" t="s">
        <v>386</v>
      </c>
      <c r="F22" s="362" t="s">
        <v>222</v>
      </c>
      <c r="G22" s="362" t="s">
        <v>39</v>
      </c>
      <c r="H22" s="363" t="s">
        <v>387</v>
      </c>
      <c r="I22" s="364" t="s">
        <v>388</v>
      </c>
      <c r="J22" s="363" t="s">
        <v>225</v>
      </c>
      <c r="K22" s="363" t="s">
        <v>389</v>
      </c>
      <c r="L22" s="363" t="s">
        <v>390</v>
      </c>
      <c r="M22" s="365" t="s">
        <v>11</v>
      </c>
      <c r="N22" s="493"/>
      <c r="O22" s="367"/>
      <c r="P22" s="367"/>
      <c r="Q22" s="363" t="s">
        <v>391</v>
      </c>
      <c r="R22" s="367"/>
      <c r="S22" s="17"/>
    </row>
    <row r="23" spans="1:19" ht="312.60000000000002" hidden="1">
      <c r="A23" s="362">
        <v>22</v>
      </c>
      <c r="B23" s="362" t="s">
        <v>218</v>
      </c>
      <c r="C23" s="363" t="s">
        <v>392</v>
      </c>
      <c r="D23" s="363" t="s">
        <v>393</v>
      </c>
      <c r="E23" s="363" t="s">
        <v>394</v>
      </c>
      <c r="F23" s="362" t="s">
        <v>222</v>
      </c>
      <c r="G23" s="362" t="s">
        <v>39</v>
      </c>
      <c r="H23" s="363" t="s">
        <v>395</v>
      </c>
      <c r="I23" s="364" t="s">
        <v>396</v>
      </c>
      <c r="J23" s="363" t="s">
        <v>225</v>
      </c>
      <c r="K23" s="363" t="s">
        <v>397</v>
      </c>
      <c r="L23" s="363" t="s">
        <v>398</v>
      </c>
      <c r="M23" s="365" t="s">
        <v>11</v>
      </c>
      <c r="N23" s="493"/>
      <c r="O23" s="367"/>
      <c r="P23" s="367"/>
      <c r="Q23" s="363" t="s">
        <v>399</v>
      </c>
      <c r="R23" s="367"/>
      <c r="S23" s="17"/>
    </row>
    <row r="24" spans="1:19" ht="409.5" hidden="1">
      <c r="A24" s="362">
        <v>23</v>
      </c>
      <c r="B24" s="362" t="s">
        <v>218</v>
      </c>
      <c r="C24" s="363" t="s">
        <v>400</v>
      </c>
      <c r="D24" s="363" t="s">
        <v>401</v>
      </c>
      <c r="E24" s="363" t="s">
        <v>402</v>
      </c>
      <c r="F24" s="362" t="s">
        <v>403</v>
      </c>
      <c r="G24" s="362" t="s">
        <v>39</v>
      </c>
      <c r="H24" s="363" t="s">
        <v>404</v>
      </c>
      <c r="I24" s="364" t="s">
        <v>405</v>
      </c>
      <c r="J24" s="363" t="s">
        <v>406</v>
      </c>
      <c r="K24" s="363" t="s">
        <v>407</v>
      </c>
      <c r="L24" s="363" t="s">
        <v>408</v>
      </c>
      <c r="M24" s="365" t="s">
        <v>6</v>
      </c>
      <c r="N24" s="493"/>
      <c r="O24" s="367"/>
      <c r="P24" s="367"/>
      <c r="Q24" s="363" t="s">
        <v>409</v>
      </c>
      <c r="R24" s="367"/>
      <c r="S24" s="17"/>
    </row>
    <row r="25" spans="1:19" ht="375" hidden="1">
      <c r="A25" s="362">
        <v>24</v>
      </c>
      <c r="B25" s="362" t="s">
        <v>218</v>
      </c>
      <c r="C25" s="363" t="s">
        <v>410</v>
      </c>
      <c r="D25" s="363" t="s">
        <v>411</v>
      </c>
      <c r="E25" s="363" t="s">
        <v>412</v>
      </c>
      <c r="F25" s="362" t="s">
        <v>222</v>
      </c>
      <c r="G25" s="362" t="s">
        <v>40</v>
      </c>
      <c r="H25" s="363" t="s">
        <v>413</v>
      </c>
      <c r="I25" s="363" t="s">
        <v>414</v>
      </c>
      <c r="J25" s="363" t="s">
        <v>415</v>
      </c>
      <c r="K25" s="363" t="s">
        <v>416</v>
      </c>
      <c r="L25" s="363" t="s">
        <v>417</v>
      </c>
      <c r="M25" s="365" t="s">
        <v>6</v>
      </c>
      <c r="N25" s="493"/>
      <c r="O25" s="367"/>
      <c r="P25" s="367"/>
      <c r="Q25" s="363" t="s">
        <v>418</v>
      </c>
      <c r="R25" s="367"/>
      <c r="S25" s="17"/>
    </row>
    <row r="26" spans="1:19" ht="409.5" hidden="1">
      <c r="A26" s="362">
        <v>25</v>
      </c>
      <c r="B26" s="362" t="s">
        <v>218</v>
      </c>
      <c r="C26" s="363" t="s">
        <v>419</v>
      </c>
      <c r="D26" s="363" t="s">
        <v>420</v>
      </c>
      <c r="E26" s="363" t="s">
        <v>421</v>
      </c>
      <c r="F26" s="362" t="s">
        <v>222</v>
      </c>
      <c r="G26" s="362" t="s">
        <v>39</v>
      </c>
      <c r="H26" s="363" t="s">
        <v>422</v>
      </c>
      <c r="I26" s="364" t="s">
        <v>423</v>
      </c>
      <c r="J26" s="363" t="s">
        <v>225</v>
      </c>
      <c r="K26" s="363" t="s">
        <v>424</v>
      </c>
      <c r="L26" s="363" t="s">
        <v>425</v>
      </c>
      <c r="M26" s="365" t="s">
        <v>11</v>
      </c>
      <c r="N26" s="493"/>
      <c r="O26" s="367"/>
      <c r="P26" s="367"/>
      <c r="Q26" s="363" t="s">
        <v>426</v>
      </c>
      <c r="R26" s="367"/>
      <c r="S26" s="17"/>
    </row>
    <row r="27" spans="1:19" ht="409.5" hidden="1">
      <c r="A27" s="362">
        <v>26</v>
      </c>
      <c r="B27" s="362" t="s">
        <v>218</v>
      </c>
      <c r="C27" s="363" t="s">
        <v>427</v>
      </c>
      <c r="D27" s="363" t="s">
        <v>428</v>
      </c>
      <c r="E27" s="363" t="s">
        <v>429</v>
      </c>
      <c r="F27" s="362" t="s">
        <v>222</v>
      </c>
      <c r="G27" s="362" t="s">
        <v>39</v>
      </c>
      <c r="H27" s="363" t="s">
        <v>430</v>
      </c>
      <c r="I27" s="364" t="s">
        <v>431</v>
      </c>
      <c r="J27" s="363" t="s">
        <v>225</v>
      </c>
      <c r="K27" s="363" t="s">
        <v>432</v>
      </c>
      <c r="L27" s="363" t="s">
        <v>433</v>
      </c>
      <c r="M27" s="365" t="s">
        <v>6</v>
      </c>
      <c r="N27" s="493"/>
      <c r="O27" s="367"/>
      <c r="P27" s="367"/>
      <c r="Q27" s="363" t="s">
        <v>434</v>
      </c>
      <c r="R27" s="367"/>
      <c r="S27" s="17"/>
    </row>
    <row r="28" spans="1:19" ht="409.5" hidden="1">
      <c r="A28" s="362">
        <v>27</v>
      </c>
      <c r="B28" s="362" t="s">
        <v>218</v>
      </c>
      <c r="C28" s="363" t="s">
        <v>435</v>
      </c>
      <c r="D28" s="363" t="s">
        <v>436</v>
      </c>
      <c r="E28" s="363" t="s">
        <v>437</v>
      </c>
      <c r="F28" s="362" t="s">
        <v>403</v>
      </c>
      <c r="G28" s="362" t="s">
        <v>40</v>
      </c>
      <c r="H28" s="363" t="s">
        <v>438</v>
      </c>
      <c r="I28" s="364" t="s">
        <v>439</v>
      </c>
      <c r="J28" s="363" t="s">
        <v>225</v>
      </c>
      <c r="K28" s="363" t="s">
        <v>440</v>
      </c>
      <c r="L28" s="363" t="s">
        <v>441</v>
      </c>
      <c r="M28" s="365" t="s">
        <v>11</v>
      </c>
      <c r="N28" s="493"/>
      <c r="O28" s="367"/>
      <c r="P28" s="367"/>
      <c r="Q28" s="363" t="s">
        <v>442</v>
      </c>
      <c r="R28" s="367"/>
      <c r="S28" s="17"/>
    </row>
    <row r="29" spans="1:19" ht="350.1" hidden="1">
      <c r="A29" s="362">
        <v>28</v>
      </c>
      <c r="B29" s="362" t="s">
        <v>218</v>
      </c>
      <c r="C29" s="363" t="s">
        <v>443</v>
      </c>
      <c r="D29" s="363" t="s">
        <v>444</v>
      </c>
      <c r="E29" s="363" t="s">
        <v>445</v>
      </c>
      <c r="F29" s="362" t="s">
        <v>403</v>
      </c>
      <c r="G29" s="362" t="s">
        <v>39</v>
      </c>
      <c r="H29" s="363" t="s">
        <v>446</v>
      </c>
      <c r="I29" s="364" t="s">
        <v>447</v>
      </c>
      <c r="J29" s="363" t="s">
        <v>225</v>
      </c>
      <c r="K29" s="363" t="s">
        <v>448</v>
      </c>
      <c r="L29" s="363" t="s">
        <v>449</v>
      </c>
      <c r="M29" s="365" t="s">
        <v>6</v>
      </c>
      <c r="N29" s="493"/>
      <c r="O29" s="367"/>
      <c r="P29" s="367"/>
      <c r="Q29" s="363" t="s">
        <v>450</v>
      </c>
      <c r="R29" s="367"/>
      <c r="S29" s="17"/>
    </row>
    <row r="30" spans="1:19" ht="75" hidden="1">
      <c r="A30" s="362">
        <v>29</v>
      </c>
      <c r="B30" s="362" t="s">
        <v>218</v>
      </c>
      <c r="C30" s="363" t="s">
        <v>451</v>
      </c>
      <c r="D30" s="363" t="s">
        <v>452</v>
      </c>
      <c r="E30" s="363" t="s">
        <v>453</v>
      </c>
      <c r="F30" s="362" t="s">
        <v>403</v>
      </c>
      <c r="G30" s="362" t="s">
        <v>39</v>
      </c>
      <c r="H30" s="363" t="s">
        <v>454</v>
      </c>
      <c r="I30" s="364" t="s">
        <v>455</v>
      </c>
      <c r="J30" s="363" t="s">
        <v>225</v>
      </c>
      <c r="K30" s="363" t="s">
        <v>456</v>
      </c>
      <c r="L30" s="363" t="s">
        <v>457</v>
      </c>
      <c r="M30" s="365" t="s">
        <v>9</v>
      </c>
      <c r="N30" s="493">
        <v>46267</v>
      </c>
      <c r="O30" s="367" t="s">
        <v>458</v>
      </c>
      <c r="P30" s="360" t="s">
        <v>136</v>
      </c>
      <c r="Q30" s="363"/>
      <c r="R30" s="367"/>
      <c r="S30" s="17"/>
    </row>
    <row r="31" spans="1:19" ht="375" hidden="1">
      <c r="A31" s="362">
        <v>30</v>
      </c>
      <c r="B31" s="362" t="s">
        <v>218</v>
      </c>
      <c r="C31" s="363" t="s">
        <v>459</v>
      </c>
      <c r="D31" s="363" t="s">
        <v>460</v>
      </c>
      <c r="E31" s="363" t="s">
        <v>461</v>
      </c>
      <c r="F31" s="362" t="s">
        <v>222</v>
      </c>
      <c r="G31" s="362" t="s">
        <v>39</v>
      </c>
      <c r="H31" s="363" t="s">
        <v>462</v>
      </c>
      <c r="I31" s="364" t="s">
        <v>463</v>
      </c>
      <c r="J31" s="363" t="s">
        <v>225</v>
      </c>
      <c r="K31" s="363" t="s">
        <v>464</v>
      </c>
      <c r="L31" s="363" t="s">
        <v>465</v>
      </c>
      <c r="M31" s="365" t="s">
        <v>6</v>
      </c>
      <c r="N31" s="493"/>
      <c r="O31" s="367"/>
      <c r="P31" s="367"/>
      <c r="Q31" s="363" t="s">
        <v>466</v>
      </c>
      <c r="R31" s="367"/>
      <c r="S31" s="17"/>
    </row>
    <row r="32" spans="1:19" ht="375" hidden="1">
      <c r="A32" s="362">
        <v>31</v>
      </c>
      <c r="B32" s="362" t="s">
        <v>218</v>
      </c>
      <c r="C32" s="363" t="s">
        <v>467</v>
      </c>
      <c r="D32" s="363" t="s">
        <v>468</v>
      </c>
      <c r="E32" s="363" t="s">
        <v>469</v>
      </c>
      <c r="F32" s="362" t="s">
        <v>222</v>
      </c>
      <c r="G32" s="362" t="s">
        <v>40</v>
      </c>
      <c r="H32" s="363" t="s">
        <v>470</v>
      </c>
      <c r="I32" s="364" t="s">
        <v>471</v>
      </c>
      <c r="J32" s="363" t="s">
        <v>225</v>
      </c>
      <c r="K32" s="363" t="s">
        <v>472</v>
      </c>
      <c r="L32" s="363" t="s">
        <v>473</v>
      </c>
      <c r="M32" s="365" t="s">
        <v>11</v>
      </c>
      <c r="N32" s="493"/>
      <c r="O32" s="367"/>
      <c r="P32" s="367"/>
      <c r="Q32" s="363" t="s">
        <v>474</v>
      </c>
      <c r="R32" s="367"/>
      <c r="S32" s="17"/>
    </row>
    <row r="33" spans="1:19" ht="409.5" hidden="1">
      <c r="A33" s="362">
        <v>32</v>
      </c>
      <c r="B33" s="362" t="s">
        <v>218</v>
      </c>
      <c r="C33" s="363" t="s">
        <v>475</v>
      </c>
      <c r="D33" s="363" t="s">
        <v>476</v>
      </c>
      <c r="E33" s="363" t="s">
        <v>477</v>
      </c>
      <c r="F33" s="362" t="s">
        <v>222</v>
      </c>
      <c r="G33" s="362" t="s">
        <v>39</v>
      </c>
      <c r="H33" s="363" t="s">
        <v>478</v>
      </c>
      <c r="I33" s="364" t="s">
        <v>479</v>
      </c>
      <c r="J33" s="363" t="s">
        <v>225</v>
      </c>
      <c r="K33" s="363" t="s">
        <v>480</v>
      </c>
      <c r="L33" s="363" t="s">
        <v>481</v>
      </c>
      <c r="M33" s="365" t="s">
        <v>11</v>
      </c>
      <c r="N33" s="493"/>
      <c r="O33" s="367"/>
      <c r="P33" s="367"/>
      <c r="Q33" s="363" t="s">
        <v>482</v>
      </c>
      <c r="R33" s="367"/>
      <c r="S33" s="17"/>
    </row>
    <row r="34" spans="1:19" ht="387.6" hidden="1">
      <c r="A34" s="362">
        <v>33</v>
      </c>
      <c r="B34" s="362" t="s">
        <v>218</v>
      </c>
      <c r="C34" s="363" t="s">
        <v>483</v>
      </c>
      <c r="D34" s="363" t="s">
        <v>484</v>
      </c>
      <c r="E34" s="363" t="s">
        <v>485</v>
      </c>
      <c r="F34" s="362" t="s">
        <v>222</v>
      </c>
      <c r="G34" s="362" t="s">
        <v>39</v>
      </c>
      <c r="H34" s="363" t="s">
        <v>486</v>
      </c>
      <c r="I34" s="364" t="s">
        <v>487</v>
      </c>
      <c r="J34" s="363" t="s">
        <v>225</v>
      </c>
      <c r="K34" s="363" t="s">
        <v>488</v>
      </c>
      <c r="L34" s="363" t="s">
        <v>489</v>
      </c>
      <c r="M34" s="365" t="s">
        <v>11</v>
      </c>
      <c r="N34" s="493"/>
      <c r="O34" s="367"/>
      <c r="P34" s="367"/>
      <c r="Q34" s="363" t="s">
        <v>482</v>
      </c>
      <c r="R34" s="367"/>
      <c r="S34" s="17"/>
    </row>
    <row r="35" spans="1:19" ht="387.6">
      <c r="A35" s="362">
        <v>34</v>
      </c>
      <c r="B35" s="362" t="s">
        <v>218</v>
      </c>
      <c r="C35" s="363" t="s">
        <v>490</v>
      </c>
      <c r="D35" s="363" t="s">
        <v>491</v>
      </c>
      <c r="E35" s="363" t="s">
        <v>492</v>
      </c>
      <c r="F35" s="362" t="s">
        <v>222</v>
      </c>
      <c r="G35" s="362" t="s">
        <v>39</v>
      </c>
      <c r="H35" s="363" t="s">
        <v>493</v>
      </c>
      <c r="I35" s="364" t="s">
        <v>494</v>
      </c>
      <c r="J35" s="363" t="s">
        <v>225</v>
      </c>
      <c r="K35" s="363" t="s">
        <v>495</v>
      </c>
      <c r="L35" s="363" t="s">
        <v>496</v>
      </c>
      <c r="M35" s="365" t="s">
        <v>8</v>
      </c>
      <c r="N35" s="493">
        <v>46267</v>
      </c>
      <c r="O35" s="367" t="s">
        <v>238</v>
      </c>
      <c r="P35" s="367"/>
      <c r="Q35" s="363" t="s">
        <v>497</v>
      </c>
      <c r="R35" s="367"/>
      <c r="S35" s="17"/>
    </row>
    <row r="36" spans="1:19" ht="375" hidden="1">
      <c r="A36" s="362">
        <v>35</v>
      </c>
      <c r="B36" s="362" t="s">
        <v>218</v>
      </c>
      <c r="C36" s="363" t="s">
        <v>498</v>
      </c>
      <c r="D36" s="363" t="s">
        <v>499</v>
      </c>
      <c r="E36" s="363" t="s">
        <v>500</v>
      </c>
      <c r="F36" s="362" t="s">
        <v>222</v>
      </c>
      <c r="G36" s="362" t="s">
        <v>40</v>
      </c>
      <c r="H36" s="363" t="s">
        <v>501</v>
      </c>
      <c r="I36" s="364" t="s">
        <v>502</v>
      </c>
      <c r="J36" s="363" t="s">
        <v>225</v>
      </c>
      <c r="K36" s="363" t="s">
        <v>503</v>
      </c>
      <c r="L36" s="363" t="s">
        <v>504</v>
      </c>
      <c r="M36" s="365" t="s">
        <v>6</v>
      </c>
      <c r="N36" s="493"/>
      <c r="O36" s="367"/>
      <c r="P36" s="367"/>
      <c r="Q36" s="363" t="s">
        <v>505</v>
      </c>
      <c r="R36" s="367"/>
      <c r="S36" s="17"/>
    </row>
    <row r="37" spans="1:19" ht="362.45" hidden="1">
      <c r="A37" s="362">
        <v>36</v>
      </c>
      <c r="B37" s="362" t="s">
        <v>218</v>
      </c>
      <c r="C37" s="363" t="s">
        <v>506</v>
      </c>
      <c r="D37" s="363" t="s">
        <v>507</v>
      </c>
      <c r="E37" s="363" t="s">
        <v>508</v>
      </c>
      <c r="F37" s="362" t="s">
        <v>222</v>
      </c>
      <c r="G37" s="362" t="s">
        <v>39</v>
      </c>
      <c r="H37" s="363" t="s">
        <v>509</v>
      </c>
      <c r="I37" s="364" t="s">
        <v>510</v>
      </c>
      <c r="J37" s="363" t="s">
        <v>225</v>
      </c>
      <c r="K37" s="363" t="s">
        <v>511</v>
      </c>
      <c r="L37" s="363" t="s">
        <v>512</v>
      </c>
      <c r="M37" s="365" t="s">
        <v>11</v>
      </c>
      <c r="N37" s="493"/>
      <c r="O37" s="367"/>
      <c r="P37" s="367"/>
      <c r="Q37" s="363" t="s">
        <v>513</v>
      </c>
      <c r="R37" s="367"/>
      <c r="S37" s="17"/>
    </row>
    <row r="38" spans="1:19" ht="387.6" hidden="1">
      <c r="A38" s="362">
        <v>37</v>
      </c>
      <c r="B38" s="362" t="s">
        <v>218</v>
      </c>
      <c r="C38" s="363" t="s">
        <v>514</v>
      </c>
      <c r="D38" s="363" t="s">
        <v>515</v>
      </c>
      <c r="E38" s="363" t="s">
        <v>516</v>
      </c>
      <c r="F38" s="362" t="s">
        <v>222</v>
      </c>
      <c r="G38" s="362" t="s">
        <v>39</v>
      </c>
      <c r="H38" s="363" t="s">
        <v>517</v>
      </c>
      <c r="I38" s="364" t="s">
        <v>518</v>
      </c>
      <c r="J38" s="363" t="s">
        <v>225</v>
      </c>
      <c r="K38" s="363" t="s">
        <v>519</v>
      </c>
      <c r="L38" s="363" t="s">
        <v>520</v>
      </c>
      <c r="M38" s="365" t="s">
        <v>11</v>
      </c>
      <c r="N38" s="493"/>
      <c r="O38" s="367"/>
      <c r="P38" s="367"/>
      <c r="Q38" s="363" t="s">
        <v>521</v>
      </c>
      <c r="R38" s="367"/>
      <c r="S38" s="17"/>
    </row>
    <row r="39" spans="1:19" ht="375" hidden="1">
      <c r="A39" s="362">
        <v>38</v>
      </c>
      <c r="B39" s="362" t="s">
        <v>218</v>
      </c>
      <c r="C39" s="363" t="s">
        <v>522</v>
      </c>
      <c r="D39" s="363" t="s">
        <v>523</v>
      </c>
      <c r="E39" s="363" t="s">
        <v>524</v>
      </c>
      <c r="F39" s="362" t="s">
        <v>222</v>
      </c>
      <c r="G39" s="362" t="s">
        <v>39</v>
      </c>
      <c r="H39" s="363" t="s">
        <v>525</v>
      </c>
      <c r="I39" s="364" t="s">
        <v>526</v>
      </c>
      <c r="J39" s="363" t="s">
        <v>225</v>
      </c>
      <c r="K39" s="363" t="s">
        <v>527</v>
      </c>
      <c r="L39" s="363" t="s">
        <v>528</v>
      </c>
      <c r="M39" s="365" t="s">
        <v>11</v>
      </c>
      <c r="N39" s="493"/>
      <c r="O39" s="367"/>
      <c r="P39" s="367"/>
      <c r="Q39" s="363" t="s">
        <v>529</v>
      </c>
      <c r="R39" s="367"/>
      <c r="S39" s="17"/>
    </row>
    <row r="40" spans="1:19" ht="362.45" hidden="1">
      <c r="A40" s="362">
        <v>39</v>
      </c>
      <c r="B40" s="362" t="s">
        <v>218</v>
      </c>
      <c r="C40" s="363" t="s">
        <v>530</v>
      </c>
      <c r="D40" s="363" t="s">
        <v>531</v>
      </c>
      <c r="E40" s="363" t="s">
        <v>532</v>
      </c>
      <c r="F40" s="362" t="s">
        <v>222</v>
      </c>
      <c r="G40" s="362" t="s">
        <v>39</v>
      </c>
      <c r="H40" s="363" t="s">
        <v>533</v>
      </c>
      <c r="I40" s="364" t="s">
        <v>534</v>
      </c>
      <c r="J40" s="363" t="s">
        <v>225</v>
      </c>
      <c r="K40" s="363" t="s">
        <v>535</v>
      </c>
      <c r="L40" s="363" t="s">
        <v>536</v>
      </c>
      <c r="M40" s="365" t="s">
        <v>11</v>
      </c>
      <c r="N40" s="493"/>
      <c r="O40" s="367"/>
      <c r="P40" s="367"/>
      <c r="Q40" s="363" t="s">
        <v>537</v>
      </c>
      <c r="R40" s="367"/>
      <c r="S40" s="17"/>
    </row>
    <row r="41" spans="1:19" ht="350.1" hidden="1">
      <c r="A41" s="362">
        <v>40</v>
      </c>
      <c r="B41" s="362" t="s">
        <v>218</v>
      </c>
      <c r="C41" s="363" t="s">
        <v>538</v>
      </c>
      <c r="D41" s="363" t="s">
        <v>539</v>
      </c>
      <c r="E41" s="363" t="s">
        <v>540</v>
      </c>
      <c r="F41" s="362" t="s">
        <v>222</v>
      </c>
      <c r="G41" s="362" t="s">
        <v>40</v>
      </c>
      <c r="H41" s="363" t="s">
        <v>541</v>
      </c>
      <c r="I41" s="364" t="s">
        <v>542</v>
      </c>
      <c r="J41" s="363" t="s">
        <v>225</v>
      </c>
      <c r="K41" s="363" t="s">
        <v>543</v>
      </c>
      <c r="L41" s="363" t="s">
        <v>544</v>
      </c>
      <c r="M41" s="365" t="s">
        <v>11</v>
      </c>
      <c r="N41" s="493"/>
      <c r="O41" s="367"/>
      <c r="P41" s="367"/>
      <c r="Q41" s="363" t="s">
        <v>545</v>
      </c>
      <c r="R41" s="367"/>
      <c r="S41" s="17"/>
    </row>
    <row r="42" spans="1:19" ht="375" hidden="1">
      <c r="A42" s="362">
        <v>41</v>
      </c>
      <c r="B42" s="362" t="s">
        <v>218</v>
      </c>
      <c r="C42" s="363" t="s">
        <v>546</v>
      </c>
      <c r="D42" s="363" t="s">
        <v>547</v>
      </c>
      <c r="E42" s="363" t="s">
        <v>548</v>
      </c>
      <c r="F42" s="362" t="s">
        <v>222</v>
      </c>
      <c r="G42" s="362" t="s">
        <v>39</v>
      </c>
      <c r="H42" s="363" t="s">
        <v>549</v>
      </c>
      <c r="I42" s="364" t="s">
        <v>550</v>
      </c>
      <c r="J42" s="363" t="s">
        <v>225</v>
      </c>
      <c r="K42" s="363" t="s">
        <v>551</v>
      </c>
      <c r="L42" s="363" t="s">
        <v>552</v>
      </c>
      <c r="M42" s="365" t="s">
        <v>6</v>
      </c>
      <c r="N42" s="493"/>
      <c r="O42" s="367"/>
      <c r="P42" s="367"/>
      <c r="Q42" s="363" t="s">
        <v>553</v>
      </c>
      <c r="R42" s="367"/>
      <c r="S42" s="17"/>
    </row>
    <row r="43" spans="1:19" ht="362.45" hidden="1">
      <c r="A43" s="362">
        <v>42</v>
      </c>
      <c r="B43" s="362" t="s">
        <v>218</v>
      </c>
      <c r="C43" s="363" t="s">
        <v>554</v>
      </c>
      <c r="D43" s="363" t="s">
        <v>555</v>
      </c>
      <c r="E43" s="363" t="s">
        <v>556</v>
      </c>
      <c r="F43" s="362" t="s">
        <v>222</v>
      </c>
      <c r="G43" s="362" t="s">
        <v>39</v>
      </c>
      <c r="H43" s="363" t="s">
        <v>557</v>
      </c>
      <c r="I43" s="364" t="s">
        <v>558</v>
      </c>
      <c r="J43" s="363" t="s">
        <v>225</v>
      </c>
      <c r="K43" s="363" t="s">
        <v>559</v>
      </c>
      <c r="L43" s="363" t="s">
        <v>560</v>
      </c>
      <c r="M43" s="365" t="s">
        <v>11</v>
      </c>
      <c r="N43" s="493"/>
      <c r="O43" s="367"/>
      <c r="P43" s="367"/>
      <c r="Q43" s="363" t="s">
        <v>561</v>
      </c>
      <c r="R43" s="367"/>
      <c r="S43" s="17"/>
    </row>
    <row r="44" spans="1:19" ht="375" hidden="1">
      <c r="A44" s="362">
        <v>43</v>
      </c>
      <c r="B44" s="362" t="s">
        <v>218</v>
      </c>
      <c r="C44" s="363" t="s">
        <v>562</v>
      </c>
      <c r="D44" s="363" t="s">
        <v>563</v>
      </c>
      <c r="E44" s="363" t="s">
        <v>564</v>
      </c>
      <c r="F44" s="362" t="s">
        <v>222</v>
      </c>
      <c r="G44" s="362" t="s">
        <v>40</v>
      </c>
      <c r="H44" s="363" t="s">
        <v>565</v>
      </c>
      <c r="I44" s="364" t="s">
        <v>566</v>
      </c>
      <c r="J44" s="363" t="s">
        <v>225</v>
      </c>
      <c r="K44" s="363" t="s">
        <v>567</v>
      </c>
      <c r="L44" s="363" t="s">
        <v>568</v>
      </c>
      <c r="M44" s="365" t="s">
        <v>11</v>
      </c>
      <c r="N44" s="493"/>
      <c r="O44" s="367"/>
      <c r="P44" s="367"/>
      <c r="Q44" s="363" t="s">
        <v>569</v>
      </c>
      <c r="R44" s="367"/>
      <c r="S44" s="17"/>
    </row>
    <row r="45" spans="1:19" ht="409.5" hidden="1">
      <c r="A45" s="362">
        <v>44</v>
      </c>
      <c r="B45" s="362" t="s">
        <v>218</v>
      </c>
      <c r="C45" s="363" t="s">
        <v>570</v>
      </c>
      <c r="D45" s="363" t="s">
        <v>571</v>
      </c>
      <c r="E45" s="363" t="s">
        <v>572</v>
      </c>
      <c r="F45" s="362" t="s">
        <v>222</v>
      </c>
      <c r="G45" s="362" t="s">
        <v>39</v>
      </c>
      <c r="H45" s="363" t="s">
        <v>573</v>
      </c>
      <c r="I45" s="364" t="s">
        <v>574</v>
      </c>
      <c r="J45" s="363" t="s">
        <v>225</v>
      </c>
      <c r="K45" s="363" t="s">
        <v>575</v>
      </c>
      <c r="L45" s="363" t="s">
        <v>576</v>
      </c>
      <c r="M45" s="365" t="s">
        <v>6</v>
      </c>
      <c r="N45" s="493"/>
      <c r="O45" s="367"/>
      <c r="P45" s="367"/>
      <c r="Q45" s="363" t="s">
        <v>577</v>
      </c>
      <c r="R45" s="367"/>
      <c r="S45" s="17"/>
    </row>
    <row r="46" spans="1:19" ht="409.5" hidden="1">
      <c r="A46" s="362">
        <v>45</v>
      </c>
      <c r="B46" s="362" t="s">
        <v>218</v>
      </c>
      <c r="C46" s="363" t="s">
        <v>578</v>
      </c>
      <c r="D46" s="363" t="s">
        <v>579</v>
      </c>
      <c r="E46" s="363" t="s">
        <v>580</v>
      </c>
      <c r="F46" s="362" t="s">
        <v>222</v>
      </c>
      <c r="G46" s="362" t="s">
        <v>40</v>
      </c>
      <c r="H46" s="363" t="s">
        <v>581</v>
      </c>
      <c r="I46" s="364" t="s">
        <v>582</v>
      </c>
      <c r="J46" s="363" t="s">
        <v>225</v>
      </c>
      <c r="K46" s="363" t="s">
        <v>583</v>
      </c>
      <c r="L46" s="363" t="s">
        <v>584</v>
      </c>
      <c r="M46" s="365" t="s">
        <v>11</v>
      </c>
      <c r="N46" s="493"/>
      <c r="O46" s="367"/>
      <c r="P46" s="367"/>
      <c r="Q46" s="363" t="s">
        <v>585</v>
      </c>
      <c r="R46" s="367"/>
      <c r="S46" s="17"/>
    </row>
    <row r="47" spans="1:19" ht="409.5" hidden="1">
      <c r="A47" s="362">
        <v>46</v>
      </c>
      <c r="B47" s="362" t="s">
        <v>218</v>
      </c>
      <c r="C47" s="363" t="s">
        <v>586</v>
      </c>
      <c r="D47" s="363" t="s">
        <v>587</v>
      </c>
      <c r="E47" s="363" t="s">
        <v>588</v>
      </c>
      <c r="F47" s="362" t="s">
        <v>222</v>
      </c>
      <c r="G47" s="362" t="s">
        <v>39</v>
      </c>
      <c r="H47" s="363" t="s">
        <v>589</v>
      </c>
      <c r="I47" s="364" t="s">
        <v>590</v>
      </c>
      <c r="J47" s="363" t="s">
        <v>225</v>
      </c>
      <c r="K47" s="363" t="s">
        <v>591</v>
      </c>
      <c r="L47" s="363" t="s">
        <v>592</v>
      </c>
      <c r="M47" s="365" t="s">
        <v>11</v>
      </c>
      <c r="N47" s="493"/>
      <c r="O47" s="367"/>
      <c r="P47" s="367"/>
      <c r="Q47" s="363" t="s">
        <v>593</v>
      </c>
      <c r="R47" s="367"/>
      <c r="S47" s="17"/>
    </row>
    <row r="48" spans="1:19" ht="409.5" hidden="1">
      <c r="A48" s="362">
        <v>47</v>
      </c>
      <c r="B48" s="362" t="s">
        <v>218</v>
      </c>
      <c r="C48" s="363" t="s">
        <v>594</v>
      </c>
      <c r="D48" s="363" t="s">
        <v>595</v>
      </c>
      <c r="E48" s="363" t="s">
        <v>596</v>
      </c>
      <c r="F48" s="362" t="s">
        <v>222</v>
      </c>
      <c r="G48" s="362" t="s">
        <v>40</v>
      </c>
      <c r="H48" s="363" t="s">
        <v>597</v>
      </c>
      <c r="I48" s="364" t="s">
        <v>598</v>
      </c>
      <c r="J48" s="363" t="s">
        <v>225</v>
      </c>
      <c r="K48" s="363" t="s">
        <v>599</v>
      </c>
      <c r="L48" s="363" t="s">
        <v>600</v>
      </c>
      <c r="M48" s="365" t="s">
        <v>11</v>
      </c>
      <c r="N48" s="493"/>
      <c r="O48" s="367"/>
      <c r="P48" s="367"/>
      <c r="Q48" s="363" t="s">
        <v>601</v>
      </c>
      <c r="R48" s="367"/>
      <c r="S48" s="17"/>
    </row>
    <row r="49" spans="1:19" ht="409.5" hidden="1">
      <c r="A49" s="362">
        <v>48</v>
      </c>
      <c r="B49" s="362" t="s">
        <v>218</v>
      </c>
      <c r="C49" s="363" t="s">
        <v>602</v>
      </c>
      <c r="D49" s="363" t="s">
        <v>603</v>
      </c>
      <c r="E49" s="363" t="s">
        <v>604</v>
      </c>
      <c r="F49" s="362" t="s">
        <v>222</v>
      </c>
      <c r="G49" s="362" t="s">
        <v>39</v>
      </c>
      <c r="H49" s="363" t="s">
        <v>605</v>
      </c>
      <c r="I49" s="364" t="s">
        <v>606</v>
      </c>
      <c r="J49" s="363" t="s">
        <v>225</v>
      </c>
      <c r="K49" s="363" t="s">
        <v>607</v>
      </c>
      <c r="L49" s="363" t="s">
        <v>608</v>
      </c>
      <c r="M49" s="365" t="s">
        <v>11</v>
      </c>
      <c r="N49" s="493"/>
      <c r="O49" s="367"/>
      <c r="P49" s="367"/>
      <c r="Q49" s="363" t="s">
        <v>601</v>
      </c>
      <c r="R49" s="367"/>
      <c r="S49" s="17"/>
    </row>
    <row r="50" spans="1:19" ht="362.45" hidden="1">
      <c r="A50" s="362">
        <v>49</v>
      </c>
      <c r="B50" s="362" t="s">
        <v>218</v>
      </c>
      <c r="C50" s="363" t="s">
        <v>609</v>
      </c>
      <c r="D50" s="363" t="s">
        <v>610</v>
      </c>
      <c r="E50" s="363" t="s">
        <v>611</v>
      </c>
      <c r="F50" s="365" t="s">
        <v>403</v>
      </c>
      <c r="G50" s="362" t="s">
        <v>39</v>
      </c>
      <c r="H50" s="363" t="s">
        <v>612</v>
      </c>
      <c r="I50" s="364" t="s">
        <v>613</v>
      </c>
      <c r="J50" s="363" t="s">
        <v>225</v>
      </c>
      <c r="K50" s="363" t="s">
        <v>614</v>
      </c>
      <c r="L50" s="363" t="s">
        <v>615</v>
      </c>
      <c r="M50" s="365" t="s">
        <v>6</v>
      </c>
      <c r="N50" s="493"/>
      <c r="O50" s="367"/>
      <c r="P50" s="367"/>
      <c r="Q50" s="363" t="s">
        <v>616</v>
      </c>
      <c r="R50" s="367"/>
      <c r="S50" s="17"/>
    </row>
    <row r="51" spans="1:19" ht="350.1" hidden="1">
      <c r="A51" s="362">
        <v>50</v>
      </c>
      <c r="B51" s="362" t="s">
        <v>218</v>
      </c>
      <c r="C51" s="363" t="s">
        <v>617</v>
      </c>
      <c r="D51" s="363" t="s">
        <v>618</v>
      </c>
      <c r="E51" s="363" t="s">
        <v>619</v>
      </c>
      <c r="F51" s="362" t="s">
        <v>222</v>
      </c>
      <c r="G51" s="362" t="s">
        <v>39</v>
      </c>
      <c r="H51" s="363" t="s">
        <v>620</v>
      </c>
      <c r="I51" s="364" t="s">
        <v>621</v>
      </c>
      <c r="J51" s="363" t="s">
        <v>225</v>
      </c>
      <c r="K51" s="363" t="s">
        <v>622</v>
      </c>
      <c r="L51" s="363" t="s">
        <v>623</v>
      </c>
      <c r="M51" s="365" t="s">
        <v>6</v>
      </c>
      <c r="N51" s="493"/>
      <c r="O51" s="367"/>
      <c r="P51" s="367"/>
      <c r="Q51" s="363"/>
      <c r="R51" s="367"/>
      <c r="S51" s="17"/>
    </row>
    <row r="52" spans="1:19" ht="337.5" hidden="1">
      <c r="A52" s="362">
        <v>51</v>
      </c>
      <c r="B52" s="362" t="s">
        <v>218</v>
      </c>
      <c r="C52" s="363" t="s">
        <v>624</v>
      </c>
      <c r="D52" s="363" t="s">
        <v>625</v>
      </c>
      <c r="E52" s="363" t="s">
        <v>626</v>
      </c>
      <c r="F52" s="362" t="s">
        <v>403</v>
      </c>
      <c r="G52" s="362" t="s">
        <v>39</v>
      </c>
      <c r="H52" s="363" t="s">
        <v>627</v>
      </c>
      <c r="I52" s="364" t="s">
        <v>628</v>
      </c>
      <c r="J52" s="363" t="s">
        <v>225</v>
      </c>
      <c r="K52" s="363" t="s">
        <v>629</v>
      </c>
      <c r="L52" s="363" t="s">
        <v>630</v>
      </c>
      <c r="M52" s="365" t="s">
        <v>6</v>
      </c>
      <c r="N52" s="493"/>
      <c r="O52" s="367"/>
      <c r="P52" s="367"/>
      <c r="Q52" s="363" t="s">
        <v>631</v>
      </c>
      <c r="R52" s="367"/>
      <c r="S52" s="17"/>
    </row>
    <row r="53" spans="1:19" ht="350.1" hidden="1">
      <c r="A53" s="362">
        <v>52</v>
      </c>
      <c r="B53" s="362" t="s">
        <v>218</v>
      </c>
      <c r="C53" s="363" t="s">
        <v>632</v>
      </c>
      <c r="D53" s="363" t="s">
        <v>633</v>
      </c>
      <c r="E53" s="363" t="s">
        <v>634</v>
      </c>
      <c r="F53" s="362" t="s">
        <v>222</v>
      </c>
      <c r="G53" s="362" t="s">
        <v>39</v>
      </c>
      <c r="H53" s="363" t="s">
        <v>635</v>
      </c>
      <c r="I53" s="364" t="s">
        <v>636</v>
      </c>
      <c r="J53" s="363" t="s">
        <v>225</v>
      </c>
      <c r="K53" s="363" t="s">
        <v>637</v>
      </c>
      <c r="L53" s="363" t="s">
        <v>638</v>
      </c>
      <c r="M53" s="365" t="s">
        <v>6</v>
      </c>
      <c r="N53" s="493"/>
      <c r="O53" s="367"/>
      <c r="P53" s="367"/>
      <c r="Q53" s="363" t="s">
        <v>639</v>
      </c>
      <c r="R53" s="367"/>
      <c r="S53" s="17"/>
    </row>
    <row r="54" spans="1:19" ht="375" hidden="1">
      <c r="A54" s="362">
        <v>53</v>
      </c>
      <c r="B54" s="362" t="s">
        <v>218</v>
      </c>
      <c r="C54" s="363" t="s">
        <v>640</v>
      </c>
      <c r="D54" s="363" t="s">
        <v>641</v>
      </c>
      <c r="E54" s="363" t="s">
        <v>642</v>
      </c>
      <c r="F54" s="362" t="s">
        <v>222</v>
      </c>
      <c r="G54" s="362" t="s">
        <v>39</v>
      </c>
      <c r="H54" s="363" t="s">
        <v>643</v>
      </c>
      <c r="I54" s="364" t="s">
        <v>644</v>
      </c>
      <c r="J54" s="363" t="s">
        <v>225</v>
      </c>
      <c r="K54" s="363" t="s">
        <v>645</v>
      </c>
      <c r="L54" s="363" t="s">
        <v>646</v>
      </c>
      <c r="M54" s="365" t="s">
        <v>11</v>
      </c>
      <c r="N54" s="493"/>
      <c r="O54" s="367"/>
      <c r="P54" s="367"/>
      <c r="Q54" s="363" t="s">
        <v>647</v>
      </c>
      <c r="R54" s="367"/>
      <c r="S54" s="17"/>
    </row>
    <row r="55" spans="1:19" ht="350.1" hidden="1">
      <c r="A55" s="362">
        <v>54</v>
      </c>
      <c r="B55" s="362" t="s">
        <v>218</v>
      </c>
      <c r="C55" s="363" t="s">
        <v>648</v>
      </c>
      <c r="D55" s="363" t="s">
        <v>649</v>
      </c>
      <c r="E55" s="363" t="s">
        <v>650</v>
      </c>
      <c r="F55" s="362" t="s">
        <v>222</v>
      </c>
      <c r="G55" s="362" t="s">
        <v>39</v>
      </c>
      <c r="H55" s="363" t="s">
        <v>651</v>
      </c>
      <c r="I55" s="364" t="s">
        <v>652</v>
      </c>
      <c r="J55" s="363" t="s">
        <v>225</v>
      </c>
      <c r="K55" s="363" t="s">
        <v>653</v>
      </c>
      <c r="L55" s="363" t="s">
        <v>654</v>
      </c>
      <c r="M55" s="365" t="s">
        <v>6</v>
      </c>
      <c r="N55" s="493"/>
      <c r="O55" s="367"/>
      <c r="P55" s="367"/>
      <c r="Q55" s="363" t="s">
        <v>655</v>
      </c>
      <c r="R55" s="367"/>
      <c r="S55" s="17"/>
    </row>
    <row r="56" spans="1:19" ht="350.1" hidden="1">
      <c r="A56" s="362">
        <v>55</v>
      </c>
      <c r="B56" s="362" t="s">
        <v>218</v>
      </c>
      <c r="C56" s="363" t="s">
        <v>656</v>
      </c>
      <c r="D56" s="363" t="s">
        <v>657</v>
      </c>
      <c r="E56" s="363" t="s">
        <v>658</v>
      </c>
      <c r="F56" s="362" t="s">
        <v>403</v>
      </c>
      <c r="G56" s="362" t="s">
        <v>39</v>
      </c>
      <c r="H56" s="363" t="s">
        <v>659</v>
      </c>
      <c r="I56" s="364" t="s">
        <v>660</v>
      </c>
      <c r="J56" s="363" t="s">
        <v>225</v>
      </c>
      <c r="K56" s="363" t="s">
        <v>661</v>
      </c>
      <c r="L56" s="363" t="s">
        <v>662</v>
      </c>
      <c r="M56" s="365" t="s">
        <v>6</v>
      </c>
      <c r="N56" s="493"/>
      <c r="O56" s="367"/>
      <c r="P56" s="367"/>
      <c r="Q56" s="363" t="s">
        <v>663</v>
      </c>
      <c r="R56" s="367"/>
      <c r="S56" s="17"/>
    </row>
    <row r="57" spans="1:19" ht="409.5" hidden="1">
      <c r="A57" s="362">
        <v>56</v>
      </c>
      <c r="B57" s="362" t="s">
        <v>218</v>
      </c>
      <c r="C57" s="363" t="s">
        <v>664</v>
      </c>
      <c r="D57" s="363" t="s">
        <v>665</v>
      </c>
      <c r="E57" s="363" t="s">
        <v>666</v>
      </c>
      <c r="F57" s="365" t="s">
        <v>403</v>
      </c>
      <c r="G57" s="362" t="s">
        <v>40</v>
      </c>
      <c r="H57" s="363" t="s">
        <v>667</v>
      </c>
      <c r="I57" s="364" t="s">
        <v>668</v>
      </c>
      <c r="J57" s="363" t="s">
        <v>225</v>
      </c>
      <c r="K57" s="363" t="s">
        <v>669</v>
      </c>
      <c r="L57" s="363" t="s">
        <v>670</v>
      </c>
      <c r="M57" s="365" t="s">
        <v>6</v>
      </c>
      <c r="N57" s="493"/>
      <c r="O57" s="367"/>
      <c r="P57" s="367"/>
      <c r="Q57" s="363" t="s">
        <v>671</v>
      </c>
      <c r="R57" s="367"/>
      <c r="S57" s="17"/>
    </row>
    <row r="58" spans="1:19" ht="350.1" hidden="1">
      <c r="A58" s="362">
        <v>57</v>
      </c>
      <c r="B58" s="362" t="s">
        <v>218</v>
      </c>
      <c r="C58" s="363" t="s">
        <v>672</v>
      </c>
      <c r="D58" s="363" t="s">
        <v>673</v>
      </c>
      <c r="E58" s="363" t="s">
        <v>674</v>
      </c>
      <c r="F58" s="362" t="s">
        <v>403</v>
      </c>
      <c r="G58" s="362" t="s">
        <v>39</v>
      </c>
      <c r="H58" s="363" t="s">
        <v>675</v>
      </c>
      <c r="I58" s="364" t="s">
        <v>676</v>
      </c>
      <c r="J58" s="363" t="s">
        <v>225</v>
      </c>
      <c r="K58" s="363" t="s">
        <v>677</v>
      </c>
      <c r="L58" s="363" t="s">
        <v>678</v>
      </c>
      <c r="M58" s="365" t="s">
        <v>6</v>
      </c>
      <c r="N58" s="493"/>
      <c r="O58" s="367"/>
      <c r="P58" s="367"/>
      <c r="Q58" s="363" t="s">
        <v>679</v>
      </c>
      <c r="R58" s="367"/>
      <c r="S58" s="17"/>
    </row>
    <row r="59" spans="1:19" ht="362.45" hidden="1">
      <c r="A59" s="362">
        <v>58</v>
      </c>
      <c r="B59" s="362" t="s">
        <v>218</v>
      </c>
      <c r="C59" s="363" t="s">
        <v>680</v>
      </c>
      <c r="D59" s="363" t="s">
        <v>681</v>
      </c>
      <c r="E59" s="363" t="s">
        <v>682</v>
      </c>
      <c r="F59" s="362" t="s">
        <v>222</v>
      </c>
      <c r="G59" s="362" t="s">
        <v>40</v>
      </c>
      <c r="H59" s="363" t="s">
        <v>683</v>
      </c>
      <c r="I59" s="364" t="s">
        <v>684</v>
      </c>
      <c r="J59" s="363" t="s">
        <v>225</v>
      </c>
      <c r="K59" s="363" t="s">
        <v>685</v>
      </c>
      <c r="L59" s="363" t="s">
        <v>686</v>
      </c>
      <c r="M59" s="365" t="s">
        <v>6</v>
      </c>
      <c r="N59" s="493"/>
      <c r="O59" s="367"/>
      <c r="P59" s="367"/>
      <c r="Q59" s="363" t="s">
        <v>687</v>
      </c>
      <c r="R59" s="367"/>
      <c r="S59" s="17"/>
    </row>
    <row r="60" spans="1:19" ht="409.5" hidden="1">
      <c r="A60" s="362">
        <v>59</v>
      </c>
      <c r="B60" s="362" t="s">
        <v>218</v>
      </c>
      <c r="C60" s="363" t="s">
        <v>688</v>
      </c>
      <c r="D60" s="363" t="s">
        <v>689</v>
      </c>
      <c r="E60" s="363" t="s">
        <v>690</v>
      </c>
      <c r="F60" s="362" t="s">
        <v>403</v>
      </c>
      <c r="G60" s="362" t="s">
        <v>39</v>
      </c>
      <c r="H60" s="363" t="s">
        <v>691</v>
      </c>
      <c r="I60" s="364" t="s">
        <v>692</v>
      </c>
      <c r="J60" s="363" t="s">
        <v>225</v>
      </c>
      <c r="K60" s="363" t="s">
        <v>693</v>
      </c>
      <c r="L60" s="363" t="s">
        <v>694</v>
      </c>
      <c r="M60" s="365" t="s">
        <v>6</v>
      </c>
      <c r="N60" s="493"/>
      <c r="O60" s="367"/>
      <c r="P60" s="367"/>
      <c r="Q60" s="363" t="s">
        <v>695</v>
      </c>
      <c r="R60" s="367"/>
      <c r="S60" s="17"/>
    </row>
    <row r="61" spans="1:19" ht="350.1" hidden="1">
      <c r="A61" s="362">
        <v>60</v>
      </c>
      <c r="B61" s="362" t="s">
        <v>218</v>
      </c>
      <c r="C61" s="363" t="s">
        <v>696</v>
      </c>
      <c r="D61" s="363" t="s">
        <v>697</v>
      </c>
      <c r="E61" s="363" t="s">
        <v>698</v>
      </c>
      <c r="F61" s="365" t="s">
        <v>403</v>
      </c>
      <c r="G61" s="362" t="s">
        <v>40</v>
      </c>
      <c r="H61" s="363" t="s">
        <v>699</v>
      </c>
      <c r="I61" s="364" t="s">
        <v>700</v>
      </c>
      <c r="J61" s="363" t="s">
        <v>225</v>
      </c>
      <c r="K61" s="363" t="s">
        <v>701</v>
      </c>
      <c r="L61" s="363" t="s">
        <v>702</v>
      </c>
      <c r="M61" s="365" t="s">
        <v>6</v>
      </c>
      <c r="N61" s="493"/>
      <c r="O61" s="367"/>
      <c r="P61" s="367"/>
      <c r="Q61" s="363" t="s">
        <v>703</v>
      </c>
      <c r="R61" s="367"/>
      <c r="S61" s="17"/>
    </row>
    <row r="62" spans="1:19" ht="375" hidden="1">
      <c r="A62" s="362">
        <v>61</v>
      </c>
      <c r="B62" s="362" t="s">
        <v>218</v>
      </c>
      <c r="C62" s="363" t="s">
        <v>704</v>
      </c>
      <c r="D62" s="363" t="s">
        <v>705</v>
      </c>
      <c r="E62" s="363" t="s">
        <v>706</v>
      </c>
      <c r="F62" s="362" t="s">
        <v>222</v>
      </c>
      <c r="G62" s="362" t="s">
        <v>39</v>
      </c>
      <c r="H62" s="363" t="s">
        <v>707</v>
      </c>
      <c r="I62" s="364" t="s">
        <v>708</v>
      </c>
      <c r="J62" s="363" t="s">
        <v>225</v>
      </c>
      <c r="K62" s="363" t="s">
        <v>709</v>
      </c>
      <c r="L62" s="363" t="s">
        <v>710</v>
      </c>
      <c r="M62" s="365" t="s">
        <v>6</v>
      </c>
      <c r="N62" s="493"/>
      <c r="O62" s="367"/>
      <c r="P62" s="367"/>
      <c r="Q62" s="363" t="s">
        <v>711</v>
      </c>
      <c r="R62" s="367"/>
      <c r="S62" s="17"/>
    </row>
    <row r="63" spans="1:19" ht="375" hidden="1">
      <c r="A63" s="362">
        <v>62</v>
      </c>
      <c r="B63" s="362" t="s">
        <v>218</v>
      </c>
      <c r="C63" s="363" t="s">
        <v>712</v>
      </c>
      <c r="D63" s="363" t="s">
        <v>713</v>
      </c>
      <c r="E63" s="363" t="s">
        <v>714</v>
      </c>
      <c r="F63" s="362" t="s">
        <v>222</v>
      </c>
      <c r="G63" s="362" t="s">
        <v>39</v>
      </c>
      <c r="H63" s="363" t="s">
        <v>715</v>
      </c>
      <c r="I63" s="364" t="s">
        <v>716</v>
      </c>
      <c r="J63" s="363" t="s">
        <v>225</v>
      </c>
      <c r="K63" s="363" t="s">
        <v>717</v>
      </c>
      <c r="L63" s="363" t="s">
        <v>718</v>
      </c>
      <c r="M63" s="365" t="s">
        <v>6</v>
      </c>
      <c r="N63" s="493"/>
      <c r="O63" s="367"/>
      <c r="P63" s="367"/>
      <c r="Q63" s="363" t="s">
        <v>719</v>
      </c>
      <c r="R63" s="367"/>
      <c r="S63" s="17"/>
    </row>
    <row r="64" spans="1:19" ht="409.5" hidden="1">
      <c r="A64" s="362">
        <v>63</v>
      </c>
      <c r="B64" s="362" t="s">
        <v>218</v>
      </c>
      <c r="C64" s="363" t="s">
        <v>720</v>
      </c>
      <c r="D64" s="363" t="s">
        <v>721</v>
      </c>
      <c r="E64" s="363" t="s">
        <v>722</v>
      </c>
      <c r="F64" s="362" t="s">
        <v>403</v>
      </c>
      <c r="G64" s="362" t="s">
        <v>39</v>
      </c>
      <c r="H64" s="363" t="s">
        <v>723</v>
      </c>
      <c r="I64" s="364" t="s">
        <v>724</v>
      </c>
      <c r="J64" s="363" t="s">
        <v>225</v>
      </c>
      <c r="K64" s="363" t="s">
        <v>725</v>
      </c>
      <c r="L64" s="363" t="s">
        <v>726</v>
      </c>
      <c r="M64" s="365" t="s">
        <v>11</v>
      </c>
      <c r="N64" s="493"/>
      <c r="O64" s="367"/>
      <c r="P64" s="367"/>
      <c r="Q64" s="363" t="s">
        <v>727</v>
      </c>
      <c r="R64" s="367"/>
      <c r="S64" s="17"/>
    </row>
    <row r="65" spans="1:19" ht="337.5" hidden="1">
      <c r="A65" s="362">
        <v>64</v>
      </c>
      <c r="B65" s="362" t="s">
        <v>218</v>
      </c>
      <c r="C65" s="363" t="s">
        <v>728</v>
      </c>
      <c r="D65" s="363" t="s">
        <v>729</v>
      </c>
      <c r="E65" s="363" t="s">
        <v>730</v>
      </c>
      <c r="F65" s="362" t="s">
        <v>222</v>
      </c>
      <c r="G65" s="362" t="s">
        <v>39</v>
      </c>
      <c r="H65" s="363" t="s">
        <v>731</v>
      </c>
      <c r="I65" s="364" t="s">
        <v>732</v>
      </c>
      <c r="J65" s="363" t="s">
        <v>225</v>
      </c>
      <c r="K65" s="363" t="s">
        <v>733</v>
      </c>
      <c r="L65" s="363" t="s">
        <v>734</v>
      </c>
      <c r="M65" s="365" t="s">
        <v>9</v>
      </c>
      <c r="N65" s="493">
        <v>46267</v>
      </c>
      <c r="O65" s="367" t="s">
        <v>238</v>
      </c>
      <c r="P65" s="367" t="s">
        <v>735</v>
      </c>
      <c r="Q65" s="363" t="s">
        <v>736</v>
      </c>
      <c r="R65" s="367"/>
      <c r="S65" s="17"/>
    </row>
    <row r="66" spans="1:19" ht="288" hidden="1">
      <c r="A66" s="362">
        <v>65</v>
      </c>
      <c r="B66" s="362" t="s">
        <v>218</v>
      </c>
      <c r="C66" s="363" t="s">
        <v>737</v>
      </c>
      <c r="D66" s="363" t="s">
        <v>738</v>
      </c>
      <c r="E66" s="363" t="s">
        <v>739</v>
      </c>
      <c r="F66" s="362" t="s">
        <v>222</v>
      </c>
      <c r="G66" s="362" t="s">
        <v>40</v>
      </c>
      <c r="H66" s="363" t="s">
        <v>740</v>
      </c>
      <c r="I66" s="364" t="s">
        <v>741</v>
      </c>
      <c r="J66" s="363" t="s">
        <v>225</v>
      </c>
      <c r="K66" s="363" t="s">
        <v>742</v>
      </c>
      <c r="L66" s="363" t="s">
        <v>743</v>
      </c>
      <c r="M66" s="365" t="s">
        <v>10</v>
      </c>
      <c r="N66" s="493">
        <v>46267</v>
      </c>
      <c r="O66" s="367" t="s">
        <v>744</v>
      </c>
      <c r="P66" s="367" t="s">
        <v>735</v>
      </c>
      <c r="Q66" s="363" t="s">
        <v>745</v>
      </c>
      <c r="R66" s="367"/>
      <c r="S66" s="17"/>
    </row>
    <row r="67" spans="1:19" ht="375" hidden="1">
      <c r="A67" s="362">
        <v>66</v>
      </c>
      <c r="B67" s="362" t="s">
        <v>218</v>
      </c>
      <c r="C67" s="363" t="s">
        <v>746</v>
      </c>
      <c r="D67" s="363" t="s">
        <v>747</v>
      </c>
      <c r="E67" s="363" t="s">
        <v>748</v>
      </c>
      <c r="F67" s="362" t="s">
        <v>222</v>
      </c>
      <c r="G67" s="362" t="s">
        <v>40</v>
      </c>
      <c r="H67" s="363" t="s">
        <v>749</v>
      </c>
      <c r="I67" s="364" t="s">
        <v>750</v>
      </c>
      <c r="J67" s="363" t="s">
        <v>225</v>
      </c>
      <c r="K67" s="363" t="s">
        <v>751</v>
      </c>
      <c r="L67" s="363" t="s">
        <v>752</v>
      </c>
      <c r="M67" s="365" t="s">
        <v>11</v>
      </c>
      <c r="N67" s="493"/>
      <c r="O67" s="367"/>
      <c r="P67" s="367"/>
      <c r="Q67" s="363" t="s">
        <v>753</v>
      </c>
      <c r="R67" s="367"/>
      <c r="S67" s="17"/>
    </row>
    <row r="68" spans="1:19" ht="399.95" hidden="1">
      <c r="A68" s="362">
        <v>67</v>
      </c>
      <c r="B68" s="362" t="s">
        <v>218</v>
      </c>
      <c r="C68" s="363" t="s">
        <v>754</v>
      </c>
      <c r="D68" s="363" t="s">
        <v>755</v>
      </c>
      <c r="E68" s="363" t="s">
        <v>756</v>
      </c>
      <c r="F68" s="362" t="s">
        <v>222</v>
      </c>
      <c r="G68" s="362" t="s">
        <v>39</v>
      </c>
      <c r="H68" s="363" t="s">
        <v>757</v>
      </c>
      <c r="I68" s="364" t="s">
        <v>758</v>
      </c>
      <c r="J68" s="363" t="s">
        <v>225</v>
      </c>
      <c r="K68" s="363" t="s">
        <v>759</v>
      </c>
      <c r="L68" s="363" t="s">
        <v>760</v>
      </c>
      <c r="M68" s="365" t="s">
        <v>11</v>
      </c>
      <c r="N68" s="493"/>
      <c r="O68" s="367"/>
      <c r="P68" s="367"/>
      <c r="Q68" s="363" t="s">
        <v>761</v>
      </c>
      <c r="R68" s="367"/>
      <c r="S68" s="17"/>
    </row>
    <row r="69" spans="1:19" ht="312.60000000000002" hidden="1">
      <c r="A69" s="362">
        <v>68</v>
      </c>
      <c r="B69" s="362" t="s">
        <v>218</v>
      </c>
      <c r="C69" s="363" t="s">
        <v>762</v>
      </c>
      <c r="D69" s="363" t="s">
        <v>763</v>
      </c>
      <c r="E69" s="363" t="s">
        <v>764</v>
      </c>
      <c r="F69" s="362" t="s">
        <v>222</v>
      </c>
      <c r="G69" s="362" t="s">
        <v>40</v>
      </c>
      <c r="H69" s="363" t="s">
        <v>765</v>
      </c>
      <c r="I69" s="364" t="s">
        <v>766</v>
      </c>
      <c r="J69" s="363" t="s">
        <v>225</v>
      </c>
      <c r="K69" s="363" t="s">
        <v>767</v>
      </c>
      <c r="L69" s="363" t="s">
        <v>768</v>
      </c>
      <c r="M69" s="365" t="s">
        <v>11</v>
      </c>
      <c r="N69" s="493"/>
      <c r="O69" s="367"/>
      <c r="P69" s="367"/>
      <c r="Q69" s="363" t="s">
        <v>769</v>
      </c>
      <c r="R69" s="367"/>
      <c r="S69" s="17"/>
    </row>
    <row r="70" spans="1:19" ht="399.75" hidden="1">
      <c r="A70" s="362">
        <v>69</v>
      </c>
      <c r="B70" s="362" t="s">
        <v>218</v>
      </c>
      <c r="C70" s="363" t="s">
        <v>770</v>
      </c>
      <c r="D70" s="363" t="s">
        <v>771</v>
      </c>
      <c r="E70" s="363" t="s">
        <v>772</v>
      </c>
      <c r="F70" s="362" t="s">
        <v>222</v>
      </c>
      <c r="G70" s="362" t="s">
        <v>39</v>
      </c>
      <c r="H70" s="363" t="s">
        <v>773</v>
      </c>
      <c r="I70" s="364" t="s">
        <v>774</v>
      </c>
      <c r="J70" s="363" t="s">
        <v>225</v>
      </c>
      <c r="K70" s="363" t="s">
        <v>775</v>
      </c>
      <c r="L70" s="363" t="s">
        <v>776</v>
      </c>
      <c r="M70" s="365" t="s">
        <v>10</v>
      </c>
      <c r="N70" s="493">
        <v>46267</v>
      </c>
      <c r="O70" s="367" t="s">
        <v>744</v>
      </c>
      <c r="P70" s="367" t="s">
        <v>735</v>
      </c>
      <c r="Q70" s="363" t="s">
        <v>777</v>
      </c>
      <c r="R70" s="367"/>
      <c r="S70" s="17"/>
    </row>
    <row r="71" spans="1:19" ht="399.75" hidden="1">
      <c r="A71" s="362">
        <v>70</v>
      </c>
      <c r="B71" s="362" t="s">
        <v>218</v>
      </c>
      <c r="C71" s="363" t="s">
        <v>778</v>
      </c>
      <c r="D71" s="363" t="s">
        <v>779</v>
      </c>
      <c r="E71" s="363" t="s">
        <v>780</v>
      </c>
      <c r="F71" s="365" t="s">
        <v>403</v>
      </c>
      <c r="G71" s="362" t="s">
        <v>39</v>
      </c>
      <c r="H71" s="363" t="s">
        <v>781</v>
      </c>
      <c r="I71" s="364" t="s">
        <v>782</v>
      </c>
      <c r="J71" s="363" t="s">
        <v>225</v>
      </c>
      <c r="K71" s="363" t="s">
        <v>783</v>
      </c>
      <c r="L71" s="363" t="s">
        <v>784</v>
      </c>
      <c r="M71" s="365" t="s">
        <v>6</v>
      </c>
      <c r="N71" s="493"/>
      <c r="O71" s="367"/>
      <c r="P71" s="367"/>
      <c r="Q71" s="363" t="s">
        <v>785</v>
      </c>
      <c r="R71" s="367"/>
      <c r="S71" s="17"/>
    </row>
    <row r="72" spans="1:19" ht="409.5" hidden="1">
      <c r="A72" s="362">
        <v>71</v>
      </c>
      <c r="B72" s="362" t="s">
        <v>218</v>
      </c>
      <c r="C72" s="363" t="s">
        <v>786</v>
      </c>
      <c r="D72" s="363" t="s">
        <v>787</v>
      </c>
      <c r="E72" s="363" t="s">
        <v>788</v>
      </c>
      <c r="F72" s="362" t="s">
        <v>222</v>
      </c>
      <c r="G72" s="362" t="s">
        <v>40</v>
      </c>
      <c r="H72" s="363" t="s">
        <v>789</v>
      </c>
      <c r="I72" s="364" t="s">
        <v>790</v>
      </c>
      <c r="J72" s="363" t="s">
        <v>225</v>
      </c>
      <c r="K72" s="363" t="s">
        <v>791</v>
      </c>
      <c r="L72" s="363" t="s">
        <v>792</v>
      </c>
      <c r="M72" s="365" t="s">
        <v>6</v>
      </c>
      <c r="N72" s="493"/>
      <c r="O72" s="367"/>
      <c r="P72" s="367"/>
      <c r="Q72" s="363" t="s">
        <v>793</v>
      </c>
      <c r="R72" s="367"/>
      <c r="S72" s="17"/>
    </row>
    <row r="73" spans="1:19" ht="312.60000000000002" hidden="1">
      <c r="A73" s="362">
        <v>72</v>
      </c>
      <c r="B73" s="362" t="s">
        <v>218</v>
      </c>
      <c r="C73" s="363" t="s">
        <v>794</v>
      </c>
      <c r="D73" s="363" t="s">
        <v>795</v>
      </c>
      <c r="E73" s="363" t="s">
        <v>796</v>
      </c>
      <c r="F73" s="362" t="s">
        <v>222</v>
      </c>
      <c r="G73" s="362" t="s">
        <v>39</v>
      </c>
      <c r="H73" s="363" t="s">
        <v>797</v>
      </c>
      <c r="I73" s="364" t="s">
        <v>798</v>
      </c>
      <c r="J73" s="363" t="s">
        <v>225</v>
      </c>
      <c r="K73" s="363" t="s">
        <v>799</v>
      </c>
      <c r="L73" s="363" t="s">
        <v>800</v>
      </c>
      <c r="M73" s="365" t="s">
        <v>6</v>
      </c>
      <c r="N73" s="493"/>
      <c r="O73" s="367"/>
      <c r="P73" s="367"/>
      <c r="Q73" s="363"/>
      <c r="R73" s="367"/>
      <c r="S73" s="17"/>
    </row>
    <row r="74" spans="1:19" ht="312.60000000000002" hidden="1">
      <c r="A74" s="362">
        <v>73</v>
      </c>
      <c r="B74" s="362" t="s">
        <v>218</v>
      </c>
      <c r="C74" s="363" t="s">
        <v>801</v>
      </c>
      <c r="D74" s="363" t="s">
        <v>802</v>
      </c>
      <c r="E74" s="363" t="s">
        <v>803</v>
      </c>
      <c r="F74" s="362" t="s">
        <v>222</v>
      </c>
      <c r="G74" s="362" t="s">
        <v>39</v>
      </c>
      <c r="H74" s="363" t="s">
        <v>804</v>
      </c>
      <c r="I74" s="364" t="s">
        <v>805</v>
      </c>
      <c r="J74" s="363" t="s">
        <v>415</v>
      </c>
      <c r="K74" s="363" t="s">
        <v>806</v>
      </c>
      <c r="L74" s="363" t="s">
        <v>807</v>
      </c>
      <c r="M74" s="365" t="s">
        <v>11</v>
      </c>
      <c r="N74" s="493"/>
      <c r="O74" s="367"/>
      <c r="P74" s="367"/>
      <c r="Q74" s="363" t="s">
        <v>808</v>
      </c>
      <c r="R74" s="367"/>
      <c r="S74" s="17"/>
    </row>
    <row r="75" spans="1:19" ht="409.5" hidden="1">
      <c r="A75" s="362">
        <v>74</v>
      </c>
      <c r="B75" s="362" t="s">
        <v>218</v>
      </c>
      <c r="C75" s="363" t="s">
        <v>809</v>
      </c>
      <c r="D75" s="363" t="s">
        <v>810</v>
      </c>
      <c r="E75" s="363" t="s">
        <v>811</v>
      </c>
      <c r="F75" s="362" t="s">
        <v>222</v>
      </c>
      <c r="G75" s="362" t="s">
        <v>39</v>
      </c>
      <c r="H75" s="363" t="s">
        <v>812</v>
      </c>
      <c r="I75" s="364" t="s">
        <v>813</v>
      </c>
      <c r="J75" s="363" t="s">
        <v>225</v>
      </c>
      <c r="K75" s="363" t="s">
        <v>814</v>
      </c>
      <c r="L75" s="363" t="s">
        <v>815</v>
      </c>
      <c r="M75" s="365" t="s">
        <v>6</v>
      </c>
      <c r="N75" s="493"/>
      <c r="O75" s="367"/>
      <c r="P75" s="367"/>
      <c r="Q75" s="363" t="s">
        <v>816</v>
      </c>
      <c r="R75" s="367"/>
      <c r="S75" s="17"/>
    </row>
    <row r="76" spans="1:19" ht="337.5" hidden="1">
      <c r="A76" s="362">
        <v>75</v>
      </c>
      <c r="B76" s="362" t="s">
        <v>218</v>
      </c>
      <c r="C76" s="363" t="s">
        <v>817</v>
      </c>
      <c r="D76" s="363" t="s">
        <v>818</v>
      </c>
      <c r="E76" s="363" t="s">
        <v>819</v>
      </c>
      <c r="F76" s="362" t="s">
        <v>222</v>
      </c>
      <c r="G76" s="362" t="s">
        <v>39</v>
      </c>
      <c r="H76" s="363" t="s">
        <v>820</v>
      </c>
      <c r="I76" s="364" t="s">
        <v>821</v>
      </c>
      <c r="J76" s="363" t="s">
        <v>225</v>
      </c>
      <c r="K76" s="363" t="s">
        <v>822</v>
      </c>
      <c r="L76" s="363" t="s">
        <v>823</v>
      </c>
      <c r="M76" s="365" t="s">
        <v>6</v>
      </c>
      <c r="N76" s="493"/>
      <c r="O76" s="367"/>
      <c r="P76" s="367"/>
      <c r="Q76" s="363" t="s">
        <v>824</v>
      </c>
      <c r="R76" s="367"/>
      <c r="S76" s="17"/>
    </row>
    <row r="77" spans="1:19" ht="324.95" hidden="1">
      <c r="A77" s="362">
        <v>76</v>
      </c>
      <c r="B77" s="362" t="s">
        <v>218</v>
      </c>
      <c r="C77" s="363" t="s">
        <v>825</v>
      </c>
      <c r="D77" s="363" t="s">
        <v>826</v>
      </c>
      <c r="E77" s="363" t="s">
        <v>827</v>
      </c>
      <c r="F77" s="362" t="s">
        <v>222</v>
      </c>
      <c r="G77" s="362" t="s">
        <v>39</v>
      </c>
      <c r="H77" s="363" t="s">
        <v>828</v>
      </c>
      <c r="I77" s="364" t="s">
        <v>829</v>
      </c>
      <c r="J77" s="363" t="s">
        <v>225</v>
      </c>
      <c r="K77" s="363" t="s">
        <v>830</v>
      </c>
      <c r="L77" s="363" t="s">
        <v>831</v>
      </c>
      <c r="M77" s="365" t="s">
        <v>6</v>
      </c>
      <c r="N77" s="493"/>
      <c r="O77" s="367"/>
      <c r="P77" s="367"/>
      <c r="Q77" s="363" t="s">
        <v>832</v>
      </c>
      <c r="R77" s="367"/>
      <c r="S77" s="17"/>
    </row>
    <row r="78" spans="1:19" ht="409.5" hidden="1">
      <c r="A78" s="362">
        <v>77</v>
      </c>
      <c r="B78" s="362" t="s">
        <v>218</v>
      </c>
      <c r="C78" s="363" t="s">
        <v>833</v>
      </c>
      <c r="D78" s="363" t="s">
        <v>834</v>
      </c>
      <c r="E78" s="363" t="s">
        <v>835</v>
      </c>
      <c r="F78" s="365" t="s">
        <v>403</v>
      </c>
      <c r="G78" s="362" t="s">
        <v>39</v>
      </c>
      <c r="H78" s="363" t="s">
        <v>836</v>
      </c>
      <c r="I78" s="364" t="s">
        <v>837</v>
      </c>
      <c r="J78" s="363" t="s">
        <v>225</v>
      </c>
      <c r="K78" s="363" t="s">
        <v>838</v>
      </c>
      <c r="L78" s="363" t="s">
        <v>839</v>
      </c>
      <c r="M78" s="365" t="s">
        <v>6</v>
      </c>
      <c r="N78" s="493"/>
      <c r="O78" s="367"/>
      <c r="P78" s="367"/>
      <c r="Q78" s="363" t="s">
        <v>840</v>
      </c>
      <c r="R78" s="367"/>
      <c r="S78" s="17"/>
    </row>
    <row r="79" spans="1:19" ht="362.45" hidden="1">
      <c r="A79" s="362">
        <v>78</v>
      </c>
      <c r="B79" s="362" t="s">
        <v>218</v>
      </c>
      <c r="C79" s="363" t="s">
        <v>841</v>
      </c>
      <c r="D79" s="363" t="s">
        <v>842</v>
      </c>
      <c r="E79" s="363" t="s">
        <v>843</v>
      </c>
      <c r="F79" s="365" t="s">
        <v>403</v>
      </c>
      <c r="G79" s="362" t="s">
        <v>39</v>
      </c>
      <c r="H79" s="363" t="s">
        <v>844</v>
      </c>
      <c r="I79" s="364" t="s">
        <v>845</v>
      </c>
      <c r="J79" s="363" t="s">
        <v>225</v>
      </c>
      <c r="K79" s="363" t="s">
        <v>846</v>
      </c>
      <c r="L79" s="363" t="s">
        <v>847</v>
      </c>
      <c r="M79" s="365" t="s">
        <v>11</v>
      </c>
      <c r="N79" s="493"/>
      <c r="O79" s="367"/>
      <c r="P79" s="367"/>
      <c r="Q79" s="363" t="s">
        <v>848</v>
      </c>
      <c r="R79" s="367"/>
      <c r="S79" s="17"/>
    </row>
    <row r="80" spans="1:19" ht="387.6" hidden="1">
      <c r="A80" s="362">
        <v>79</v>
      </c>
      <c r="B80" s="362" t="s">
        <v>218</v>
      </c>
      <c r="C80" s="363" t="s">
        <v>849</v>
      </c>
      <c r="D80" s="363" t="s">
        <v>850</v>
      </c>
      <c r="E80" s="363" t="s">
        <v>851</v>
      </c>
      <c r="F80" s="365" t="s">
        <v>403</v>
      </c>
      <c r="G80" s="362" t="s">
        <v>39</v>
      </c>
      <c r="H80" s="363" t="s">
        <v>852</v>
      </c>
      <c r="I80" s="364" t="s">
        <v>853</v>
      </c>
      <c r="J80" s="363" t="s">
        <v>225</v>
      </c>
      <c r="K80" s="363" t="s">
        <v>854</v>
      </c>
      <c r="L80" s="363" t="s">
        <v>855</v>
      </c>
      <c r="M80" s="365" t="s">
        <v>6</v>
      </c>
      <c r="N80" s="493"/>
      <c r="O80" s="367"/>
      <c r="P80" s="367"/>
      <c r="Q80" s="363" t="s">
        <v>856</v>
      </c>
      <c r="R80" s="367"/>
      <c r="S80" s="17"/>
    </row>
    <row r="81" spans="1:19" ht="375" hidden="1">
      <c r="A81" s="362">
        <v>80</v>
      </c>
      <c r="B81" s="362" t="s">
        <v>218</v>
      </c>
      <c r="C81" s="363" t="s">
        <v>857</v>
      </c>
      <c r="D81" s="363" t="s">
        <v>858</v>
      </c>
      <c r="E81" s="363" t="s">
        <v>859</v>
      </c>
      <c r="F81" s="365" t="s">
        <v>403</v>
      </c>
      <c r="G81" s="362" t="s">
        <v>39</v>
      </c>
      <c r="H81" s="363" t="s">
        <v>860</v>
      </c>
      <c r="I81" s="364" t="s">
        <v>861</v>
      </c>
      <c r="J81" s="363" t="s">
        <v>225</v>
      </c>
      <c r="K81" s="363" t="s">
        <v>862</v>
      </c>
      <c r="L81" s="363" t="s">
        <v>863</v>
      </c>
      <c r="M81" s="365" t="s">
        <v>6</v>
      </c>
      <c r="N81" s="493"/>
      <c r="O81" s="367"/>
      <c r="P81" s="367"/>
      <c r="Q81" s="363" t="s">
        <v>864</v>
      </c>
      <c r="R81" s="367"/>
      <c r="S81" s="17"/>
    </row>
    <row r="82" spans="1:19" ht="337.5" hidden="1">
      <c r="A82" s="362">
        <v>81</v>
      </c>
      <c r="B82" s="362" t="s">
        <v>218</v>
      </c>
      <c r="C82" s="363" t="s">
        <v>865</v>
      </c>
      <c r="D82" s="363" t="s">
        <v>866</v>
      </c>
      <c r="E82" s="363" t="s">
        <v>867</v>
      </c>
      <c r="F82" s="362" t="s">
        <v>222</v>
      </c>
      <c r="G82" s="362" t="s">
        <v>39</v>
      </c>
      <c r="H82" s="363" t="s">
        <v>868</v>
      </c>
      <c r="I82" s="364" t="s">
        <v>869</v>
      </c>
      <c r="J82" s="363" t="s">
        <v>225</v>
      </c>
      <c r="K82" s="363" t="s">
        <v>870</v>
      </c>
      <c r="L82" s="363" t="s">
        <v>871</v>
      </c>
      <c r="M82" s="365" t="s">
        <v>6</v>
      </c>
      <c r="N82" s="493"/>
      <c r="O82" s="367"/>
      <c r="P82" s="367"/>
      <c r="Q82" s="363" t="s">
        <v>872</v>
      </c>
      <c r="R82" s="367"/>
      <c r="S82" s="17"/>
    </row>
    <row r="83" spans="1:19" ht="375" hidden="1">
      <c r="A83" s="362">
        <v>82</v>
      </c>
      <c r="B83" s="362" t="s">
        <v>218</v>
      </c>
      <c r="C83" s="363" t="s">
        <v>873</v>
      </c>
      <c r="D83" s="363" t="s">
        <v>874</v>
      </c>
      <c r="E83" s="363" t="s">
        <v>875</v>
      </c>
      <c r="F83" s="365" t="s">
        <v>403</v>
      </c>
      <c r="G83" s="362" t="s">
        <v>39</v>
      </c>
      <c r="H83" s="363" t="s">
        <v>876</v>
      </c>
      <c r="I83" s="364" t="s">
        <v>877</v>
      </c>
      <c r="J83" s="363" t="s">
        <v>225</v>
      </c>
      <c r="K83" s="363" t="s">
        <v>878</v>
      </c>
      <c r="L83" s="363" t="s">
        <v>879</v>
      </c>
      <c r="M83" s="365" t="s">
        <v>6</v>
      </c>
      <c r="N83" s="493"/>
      <c r="O83" s="367"/>
      <c r="P83" s="367"/>
      <c r="Q83" s="363" t="s">
        <v>880</v>
      </c>
      <c r="R83" s="367"/>
      <c r="S83" s="17"/>
    </row>
    <row r="84" spans="1:19" ht="387.6" hidden="1">
      <c r="A84" s="362">
        <v>83</v>
      </c>
      <c r="B84" s="362" t="s">
        <v>218</v>
      </c>
      <c r="C84" s="363" t="s">
        <v>881</v>
      </c>
      <c r="D84" s="363" t="s">
        <v>882</v>
      </c>
      <c r="E84" s="363" t="s">
        <v>883</v>
      </c>
      <c r="F84" s="362" t="s">
        <v>222</v>
      </c>
      <c r="G84" s="362" t="s">
        <v>39</v>
      </c>
      <c r="H84" s="363" t="s">
        <v>884</v>
      </c>
      <c r="I84" s="364" t="s">
        <v>885</v>
      </c>
      <c r="J84" s="363" t="s">
        <v>225</v>
      </c>
      <c r="K84" s="363" t="s">
        <v>886</v>
      </c>
      <c r="L84" s="363" t="s">
        <v>887</v>
      </c>
      <c r="M84" s="365" t="s">
        <v>11</v>
      </c>
      <c r="N84" s="493"/>
      <c r="O84" s="367"/>
      <c r="P84" s="367"/>
      <c r="Q84" s="363" t="s">
        <v>888</v>
      </c>
      <c r="R84" s="367"/>
      <c r="S84" s="17"/>
    </row>
    <row r="85" spans="1:19" ht="324.95" hidden="1">
      <c r="A85" s="362">
        <v>84</v>
      </c>
      <c r="B85" s="362" t="s">
        <v>218</v>
      </c>
      <c r="C85" s="363" t="s">
        <v>889</v>
      </c>
      <c r="D85" s="363" t="s">
        <v>890</v>
      </c>
      <c r="E85" s="363" t="s">
        <v>891</v>
      </c>
      <c r="F85" s="365" t="s">
        <v>403</v>
      </c>
      <c r="G85" s="362" t="s">
        <v>39</v>
      </c>
      <c r="H85" s="363" t="s">
        <v>892</v>
      </c>
      <c r="I85" s="364" t="s">
        <v>893</v>
      </c>
      <c r="J85" s="363" t="s">
        <v>225</v>
      </c>
      <c r="K85" s="363" t="s">
        <v>894</v>
      </c>
      <c r="L85" s="363" t="s">
        <v>895</v>
      </c>
      <c r="M85" s="365" t="s">
        <v>6</v>
      </c>
      <c r="N85" s="493"/>
      <c r="O85" s="367"/>
      <c r="P85" s="367"/>
      <c r="Q85" s="363"/>
      <c r="R85" s="367"/>
      <c r="S85" s="17"/>
    </row>
    <row r="86" spans="1:19" ht="409.5" hidden="1">
      <c r="A86" s="362">
        <v>85</v>
      </c>
      <c r="B86" s="362" t="s">
        <v>218</v>
      </c>
      <c r="C86" s="363" t="s">
        <v>896</v>
      </c>
      <c r="D86" s="363" t="s">
        <v>897</v>
      </c>
      <c r="E86" s="363" t="s">
        <v>898</v>
      </c>
      <c r="F86" s="365" t="s">
        <v>222</v>
      </c>
      <c r="G86" s="362" t="s">
        <v>39</v>
      </c>
      <c r="H86" s="363" t="s">
        <v>899</v>
      </c>
      <c r="I86" s="364" t="s">
        <v>900</v>
      </c>
      <c r="J86" s="363" t="s">
        <v>225</v>
      </c>
      <c r="K86" s="363" t="s">
        <v>901</v>
      </c>
      <c r="L86" s="363" t="s">
        <v>902</v>
      </c>
      <c r="M86" s="365" t="s">
        <v>6</v>
      </c>
      <c r="N86" s="493"/>
      <c r="O86" s="367"/>
      <c r="P86" s="367"/>
      <c r="Q86" s="363" t="s">
        <v>903</v>
      </c>
      <c r="R86" s="367"/>
      <c r="S86" s="17"/>
    </row>
    <row r="87" spans="1:19" ht="350.1" hidden="1">
      <c r="A87" s="362">
        <v>86</v>
      </c>
      <c r="B87" s="362" t="s">
        <v>218</v>
      </c>
      <c r="C87" s="363" t="s">
        <v>904</v>
      </c>
      <c r="D87" s="363" t="s">
        <v>905</v>
      </c>
      <c r="E87" s="363" t="s">
        <v>906</v>
      </c>
      <c r="F87" s="362" t="s">
        <v>222</v>
      </c>
      <c r="G87" s="362" t="s">
        <v>39</v>
      </c>
      <c r="H87" s="363" t="s">
        <v>907</v>
      </c>
      <c r="I87" s="364" t="s">
        <v>908</v>
      </c>
      <c r="J87" s="363" t="s">
        <v>225</v>
      </c>
      <c r="K87" s="363" t="s">
        <v>909</v>
      </c>
      <c r="L87" s="363" t="s">
        <v>910</v>
      </c>
      <c r="M87" s="365" t="s">
        <v>11</v>
      </c>
      <c r="N87" s="493"/>
      <c r="O87" s="367"/>
      <c r="P87" s="367"/>
      <c r="Q87" s="363" t="s">
        <v>911</v>
      </c>
      <c r="R87" s="367"/>
      <c r="S87" s="17"/>
    </row>
    <row r="88" spans="1:19" ht="399.95" hidden="1">
      <c r="A88" s="362">
        <v>87</v>
      </c>
      <c r="B88" s="362" t="s">
        <v>218</v>
      </c>
      <c r="C88" s="363" t="s">
        <v>912</v>
      </c>
      <c r="D88" s="363" t="s">
        <v>913</v>
      </c>
      <c r="E88" s="363" t="s">
        <v>914</v>
      </c>
      <c r="F88" s="362" t="s">
        <v>222</v>
      </c>
      <c r="G88" s="362" t="s">
        <v>39</v>
      </c>
      <c r="H88" s="363" t="s">
        <v>915</v>
      </c>
      <c r="I88" s="364" t="s">
        <v>916</v>
      </c>
      <c r="J88" s="363" t="s">
        <v>225</v>
      </c>
      <c r="K88" s="363" t="s">
        <v>917</v>
      </c>
      <c r="L88" s="363" t="s">
        <v>918</v>
      </c>
      <c r="M88" s="365" t="s">
        <v>11</v>
      </c>
      <c r="N88" s="493"/>
      <c r="O88" s="367"/>
      <c r="P88" s="367"/>
      <c r="Q88" s="363" t="s">
        <v>919</v>
      </c>
      <c r="R88" s="367"/>
      <c r="S88" s="17"/>
    </row>
    <row r="89" spans="1:19" ht="387.6" hidden="1">
      <c r="A89" s="362">
        <v>88</v>
      </c>
      <c r="B89" s="362" t="s">
        <v>218</v>
      </c>
      <c r="C89" s="363" t="s">
        <v>920</v>
      </c>
      <c r="D89" s="363" t="s">
        <v>921</v>
      </c>
      <c r="E89" s="363" t="s">
        <v>922</v>
      </c>
      <c r="F89" s="362" t="s">
        <v>222</v>
      </c>
      <c r="G89" s="362" t="s">
        <v>39</v>
      </c>
      <c r="H89" s="363" t="s">
        <v>923</v>
      </c>
      <c r="I89" s="364" t="s">
        <v>924</v>
      </c>
      <c r="J89" s="363" t="s">
        <v>225</v>
      </c>
      <c r="K89" s="363" t="s">
        <v>925</v>
      </c>
      <c r="L89" s="363" t="s">
        <v>926</v>
      </c>
      <c r="M89" s="365" t="s">
        <v>6</v>
      </c>
      <c r="N89" s="493"/>
      <c r="O89" s="367"/>
      <c r="P89" s="367"/>
      <c r="Q89" s="363" t="s">
        <v>927</v>
      </c>
      <c r="R89" s="367"/>
      <c r="S89" s="17"/>
    </row>
    <row r="90" spans="1:19" ht="399.95" hidden="1">
      <c r="A90" s="362">
        <v>89</v>
      </c>
      <c r="B90" s="362" t="s">
        <v>218</v>
      </c>
      <c r="C90" s="363" t="s">
        <v>928</v>
      </c>
      <c r="D90" s="363" t="s">
        <v>929</v>
      </c>
      <c r="E90" s="363" t="s">
        <v>930</v>
      </c>
      <c r="F90" s="362" t="s">
        <v>222</v>
      </c>
      <c r="G90" s="362" t="s">
        <v>40</v>
      </c>
      <c r="H90" s="363" t="s">
        <v>931</v>
      </c>
      <c r="I90" s="364" t="s">
        <v>932</v>
      </c>
      <c r="J90" s="363" t="s">
        <v>225</v>
      </c>
      <c r="K90" s="363" t="s">
        <v>933</v>
      </c>
      <c r="L90" s="363" t="s">
        <v>934</v>
      </c>
      <c r="M90" s="365" t="s">
        <v>6</v>
      </c>
      <c r="N90" s="493"/>
      <c r="O90" s="367"/>
      <c r="P90" s="367"/>
      <c r="Q90" s="363" t="s">
        <v>935</v>
      </c>
      <c r="R90" s="367"/>
      <c r="S90" s="17"/>
    </row>
    <row r="91" spans="1:19" ht="362.45" hidden="1">
      <c r="A91" s="362">
        <v>90</v>
      </c>
      <c r="B91" s="362" t="s">
        <v>218</v>
      </c>
      <c r="C91" s="363" t="s">
        <v>936</v>
      </c>
      <c r="D91" s="363" t="s">
        <v>937</v>
      </c>
      <c r="E91" s="363" t="s">
        <v>938</v>
      </c>
      <c r="F91" s="362" t="s">
        <v>222</v>
      </c>
      <c r="G91" s="362" t="s">
        <v>40</v>
      </c>
      <c r="H91" s="363" t="s">
        <v>939</v>
      </c>
      <c r="I91" s="364" t="s">
        <v>940</v>
      </c>
      <c r="J91" s="363" t="s">
        <v>225</v>
      </c>
      <c r="K91" s="363" t="s">
        <v>941</v>
      </c>
      <c r="L91" s="363" t="s">
        <v>942</v>
      </c>
      <c r="M91" s="365" t="s">
        <v>6</v>
      </c>
      <c r="N91" s="493"/>
      <c r="O91" s="367"/>
      <c r="P91" s="367"/>
      <c r="Q91" s="363" t="s">
        <v>943</v>
      </c>
      <c r="R91" s="367"/>
      <c r="S91" s="17"/>
    </row>
    <row r="92" spans="1:19" ht="362.45" hidden="1">
      <c r="A92" s="362">
        <v>91</v>
      </c>
      <c r="B92" s="362" t="s">
        <v>218</v>
      </c>
      <c r="C92" s="363" t="s">
        <v>944</v>
      </c>
      <c r="D92" s="363" t="s">
        <v>945</v>
      </c>
      <c r="E92" s="363" t="s">
        <v>946</v>
      </c>
      <c r="F92" s="362" t="s">
        <v>222</v>
      </c>
      <c r="G92" s="362" t="s">
        <v>39</v>
      </c>
      <c r="H92" s="363" t="s">
        <v>947</v>
      </c>
      <c r="I92" s="364" t="s">
        <v>948</v>
      </c>
      <c r="J92" s="363" t="s">
        <v>225</v>
      </c>
      <c r="K92" s="363" t="s">
        <v>949</v>
      </c>
      <c r="L92" s="363" t="s">
        <v>950</v>
      </c>
      <c r="M92" s="365" t="s">
        <v>6</v>
      </c>
      <c r="N92" s="493"/>
      <c r="O92" s="367"/>
      <c r="P92" s="367"/>
      <c r="Q92" s="363" t="s">
        <v>951</v>
      </c>
      <c r="R92" s="367"/>
      <c r="S92" s="17"/>
    </row>
    <row r="93" spans="1:19" ht="337.5" hidden="1">
      <c r="A93" s="362">
        <v>92</v>
      </c>
      <c r="B93" s="362" t="s">
        <v>218</v>
      </c>
      <c r="C93" s="363" t="s">
        <v>952</v>
      </c>
      <c r="D93" s="363" t="s">
        <v>953</v>
      </c>
      <c r="E93" s="363" t="s">
        <v>954</v>
      </c>
      <c r="F93" s="365" t="s">
        <v>403</v>
      </c>
      <c r="G93" s="362" t="s">
        <v>39</v>
      </c>
      <c r="H93" s="363" t="s">
        <v>955</v>
      </c>
      <c r="I93" s="364" t="s">
        <v>956</v>
      </c>
      <c r="J93" s="363" t="s">
        <v>225</v>
      </c>
      <c r="K93" s="363" t="s">
        <v>957</v>
      </c>
      <c r="L93" s="363" t="s">
        <v>958</v>
      </c>
      <c r="M93" s="365" t="s">
        <v>6</v>
      </c>
      <c r="N93" s="493"/>
      <c r="O93" s="367"/>
      <c r="P93" s="367"/>
      <c r="Q93" s="363" t="s">
        <v>959</v>
      </c>
      <c r="R93" s="367"/>
      <c r="S93" s="17"/>
    </row>
    <row r="94" spans="1:19" ht="350.1" hidden="1">
      <c r="A94" s="362">
        <v>93</v>
      </c>
      <c r="B94" s="362" t="s">
        <v>218</v>
      </c>
      <c r="C94" s="363" t="s">
        <v>960</v>
      </c>
      <c r="D94" s="363" t="s">
        <v>961</v>
      </c>
      <c r="E94" s="363" t="s">
        <v>962</v>
      </c>
      <c r="F94" s="362" t="s">
        <v>222</v>
      </c>
      <c r="G94" s="362" t="s">
        <v>39</v>
      </c>
      <c r="H94" s="363" t="s">
        <v>963</v>
      </c>
      <c r="I94" s="364" t="s">
        <v>964</v>
      </c>
      <c r="J94" s="363" t="s">
        <v>225</v>
      </c>
      <c r="K94" s="363" t="s">
        <v>965</v>
      </c>
      <c r="L94" s="363" t="s">
        <v>966</v>
      </c>
      <c r="M94" s="365" t="s">
        <v>11</v>
      </c>
      <c r="N94" s="493"/>
      <c r="O94" s="367"/>
      <c r="P94" s="367"/>
      <c r="Q94" s="363" t="s">
        <v>967</v>
      </c>
      <c r="R94" s="367"/>
      <c r="S94" s="17"/>
    </row>
    <row r="95" spans="1:19" ht="275.10000000000002" hidden="1">
      <c r="A95" s="362">
        <v>94</v>
      </c>
      <c r="B95" s="362" t="s">
        <v>218</v>
      </c>
      <c r="C95" s="363" t="s">
        <v>968</v>
      </c>
      <c r="D95" s="363" t="s">
        <v>969</v>
      </c>
      <c r="E95" s="363" t="s">
        <v>970</v>
      </c>
      <c r="F95" s="365" t="s">
        <v>403</v>
      </c>
      <c r="G95" s="362" t="s">
        <v>39</v>
      </c>
      <c r="H95" s="363" t="s">
        <v>971</v>
      </c>
      <c r="I95" s="364" t="s">
        <v>972</v>
      </c>
      <c r="J95" s="363" t="s">
        <v>225</v>
      </c>
      <c r="K95" s="363" t="s">
        <v>973</v>
      </c>
      <c r="L95" s="363" t="s">
        <v>974</v>
      </c>
      <c r="M95" s="365" t="s">
        <v>6</v>
      </c>
      <c r="N95" s="493"/>
      <c r="O95" s="367"/>
      <c r="P95" s="367"/>
      <c r="Q95" s="363" t="s">
        <v>975</v>
      </c>
      <c r="R95" s="367"/>
      <c r="S95" s="17"/>
    </row>
    <row r="96" spans="1:19" ht="275.10000000000002" hidden="1">
      <c r="A96" s="362">
        <v>95</v>
      </c>
      <c r="B96" s="362" t="s">
        <v>218</v>
      </c>
      <c r="C96" s="363" t="s">
        <v>976</v>
      </c>
      <c r="D96" s="363" t="s">
        <v>977</v>
      </c>
      <c r="E96" s="363" t="s">
        <v>978</v>
      </c>
      <c r="F96" s="365" t="s">
        <v>403</v>
      </c>
      <c r="G96" s="362" t="s">
        <v>40</v>
      </c>
      <c r="H96" s="363" t="s">
        <v>979</v>
      </c>
      <c r="I96" s="364" t="s">
        <v>980</v>
      </c>
      <c r="J96" s="363" t="s">
        <v>225</v>
      </c>
      <c r="K96" s="363" t="s">
        <v>973</v>
      </c>
      <c r="L96" s="363" t="s">
        <v>981</v>
      </c>
      <c r="M96" s="365" t="s">
        <v>6</v>
      </c>
      <c r="N96" s="493"/>
      <c r="O96" s="367"/>
      <c r="P96" s="367"/>
      <c r="Q96" s="363" t="s">
        <v>982</v>
      </c>
      <c r="R96" s="367"/>
      <c r="S96" s="17"/>
    </row>
    <row r="97" spans="1:19" ht="409.5" hidden="1">
      <c r="A97" s="362">
        <v>96</v>
      </c>
      <c r="B97" s="362" t="s">
        <v>218</v>
      </c>
      <c r="C97" s="363" t="s">
        <v>983</v>
      </c>
      <c r="D97" s="363" t="s">
        <v>984</v>
      </c>
      <c r="E97" s="363" t="s">
        <v>985</v>
      </c>
      <c r="F97" s="362" t="s">
        <v>222</v>
      </c>
      <c r="G97" s="362" t="s">
        <v>39</v>
      </c>
      <c r="H97" s="363" t="s">
        <v>986</v>
      </c>
      <c r="I97" s="364" t="s">
        <v>987</v>
      </c>
      <c r="J97" s="363" t="s">
        <v>225</v>
      </c>
      <c r="K97" s="363" t="s">
        <v>988</v>
      </c>
      <c r="L97" s="363" t="s">
        <v>989</v>
      </c>
      <c r="M97" s="365" t="s">
        <v>6</v>
      </c>
      <c r="N97" s="493"/>
      <c r="O97" s="367"/>
      <c r="P97" s="367"/>
      <c r="Q97" s="363" t="s">
        <v>990</v>
      </c>
      <c r="R97" s="367"/>
      <c r="S97" s="17"/>
    </row>
    <row r="98" spans="1:19" ht="409.5" hidden="1">
      <c r="A98" s="362">
        <v>97</v>
      </c>
      <c r="B98" s="362" t="s">
        <v>218</v>
      </c>
      <c r="C98" s="363" t="s">
        <v>991</v>
      </c>
      <c r="D98" s="363" t="s">
        <v>992</v>
      </c>
      <c r="E98" s="363" t="s">
        <v>993</v>
      </c>
      <c r="F98" s="362" t="s">
        <v>222</v>
      </c>
      <c r="G98" s="362" t="s">
        <v>39</v>
      </c>
      <c r="H98" s="363" t="s">
        <v>994</v>
      </c>
      <c r="I98" s="364" t="s">
        <v>995</v>
      </c>
      <c r="J98" s="363" t="s">
        <v>225</v>
      </c>
      <c r="K98" s="363" t="s">
        <v>996</v>
      </c>
      <c r="L98" s="363" t="s">
        <v>997</v>
      </c>
      <c r="M98" s="365" t="s">
        <v>6</v>
      </c>
      <c r="N98" s="493"/>
      <c r="O98" s="367"/>
      <c r="P98" s="367"/>
      <c r="Q98" s="363" t="s">
        <v>998</v>
      </c>
      <c r="R98" s="367"/>
      <c r="S98" s="17"/>
    </row>
    <row r="99" spans="1:19" ht="362.45" hidden="1">
      <c r="A99" s="362">
        <v>98</v>
      </c>
      <c r="B99" s="362" t="s">
        <v>218</v>
      </c>
      <c r="C99" s="363" t="s">
        <v>999</v>
      </c>
      <c r="D99" s="363" t="s">
        <v>1000</v>
      </c>
      <c r="E99" s="363" t="s">
        <v>1001</v>
      </c>
      <c r="F99" s="365" t="s">
        <v>403</v>
      </c>
      <c r="G99" s="362" t="s">
        <v>40</v>
      </c>
      <c r="H99" s="363" t="s">
        <v>1002</v>
      </c>
      <c r="I99" s="364" t="s">
        <v>1003</v>
      </c>
      <c r="J99" s="363" t="s">
        <v>225</v>
      </c>
      <c r="K99" s="363" t="s">
        <v>1004</v>
      </c>
      <c r="L99" s="363" t="s">
        <v>1005</v>
      </c>
      <c r="M99" s="365" t="s">
        <v>6</v>
      </c>
      <c r="N99" s="493"/>
      <c r="O99" s="367"/>
      <c r="P99" s="367"/>
      <c r="Q99" s="363"/>
      <c r="R99" s="367"/>
      <c r="S99" s="17"/>
    </row>
    <row r="100" spans="1:19" ht="409.5" hidden="1">
      <c r="A100" s="362">
        <v>99</v>
      </c>
      <c r="B100" s="362" t="s">
        <v>218</v>
      </c>
      <c r="C100" s="363" t="s">
        <v>1006</v>
      </c>
      <c r="D100" s="363" t="s">
        <v>1007</v>
      </c>
      <c r="E100" s="363" t="s">
        <v>1008</v>
      </c>
      <c r="F100" s="362" t="s">
        <v>222</v>
      </c>
      <c r="G100" s="362" t="s">
        <v>39</v>
      </c>
      <c r="H100" s="363" t="s">
        <v>1009</v>
      </c>
      <c r="I100" s="364" t="s">
        <v>1010</v>
      </c>
      <c r="J100" s="363" t="s">
        <v>225</v>
      </c>
      <c r="K100" s="363" t="s">
        <v>1011</v>
      </c>
      <c r="L100" s="363" t="s">
        <v>1012</v>
      </c>
      <c r="M100" s="365" t="s">
        <v>6</v>
      </c>
      <c r="N100" s="493"/>
      <c r="O100" s="367"/>
      <c r="P100" s="367"/>
      <c r="Q100" s="363" t="s">
        <v>1013</v>
      </c>
      <c r="R100" s="367"/>
      <c r="S100" s="17"/>
    </row>
    <row r="101" spans="1:19" ht="362.45" hidden="1">
      <c r="A101" s="362">
        <v>100</v>
      </c>
      <c r="B101" s="362" t="s">
        <v>218</v>
      </c>
      <c r="C101" s="363" t="s">
        <v>1014</v>
      </c>
      <c r="D101" s="363" t="s">
        <v>1015</v>
      </c>
      <c r="E101" s="363" t="s">
        <v>1016</v>
      </c>
      <c r="F101" s="362" t="s">
        <v>222</v>
      </c>
      <c r="G101" s="362" t="s">
        <v>40</v>
      </c>
      <c r="H101" s="363" t="s">
        <v>1017</v>
      </c>
      <c r="I101" s="363" t="s">
        <v>1018</v>
      </c>
      <c r="J101" s="363" t="s">
        <v>415</v>
      </c>
      <c r="K101" s="363" t="s">
        <v>1019</v>
      </c>
      <c r="L101" s="363" t="s">
        <v>1020</v>
      </c>
      <c r="M101" s="365" t="s">
        <v>6</v>
      </c>
      <c r="N101" s="493"/>
      <c r="O101" s="367"/>
      <c r="P101" s="367"/>
      <c r="Q101" s="363" t="s">
        <v>1021</v>
      </c>
      <c r="R101" s="367"/>
      <c r="S101" s="17"/>
    </row>
    <row r="102" spans="1:19" ht="409.5" hidden="1">
      <c r="A102" s="362">
        <v>101</v>
      </c>
      <c r="B102" s="362" t="s">
        <v>218</v>
      </c>
      <c r="C102" s="363" t="s">
        <v>1022</v>
      </c>
      <c r="D102" s="363" t="s">
        <v>1023</v>
      </c>
      <c r="E102" s="363" t="s">
        <v>1024</v>
      </c>
      <c r="F102" s="362" t="s">
        <v>222</v>
      </c>
      <c r="G102" s="362" t="s">
        <v>39</v>
      </c>
      <c r="H102" s="363" t="s">
        <v>1025</v>
      </c>
      <c r="I102" s="364" t="s">
        <v>1026</v>
      </c>
      <c r="J102" s="363" t="s">
        <v>225</v>
      </c>
      <c r="K102" s="363" t="s">
        <v>1027</v>
      </c>
      <c r="L102" s="363" t="s">
        <v>1028</v>
      </c>
      <c r="M102" s="365" t="s">
        <v>11</v>
      </c>
      <c r="N102" s="493"/>
      <c r="O102" s="367"/>
      <c r="P102" s="367"/>
      <c r="Q102" s="363" t="s">
        <v>1029</v>
      </c>
      <c r="R102" s="367"/>
      <c r="S102" s="17"/>
    </row>
    <row r="103" spans="1:19" ht="409.5" hidden="1">
      <c r="A103" s="362">
        <v>102</v>
      </c>
      <c r="B103" s="362" t="s">
        <v>218</v>
      </c>
      <c r="C103" s="363" t="s">
        <v>1030</v>
      </c>
      <c r="D103" s="363" t="s">
        <v>1031</v>
      </c>
      <c r="E103" s="363" t="s">
        <v>1032</v>
      </c>
      <c r="F103" s="362" t="s">
        <v>222</v>
      </c>
      <c r="G103" s="362" t="s">
        <v>39</v>
      </c>
      <c r="H103" s="363" t="s">
        <v>1033</v>
      </c>
      <c r="I103" s="364" t="s">
        <v>1034</v>
      </c>
      <c r="J103" s="363" t="s">
        <v>225</v>
      </c>
      <c r="K103" s="363" t="s">
        <v>1035</v>
      </c>
      <c r="L103" s="363" t="s">
        <v>1036</v>
      </c>
      <c r="M103" s="365" t="s">
        <v>11</v>
      </c>
      <c r="N103" s="493"/>
      <c r="O103" s="367"/>
      <c r="P103" s="367"/>
      <c r="Q103" s="363" t="s">
        <v>1029</v>
      </c>
      <c r="R103" s="367"/>
      <c r="S103" s="17"/>
    </row>
    <row r="104" spans="1:19" ht="409.5" hidden="1">
      <c r="A104" s="362">
        <v>103</v>
      </c>
      <c r="B104" s="362" t="s">
        <v>218</v>
      </c>
      <c r="C104" s="363" t="s">
        <v>1037</v>
      </c>
      <c r="D104" s="363" t="s">
        <v>1038</v>
      </c>
      <c r="E104" s="363" t="s">
        <v>1039</v>
      </c>
      <c r="F104" s="362" t="s">
        <v>222</v>
      </c>
      <c r="G104" s="362" t="s">
        <v>39</v>
      </c>
      <c r="H104" s="363" t="s">
        <v>1040</v>
      </c>
      <c r="I104" s="364" t="s">
        <v>1041</v>
      </c>
      <c r="J104" s="363" t="s">
        <v>225</v>
      </c>
      <c r="K104" s="363" t="s">
        <v>1042</v>
      </c>
      <c r="L104" s="363" t="s">
        <v>1043</v>
      </c>
      <c r="M104" s="365" t="s">
        <v>11</v>
      </c>
      <c r="N104" s="493"/>
      <c r="O104" s="367"/>
      <c r="P104" s="367"/>
      <c r="Q104" s="363" t="s">
        <v>1029</v>
      </c>
      <c r="R104" s="367"/>
      <c r="S104" s="17"/>
    </row>
    <row r="105" spans="1:19" ht="409.5" hidden="1">
      <c r="A105" s="362">
        <v>104</v>
      </c>
      <c r="B105" s="362" t="s">
        <v>218</v>
      </c>
      <c r="C105" s="363" t="s">
        <v>1044</v>
      </c>
      <c r="D105" s="363" t="s">
        <v>1045</v>
      </c>
      <c r="E105" s="363" t="s">
        <v>1046</v>
      </c>
      <c r="F105" s="362" t="s">
        <v>222</v>
      </c>
      <c r="G105" s="362" t="s">
        <v>40</v>
      </c>
      <c r="H105" s="363" t="s">
        <v>1047</v>
      </c>
      <c r="I105" s="364" t="s">
        <v>1048</v>
      </c>
      <c r="J105" s="363" t="s">
        <v>225</v>
      </c>
      <c r="K105" s="363" t="s">
        <v>1049</v>
      </c>
      <c r="L105" s="363" t="s">
        <v>1050</v>
      </c>
      <c r="M105" s="365" t="s">
        <v>11</v>
      </c>
      <c r="N105" s="493"/>
      <c r="O105" s="367"/>
      <c r="P105" s="367"/>
      <c r="Q105" s="363" t="s">
        <v>1029</v>
      </c>
      <c r="R105" s="367"/>
      <c r="S105" s="17"/>
    </row>
    <row r="106" spans="1:19" ht="409.5" hidden="1">
      <c r="A106" s="362">
        <v>105</v>
      </c>
      <c r="B106" s="362" t="s">
        <v>218</v>
      </c>
      <c r="C106" s="363" t="s">
        <v>1051</v>
      </c>
      <c r="D106" s="363" t="s">
        <v>1052</v>
      </c>
      <c r="E106" s="363" t="s">
        <v>1053</v>
      </c>
      <c r="F106" s="362" t="s">
        <v>222</v>
      </c>
      <c r="G106" s="362" t="s">
        <v>40</v>
      </c>
      <c r="H106" s="363" t="s">
        <v>1054</v>
      </c>
      <c r="I106" s="364" t="s">
        <v>1055</v>
      </c>
      <c r="J106" s="363" t="s">
        <v>225</v>
      </c>
      <c r="K106" s="363" t="s">
        <v>1056</v>
      </c>
      <c r="L106" s="363" t="s">
        <v>1057</v>
      </c>
      <c r="M106" s="365" t="s">
        <v>11</v>
      </c>
      <c r="N106" s="493"/>
      <c r="O106" s="367"/>
      <c r="P106" s="367"/>
      <c r="Q106" s="363" t="s">
        <v>1058</v>
      </c>
      <c r="R106" s="367"/>
      <c r="S106" s="17"/>
    </row>
    <row r="107" spans="1:19" ht="409.5" hidden="1">
      <c r="A107" s="362">
        <v>106</v>
      </c>
      <c r="B107" s="362" t="s">
        <v>218</v>
      </c>
      <c r="C107" s="363" t="s">
        <v>1059</v>
      </c>
      <c r="D107" s="363" t="s">
        <v>1060</v>
      </c>
      <c r="E107" s="363" t="s">
        <v>1061</v>
      </c>
      <c r="F107" s="365" t="s">
        <v>403</v>
      </c>
      <c r="G107" s="362" t="s">
        <v>39</v>
      </c>
      <c r="H107" s="363" t="s">
        <v>1062</v>
      </c>
      <c r="I107" s="364" t="s">
        <v>1063</v>
      </c>
      <c r="J107" s="363" t="s">
        <v>225</v>
      </c>
      <c r="K107" s="363" t="s">
        <v>1064</v>
      </c>
      <c r="L107" s="363" t="s">
        <v>1065</v>
      </c>
      <c r="M107" s="365" t="s">
        <v>6</v>
      </c>
      <c r="N107" s="493"/>
      <c r="O107" s="367"/>
      <c r="P107" s="367"/>
      <c r="Q107" s="363" t="s">
        <v>1066</v>
      </c>
      <c r="R107" s="367"/>
      <c r="S107" s="17"/>
    </row>
    <row r="108" spans="1:19" ht="362.45" hidden="1">
      <c r="A108" s="362">
        <v>107</v>
      </c>
      <c r="B108" s="362" t="s">
        <v>218</v>
      </c>
      <c r="C108" s="363" t="s">
        <v>1067</v>
      </c>
      <c r="D108" s="363" t="s">
        <v>1068</v>
      </c>
      <c r="E108" s="363" t="s">
        <v>1069</v>
      </c>
      <c r="F108" s="362" t="s">
        <v>222</v>
      </c>
      <c r="G108" s="362" t="s">
        <v>40</v>
      </c>
      <c r="H108" s="363" t="s">
        <v>1070</v>
      </c>
      <c r="I108" s="364" t="s">
        <v>1071</v>
      </c>
      <c r="J108" s="363" t="s">
        <v>225</v>
      </c>
      <c r="K108" s="363" t="s">
        <v>1072</v>
      </c>
      <c r="L108" s="363" t="s">
        <v>1073</v>
      </c>
      <c r="M108" s="365" t="s">
        <v>11</v>
      </c>
      <c r="N108" s="493"/>
      <c r="O108" s="367"/>
      <c r="P108" s="367"/>
      <c r="Q108" s="363" t="s">
        <v>1029</v>
      </c>
      <c r="R108" s="367"/>
      <c r="S108" s="17"/>
    </row>
    <row r="109" spans="1:19" ht="409.5" hidden="1">
      <c r="A109" s="362">
        <v>108</v>
      </c>
      <c r="B109" s="362" t="s">
        <v>218</v>
      </c>
      <c r="C109" s="363" t="s">
        <v>1074</v>
      </c>
      <c r="D109" s="363" t="s">
        <v>1075</v>
      </c>
      <c r="E109" s="363" t="s">
        <v>1076</v>
      </c>
      <c r="F109" s="362" t="s">
        <v>222</v>
      </c>
      <c r="G109" s="362" t="s">
        <v>39</v>
      </c>
      <c r="H109" s="363" t="s">
        <v>1077</v>
      </c>
      <c r="I109" s="364" t="s">
        <v>1078</v>
      </c>
      <c r="J109" s="363" t="s">
        <v>225</v>
      </c>
      <c r="K109" s="363" t="s">
        <v>1079</v>
      </c>
      <c r="L109" s="363" t="s">
        <v>1080</v>
      </c>
      <c r="M109" s="365" t="s">
        <v>11</v>
      </c>
      <c r="N109" s="493"/>
      <c r="O109" s="367"/>
      <c r="P109" s="367"/>
      <c r="Q109" s="363" t="s">
        <v>1029</v>
      </c>
      <c r="R109" s="367"/>
      <c r="S109" s="17"/>
    </row>
    <row r="110" spans="1:19" ht="409.5" hidden="1">
      <c r="A110" s="362">
        <v>109</v>
      </c>
      <c r="B110" s="362" t="s">
        <v>218</v>
      </c>
      <c r="C110" s="363" t="s">
        <v>1081</v>
      </c>
      <c r="D110" s="363" t="s">
        <v>1082</v>
      </c>
      <c r="E110" s="363" t="s">
        <v>1083</v>
      </c>
      <c r="F110" s="362" t="s">
        <v>222</v>
      </c>
      <c r="G110" s="362" t="s">
        <v>39</v>
      </c>
      <c r="H110" s="363" t="s">
        <v>1084</v>
      </c>
      <c r="I110" s="364" t="s">
        <v>1085</v>
      </c>
      <c r="J110" s="363" t="s">
        <v>225</v>
      </c>
      <c r="K110" s="363" t="s">
        <v>1086</v>
      </c>
      <c r="L110" s="363" t="s">
        <v>1087</v>
      </c>
      <c r="M110" s="365" t="s">
        <v>11</v>
      </c>
      <c r="N110" s="493"/>
      <c r="O110" s="367"/>
      <c r="P110" s="367"/>
      <c r="Q110" s="363" t="s">
        <v>1029</v>
      </c>
      <c r="R110" s="367"/>
      <c r="S110" s="17"/>
    </row>
    <row r="111" spans="1:19" ht="409.5" hidden="1">
      <c r="A111" s="362">
        <v>110</v>
      </c>
      <c r="B111" s="362" t="s">
        <v>218</v>
      </c>
      <c r="C111" s="363" t="s">
        <v>1088</v>
      </c>
      <c r="D111" s="363" t="s">
        <v>1089</v>
      </c>
      <c r="E111" s="363" t="s">
        <v>1090</v>
      </c>
      <c r="F111" s="362" t="s">
        <v>222</v>
      </c>
      <c r="G111" s="362" t="s">
        <v>39</v>
      </c>
      <c r="H111" s="363" t="s">
        <v>1091</v>
      </c>
      <c r="I111" s="364" t="s">
        <v>1092</v>
      </c>
      <c r="J111" s="363" t="s">
        <v>225</v>
      </c>
      <c r="K111" s="363" t="s">
        <v>1093</v>
      </c>
      <c r="L111" s="363" t="s">
        <v>1094</v>
      </c>
      <c r="M111" s="365" t="s">
        <v>11</v>
      </c>
      <c r="N111" s="493"/>
      <c r="O111" s="367"/>
      <c r="P111" s="367"/>
      <c r="Q111" s="363" t="s">
        <v>1029</v>
      </c>
      <c r="R111" s="367"/>
      <c r="S111" s="17"/>
    </row>
    <row r="112" spans="1:19" ht="362.45" hidden="1">
      <c r="A112" s="362">
        <v>111</v>
      </c>
      <c r="B112" s="362" t="s">
        <v>218</v>
      </c>
      <c r="C112" s="363" t="s">
        <v>1095</v>
      </c>
      <c r="D112" s="363" t="s">
        <v>1096</v>
      </c>
      <c r="E112" s="363" t="s">
        <v>1097</v>
      </c>
      <c r="F112" s="365" t="s">
        <v>403</v>
      </c>
      <c r="G112" s="362" t="s">
        <v>40</v>
      </c>
      <c r="H112" s="363" t="s">
        <v>1098</v>
      </c>
      <c r="I112" s="364" t="s">
        <v>1099</v>
      </c>
      <c r="J112" s="363" t="s">
        <v>225</v>
      </c>
      <c r="K112" s="363" t="s">
        <v>1100</v>
      </c>
      <c r="L112" s="363" t="s">
        <v>1101</v>
      </c>
      <c r="M112" s="365" t="s">
        <v>6</v>
      </c>
      <c r="N112" s="493"/>
      <c r="O112" s="367"/>
      <c r="P112" s="367"/>
      <c r="Q112" s="363" t="s">
        <v>1102</v>
      </c>
      <c r="R112" s="367"/>
      <c r="S112" s="17"/>
    </row>
    <row r="113" spans="1:19" ht="387.6" hidden="1">
      <c r="A113" s="362">
        <v>112</v>
      </c>
      <c r="B113" s="362" t="s">
        <v>218</v>
      </c>
      <c r="C113" s="363" t="s">
        <v>1103</v>
      </c>
      <c r="D113" s="363" t="s">
        <v>1104</v>
      </c>
      <c r="E113" s="363" t="s">
        <v>1105</v>
      </c>
      <c r="F113" s="362" t="s">
        <v>222</v>
      </c>
      <c r="G113" s="362" t="s">
        <v>39</v>
      </c>
      <c r="H113" s="363" t="s">
        <v>1106</v>
      </c>
      <c r="I113" s="364" t="s">
        <v>1107</v>
      </c>
      <c r="J113" s="363" t="s">
        <v>225</v>
      </c>
      <c r="K113" s="363" t="s">
        <v>1108</v>
      </c>
      <c r="L113" s="363" t="s">
        <v>1109</v>
      </c>
      <c r="M113" s="365" t="s">
        <v>6</v>
      </c>
      <c r="N113" s="493"/>
      <c r="O113" s="367"/>
      <c r="P113" s="367"/>
      <c r="Q113" s="363" t="s">
        <v>1110</v>
      </c>
      <c r="R113" s="367"/>
      <c r="S113" s="17"/>
    </row>
    <row r="114" spans="1:19" ht="399.95" hidden="1">
      <c r="A114" s="362">
        <v>113</v>
      </c>
      <c r="B114" s="362" t="s">
        <v>218</v>
      </c>
      <c r="C114" s="363" t="s">
        <v>1111</v>
      </c>
      <c r="D114" s="363" t="s">
        <v>1112</v>
      </c>
      <c r="E114" s="363" t="s">
        <v>1113</v>
      </c>
      <c r="F114" s="362" t="s">
        <v>222</v>
      </c>
      <c r="G114" s="362" t="s">
        <v>39</v>
      </c>
      <c r="H114" s="363" t="s">
        <v>1114</v>
      </c>
      <c r="I114" s="364" t="s">
        <v>1115</v>
      </c>
      <c r="J114" s="363" t="s">
        <v>225</v>
      </c>
      <c r="K114" s="363" t="s">
        <v>1116</v>
      </c>
      <c r="L114" s="363" t="s">
        <v>1117</v>
      </c>
      <c r="M114" s="365" t="s">
        <v>11</v>
      </c>
      <c r="N114" s="493"/>
      <c r="O114" s="367"/>
      <c r="P114" s="367"/>
      <c r="Q114" s="363" t="s">
        <v>1118</v>
      </c>
      <c r="R114" s="367"/>
      <c r="S114" s="17"/>
    </row>
    <row r="115" spans="1:19" ht="409.5" hidden="1">
      <c r="A115" s="362">
        <v>114</v>
      </c>
      <c r="B115" s="362" t="s">
        <v>218</v>
      </c>
      <c r="C115" s="363" t="s">
        <v>1119</v>
      </c>
      <c r="D115" s="363" t="s">
        <v>1120</v>
      </c>
      <c r="E115" s="363" t="s">
        <v>1121</v>
      </c>
      <c r="F115" s="362" t="s">
        <v>222</v>
      </c>
      <c r="G115" s="362" t="s">
        <v>39</v>
      </c>
      <c r="H115" s="363" t="s">
        <v>1122</v>
      </c>
      <c r="I115" s="364" t="s">
        <v>1123</v>
      </c>
      <c r="J115" s="363" t="s">
        <v>1124</v>
      </c>
      <c r="K115" s="363" t="s">
        <v>1125</v>
      </c>
      <c r="L115" s="363" t="s">
        <v>1126</v>
      </c>
      <c r="M115" s="365" t="s">
        <v>11</v>
      </c>
      <c r="N115" s="493"/>
      <c r="O115" s="367"/>
      <c r="P115" s="367"/>
      <c r="Q115" s="363" t="s">
        <v>1029</v>
      </c>
      <c r="R115" s="367"/>
      <c r="S115" s="17"/>
    </row>
    <row r="116" spans="1:19" ht="409.5" hidden="1">
      <c r="A116" s="362">
        <v>115</v>
      </c>
      <c r="B116" s="362" t="s">
        <v>218</v>
      </c>
      <c r="C116" s="363" t="s">
        <v>1127</v>
      </c>
      <c r="D116" s="363" t="s">
        <v>1128</v>
      </c>
      <c r="E116" s="363" t="s">
        <v>1129</v>
      </c>
      <c r="F116" s="362" t="s">
        <v>222</v>
      </c>
      <c r="G116" s="362" t="s">
        <v>39</v>
      </c>
      <c r="H116" s="363" t="s">
        <v>1130</v>
      </c>
      <c r="I116" s="364" t="s">
        <v>1131</v>
      </c>
      <c r="J116" s="363" t="s">
        <v>1124</v>
      </c>
      <c r="K116" s="363" t="s">
        <v>1132</v>
      </c>
      <c r="L116" s="363" t="s">
        <v>1133</v>
      </c>
      <c r="M116" s="365" t="s">
        <v>11</v>
      </c>
      <c r="N116" s="493"/>
      <c r="O116" s="367"/>
      <c r="P116" s="367"/>
      <c r="Q116" s="363"/>
      <c r="R116" s="367"/>
      <c r="S116" s="17"/>
    </row>
    <row r="117" spans="1:19" ht="409.5" hidden="1">
      <c r="A117" s="362">
        <v>116</v>
      </c>
      <c r="B117" s="362" t="s">
        <v>218</v>
      </c>
      <c r="C117" s="363" t="s">
        <v>1134</v>
      </c>
      <c r="D117" s="363" t="s">
        <v>1135</v>
      </c>
      <c r="E117" s="363" t="s">
        <v>1136</v>
      </c>
      <c r="F117" s="362" t="s">
        <v>222</v>
      </c>
      <c r="G117" s="362" t="s">
        <v>39</v>
      </c>
      <c r="H117" s="363" t="s">
        <v>1137</v>
      </c>
      <c r="I117" s="364" t="s">
        <v>1138</v>
      </c>
      <c r="J117" s="363" t="s">
        <v>1124</v>
      </c>
      <c r="K117" s="363" t="s">
        <v>1139</v>
      </c>
      <c r="L117" s="363" t="s">
        <v>1140</v>
      </c>
      <c r="M117" s="365" t="s">
        <v>11</v>
      </c>
      <c r="N117" s="493"/>
      <c r="O117" s="367"/>
      <c r="P117" s="367"/>
      <c r="Q117" s="363"/>
      <c r="R117" s="367"/>
      <c r="S117" s="17"/>
    </row>
    <row r="118" spans="1:19" ht="409.5" hidden="1">
      <c r="A118" s="362">
        <v>117</v>
      </c>
      <c r="B118" s="362" t="s">
        <v>218</v>
      </c>
      <c r="C118" s="363" t="s">
        <v>1141</v>
      </c>
      <c r="D118" s="363" t="s">
        <v>1142</v>
      </c>
      <c r="E118" s="363" t="s">
        <v>1143</v>
      </c>
      <c r="F118" s="362" t="s">
        <v>222</v>
      </c>
      <c r="G118" s="362" t="s">
        <v>39</v>
      </c>
      <c r="H118" s="363" t="s">
        <v>1144</v>
      </c>
      <c r="I118" s="364" t="s">
        <v>1145</v>
      </c>
      <c r="J118" s="363" t="s">
        <v>1124</v>
      </c>
      <c r="K118" s="363" t="s">
        <v>1146</v>
      </c>
      <c r="L118" s="363" t="s">
        <v>1147</v>
      </c>
      <c r="M118" s="365" t="s">
        <v>11</v>
      </c>
      <c r="N118" s="493"/>
      <c r="O118" s="367"/>
      <c r="P118" s="367"/>
      <c r="Q118" s="363"/>
      <c r="R118" s="367"/>
      <c r="S118" s="17"/>
    </row>
    <row r="119" spans="1:19" ht="409.5" hidden="1">
      <c r="A119" s="362">
        <v>118</v>
      </c>
      <c r="B119" s="362" t="s">
        <v>218</v>
      </c>
      <c r="C119" s="363" t="s">
        <v>1148</v>
      </c>
      <c r="D119" s="363" t="s">
        <v>1149</v>
      </c>
      <c r="E119" s="363" t="s">
        <v>1150</v>
      </c>
      <c r="F119" s="362" t="s">
        <v>222</v>
      </c>
      <c r="G119" s="362" t="s">
        <v>39</v>
      </c>
      <c r="H119" s="363" t="s">
        <v>1151</v>
      </c>
      <c r="I119" s="364" t="s">
        <v>1152</v>
      </c>
      <c r="J119" s="363" t="s">
        <v>1124</v>
      </c>
      <c r="K119" s="363" t="s">
        <v>1153</v>
      </c>
      <c r="L119" s="363" t="s">
        <v>1154</v>
      </c>
      <c r="M119" s="365" t="s">
        <v>11</v>
      </c>
      <c r="N119" s="493"/>
      <c r="O119" s="367"/>
      <c r="P119" s="367"/>
      <c r="Q119" s="363"/>
      <c r="R119" s="367"/>
      <c r="S119" s="17"/>
    </row>
    <row r="120" spans="1:19" ht="409.5" hidden="1">
      <c r="A120" s="362">
        <v>119</v>
      </c>
      <c r="B120" s="362" t="s">
        <v>218</v>
      </c>
      <c r="C120" s="363" t="s">
        <v>1155</v>
      </c>
      <c r="D120" s="363" t="s">
        <v>1156</v>
      </c>
      <c r="E120" s="363" t="s">
        <v>1157</v>
      </c>
      <c r="F120" s="362" t="s">
        <v>222</v>
      </c>
      <c r="G120" s="362" t="s">
        <v>39</v>
      </c>
      <c r="H120" s="363" t="s">
        <v>1158</v>
      </c>
      <c r="I120" s="364" t="s">
        <v>1159</v>
      </c>
      <c r="J120" s="363" t="s">
        <v>1124</v>
      </c>
      <c r="K120" s="363" t="s">
        <v>1160</v>
      </c>
      <c r="L120" s="363" t="s">
        <v>1161</v>
      </c>
      <c r="M120" s="365" t="s">
        <v>11</v>
      </c>
      <c r="N120" s="493"/>
      <c r="O120" s="367"/>
      <c r="P120" s="367"/>
      <c r="Q120" s="363"/>
      <c r="R120" s="367"/>
      <c r="S120" s="17"/>
    </row>
    <row r="121" spans="1:19" ht="409.5" hidden="1">
      <c r="A121" s="362">
        <v>120</v>
      </c>
      <c r="B121" s="362" t="s">
        <v>218</v>
      </c>
      <c r="C121" s="363" t="s">
        <v>1162</v>
      </c>
      <c r="D121" s="363" t="s">
        <v>1163</v>
      </c>
      <c r="E121" s="363" t="s">
        <v>1164</v>
      </c>
      <c r="F121" s="362" t="s">
        <v>222</v>
      </c>
      <c r="G121" s="362" t="s">
        <v>39</v>
      </c>
      <c r="H121" s="363" t="s">
        <v>1165</v>
      </c>
      <c r="I121" s="364" t="s">
        <v>1166</v>
      </c>
      <c r="J121" s="363" t="s">
        <v>1124</v>
      </c>
      <c r="K121" s="363" t="s">
        <v>1167</v>
      </c>
      <c r="L121" s="363" t="s">
        <v>1168</v>
      </c>
      <c r="M121" s="365" t="s">
        <v>11</v>
      </c>
      <c r="N121" s="493"/>
      <c r="O121" s="367"/>
      <c r="P121" s="367"/>
      <c r="Q121" s="363"/>
      <c r="R121" s="367"/>
      <c r="S121" s="17"/>
    </row>
    <row r="122" spans="1:19" ht="409.5" hidden="1">
      <c r="A122" s="362">
        <v>121</v>
      </c>
      <c r="B122" s="362" t="s">
        <v>218</v>
      </c>
      <c r="C122" s="363" t="s">
        <v>1169</v>
      </c>
      <c r="D122" s="363" t="s">
        <v>1170</v>
      </c>
      <c r="E122" s="363" t="s">
        <v>1171</v>
      </c>
      <c r="F122" s="362" t="s">
        <v>222</v>
      </c>
      <c r="G122" s="362" t="s">
        <v>40</v>
      </c>
      <c r="H122" s="363" t="s">
        <v>1172</v>
      </c>
      <c r="I122" s="364" t="s">
        <v>1173</v>
      </c>
      <c r="J122" s="363" t="s">
        <v>1124</v>
      </c>
      <c r="K122" s="363" t="s">
        <v>1174</v>
      </c>
      <c r="L122" s="363" t="s">
        <v>1175</v>
      </c>
      <c r="M122" s="365" t="s">
        <v>11</v>
      </c>
      <c r="N122" s="493"/>
      <c r="O122" s="367"/>
      <c r="P122" s="367"/>
      <c r="Q122" s="363"/>
      <c r="R122" s="367"/>
      <c r="S122" s="17"/>
    </row>
    <row r="123" spans="1:19" ht="409.5" hidden="1">
      <c r="A123" s="362">
        <v>122</v>
      </c>
      <c r="B123" s="362" t="s">
        <v>218</v>
      </c>
      <c r="C123" s="363" t="s">
        <v>1176</v>
      </c>
      <c r="D123" s="363" t="s">
        <v>1177</v>
      </c>
      <c r="E123" s="363" t="s">
        <v>1178</v>
      </c>
      <c r="F123" s="362" t="s">
        <v>222</v>
      </c>
      <c r="G123" s="362" t="s">
        <v>40</v>
      </c>
      <c r="H123" s="363" t="s">
        <v>1179</v>
      </c>
      <c r="I123" s="364" t="s">
        <v>1180</v>
      </c>
      <c r="J123" s="363" t="s">
        <v>1124</v>
      </c>
      <c r="K123" s="363" t="s">
        <v>1181</v>
      </c>
      <c r="L123" s="363" t="s">
        <v>1182</v>
      </c>
      <c r="M123" s="365" t="s">
        <v>11</v>
      </c>
      <c r="N123" s="493"/>
      <c r="O123" s="367"/>
      <c r="P123" s="367"/>
      <c r="Q123" s="363"/>
      <c r="R123" s="367"/>
      <c r="S123" s="17"/>
    </row>
    <row r="124" spans="1:19" ht="409.5" hidden="1">
      <c r="A124" s="362">
        <v>123</v>
      </c>
      <c r="B124" s="362" t="s">
        <v>218</v>
      </c>
      <c r="C124" s="363" t="s">
        <v>1183</v>
      </c>
      <c r="D124" s="363" t="s">
        <v>1184</v>
      </c>
      <c r="E124" s="363" t="s">
        <v>1185</v>
      </c>
      <c r="F124" s="362" t="s">
        <v>222</v>
      </c>
      <c r="G124" s="362" t="s">
        <v>40</v>
      </c>
      <c r="H124" s="363" t="s">
        <v>1186</v>
      </c>
      <c r="I124" s="364" t="s">
        <v>1187</v>
      </c>
      <c r="J124" s="363" t="s">
        <v>1124</v>
      </c>
      <c r="K124" s="363" t="s">
        <v>1188</v>
      </c>
      <c r="L124" s="363" t="s">
        <v>1189</v>
      </c>
      <c r="M124" s="365" t="s">
        <v>11</v>
      </c>
      <c r="N124" s="493"/>
      <c r="O124" s="367"/>
      <c r="P124" s="367"/>
      <c r="Q124" s="363" t="s">
        <v>1029</v>
      </c>
      <c r="R124" s="367"/>
      <c r="S124" s="17"/>
    </row>
    <row r="125" spans="1:19" ht="409.5" hidden="1">
      <c r="A125" s="362">
        <v>124</v>
      </c>
      <c r="B125" s="362" t="s">
        <v>218</v>
      </c>
      <c r="C125" s="363" t="s">
        <v>1190</v>
      </c>
      <c r="D125" s="363" t="s">
        <v>1191</v>
      </c>
      <c r="E125" s="363" t="s">
        <v>1192</v>
      </c>
      <c r="F125" s="362" t="s">
        <v>222</v>
      </c>
      <c r="G125" s="362" t="s">
        <v>39</v>
      </c>
      <c r="H125" s="363" t="s">
        <v>1193</v>
      </c>
      <c r="I125" s="364" t="s">
        <v>1194</v>
      </c>
      <c r="J125" s="363" t="s">
        <v>1124</v>
      </c>
      <c r="K125" s="363" t="s">
        <v>1195</v>
      </c>
      <c r="L125" s="363" t="s">
        <v>1196</v>
      </c>
      <c r="M125" s="365" t="s">
        <v>11</v>
      </c>
      <c r="N125" s="493"/>
      <c r="O125" s="367"/>
      <c r="P125" s="367"/>
      <c r="Q125" s="363" t="s">
        <v>1029</v>
      </c>
      <c r="R125" s="367"/>
      <c r="S125" s="17"/>
    </row>
    <row r="126" spans="1:19" ht="409.5" hidden="1">
      <c r="A126" s="362">
        <v>125</v>
      </c>
      <c r="B126" s="362" t="s">
        <v>218</v>
      </c>
      <c r="C126" s="363" t="s">
        <v>1197</v>
      </c>
      <c r="D126" s="363" t="s">
        <v>1198</v>
      </c>
      <c r="E126" s="363" t="s">
        <v>1199</v>
      </c>
      <c r="F126" s="362" t="s">
        <v>222</v>
      </c>
      <c r="G126" s="362" t="s">
        <v>40</v>
      </c>
      <c r="H126" s="363" t="s">
        <v>1200</v>
      </c>
      <c r="I126" s="364" t="s">
        <v>1201</v>
      </c>
      <c r="J126" s="363" t="s">
        <v>1124</v>
      </c>
      <c r="K126" s="363" t="s">
        <v>1202</v>
      </c>
      <c r="L126" s="363" t="s">
        <v>1203</v>
      </c>
      <c r="M126" s="365" t="s">
        <v>11</v>
      </c>
      <c r="N126" s="493"/>
      <c r="O126" s="367"/>
      <c r="P126" s="367"/>
      <c r="Q126" s="363" t="s">
        <v>1029</v>
      </c>
      <c r="R126" s="367"/>
      <c r="S126" s="17"/>
    </row>
    <row r="127" spans="1:19" ht="409.5" hidden="1">
      <c r="A127" s="362">
        <v>126</v>
      </c>
      <c r="B127" s="362" t="s">
        <v>218</v>
      </c>
      <c r="C127" s="363" t="s">
        <v>1204</v>
      </c>
      <c r="D127" s="363" t="s">
        <v>1205</v>
      </c>
      <c r="E127" s="363" t="s">
        <v>1206</v>
      </c>
      <c r="F127" s="362" t="s">
        <v>222</v>
      </c>
      <c r="G127" s="362" t="s">
        <v>40</v>
      </c>
      <c r="H127" s="363" t="s">
        <v>1207</v>
      </c>
      <c r="I127" s="364" t="s">
        <v>1208</v>
      </c>
      <c r="J127" s="363" t="s">
        <v>1124</v>
      </c>
      <c r="K127" s="363" t="s">
        <v>1209</v>
      </c>
      <c r="L127" s="363" t="s">
        <v>1210</v>
      </c>
      <c r="M127" s="365" t="s">
        <v>11</v>
      </c>
      <c r="N127" s="493"/>
      <c r="O127" s="367"/>
      <c r="P127" s="367"/>
      <c r="Q127" s="363" t="s">
        <v>1029</v>
      </c>
      <c r="R127" s="367"/>
      <c r="S127" s="17"/>
    </row>
    <row r="128" spans="1:19" ht="409.5" hidden="1">
      <c r="A128" s="362">
        <v>127</v>
      </c>
      <c r="B128" s="362" t="s">
        <v>218</v>
      </c>
      <c r="C128" s="363" t="s">
        <v>1211</v>
      </c>
      <c r="D128" s="363" t="s">
        <v>1212</v>
      </c>
      <c r="E128" s="363" t="s">
        <v>1213</v>
      </c>
      <c r="F128" s="362" t="s">
        <v>222</v>
      </c>
      <c r="G128" s="362" t="s">
        <v>39</v>
      </c>
      <c r="H128" s="363" t="s">
        <v>1214</v>
      </c>
      <c r="I128" s="364" t="s">
        <v>1215</v>
      </c>
      <c r="J128" s="363" t="s">
        <v>1124</v>
      </c>
      <c r="K128" s="363" t="s">
        <v>1216</v>
      </c>
      <c r="L128" s="363" t="s">
        <v>1217</v>
      </c>
      <c r="M128" s="365" t="s">
        <v>11</v>
      </c>
      <c r="N128" s="493"/>
      <c r="O128" s="367"/>
      <c r="P128" s="367"/>
      <c r="Q128" s="363"/>
      <c r="R128" s="367"/>
      <c r="S128" s="17"/>
    </row>
    <row r="129" spans="1:19" ht="409.5" hidden="1">
      <c r="A129" s="362">
        <v>128</v>
      </c>
      <c r="B129" s="362" t="s">
        <v>218</v>
      </c>
      <c r="C129" s="363" t="s">
        <v>1218</v>
      </c>
      <c r="D129" s="363" t="s">
        <v>1219</v>
      </c>
      <c r="E129" s="363" t="s">
        <v>1220</v>
      </c>
      <c r="F129" s="362" t="s">
        <v>222</v>
      </c>
      <c r="G129" s="362" t="s">
        <v>39</v>
      </c>
      <c r="H129" s="363" t="s">
        <v>1221</v>
      </c>
      <c r="I129" s="364" t="s">
        <v>1222</v>
      </c>
      <c r="J129" s="363" t="s">
        <v>1124</v>
      </c>
      <c r="K129" s="363" t="s">
        <v>1223</v>
      </c>
      <c r="L129" s="363" t="s">
        <v>1224</v>
      </c>
      <c r="M129" s="365" t="s">
        <v>11</v>
      </c>
      <c r="N129" s="493"/>
      <c r="O129" s="367"/>
      <c r="P129" s="367"/>
      <c r="Q129" s="363" t="s">
        <v>1225</v>
      </c>
      <c r="R129" s="367"/>
      <c r="S129" s="17"/>
    </row>
    <row r="130" spans="1:19" ht="237.6" hidden="1">
      <c r="A130" s="362">
        <v>129</v>
      </c>
      <c r="B130" s="362" t="s">
        <v>218</v>
      </c>
      <c r="C130" s="363" t="s">
        <v>1226</v>
      </c>
      <c r="D130" s="363" t="s">
        <v>1227</v>
      </c>
      <c r="E130" s="363" t="s">
        <v>1228</v>
      </c>
      <c r="F130" s="362" t="s">
        <v>222</v>
      </c>
      <c r="G130" s="362" t="s">
        <v>39</v>
      </c>
      <c r="H130" s="363" t="s">
        <v>1229</v>
      </c>
      <c r="I130" s="364" t="s">
        <v>1230</v>
      </c>
      <c r="J130" s="363" t="s">
        <v>415</v>
      </c>
      <c r="K130" s="363" t="s">
        <v>1231</v>
      </c>
      <c r="L130" s="363" t="s">
        <v>1232</v>
      </c>
      <c r="M130" s="365" t="s">
        <v>11</v>
      </c>
      <c r="N130" s="493"/>
      <c r="O130" s="367"/>
      <c r="P130" s="367"/>
      <c r="Q130" s="363"/>
      <c r="R130" s="367"/>
      <c r="S130" s="17"/>
    </row>
    <row r="131" spans="1:19" ht="409.5" hidden="1">
      <c r="A131" s="362">
        <v>130</v>
      </c>
      <c r="B131" s="362" t="s">
        <v>218</v>
      </c>
      <c r="C131" s="363" t="s">
        <v>1233</v>
      </c>
      <c r="D131" s="363" t="s">
        <v>1234</v>
      </c>
      <c r="E131" s="363" t="s">
        <v>1235</v>
      </c>
      <c r="F131" s="362" t="s">
        <v>222</v>
      </c>
      <c r="G131" s="362" t="s">
        <v>39</v>
      </c>
      <c r="H131" s="363" t="s">
        <v>1236</v>
      </c>
      <c r="I131" s="364" t="s">
        <v>1237</v>
      </c>
      <c r="J131" s="363" t="s">
        <v>1124</v>
      </c>
      <c r="K131" s="363" t="s">
        <v>1238</v>
      </c>
      <c r="L131" s="363" t="s">
        <v>1239</v>
      </c>
      <c r="M131" s="365" t="s">
        <v>11</v>
      </c>
      <c r="N131" s="493"/>
      <c r="O131" s="367"/>
      <c r="P131" s="367"/>
      <c r="Q131" s="363"/>
      <c r="R131" s="367"/>
      <c r="S131" s="17"/>
    </row>
    <row r="132" spans="1:19" ht="409.5" hidden="1">
      <c r="A132" s="362">
        <v>131</v>
      </c>
      <c r="B132" s="362" t="s">
        <v>218</v>
      </c>
      <c r="C132" s="363" t="s">
        <v>1240</v>
      </c>
      <c r="D132" s="363" t="s">
        <v>1241</v>
      </c>
      <c r="E132" s="363" t="s">
        <v>1242</v>
      </c>
      <c r="F132" s="362" t="s">
        <v>222</v>
      </c>
      <c r="G132" s="362" t="s">
        <v>39</v>
      </c>
      <c r="H132" s="363" t="s">
        <v>1243</v>
      </c>
      <c r="I132" s="364" t="s">
        <v>1244</v>
      </c>
      <c r="J132" s="363" t="s">
        <v>1124</v>
      </c>
      <c r="K132" s="363" t="s">
        <v>1245</v>
      </c>
      <c r="L132" s="363" t="s">
        <v>1246</v>
      </c>
      <c r="M132" s="365" t="s">
        <v>6</v>
      </c>
      <c r="N132" s="493"/>
      <c r="O132" s="367"/>
      <c r="P132" s="367"/>
      <c r="Q132" s="363" t="s">
        <v>1247</v>
      </c>
      <c r="R132" s="367"/>
      <c r="S132" s="17"/>
    </row>
    <row r="133" spans="1:19" ht="409.5" hidden="1">
      <c r="A133" s="362">
        <v>132</v>
      </c>
      <c r="B133" s="362" t="s">
        <v>218</v>
      </c>
      <c r="C133" s="363" t="s">
        <v>1248</v>
      </c>
      <c r="D133" s="363" t="s">
        <v>1249</v>
      </c>
      <c r="E133" s="363" t="s">
        <v>1250</v>
      </c>
      <c r="F133" s="362" t="s">
        <v>222</v>
      </c>
      <c r="G133" s="362" t="s">
        <v>40</v>
      </c>
      <c r="H133" s="363" t="s">
        <v>1251</v>
      </c>
      <c r="I133" s="364" t="s">
        <v>1252</v>
      </c>
      <c r="J133" s="363" t="s">
        <v>1124</v>
      </c>
      <c r="K133" s="363" t="s">
        <v>1253</v>
      </c>
      <c r="L133" s="363" t="s">
        <v>1254</v>
      </c>
      <c r="M133" s="365" t="s">
        <v>6</v>
      </c>
      <c r="N133" s="493"/>
      <c r="O133" s="367"/>
      <c r="P133" s="367"/>
      <c r="Q133" s="363" t="s">
        <v>1255</v>
      </c>
      <c r="R133" s="367"/>
      <c r="S133" s="17"/>
    </row>
    <row r="134" spans="1:19" ht="409.5" hidden="1">
      <c r="A134" s="362">
        <v>133</v>
      </c>
      <c r="B134" s="362" t="s">
        <v>218</v>
      </c>
      <c r="C134" s="363" t="s">
        <v>1256</v>
      </c>
      <c r="D134" s="363" t="s">
        <v>1257</v>
      </c>
      <c r="E134" s="363" t="s">
        <v>1258</v>
      </c>
      <c r="F134" s="362" t="s">
        <v>222</v>
      </c>
      <c r="G134" s="362" t="s">
        <v>40</v>
      </c>
      <c r="H134" s="363" t="s">
        <v>1259</v>
      </c>
      <c r="I134" s="364" t="s">
        <v>1260</v>
      </c>
      <c r="J134" s="363" t="s">
        <v>1124</v>
      </c>
      <c r="K134" s="363" t="s">
        <v>1261</v>
      </c>
      <c r="L134" s="363" t="s">
        <v>1262</v>
      </c>
      <c r="M134" s="365" t="s">
        <v>6</v>
      </c>
      <c r="N134" s="493"/>
      <c r="O134" s="367"/>
      <c r="P134" s="367"/>
      <c r="Q134" s="363" t="s">
        <v>1263</v>
      </c>
      <c r="R134" s="367"/>
      <c r="S134" s="17"/>
    </row>
    <row r="135" spans="1:19" ht="409.5" hidden="1">
      <c r="A135" s="362">
        <v>134</v>
      </c>
      <c r="B135" s="362" t="s">
        <v>218</v>
      </c>
      <c r="C135" s="363" t="s">
        <v>1264</v>
      </c>
      <c r="D135" s="363" t="s">
        <v>1265</v>
      </c>
      <c r="E135" s="363" t="s">
        <v>1266</v>
      </c>
      <c r="F135" s="362" t="s">
        <v>222</v>
      </c>
      <c r="G135" s="362" t="s">
        <v>39</v>
      </c>
      <c r="H135" s="363" t="s">
        <v>1267</v>
      </c>
      <c r="I135" s="364" t="s">
        <v>1268</v>
      </c>
      <c r="J135" s="363" t="s">
        <v>1124</v>
      </c>
      <c r="K135" s="363" t="s">
        <v>1269</v>
      </c>
      <c r="L135" s="363" t="s">
        <v>1270</v>
      </c>
      <c r="M135" s="365" t="s">
        <v>6</v>
      </c>
      <c r="N135" s="493"/>
      <c r="O135" s="367"/>
      <c r="P135" s="367"/>
      <c r="Q135" s="363" t="s">
        <v>1271</v>
      </c>
      <c r="R135" s="367"/>
      <c r="S135" s="17"/>
    </row>
    <row r="136" spans="1:19" ht="409.5" hidden="1">
      <c r="A136" s="362">
        <v>135</v>
      </c>
      <c r="B136" s="362" t="s">
        <v>218</v>
      </c>
      <c r="C136" s="363" t="s">
        <v>1272</v>
      </c>
      <c r="D136" s="363" t="s">
        <v>1273</v>
      </c>
      <c r="E136" s="363" t="s">
        <v>1274</v>
      </c>
      <c r="F136" s="362" t="s">
        <v>222</v>
      </c>
      <c r="G136" s="362" t="s">
        <v>39</v>
      </c>
      <c r="H136" s="363" t="s">
        <v>1275</v>
      </c>
      <c r="I136" s="364" t="s">
        <v>1276</v>
      </c>
      <c r="J136" s="363" t="s">
        <v>1124</v>
      </c>
      <c r="K136" s="363" t="s">
        <v>1277</v>
      </c>
      <c r="L136" s="363" t="s">
        <v>1278</v>
      </c>
      <c r="M136" s="365" t="s">
        <v>6</v>
      </c>
      <c r="N136" s="493"/>
      <c r="O136" s="367"/>
      <c r="P136" s="367"/>
      <c r="Q136" s="363" t="s">
        <v>1279</v>
      </c>
      <c r="R136" s="367"/>
      <c r="S136" s="17"/>
    </row>
    <row r="137" spans="1:19" ht="409.5" hidden="1">
      <c r="A137" s="362">
        <v>136</v>
      </c>
      <c r="B137" s="362" t="s">
        <v>218</v>
      </c>
      <c r="C137" s="363" t="s">
        <v>1280</v>
      </c>
      <c r="D137" s="363" t="s">
        <v>1281</v>
      </c>
      <c r="E137" s="363" t="s">
        <v>1282</v>
      </c>
      <c r="F137" s="362" t="s">
        <v>222</v>
      </c>
      <c r="G137" s="362" t="s">
        <v>39</v>
      </c>
      <c r="H137" s="363" t="s">
        <v>1283</v>
      </c>
      <c r="I137" s="364" t="s">
        <v>1284</v>
      </c>
      <c r="J137" s="363" t="s">
        <v>1124</v>
      </c>
      <c r="K137" s="363" t="s">
        <v>1285</v>
      </c>
      <c r="L137" s="363" t="s">
        <v>1286</v>
      </c>
      <c r="M137" s="365" t="s">
        <v>6</v>
      </c>
      <c r="N137" s="493"/>
      <c r="O137" s="367"/>
      <c r="P137" s="367"/>
      <c r="Q137" s="363" t="s">
        <v>1287</v>
      </c>
      <c r="R137" s="367"/>
      <c r="S137" s="17"/>
    </row>
    <row r="138" spans="1:19" ht="409.5" hidden="1">
      <c r="A138" s="362">
        <v>137</v>
      </c>
      <c r="B138" s="362" t="s">
        <v>218</v>
      </c>
      <c r="C138" s="363" t="s">
        <v>1288</v>
      </c>
      <c r="D138" s="363" t="s">
        <v>1289</v>
      </c>
      <c r="E138" s="363" t="s">
        <v>1290</v>
      </c>
      <c r="F138" s="362" t="s">
        <v>222</v>
      </c>
      <c r="G138" s="362" t="s">
        <v>40</v>
      </c>
      <c r="H138" s="363" t="s">
        <v>1291</v>
      </c>
      <c r="I138" s="364" t="s">
        <v>1292</v>
      </c>
      <c r="J138" s="363" t="s">
        <v>1124</v>
      </c>
      <c r="K138" s="363" t="s">
        <v>1293</v>
      </c>
      <c r="L138" s="363" t="s">
        <v>1294</v>
      </c>
      <c r="M138" s="365" t="s">
        <v>6</v>
      </c>
      <c r="N138" s="493"/>
      <c r="O138" s="367"/>
      <c r="P138" s="367"/>
      <c r="Q138" s="363" t="s">
        <v>1295</v>
      </c>
      <c r="R138" s="367"/>
      <c r="S138" s="17"/>
    </row>
    <row r="139" spans="1:19" ht="409.5" hidden="1">
      <c r="A139" s="362">
        <v>138</v>
      </c>
      <c r="B139" s="362" t="s">
        <v>218</v>
      </c>
      <c r="C139" s="363" t="s">
        <v>1296</v>
      </c>
      <c r="D139" s="363" t="s">
        <v>1297</v>
      </c>
      <c r="E139" s="363" t="s">
        <v>1298</v>
      </c>
      <c r="F139" s="362" t="s">
        <v>222</v>
      </c>
      <c r="G139" s="362" t="s">
        <v>39</v>
      </c>
      <c r="H139" s="363" t="s">
        <v>1299</v>
      </c>
      <c r="I139" s="364" t="s">
        <v>1300</v>
      </c>
      <c r="J139" s="363" t="s">
        <v>1124</v>
      </c>
      <c r="K139" s="363" t="s">
        <v>1301</v>
      </c>
      <c r="L139" s="363" t="s">
        <v>1302</v>
      </c>
      <c r="M139" s="365" t="s">
        <v>6</v>
      </c>
      <c r="N139" s="493"/>
      <c r="O139" s="367"/>
      <c r="P139" s="367"/>
      <c r="Q139" s="363"/>
      <c r="R139" s="367"/>
      <c r="S139" s="17"/>
    </row>
    <row r="140" spans="1:19" ht="409.5" hidden="1">
      <c r="A140" s="362">
        <v>139</v>
      </c>
      <c r="B140" s="362" t="s">
        <v>218</v>
      </c>
      <c r="C140" s="363" t="s">
        <v>1303</v>
      </c>
      <c r="D140" s="363" t="s">
        <v>1304</v>
      </c>
      <c r="E140" s="363" t="s">
        <v>1305</v>
      </c>
      <c r="F140" s="362" t="s">
        <v>222</v>
      </c>
      <c r="G140" s="362" t="s">
        <v>40</v>
      </c>
      <c r="H140" s="363" t="s">
        <v>1306</v>
      </c>
      <c r="I140" s="364" t="s">
        <v>1307</v>
      </c>
      <c r="J140" s="363" t="s">
        <v>1124</v>
      </c>
      <c r="K140" s="363" t="s">
        <v>1308</v>
      </c>
      <c r="L140" s="363" t="s">
        <v>1309</v>
      </c>
      <c r="M140" s="365" t="s">
        <v>6</v>
      </c>
      <c r="N140" s="493"/>
      <c r="O140" s="367"/>
      <c r="P140" s="367"/>
      <c r="Q140" s="363"/>
      <c r="R140" s="367"/>
      <c r="S140" s="17"/>
    </row>
    <row r="141" spans="1:19" ht="409.5" hidden="1">
      <c r="A141" s="362">
        <v>140</v>
      </c>
      <c r="B141" s="362" t="s">
        <v>218</v>
      </c>
      <c r="C141" s="363" t="s">
        <v>1310</v>
      </c>
      <c r="D141" s="363" t="s">
        <v>1311</v>
      </c>
      <c r="E141" s="363" t="s">
        <v>1312</v>
      </c>
      <c r="F141" s="362" t="s">
        <v>222</v>
      </c>
      <c r="G141" s="362" t="s">
        <v>39</v>
      </c>
      <c r="H141" s="363" t="s">
        <v>1313</v>
      </c>
      <c r="I141" s="364" t="s">
        <v>1314</v>
      </c>
      <c r="J141" s="363" t="s">
        <v>1124</v>
      </c>
      <c r="K141" s="363" t="s">
        <v>1315</v>
      </c>
      <c r="L141" s="363" t="s">
        <v>1316</v>
      </c>
      <c r="M141" s="365" t="s">
        <v>11</v>
      </c>
      <c r="N141" s="493"/>
      <c r="O141" s="367"/>
      <c r="P141" s="367"/>
      <c r="Q141" s="363" t="s">
        <v>1317</v>
      </c>
      <c r="R141" s="367"/>
      <c r="S141" s="17"/>
    </row>
    <row r="142" spans="1:19" ht="409.5" hidden="1">
      <c r="A142" s="362">
        <v>141</v>
      </c>
      <c r="B142" s="362" t="s">
        <v>218</v>
      </c>
      <c r="C142" s="363" t="s">
        <v>1318</v>
      </c>
      <c r="D142" s="363" t="s">
        <v>1319</v>
      </c>
      <c r="E142" s="363" t="s">
        <v>1320</v>
      </c>
      <c r="F142" s="362" t="s">
        <v>222</v>
      </c>
      <c r="G142" s="362" t="s">
        <v>39</v>
      </c>
      <c r="H142" s="363" t="s">
        <v>1321</v>
      </c>
      <c r="I142" s="364" t="s">
        <v>1322</v>
      </c>
      <c r="J142" s="363" t="s">
        <v>1124</v>
      </c>
      <c r="K142" s="363" t="s">
        <v>1323</v>
      </c>
      <c r="L142" s="363" t="s">
        <v>1324</v>
      </c>
      <c r="M142" s="365" t="s">
        <v>11</v>
      </c>
      <c r="N142" s="493"/>
      <c r="O142" s="367"/>
      <c r="P142" s="367"/>
      <c r="Q142" s="363" t="s">
        <v>1317</v>
      </c>
      <c r="R142" s="367"/>
      <c r="S142" s="17"/>
    </row>
    <row r="143" spans="1:19" ht="409.5" hidden="1">
      <c r="A143" s="362">
        <v>142</v>
      </c>
      <c r="B143" s="362" t="s">
        <v>218</v>
      </c>
      <c r="C143" s="363" t="s">
        <v>1325</v>
      </c>
      <c r="D143" s="363" t="s">
        <v>1326</v>
      </c>
      <c r="E143" s="363" t="s">
        <v>1327</v>
      </c>
      <c r="F143" s="362" t="s">
        <v>222</v>
      </c>
      <c r="G143" s="362" t="s">
        <v>39</v>
      </c>
      <c r="H143" s="363" t="s">
        <v>1328</v>
      </c>
      <c r="I143" s="364" t="s">
        <v>1329</v>
      </c>
      <c r="J143" s="363" t="s">
        <v>1124</v>
      </c>
      <c r="K143" s="363" t="s">
        <v>1330</v>
      </c>
      <c r="L143" s="363" t="s">
        <v>1331</v>
      </c>
      <c r="M143" s="365" t="s">
        <v>11</v>
      </c>
      <c r="N143" s="493"/>
      <c r="O143" s="367"/>
      <c r="P143" s="367"/>
      <c r="Q143" s="363" t="s">
        <v>1317</v>
      </c>
      <c r="R143" s="367"/>
      <c r="S143" s="17"/>
    </row>
    <row r="144" spans="1:19" ht="409.5" hidden="1">
      <c r="A144" s="362">
        <v>143</v>
      </c>
      <c r="B144" s="362" t="s">
        <v>218</v>
      </c>
      <c r="C144" s="363" t="s">
        <v>1332</v>
      </c>
      <c r="D144" s="363" t="s">
        <v>1333</v>
      </c>
      <c r="E144" s="363" t="s">
        <v>1334</v>
      </c>
      <c r="F144" s="362" t="s">
        <v>222</v>
      </c>
      <c r="G144" s="362" t="s">
        <v>39</v>
      </c>
      <c r="H144" s="363" t="s">
        <v>1335</v>
      </c>
      <c r="I144" s="364" t="s">
        <v>1336</v>
      </c>
      <c r="J144" s="363" t="s">
        <v>1124</v>
      </c>
      <c r="K144" s="363" t="s">
        <v>1337</v>
      </c>
      <c r="L144" s="363" t="s">
        <v>1338</v>
      </c>
      <c r="M144" s="365" t="s">
        <v>11</v>
      </c>
      <c r="N144" s="493"/>
      <c r="O144" s="367"/>
      <c r="P144" s="367"/>
      <c r="Q144" s="363" t="s">
        <v>1317</v>
      </c>
      <c r="R144" s="367"/>
      <c r="S144" s="17"/>
    </row>
    <row r="145" spans="1:19" ht="409.5" hidden="1">
      <c r="A145" s="362">
        <v>144</v>
      </c>
      <c r="B145" s="362" t="s">
        <v>218</v>
      </c>
      <c r="C145" s="363" t="s">
        <v>1339</v>
      </c>
      <c r="D145" s="363" t="s">
        <v>1340</v>
      </c>
      <c r="E145" s="363" t="s">
        <v>1341</v>
      </c>
      <c r="F145" s="362" t="s">
        <v>222</v>
      </c>
      <c r="G145" s="362" t="s">
        <v>39</v>
      </c>
      <c r="H145" s="363" t="s">
        <v>1342</v>
      </c>
      <c r="I145" s="364" t="s">
        <v>1343</v>
      </c>
      <c r="J145" s="363" t="s">
        <v>1124</v>
      </c>
      <c r="K145" s="363" t="s">
        <v>1344</v>
      </c>
      <c r="L145" s="363" t="s">
        <v>1345</v>
      </c>
      <c r="M145" s="365" t="s">
        <v>11</v>
      </c>
      <c r="N145" s="493"/>
      <c r="O145" s="367"/>
      <c r="P145" s="367"/>
      <c r="Q145" s="363" t="s">
        <v>1317</v>
      </c>
      <c r="R145" s="367"/>
      <c r="S145" s="17"/>
    </row>
    <row r="146" spans="1:19" ht="409.5" hidden="1">
      <c r="A146" s="362">
        <v>145</v>
      </c>
      <c r="B146" s="362" t="s">
        <v>218</v>
      </c>
      <c r="C146" s="363" t="s">
        <v>1346</v>
      </c>
      <c r="D146" s="363" t="s">
        <v>1347</v>
      </c>
      <c r="E146" s="363" t="s">
        <v>1348</v>
      </c>
      <c r="F146" s="362" t="s">
        <v>222</v>
      </c>
      <c r="G146" s="362" t="s">
        <v>39</v>
      </c>
      <c r="H146" s="363" t="s">
        <v>1349</v>
      </c>
      <c r="I146" s="364" t="s">
        <v>1350</v>
      </c>
      <c r="J146" s="363" t="s">
        <v>1124</v>
      </c>
      <c r="K146" s="363" t="s">
        <v>1351</v>
      </c>
      <c r="L146" s="363" t="s">
        <v>1352</v>
      </c>
      <c r="M146" s="365" t="s">
        <v>11</v>
      </c>
      <c r="N146" s="493"/>
      <c r="O146" s="367"/>
      <c r="P146" s="367"/>
      <c r="Q146" s="363" t="s">
        <v>1317</v>
      </c>
      <c r="R146" s="367"/>
      <c r="S146" s="17"/>
    </row>
    <row r="147" spans="1:19" ht="409.5" hidden="1">
      <c r="A147" s="362">
        <v>146</v>
      </c>
      <c r="B147" s="362" t="s">
        <v>218</v>
      </c>
      <c r="C147" s="363" t="s">
        <v>1353</v>
      </c>
      <c r="D147" s="363" t="s">
        <v>1354</v>
      </c>
      <c r="E147" s="363" t="s">
        <v>1355</v>
      </c>
      <c r="F147" s="362" t="s">
        <v>222</v>
      </c>
      <c r="G147" s="362" t="s">
        <v>39</v>
      </c>
      <c r="H147" s="363" t="s">
        <v>1356</v>
      </c>
      <c r="I147" s="364" t="s">
        <v>1357</v>
      </c>
      <c r="J147" s="363" t="s">
        <v>1124</v>
      </c>
      <c r="K147" s="363" t="s">
        <v>1358</v>
      </c>
      <c r="L147" s="363" t="s">
        <v>1359</v>
      </c>
      <c r="M147" s="365" t="s">
        <v>11</v>
      </c>
      <c r="N147" s="493"/>
      <c r="O147" s="367"/>
      <c r="P147" s="367"/>
      <c r="Q147" s="363" t="s">
        <v>1317</v>
      </c>
      <c r="R147" s="367"/>
      <c r="S147" s="17"/>
    </row>
    <row r="148" spans="1:19" ht="409.5" hidden="1">
      <c r="A148" s="362">
        <v>147</v>
      </c>
      <c r="B148" s="362" t="s">
        <v>218</v>
      </c>
      <c r="C148" s="363" t="s">
        <v>1360</v>
      </c>
      <c r="D148" s="363" t="s">
        <v>1361</v>
      </c>
      <c r="E148" s="363" t="s">
        <v>1362</v>
      </c>
      <c r="F148" s="362" t="s">
        <v>222</v>
      </c>
      <c r="G148" s="362" t="s">
        <v>39</v>
      </c>
      <c r="H148" s="363" t="s">
        <v>1363</v>
      </c>
      <c r="I148" s="364" t="s">
        <v>1364</v>
      </c>
      <c r="J148" s="363" t="s">
        <v>1124</v>
      </c>
      <c r="K148" s="363" t="s">
        <v>1365</v>
      </c>
      <c r="L148" s="363" t="s">
        <v>1366</v>
      </c>
      <c r="M148" s="365" t="s">
        <v>11</v>
      </c>
      <c r="N148" s="493"/>
      <c r="O148" s="367"/>
      <c r="P148" s="367"/>
      <c r="Q148" s="363" t="s">
        <v>1317</v>
      </c>
      <c r="R148" s="367"/>
      <c r="S148" s="17"/>
    </row>
    <row r="149" spans="1:19" ht="409.5" hidden="1">
      <c r="A149" s="362">
        <v>148</v>
      </c>
      <c r="B149" s="362" t="s">
        <v>218</v>
      </c>
      <c r="C149" s="363" t="s">
        <v>1367</v>
      </c>
      <c r="D149" s="363" t="s">
        <v>1368</v>
      </c>
      <c r="E149" s="363" t="s">
        <v>1369</v>
      </c>
      <c r="F149" s="362" t="s">
        <v>222</v>
      </c>
      <c r="G149" s="362" t="s">
        <v>39</v>
      </c>
      <c r="H149" s="363" t="s">
        <v>1370</v>
      </c>
      <c r="I149" s="364" t="s">
        <v>1371</v>
      </c>
      <c r="J149" s="363" t="s">
        <v>1124</v>
      </c>
      <c r="K149" s="363" t="s">
        <v>1372</v>
      </c>
      <c r="L149" s="363" t="s">
        <v>1373</v>
      </c>
      <c r="M149" s="365" t="s">
        <v>11</v>
      </c>
      <c r="N149" s="493"/>
      <c r="O149" s="367"/>
      <c r="P149" s="367"/>
      <c r="Q149" s="363" t="s">
        <v>1317</v>
      </c>
      <c r="R149" s="367"/>
      <c r="S149" s="17"/>
    </row>
    <row r="150" spans="1:19" ht="409.5" hidden="1">
      <c r="A150" s="362">
        <v>149</v>
      </c>
      <c r="B150" s="362" t="s">
        <v>218</v>
      </c>
      <c r="C150" s="363" t="s">
        <v>1374</v>
      </c>
      <c r="D150" s="363" t="s">
        <v>1375</v>
      </c>
      <c r="E150" s="363" t="s">
        <v>1376</v>
      </c>
      <c r="F150" s="362" t="s">
        <v>222</v>
      </c>
      <c r="G150" s="362" t="s">
        <v>39</v>
      </c>
      <c r="H150" s="363" t="s">
        <v>1377</v>
      </c>
      <c r="I150" s="364" t="s">
        <v>1378</v>
      </c>
      <c r="J150" s="363" t="s">
        <v>1124</v>
      </c>
      <c r="K150" s="363" t="s">
        <v>1379</v>
      </c>
      <c r="L150" s="363" t="s">
        <v>1380</v>
      </c>
      <c r="M150" s="365" t="s">
        <v>11</v>
      </c>
      <c r="N150" s="493"/>
      <c r="O150" s="367"/>
      <c r="P150" s="367"/>
      <c r="Q150" s="363" t="s">
        <v>1317</v>
      </c>
      <c r="R150" s="367"/>
      <c r="S150" s="17"/>
    </row>
    <row r="151" spans="1:19" ht="350.1" hidden="1">
      <c r="A151" s="362">
        <v>150</v>
      </c>
      <c r="B151" s="362" t="s">
        <v>218</v>
      </c>
      <c r="C151" s="363" t="s">
        <v>1381</v>
      </c>
      <c r="D151" s="363" t="s">
        <v>1382</v>
      </c>
      <c r="E151" s="363" t="s">
        <v>1383</v>
      </c>
      <c r="F151" s="362" t="s">
        <v>222</v>
      </c>
      <c r="G151" s="362" t="s">
        <v>39</v>
      </c>
      <c r="H151" s="363" t="s">
        <v>1384</v>
      </c>
      <c r="I151" s="364" t="s">
        <v>1385</v>
      </c>
      <c r="J151" s="363" t="s">
        <v>415</v>
      </c>
      <c r="K151" s="363" t="s">
        <v>1386</v>
      </c>
      <c r="L151" s="363" t="s">
        <v>1387</v>
      </c>
      <c r="M151" s="365" t="s">
        <v>11</v>
      </c>
      <c r="N151" s="493"/>
      <c r="O151" s="367"/>
      <c r="P151" s="367"/>
      <c r="Q151" s="363" t="s">
        <v>1388</v>
      </c>
      <c r="R151" s="367"/>
      <c r="S151" s="17"/>
    </row>
    <row r="152" spans="1:19" ht="399.95" hidden="1">
      <c r="A152" s="362">
        <v>151</v>
      </c>
      <c r="B152" s="362" t="s">
        <v>1389</v>
      </c>
      <c r="C152" s="363" t="s">
        <v>1390</v>
      </c>
      <c r="D152" s="363" t="s">
        <v>1391</v>
      </c>
      <c r="E152" s="363" t="s">
        <v>1392</v>
      </c>
      <c r="F152" s="363" t="s">
        <v>222</v>
      </c>
      <c r="G152" s="363" t="s">
        <v>39</v>
      </c>
      <c r="H152" s="363" t="s">
        <v>1393</v>
      </c>
      <c r="I152" s="363" t="s">
        <v>1394</v>
      </c>
      <c r="J152" s="363" t="s">
        <v>1395</v>
      </c>
      <c r="K152" s="363" t="s">
        <v>1396</v>
      </c>
      <c r="L152" s="363" t="s">
        <v>1397</v>
      </c>
      <c r="M152" s="365" t="s">
        <v>6</v>
      </c>
      <c r="N152" s="366"/>
      <c r="O152" s="367"/>
      <c r="P152" s="368"/>
      <c r="Q152" s="363" t="s">
        <v>1398</v>
      </c>
      <c r="R152" s="368"/>
      <c r="S152" s="17"/>
    </row>
    <row r="153" spans="1:19" ht="409.5" hidden="1">
      <c r="A153" s="362">
        <v>152</v>
      </c>
      <c r="B153" s="362" t="s">
        <v>1389</v>
      </c>
      <c r="C153" s="363" t="s">
        <v>1399</v>
      </c>
      <c r="D153" s="363" t="s">
        <v>1400</v>
      </c>
      <c r="E153" s="363" t="s">
        <v>1401</v>
      </c>
      <c r="F153" s="363" t="s">
        <v>222</v>
      </c>
      <c r="G153" s="363" t="s">
        <v>39</v>
      </c>
      <c r="H153" s="363" t="s">
        <v>1402</v>
      </c>
      <c r="I153" s="363" t="s">
        <v>1403</v>
      </c>
      <c r="J153" s="363" t="s">
        <v>1395</v>
      </c>
      <c r="K153" s="363" t="s">
        <v>1404</v>
      </c>
      <c r="L153" s="363" t="s">
        <v>1405</v>
      </c>
      <c r="M153" s="365" t="s">
        <v>6</v>
      </c>
      <c r="N153" s="366"/>
      <c r="O153" s="367"/>
      <c r="P153" s="368"/>
      <c r="Q153" s="363" t="s">
        <v>1406</v>
      </c>
      <c r="R153" s="368"/>
      <c r="S153" s="17"/>
    </row>
    <row r="154" spans="1:19" ht="350.1" hidden="1">
      <c r="A154" s="362">
        <v>153</v>
      </c>
      <c r="B154" s="362" t="s">
        <v>1389</v>
      </c>
      <c r="C154" s="363" t="s">
        <v>1407</v>
      </c>
      <c r="D154" s="363" t="s">
        <v>1408</v>
      </c>
      <c r="E154" s="363" t="s">
        <v>1409</v>
      </c>
      <c r="F154" s="363" t="s">
        <v>222</v>
      </c>
      <c r="G154" s="363" t="s">
        <v>39</v>
      </c>
      <c r="H154" s="363" t="s">
        <v>1410</v>
      </c>
      <c r="I154" s="363" t="s">
        <v>1411</v>
      </c>
      <c r="J154" s="363" t="s">
        <v>1395</v>
      </c>
      <c r="K154" s="363" t="s">
        <v>1412</v>
      </c>
      <c r="L154" s="363" t="s">
        <v>1413</v>
      </c>
      <c r="M154" s="365" t="s">
        <v>6</v>
      </c>
      <c r="N154" s="366"/>
      <c r="O154" s="367"/>
      <c r="P154" s="368"/>
      <c r="Q154" s="363" t="s">
        <v>1414</v>
      </c>
      <c r="R154" s="368"/>
      <c r="S154" s="17"/>
    </row>
    <row r="155" spans="1:19" ht="387.6" hidden="1">
      <c r="A155" s="362">
        <v>154</v>
      </c>
      <c r="B155" s="362" t="s">
        <v>1389</v>
      </c>
      <c r="C155" s="363" t="s">
        <v>1415</v>
      </c>
      <c r="D155" s="363" t="s">
        <v>1416</v>
      </c>
      <c r="E155" s="363" t="s">
        <v>1417</v>
      </c>
      <c r="F155" s="363" t="s">
        <v>222</v>
      </c>
      <c r="G155" s="363" t="s">
        <v>39</v>
      </c>
      <c r="H155" s="363" t="s">
        <v>1418</v>
      </c>
      <c r="I155" s="363" t="s">
        <v>1419</v>
      </c>
      <c r="J155" s="363" t="s">
        <v>1395</v>
      </c>
      <c r="K155" s="363" t="s">
        <v>1420</v>
      </c>
      <c r="L155" s="363" t="s">
        <v>1421</v>
      </c>
      <c r="M155" s="365" t="s">
        <v>6</v>
      </c>
      <c r="N155" s="366"/>
      <c r="O155" s="367"/>
      <c r="P155" s="368"/>
      <c r="Q155" s="363" t="s">
        <v>1422</v>
      </c>
      <c r="R155" s="368"/>
      <c r="S155" s="17"/>
    </row>
    <row r="156" spans="1:19" ht="387.6" hidden="1">
      <c r="A156" s="362">
        <v>155</v>
      </c>
      <c r="B156" s="362" t="s">
        <v>1389</v>
      </c>
      <c r="C156" s="363" t="s">
        <v>1423</v>
      </c>
      <c r="D156" s="363" t="s">
        <v>1424</v>
      </c>
      <c r="E156" s="363" t="s">
        <v>1425</v>
      </c>
      <c r="F156" s="363" t="s">
        <v>222</v>
      </c>
      <c r="G156" s="363" t="s">
        <v>39</v>
      </c>
      <c r="H156" s="363" t="s">
        <v>1426</v>
      </c>
      <c r="I156" s="363" t="s">
        <v>1427</v>
      </c>
      <c r="J156" s="363" t="s">
        <v>1395</v>
      </c>
      <c r="K156" s="363" t="s">
        <v>1428</v>
      </c>
      <c r="L156" s="363" t="s">
        <v>1429</v>
      </c>
      <c r="M156" s="365" t="s">
        <v>6</v>
      </c>
      <c r="N156" s="366"/>
      <c r="O156" s="367"/>
      <c r="P156" s="368"/>
      <c r="Q156" s="363" t="s">
        <v>1430</v>
      </c>
      <c r="R156" s="368"/>
      <c r="S156" s="17"/>
    </row>
    <row r="157" spans="1:19" ht="350.1" hidden="1">
      <c r="A157" s="362">
        <v>156</v>
      </c>
      <c r="B157" s="362" t="s">
        <v>1389</v>
      </c>
      <c r="C157" s="363" t="s">
        <v>1431</v>
      </c>
      <c r="D157" s="363" t="s">
        <v>1432</v>
      </c>
      <c r="E157" s="363" t="s">
        <v>1433</v>
      </c>
      <c r="F157" s="363" t="s">
        <v>222</v>
      </c>
      <c r="G157" s="363" t="s">
        <v>39</v>
      </c>
      <c r="H157" s="363" t="s">
        <v>1434</v>
      </c>
      <c r="I157" s="363" t="s">
        <v>1435</v>
      </c>
      <c r="J157" s="363" t="s">
        <v>1395</v>
      </c>
      <c r="K157" s="363" t="s">
        <v>1436</v>
      </c>
      <c r="L157" s="363" t="s">
        <v>1437</v>
      </c>
      <c r="M157" s="365" t="s">
        <v>6</v>
      </c>
      <c r="N157" s="366"/>
      <c r="O157" s="367"/>
      <c r="P157" s="368"/>
      <c r="Q157" s="363" t="s">
        <v>1438</v>
      </c>
      <c r="R157" s="368"/>
      <c r="S157" s="17"/>
    </row>
    <row r="158" spans="1:19" ht="375" hidden="1">
      <c r="A158" s="362">
        <v>157</v>
      </c>
      <c r="B158" s="362" t="s">
        <v>1389</v>
      </c>
      <c r="C158" s="363" t="s">
        <v>1439</v>
      </c>
      <c r="D158" s="363" t="s">
        <v>1440</v>
      </c>
      <c r="E158" s="363" t="s">
        <v>1441</v>
      </c>
      <c r="F158" s="363" t="s">
        <v>222</v>
      </c>
      <c r="G158" s="363" t="s">
        <v>39</v>
      </c>
      <c r="H158" s="363" t="s">
        <v>1442</v>
      </c>
      <c r="I158" s="363" t="s">
        <v>1443</v>
      </c>
      <c r="J158" s="363" t="s">
        <v>1395</v>
      </c>
      <c r="K158" s="363" t="s">
        <v>1444</v>
      </c>
      <c r="L158" s="363" t="s">
        <v>1445</v>
      </c>
      <c r="M158" s="365" t="s">
        <v>6</v>
      </c>
      <c r="N158" s="366"/>
      <c r="O158" s="367"/>
      <c r="P158" s="368"/>
      <c r="Q158" s="363" t="s">
        <v>1446</v>
      </c>
      <c r="R158" s="368"/>
      <c r="S158" s="17"/>
    </row>
    <row r="159" spans="1:19" ht="362.45" hidden="1">
      <c r="A159" s="362">
        <v>158</v>
      </c>
      <c r="B159" s="362" t="s">
        <v>1389</v>
      </c>
      <c r="C159" s="363" t="s">
        <v>1447</v>
      </c>
      <c r="D159" s="363" t="s">
        <v>1448</v>
      </c>
      <c r="E159" s="363" t="s">
        <v>1449</v>
      </c>
      <c r="F159" s="363" t="s">
        <v>403</v>
      </c>
      <c r="G159" s="363" t="s">
        <v>39</v>
      </c>
      <c r="H159" s="363" t="s">
        <v>1450</v>
      </c>
      <c r="I159" s="363" t="s">
        <v>1451</v>
      </c>
      <c r="J159" s="363" t="s">
        <v>1395</v>
      </c>
      <c r="K159" s="363" t="s">
        <v>1452</v>
      </c>
      <c r="L159" s="363" t="s">
        <v>1453</v>
      </c>
      <c r="M159" s="365" t="s">
        <v>6</v>
      </c>
      <c r="N159" s="366"/>
      <c r="O159" s="367"/>
      <c r="P159" s="368"/>
      <c r="Q159" s="363" t="s">
        <v>1454</v>
      </c>
      <c r="R159" s="368"/>
      <c r="S159" s="17"/>
    </row>
    <row r="160" spans="1:19" ht="375" hidden="1">
      <c r="A160" s="362">
        <v>159</v>
      </c>
      <c r="B160" s="362" t="s">
        <v>1389</v>
      </c>
      <c r="C160" s="363" t="s">
        <v>1455</v>
      </c>
      <c r="D160" s="363" t="s">
        <v>1456</v>
      </c>
      <c r="E160" s="363" t="s">
        <v>1457</v>
      </c>
      <c r="F160" s="363" t="s">
        <v>403</v>
      </c>
      <c r="G160" s="363" t="s">
        <v>39</v>
      </c>
      <c r="H160" s="363" t="s">
        <v>1458</v>
      </c>
      <c r="I160" s="363" t="s">
        <v>1459</v>
      </c>
      <c r="J160" s="363" t="s">
        <v>1395</v>
      </c>
      <c r="K160" s="363" t="s">
        <v>1460</v>
      </c>
      <c r="L160" s="363" t="s">
        <v>1461</v>
      </c>
      <c r="M160" s="365" t="s">
        <v>6</v>
      </c>
      <c r="N160" s="366"/>
      <c r="O160" s="367"/>
      <c r="P160" s="368"/>
      <c r="Q160" s="363" t="s">
        <v>1462</v>
      </c>
      <c r="R160" s="368"/>
      <c r="S160" s="17"/>
    </row>
    <row r="161" spans="1:19" ht="362.45" hidden="1">
      <c r="A161" s="362">
        <v>160</v>
      </c>
      <c r="B161" s="362" t="s">
        <v>1389</v>
      </c>
      <c r="C161" s="363" t="s">
        <v>1463</v>
      </c>
      <c r="D161" s="363" t="s">
        <v>1464</v>
      </c>
      <c r="E161" s="363" t="s">
        <v>1465</v>
      </c>
      <c r="F161" s="363" t="s">
        <v>222</v>
      </c>
      <c r="G161" s="363" t="s">
        <v>40</v>
      </c>
      <c r="H161" s="363" t="s">
        <v>1466</v>
      </c>
      <c r="I161" s="363" t="s">
        <v>1467</v>
      </c>
      <c r="J161" s="363" t="s">
        <v>1395</v>
      </c>
      <c r="K161" s="363" t="s">
        <v>1468</v>
      </c>
      <c r="L161" s="363" t="s">
        <v>1469</v>
      </c>
      <c r="M161" s="365" t="s">
        <v>6</v>
      </c>
      <c r="N161" s="366"/>
      <c r="O161" s="367"/>
      <c r="P161" s="368"/>
      <c r="Q161" s="363" t="s">
        <v>1470</v>
      </c>
      <c r="R161" s="368"/>
      <c r="S161" s="17"/>
    </row>
    <row r="162" spans="1:19" ht="409.5" hidden="1">
      <c r="A162" s="362">
        <v>161</v>
      </c>
      <c r="B162" s="362" t="s">
        <v>1389</v>
      </c>
      <c r="C162" s="363" t="s">
        <v>1471</v>
      </c>
      <c r="D162" s="363" t="s">
        <v>1472</v>
      </c>
      <c r="E162" s="363" t="s">
        <v>1473</v>
      </c>
      <c r="F162" s="363" t="s">
        <v>222</v>
      </c>
      <c r="G162" s="363" t="s">
        <v>39</v>
      </c>
      <c r="H162" s="363" t="s">
        <v>1474</v>
      </c>
      <c r="I162" s="363" t="s">
        <v>1475</v>
      </c>
      <c r="J162" s="363" t="s">
        <v>1395</v>
      </c>
      <c r="K162" s="363" t="s">
        <v>1476</v>
      </c>
      <c r="L162" s="363" t="s">
        <v>1477</v>
      </c>
      <c r="M162" s="365" t="s">
        <v>6</v>
      </c>
      <c r="N162" s="366"/>
      <c r="O162" s="367"/>
      <c r="P162" s="368"/>
      <c r="Q162" s="363" t="s">
        <v>1478</v>
      </c>
      <c r="R162" s="368"/>
      <c r="S162" s="17"/>
    </row>
    <row r="163" spans="1:19" ht="337.5" hidden="1">
      <c r="A163" s="362">
        <v>162</v>
      </c>
      <c r="B163" s="362" t="s">
        <v>1389</v>
      </c>
      <c r="C163" s="363" t="s">
        <v>1479</v>
      </c>
      <c r="D163" s="363" t="s">
        <v>1480</v>
      </c>
      <c r="E163" s="363" t="s">
        <v>1481</v>
      </c>
      <c r="F163" s="363" t="s">
        <v>222</v>
      </c>
      <c r="G163" s="363" t="s">
        <v>39</v>
      </c>
      <c r="H163" s="363" t="s">
        <v>1482</v>
      </c>
      <c r="I163" s="363" t="s">
        <v>1483</v>
      </c>
      <c r="J163" s="363" t="s">
        <v>1395</v>
      </c>
      <c r="K163" s="363" t="s">
        <v>1484</v>
      </c>
      <c r="L163" s="363" t="s">
        <v>1485</v>
      </c>
      <c r="M163" s="365" t="s">
        <v>6</v>
      </c>
      <c r="N163" s="366"/>
      <c r="O163" s="367"/>
      <c r="P163" s="368"/>
      <c r="Q163" s="363" t="s">
        <v>1486</v>
      </c>
      <c r="R163" s="368"/>
      <c r="S163" s="17"/>
    </row>
    <row r="164" spans="1:19" ht="375" hidden="1">
      <c r="A164" s="362">
        <v>163</v>
      </c>
      <c r="B164" s="362" t="s">
        <v>1389</v>
      </c>
      <c r="C164" s="363" t="s">
        <v>1487</v>
      </c>
      <c r="D164" s="363" t="s">
        <v>1488</v>
      </c>
      <c r="E164" s="363" t="s">
        <v>1489</v>
      </c>
      <c r="F164" s="363" t="s">
        <v>222</v>
      </c>
      <c r="G164" s="363" t="s">
        <v>39</v>
      </c>
      <c r="H164" s="363" t="s">
        <v>1490</v>
      </c>
      <c r="I164" s="363" t="s">
        <v>1491</v>
      </c>
      <c r="J164" s="363" t="s">
        <v>1395</v>
      </c>
      <c r="K164" s="363" t="s">
        <v>1492</v>
      </c>
      <c r="L164" s="363" t="s">
        <v>1493</v>
      </c>
      <c r="M164" s="365" t="s">
        <v>6</v>
      </c>
      <c r="N164" s="366"/>
      <c r="O164" s="367"/>
      <c r="P164" s="368"/>
      <c r="Q164" s="363" t="s">
        <v>1494</v>
      </c>
      <c r="R164" s="368"/>
      <c r="S164" s="17"/>
    </row>
    <row r="165" spans="1:19" ht="337.5" hidden="1">
      <c r="A165" s="362">
        <v>164</v>
      </c>
      <c r="B165" s="362" t="s">
        <v>1389</v>
      </c>
      <c r="C165" s="363" t="s">
        <v>1495</v>
      </c>
      <c r="D165" s="363" t="s">
        <v>1496</v>
      </c>
      <c r="E165" s="363" t="s">
        <v>1497</v>
      </c>
      <c r="F165" s="363" t="s">
        <v>222</v>
      </c>
      <c r="G165" s="363" t="s">
        <v>39</v>
      </c>
      <c r="H165" s="363" t="s">
        <v>1498</v>
      </c>
      <c r="I165" s="363" t="s">
        <v>1499</v>
      </c>
      <c r="J165" s="363" t="s">
        <v>1395</v>
      </c>
      <c r="K165" s="363" t="s">
        <v>1500</v>
      </c>
      <c r="L165" s="363" t="s">
        <v>1501</v>
      </c>
      <c r="M165" s="365" t="s">
        <v>6</v>
      </c>
      <c r="N165" s="366"/>
      <c r="O165" s="367"/>
      <c r="P165" s="368"/>
      <c r="Q165" s="363" t="s">
        <v>1502</v>
      </c>
      <c r="R165" s="368"/>
      <c r="S165" s="17"/>
    </row>
    <row r="166" spans="1:19" ht="324.95" hidden="1">
      <c r="A166" s="362">
        <v>165</v>
      </c>
      <c r="B166" s="362" t="s">
        <v>1389</v>
      </c>
      <c r="C166" s="363" t="s">
        <v>1503</v>
      </c>
      <c r="D166" s="363" t="s">
        <v>1504</v>
      </c>
      <c r="E166" s="363" t="s">
        <v>1505</v>
      </c>
      <c r="F166" s="363" t="s">
        <v>222</v>
      </c>
      <c r="G166" s="363" t="s">
        <v>39</v>
      </c>
      <c r="H166" s="363" t="s">
        <v>1506</v>
      </c>
      <c r="I166" s="363" t="s">
        <v>1507</v>
      </c>
      <c r="J166" s="363" t="s">
        <v>1395</v>
      </c>
      <c r="K166" s="363" t="s">
        <v>1508</v>
      </c>
      <c r="L166" s="363" t="s">
        <v>1509</v>
      </c>
      <c r="M166" s="365" t="s">
        <v>6</v>
      </c>
      <c r="N166" s="366"/>
      <c r="O166" s="367"/>
      <c r="P166" s="368"/>
      <c r="Q166" s="363" t="s">
        <v>1510</v>
      </c>
      <c r="R166" s="368"/>
      <c r="S166" s="17"/>
    </row>
    <row r="167" spans="1:19" ht="409.5" hidden="1">
      <c r="A167" s="362">
        <v>166</v>
      </c>
      <c r="B167" s="362" t="s">
        <v>1389</v>
      </c>
      <c r="C167" s="363" t="s">
        <v>1511</v>
      </c>
      <c r="D167" s="363" t="s">
        <v>1512</v>
      </c>
      <c r="E167" s="363" t="s">
        <v>1513</v>
      </c>
      <c r="F167" s="363" t="s">
        <v>222</v>
      </c>
      <c r="G167" s="363" t="s">
        <v>39</v>
      </c>
      <c r="H167" s="363" t="s">
        <v>1514</v>
      </c>
      <c r="I167" s="363" t="s">
        <v>1515</v>
      </c>
      <c r="J167" s="363" t="s">
        <v>1395</v>
      </c>
      <c r="K167" s="363" t="s">
        <v>1516</v>
      </c>
      <c r="L167" s="363" t="s">
        <v>1517</v>
      </c>
      <c r="M167" s="365" t="s">
        <v>6</v>
      </c>
      <c r="N167" s="366"/>
      <c r="O167" s="367"/>
      <c r="P167" s="368"/>
      <c r="Q167" s="363" t="s">
        <v>1518</v>
      </c>
      <c r="R167" s="368"/>
      <c r="S167" s="17"/>
    </row>
    <row r="168" spans="1:19" ht="337.5" hidden="1">
      <c r="A168" s="362">
        <v>167</v>
      </c>
      <c r="B168" s="362" t="s">
        <v>1389</v>
      </c>
      <c r="C168" s="363" t="s">
        <v>1519</v>
      </c>
      <c r="D168" s="363" t="s">
        <v>1520</v>
      </c>
      <c r="E168" s="363" t="s">
        <v>1521</v>
      </c>
      <c r="F168" s="363" t="s">
        <v>222</v>
      </c>
      <c r="G168" s="363" t="s">
        <v>39</v>
      </c>
      <c r="H168" s="363" t="s">
        <v>1522</v>
      </c>
      <c r="I168" s="363" t="s">
        <v>1523</v>
      </c>
      <c r="J168" s="363" t="s">
        <v>1395</v>
      </c>
      <c r="K168" s="363" t="s">
        <v>1524</v>
      </c>
      <c r="L168" s="363" t="s">
        <v>1525</v>
      </c>
      <c r="M168" s="365" t="s">
        <v>6</v>
      </c>
      <c r="N168" s="366"/>
      <c r="O168" s="367"/>
      <c r="P168" s="368"/>
      <c r="Q168" s="363" t="s">
        <v>1526</v>
      </c>
      <c r="R168" s="368"/>
      <c r="S168" s="17"/>
    </row>
    <row r="169" spans="1:19" ht="409.5" hidden="1">
      <c r="A169" s="362">
        <v>168</v>
      </c>
      <c r="B169" s="362" t="s">
        <v>1389</v>
      </c>
      <c r="C169" s="363" t="s">
        <v>1527</v>
      </c>
      <c r="D169" s="363" t="s">
        <v>1528</v>
      </c>
      <c r="E169" s="363" t="s">
        <v>1529</v>
      </c>
      <c r="F169" s="363" t="s">
        <v>222</v>
      </c>
      <c r="G169" s="363" t="s">
        <v>39</v>
      </c>
      <c r="H169" s="363" t="s">
        <v>1530</v>
      </c>
      <c r="I169" s="363" t="s">
        <v>1531</v>
      </c>
      <c r="J169" s="363" t="s">
        <v>1395</v>
      </c>
      <c r="K169" s="363" t="s">
        <v>1532</v>
      </c>
      <c r="L169" s="363" t="s">
        <v>1533</v>
      </c>
      <c r="M169" s="365" t="s">
        <v>6</v>
      </c>
      <c r="N169" s="366"/>
      <c r="O169" s="367"/>
      <c r="P169" s="368"/>
      <c r="Q169" s="363" t="s">
        <v>1534</v>
      </c>
      <c r="R169" s="368"/>
      <c r="S169" s="17"/>
    </row>
    <row r="170" spans="1:19" ht="362.45" hidden="1">
      <c r="A170" s="362">
        <v>169</v>
      </c>
      <c r="B170" s="362" t="s">
        <v>1389</v>
      </c>
      <c r="C170" s="363" t="s">
        <v>1535</v>
      </c>
      <c r="D170" s="363" t="s">
        <v>1536</v>
      </c>
      <c r="E170" s="363" t="s">
        <v>1537</v>
      </c>
      <c r="F170" s="363" t="s">
        <v>222</v>
      </c>
      <c r="G170" s="363" t="s">
        <v>40</v>
      </c>
      <c r="H170" s="363" t="s">
        <v>1538</v>
      </c>
      <c r="I170" s="363" t="s">
        <v>1539</v>
      </c>
      <c r="J170" s="363" t="s">
        <v>1395</v>
      </c>
      <c r="K170" s="363" t="s">
        <v>1540</v>
      </c>
      <c r="L170" s="363" t="s">
        <v>1541</v>
      </c>
      <c r="M170" s="365" t="s">
        <v>6</v>
      </c>
      <c r="N170" s="366"/>
      <c r="O170" s="367"/>
      <c r="P170" s="368"/>
      <c r="Q170" s="363" t="s">
        <v>1542</v>
      </c>
      <c r="R170" s="368"/>
      <c r="S170" s="17"/>
    </row>
    <row r="171" spans="1:19" ht="375" hidden="1">
      <c r="A171" s="362">
        <v>170</v>
      </c>
      <c r="B171" s="362" t="s">
        <v>1389</v>
      </c>
      <c r="C171" s="363" t="s">
        <v>1543</v>
      </c>
      <c r="D171" s="363" t="s">
        <v>1544</v>
      </c>
      <c r="E171" s="363" t="s">
        <v>1545</v>
      </c>
      <c r="F171" s="363" t="s">
        <v>222</v>
      </c>
      <c r="G171" s="363" t="s">
        <v>39</v>
      </c>
      <c r="H171" s="363" t="s">
        <v>1546</v>
      </c>
      <c r="I171" s="363" t="s">
        <v>1547</v>
      </c>
      <c r="J171" s="363" t="s">
        <v>1395</v>
      </c>
      <c r="K171" s="363" t="s">
        <v>1548</v>
      </c>
      <c r="L171" s="363" t="s">
        <v>1549</v>
      </c>
      <c r="M171" s="365" t="s">
        <v>6</v>
      </c>
      <c r="N171" s="366"/>
      <c r="O171" s="367"/>
      <c r="P171" s="368"/>
      <c r="Q171" s="363" t="s">
        <v>1550</v>
      </c>
      <c r="R171" s="368"/>
      <c r="S171" s="17"/>
    </row>
    <row r="172" spans="1:19" ht="375" hidden="1">
      <c r="A172" s="362">
        <v>171</v>
      </c>
      <c r="B172" s="362" t="s">
        <v>1389</v>
      </c>
      <c r="C172" s="363" t="s">
        <v>1551</v>
      </c>
      <c r="D172" s="363" t="s">
        <v>1552</v>
      </c>
      <c r="E172" s="363" t="s">
        <v>1553</v>
      </c>
      <c r="F172" s="363" t="s">
        <v>222</v>
      </c>
      <c r="G172" s="363" t="s">
        <v>40</v>
      </c>
      <c r="H172" s="363" t="s">
        <v>1554</v>
      </c>
      <c r="I172" s="363" t="s">
        <v>1555</v>
      </c>
      <c r="J172" s="363" t="s">
        <v>1395</v>
      </c>
      <c r="K172" s="363" t="s">
        <v>1556</v>
      </c>
      <c r="L172" s="363" t="s">
        <v>1557</v>
      </c>
      <c r="M172" s="365" t="s">
        <v>6</v>
      </c>
      <c r="N172" s="366"/>
      <c r="O172" s="367"/>
      <c r="P172" s="368"/>
      <c r="Q172" s="363" t="s">
        <v>1558</v>
      </c>
      <c r="R172" s="368"/>
      <c r="S172" s="17"/>
    </row>
    <row r="173" spans="1:19" ht="375" hidden="1">
      <c r="A173" s="362">
        <v>172</v>
      </c>
      <c r="B173" s="362" t="s">
        <v>1389</v>
      </c>
      <c r="C173" s="363" t="s">
        <v>1559</v>
      </c>
      <c r="D173" s="363" t="s">
        <v>1560</v>
      </c>
      <c r="E173" s="363" t="s">
        <v>1561</v>
      </c>
      <c r="F173" s="363" t="s">
        <v>403</v>
      </c>
      <c r="G173" s="363" t="s">
        <v>39</v>
      </c>
      <c r="H173" s="363" t="s">
        <v>1562</v>
      </c>
      <c r="I173" s="363" t="s">
        <v>1563</v>
      </c>
      <c r="J173" s="363" t="s">
        <v>1395</v>
      </c>
      <c r="K173" s="363" t="s">
        <v>1564</v>
      </c>
      <c r="L173" s="363" t="s">
        <v>1565</v>
      </c>
      <c r="M173" s="365" t="s">
        <v>6</v>
      </c>
      <c r="N173" s="366"/>
      <c r="O173" s="367"/>
      <c r="P173" s="368"/>
      <c r="Q173" s="363" t="s">
        <v>1566</v>
      </c>
      <c r="R173" s="368"/>
      <c r="S173" s="17"/>
    </row>
    <row r="174" spans="1:19" ht="387.6" hidden="1">
      <c r="A174" s="362">
        <v>173</v>
      </c>
      <c r="B174" s="362" t="s">
        <v>1389</v>
      </c>
      <c r="C174" s="363" t="s">
        <v>1567</v>
      </c>
      <c r="D174" s="363" t="s">
        <v>1568</v>
      </c>
      <c r="E174" s="363" t="s">
        <v>1569</v>
      </c>
      <c r="F174" s="363" t="s">
        <v>222</v>
      </c>
      <c r="G174" s="363" t="s">
        <v>39</v>
      </c>
      <c r="H174" s="363" t="s">
        <v>1570</v>
      </c>
      <c r="I174" s="363" t="s">
        <v>1571</v>
      </c>
      <c r="J174" s="363" t="s">
        <v>1395</v>
      </c>
      <c r="K174" s="363" t="s">
        <v>1572</v>
      </c>
      <c r="L174" s="363" t="s">
        <v>1573</v>
      </c>
      <c r="M174" s="365" t="s">
        <v>6</v>
      </c>
      <c r="N174" s="366"/>
      <c r="O174" s="367"/>
      <c r="P174" s="368"/>
      <c r="Q174" s="363" t="s">
        <v>1574</v>
      </c>
      <c r="R174" s="368"/>
      <c r="S174" s="17"/>
    </row>
    <row r="175" spans="1:19" ht="387.6" hidden="1">
      <c r="A175" s="362">
        <v>174</v>
      </c>
      <c r="B175" s="362" t="s">
        <v>1389</v>
      </c>
      <c r="C175" s="363" t="s">
        <v>1575</v>
      </c>
      <c r="D175" s="363" t="s">
        <v>1576</v>
      </c>
      <c r="E175" s="363" t="s">
        <v>1577</v>
      </c>
      <c r="F175" s="363" t="s">
        <v>222</v>
      </c>
      <c r="G175" s="363" t="s">
        <v>40</v>
      </c>
      <c r="H175" s="363" t="s">
        <v>1578</v>
      </c>
      <c r="I175" s="363" t="s">
        <v>1579</v>
      </c>
      <c r="J175" s="363" t="s">
        <v>1395</v>
      </c>
      <c r="K175" s="363" t="s">
        <v>1580</v>
      </c>
      <c r="L175" s="363" t="s">
        <v>1581</v>
      </c>
      <c r="M175" s="365" t="s">
        <v>6</v>
      </c>
      <c r="N175" s="366"/>
      <c r="O175" s="367"/>
      <c r="P175" s="368"/>
      <c r="Q175" s="363" t="s">
        <v>1582</v>
      </c>
      <c r="R175" s="368"/>
      <c r="S175" s="17"/>
    </row>
    <row r="176" spans="1:19" ht="375" hidden="1">
      <c r="A176" s="362">
        <v>175</v>
      </c>
      <c r="B176" s="362" t="s">
        <v>1389</v>
      </c>
      <c r="C176" s="363" t="s">
        <v>1583</v>
      </c>
      <c r="D176" s="363" t="s">
        <v>1584</v>
      </c>
      <c r="E176" s="363" t="s">
        <v>1585</v>
      </c>
      <c r="F176" s="363" t="s">
        <v>222</v>
      </c>
      <c r="G176" s="363" t="s">
        <v>39</v>
      </c>
      <c r="H176" s="363" t="s">
        <v>1586</v>
      </c>
      <c r="I176" s="363" t="s">
        <v>1587</v>
      </c>
      <c r="J176" s="363" t="s">
        <v>1395</v>
      </c>
      <c r="K176" s="363" t="s">
        <v>1588</v>
      </c>
      <c r="L176" s="363" t="s">
        <v>1589</v>
      </c>
      <c r="M176" s="365" t="s">
        <v>6</v>
      </c>
      <c r="N176" s="366"/>
      <c r="O176" s="367"/>
      <c r="P176" s="368"/>
      <c r="Q176" s="363" t="s">
        <v>1590</v>
      </c>
      <c r="R176" s="368"/>
      <c r="S176" s="17"/>
    </row>
    <row r="177" spans="1:19" ht="399.95" hidden="1">
      <c r="A177" s="362">
        <v>176</v>
      </c>
      <c r="B177" s="362" t="s">
        <v>1389</v>
      </c>
      <c r="C177" s="363" t="s">
        <v>1591</v>
      </c>
      <c r="D177" s="363" t="s">
        <v>1592</v>
      </c>
      <c r="E177" s="363" t="s">
        <v>1593</v>
      </c>
      <c r="F177" s="363" t="s">
        <v>222</v>
      </c>
      <c r="G177" s="363" t="s">
        <v>40</v>
      </c>
      <c r="H177" s="363" t="s">
        <v>1594</v>
      </c>
      <c r="I177" s="363" t="s">
        <v>1595</v>
      </c>
      <c r="J177" s="363" t="s">
        <v>1395</v>
      </c>
      <c r="K177" s="363" t="s">
        <v>1596</v>
      </c>
      <c r="L177" s="363" t="s">
        <v>1597</v>
      </c>
      <c r="M177" s="365" t="s">
        <v>6</v>
      </c>
      <c r="N177" s="366"/>
      <c r="O177" s="367"/>
      <c r="P177" s="368"/>
      <c r="Q177" s="363" t="s">
        <v>1598</v>
      </c>
      <c r="R177" s="368"/>
      <c r="S177" s="17"/>
    </row>
    <row r="178" spans="1:19" ht="337.5" hidden="1">
      <c r="A178" s="362">
        <v>177</v>
      </c>
      <c r="B178" s="362" t="s">
        <v>1389</v>
      </c>
      <c r="C178" s="363" t="s">
        <v>1599</v>
      </c>
      <c r="D178" s="363" t="s">
        <v>1600</v>
      </c>
      <c r="E178" s="363" t="s">
        <v>1601</v>
      </c>
      <c r="F178" s="363" t="s">
        <v>222</v>
      </c>
      <c r="G178" s="363" t="s">
        <v>40</v>
      </c>
      <c r="H178" s="363" t="s">
        <v>1602</v>
      </c>
      <c r="I178" s="363" t="s">
        <v>1603</v>
      </c>
      <c r="J178" s="363" t="s">
        <v>1395</v>
      </c>
      <c r="K178" s="363" t="s">
        <v>1604</v>
      </c>
      <c r="L178" s="363" t="s">
        <v>1605</v>
      </c>
      <c r="M178" s="365" t="s">
        <v>6</v>
      </c>
      <c r="N178" s="366"/>
      <c r="O178" s="367"/>
      <c r="P178" s="368"/>
      <c r="Q178" s="363" t="s">
        <v>1606</v>
      </c>
      <c r="R178" s="368"/>
      <c r="S178" s="17"/>
    </row>
    <row r="179" spans="1:19" ht="337.5" hidden="1">
      <c r="A179" s="362">
        <v>178</v>
      </c>
      <c r="B179" s="362" t="s">
        <v>1389</v>
      </c>
      <c r="C179" s="363" t="s">
        <v>1607</v>
      </c>
      <c r="D179" s="363" t="s">
        <v>1608</v>
      </c>
      <c r="E179" s="363" t="s">
        <v>1609</v>
      </c>
      <c r="F179" s="363" t="s">
        <v>222</v>
      </c>
      <c r="G179" s="363" t="s">
        <v>39</v>
      </c>
      <c r="H179" s="363" t="s">
        <v>1610</v>
      </c>
      <c r="I179" s="363" t="s">
        <v>1611</v>
      </c>
      <c r="J179" s="363" t="s">
        <v>1395</v>
      </c>
      <c r="K179" s="363" t="s">
        <v>1612</v>
      </c>
      <c r="L179" s="363" t="s">
        <v>1613</v>
      </c>
      <c r="M179" s="365" t="s">
        <v>6</v>
      </c>
      <c r="N179" s="366"/>
      <c r="O179" s="367"/>
      <c r="P179" s="368"/>
      <c r="Q179" s="363" t="s">
        <v>1614</v>
      </c>
      <c r="R179" s="368"/>
      <c r="S179" s="17"/>
    </row>
    <row r="180" spans="1:19" ht="375" hidden="1">
      <c r="A180" s="362">
        <v>179</v>
      </c>
      <c r="B180" s="362" t="s">
        <v>1389</v>
      </c>
      <c r="C180" s="363" t="s">
        <v>1615</v>
      </c>
      <c r="D180" s="363" t="s">
        <v>1616</v>
      </c>
      <c r="E180" s="363" t="s">
        <v>1617</v>
      </c>
      <c r="F180" s="363" t="s">
        <v>222</v>
      </c>
      <c r="G180" s="363" t="s">
        <v>40</v>
      </c>
      <c r="H180" s="363" t="s">
        <v>1618</v>
      </c>
      <c r="I180" s="363" t="s">
        <v>1619</v>
      </c>
      <c r="J180" s="363" t="s">
        <v>1395</v>
      </c>
      <c r="K180" s="363" t="s">
        <v>1620</v>
      </c>
      <c r="L180" s="363" t="s">
        <v>1621</v>
      </c>
      <c r="M180" s="365" t="s">
        <v>6</v>
      </c>
      <c r="N180" s="366"/>
      <c r="O180" s="367"/>
      <c r="P180" s="368"/>
      <c r="Q180" s="363" t="s">
        <v>1622</v>
      </c>
      <c r="R180" s="368"/>
      <c r="S180" s="17"/>
    </row>
    <row r="181" spans="1:19" ht="375" hidden="1">
      <c r="A181" s="362">
        <v>180</v>
      </c>
      <c r="B181" s="362" t="s">
        <v>1389</v>
      </c>
      <c r="C181" s="363" t="s">
        <v>1623</v>
      </c>
      <c r="D181" s="363" t="s">
        <v>1624</v>
      </c>
      <c r="E181" s="363" t="s">
        <v>1625</v>
      </c>
      <c r="F181" s="363" t="s">
        <v>403</v>
      </c>
      <c r="G181" s="363" t="s">
        <v>40</v>
      </c>
      <c r="H181" s="363" t="s">
        <v>1626</v>
      </c>
      <c r="I181" s="363" t="s">
        <v>1627</v>
      </c>
      <c r="J181" s="363" t="s">
        <v>1395</v>
      </c>
      <c r="K181" s="363" t="s">
        <v>1628</v>
      </c>
      <c r="L181" s="363" t="s">
        <v>1629</v>
      </c>
      <c r="M181" s="365" t="s">
        <v>6</v>
      </c>
      <c r="N181" s="366"/>
      <c r="O181" s="367"/>
      <c r="P181" s="368"/>
      <c r="Q181" s="363" t="s">
        <v>1630</v>
      </c>
      <c r="R181" s="368"/>
      <c r="S181" s="17"/>
    </row>
    <row r="182" spans="1:19" ht="387.6" hidden="1">
      <c r="A182" s="362">
        <v>181</v>
      </c>
      <c r="B182" s="362" t="s">
        <v>1389</v>
      </c>
      <c r="C182" s="363" t="s">
        <v>1631</v>
      </c>
      <c r="D182" s="363" t="s">
        <v>1632</v>
      </c>
      <c r="E182" s="363" t="s">
        <v>1633</v>
      </c>
      <c r="F182" s="363" t="s">
        <v>403</v>
      </c>
      <c r="G182" s="363" t="s">
        <v>39</v>
      </c>
      <c r="H182" s="363" t="s">
        <v>1634</v>
      </c>
      <c r="I182" s="363" t="s">
        <v>1635</v>
      </c>
      <c r="J182" s="363" t="s">
        <v>1395</v>
      </c>
      <c r="K182" s="363" t="s">
        <v>1636</v>
      </c>
      <c r="L182" s="363" t="s">
        <v>1637</v>
      </c>
      <c r="M182" s="365" t="s">
        <v>6</v>
      </c>
      <c r="N182" s="366"/>
      <c r="O182" s="367"/>
      <c r="P182" s="368"/>
      <c r="Q182" s="363" t="s">
        <v>1638</v>
      </c>
      <c r="R182" s="368"/>
      <c r="S182" s="17"/>
    </row>
    <row r="183" spans="1:19" ht="350.1" hidden="1">
      <c r="A183" s="362">
        <v>182</v>
      </c>
      <c r="B183" s="362" t="s">
        <v>1389</v>
      </c>
      <c r="C183" s="363" t="s">
        <v>1639</v>
      </c>
      <c r="D183" s="363" t="s">
        <v>1640</v>
      </c>
      <c r="E183" s="363" t="s">
        <v>1641</v>
      </c>
      <c r="F183" s="363" t="s">
        <v>222</v>
      </c>
      <c r="G183" s="363" t="s">
        <v>40</v>
      </c>
      <c r="H183" s="363" t="s">
        <v>1642</v>
      </c>
      <c r="I183" s="363" t="s">
        <v>1643</v>
      </c>
      <c r="J183" s="363" t="s">
        <v>1395</v>
      </c>
      <c r="K183" s="363" t="s">
        <v>1644</v>
      </c>
      <c r="L183" s="363" t="s">
        <v>1645</v>
      </c>
      <c r="M183" s="365" t="s">
        <v>6</v>
      </c>
      <c r="N183" s="366"/>
      <c r="O183" s="367"/>
      <c r="P183" s="368"/>
      <c r="Q183" s="363" t="s">
        <v>1646</v>
      </c>
      <c r="R183" s="368"/>
      <c r="S183" s="17"/>
    </row>
    <row r="184" spans="1:19" ht="362.45" hidden="1">
      <c r="A184" s="362">
        <v>183</v>
      </c>
      <c r="B184" s="362" t="s">
        <v>1389</v>
      </c>
      <c r="C184" s="363" t="s">
        <v>1647</v>
      </c>
      <c r="D184" s="363" t="s">
        <v>1648</v>
      </c>
      <c r="E184" s="363" t="s">
        <v>1649</v>
      </c>
      <c r="F184" s="363" t="s">
        <v>222</v>
      </c>
      <c r="G184" s="363" t="s">
        <v>40</v>
      </c>
      <c r="H184" s="363" t="s">
        <v>1650</v>
      </c>
      <c r="I184" s="363" t="s">
        <v>1651</v>
      </c>
      <c r="J184" s="363" t="s">
        <v>1395</v>
      </c>
      <c r="K184" s="363" t="s">
        <v>1652</v>
      </c>
      <c r="L184" s="363" t="s">
        <v>1653</v>
      </c>
      <c r="M184" s="365" t="s">
        <v>6</v>
      </c>
      <c r="N184" s="366"/>
      <c r="O184" s="367"/>
      <c r="P184" s="368"/>
      <c r="Q184" s="363" t="s">
        <v>1654</v>
      </c>
      <c r="R184" s="368"/>
      <c r="S184" s="17"/>
    </row>
    <row r="185" spans="1:19" ht="324.95" hidden="1">
      <c r="A185" s="362">
        <v>184</v>
      </c>
      <c r="B185" s="362" t="s">
        <v>1389</v>
      </c>
      <c r="C185" s="363" t="s">
        <v>1655</v>
      </c>
      <c r="D185" s="363" t="s">
        <v>1656</v>
      </c>
      <c r="E185" s="363" t="s">
        <v>1657</v>
      </c>
      <c r="F185" s="363" t="s">
        <v>222</v>
      </c>
      <c r="G185" s="363" t="s">
        <v>40</v>
      </c>
      <c r="H185" s="363" t="s">
        <v>1658</v>
      </c>
      <c r="I185" s="363" t="s">
        <v>1659</v>
      </c>
      <c r="J185" s="363" t="s">
        <v>1395</v>
      </c>
      <c r="K185" s="363" t="s">
        <v>1660</v>
      </c>
      <c r="L185" s="363" t="s">
        <v>1661</v>
      </c>
      <c r="M185" s="365" t="s">
        <v>6</v>
      </c>
      <c r="N185" s="366"/>
      <c r="O185" s="367"/>
      <c r="P185" s="368"/>
      <c r="Q185" s="363" t="s">
        <v>1662</v>
      </c>
      <c r="R185" s="368"/>
      <c r="S185" s="17"/>
    </row>
    <row r="186" spans="1:19" ht="362.45" hidden="1">
      <c r="A186" s="362">
        <v>185</v>
      </c>
      <c r="B186" s="362" t="s">
        <v>1389</v>
      </c>
      <c r="C186" s="363" t="s">
        <v>1663</v>
      </c>
      <c r="D186" s="363" t="s">
        <v>1664</v>
      </c>
      <c r="E186" s="363" t="s">
        <v>1665</v>
      </c>
      <c r="F186" s="363" t="s">
        <v>222</v>
      </c>
      <c r="G186" s="363" t="s">
        <v>40</v>
      </c>
      <c r="H186" s="363" t="s">
        <v>1666</v>
      </c>
      <c r="I186" s="363" t="s">
        <v>1667</v>
      </c>
      <c r="J186" s="363" t="s">
        <v>1395</v>
      </c>
      <c r="K186" s="363" t="s">
        <v>1668</v>
      </c>
      <c r="L186" s="363" t="s">
        <v>1669</v>
      </c>
      <c r="M186" s="365" t="s">
        <v>6</v>
      </c>
      <c r="N186" s="366"/>
      <c r="O186" s="367"/>
      <c r="P186" s="368"/>
      <c r="Q186" s="363" t="s">
        <v>1670</v>
      </c>
      <c r="R186" s="368"/>
      <c r="S186" s="17"/>
    </row>
    <row r="187" spans="1:19" ht="409.5" hidden="1">
      <c r="A187" s="362">
        <v>186</v>
      </c>
      <c r="B187" s="362" t="s">
        <v>1389</v>
      </c>
      <c r="C187" s="363" t="s">
        <v>1671</v>
      </c>
      <c r="D187" s="363" t="s">
        <v>1672</v>
      </c>
      <c r="E187" s="363" t="s">
        <v>1673</v>
      </c>
      <c r="F187" s="363" t="s">
        <v>222</v>
      </c>
      <c r="G187" s="363" t="s">
        <v>39</v>
      </c>
      <c r="H187" s="363" t="s">
        <v>1674</v>
      </c>
      <c r="I187" s="363" t="s">
        <v>1675</v>
      </c>
      <c r="J187" s="363" t="s">
        <v>1676</v>
      </c>
      <c r="K187" s="363" t="s">
        <v>1677</v>
      </c>
      <c r="L187" s="363" t="s">
        <v>1678</v>
      </c>
      <c r="M187" s="365" t="s">
        <v>6</v>
      </c>
      <c r="N187" s="366"/>
      <c r="O187" s="367"/>
      <c r="P187" s="368"/>
      <c r="Q187" s="363" t="s">
        <v>1679</v>
      </c>
      <c r="R187" s="368"/>
      <c r="S187" s="17"/>
    </row>
    <row r="188" spans="1:19" ht="399.95" hidden="1">
      <c r="A188" s="362">
        <v>187</v>
      </c>
      <c r="B188" s="362" t="s">
        <v>1389</v>
      </c>
      <c r="C188" s="363" t="s">
        <v>1680</v>
      </c>
      <c r="D188" s="363" t="s">
        <v>1681</v>
      </c>
      <c r="E188" s="363" t="s">
        <v>1682</v>
      </c>
      <c r="F188" s="363" t="s">
        <v>222</v>
      </c>
      <c r="G188" s="363" t="s">
        <v>39</v>
      </c>
      <c r="H188" s="363" t="s">
        <v>1683</v>
      </c>
      <c r="I188" s="363" t="s">
        <v>1684</v>
      </c>
      <c r="J188" s="363" t="s">
        <v>1676</v>
      </c>
      <c r="K188" s="363" t="s">
        <v>1677</v>
      </c>
      <c r="L188" s="363" t="s">
        <v>1685</v>
      </c>
      <c r="M188" s="365" t="s">
        <v>6</v>
      </c>
      <c r="N188" s="366"/>
      <c r="O188" s="367"/>
      <c r="P188" s="368"/>
      <c r="Q188" s="363" t="s">
        <v>1686</v>
      </c>
      <c r="R188" s="368"/>
      <c r="S188" s="17"/>
    </row>
    <row r="189" spans="1:19" ht="387.6" hidden="1">
      <c r="A189" s="362">
        <v>188</v>
      </c>
      <c r="B189" s="362" t="s">
        <v>1389</v>
      </c>
      <c r="C189" s="363" t="s">
        <v>1687</v>
      </c>
      <c r="D189" s="363" t="s">
        <v>1688</v>
      </c>
      <c r="E189" s="363" t="s">
        <v>1689</v>
      </c>
      <c r="F189" s="363" t="s">
        <v>222</v>
      </c>
      <c r="G189" s="363" t="s">
        <v>39</v>
      </c>
      <c r="H189" s="363" t="s">
        <v>1690</v>
      </c>
      <c r="I189" s="363" t="s">
        <v>1691</v>
      </c>
      <c r="J189" s="363" t="s">
        <v>1676</v>
      </c>
      <c r="K189" s="363" t="s">
        <v>1677</v>
      </c>
      <c r="L189" s="363" t="s">
        <v>1692</v>
      </c>
      <c r="M189" s="365" t="s">
        <v>6</v>
      </c>
      <c r="N189" s="366"/>
      <c r="O189" s="367"/>
      <c r="P189" s="368"/>
      <c r="Q189" s="363" t="s">
        <v>1693</v>
      </c>
      <c r="R189" s="368"/>
      <c r="S189" s="17"/>
    </row>
    <row r="190" spans="1:19" ht="399.95" hidden="1">
      <c r="A190" s="362">
        <v>189</v>
      </c>
      <c r="B190" s="362" t="s">
        <v>1389</v>
      </c>
      <c r="C190" s="363" t="s">
        <v>1694</v>
      </c>
      <c r="D190" s="363" t="s">
        <v>1695</v>
      </c>
      <c r="E190" s="363" t="s">
        <v>1696</v>
      </c>
      <c r="F190" s="363" t="s">
        <v>222</v>
      </c>
      <c r="G190" s="363" t="s">
        <v>40</v>
      </c>
      <c r="H190" s="363" t="s">
        <v>1697</v>
      </c>
      <c r="I190" s="363" t="s">
        <v>1698</v>
      </c>
      <c r="J190" s="363" t="s">
        <v>1676</v>
      </c>
      <c r="K190" s="363" t="s">
        <v>1677</v>
      </c>
      <c r="L190" s="363" t="s">
        <v>1699</v>
      </c>
      <c r="M190" s="365" t="s">
        <v>6</v>
      </c>
      <c r="N190" s="366"/>
      <c r="O190" s="367"/>
      <c r="P190" s="368"/>
      <c r="Q190" s="363" t="s">
        <v>1700</v>
      </c>
      <c r="R190" s="368"/>
      <c r="S190" s="17"/>
    </row>
    <row r="191" spans="1:19" ht="375" hidden="1">
      <c r="A191" s="362">
        <v>190</v>
      </c>
      <c r="B191" s="362" t="s">
        <v>1389</v>
      </c>
      <c r="C191" s="363" t="s">
        <v>1701</v>
      </c>
      <c r="D191" s="363" t="s">
        <v>1702</v>
      </c>
      <c r="E191" s="363" t="s">
        <v>1703</v>
      </c>
      <c r="F191" s="363" t="s">
        <v>222</v>
      </c>
      <c r="G191" s="363" t="s">
        <v>39</v>
      </c>
      <c r="H191" s="363" t="s">
        <v>1704</v>
      </c>
      <c r="I191" s="363" t="s">
        <v>1705</v>
      </c>
      <c r="J191" s="363" t="s">
        <v>1676</v>
      </c>
      <c r="K191" s="363" t="s">
        <v>1677</v>
      </c>
      <c r="L191" s="363" t="s">
        <v>1692</v>
      </c>
      <c r="M191" s="365" t="s">
        <v>6</v>
      </c>
      <c r="N191" s="366"/>
      <c r="O191" s="367"/>
      <c r="P191" s="368"/>
      <c r="Q191" s="363" t="s">
        <v>1706</v>
      </c>
      <c r="R191" s="368"/>
      <c r="S191" s="17"/>
    </row>
    <row r="192" spans="1:19" ht="409.5" hidden="1">
      <c r="A192" s="362">
        <v>191</v>
      </c>
      <c r="B192" s="362" t="s">
        <v>1389</v>
      </c>
      <c r="C192" s="363" t="s">
        <v>1707</v>
      </c>
      <c r="D192" s="363" t="s">
        <v>1708</v>
      </c>
      <c r="E192" s="363" t="s">
        <v>1709</v>
      </c>
      <c r="F192" s="363" t="s">
        <v>222</v>
      </c>
      <c r="G192" s="363" t="s">
        <v>40</v>
      </c>
      <c r="H192" s="363" t="s">
        <v>1710</v>
      </c>
      <c r="I192" s="363" t="s">
        <v>1711</v>
      </c>
      <c r="J192" s="363" t="s">
        <v>1676</v>
      </c>
      <c r="K192" s="363" t="s">
        <v>1677</v>
      </c>
      <c r="L192" s="363" t="s">
        <v>1699</v>
      </c>
      <c r="M192" s="365" t="s">
        <v>6</v>
      </c>
      <c r="N192" s="366"/>
      <c r="O192" s="367"/>
      <c r="P192" s="368"/>
      <c r="Q192" s="363" t="s">
        <v>1712</v>
      </c>
      <c r="R192" s="368"/>
      <c r="S192" s="17"/>
    </row>
    <row r="193" spans="1:19" ht="409.5" hidden="1">
      <c r="A193" s="362">
        <v>192</v>
      </c>
      <c r="B193" s="362" t="s">
        <v>1389</v>
      </c>
      <c r="C193" s="363" t="s">
        <v>1713</v>
      </c>
      <c r="D193" s="363" t="s">
        <v>1714</v>
      </c>
      <c r="E193" s="363" t="s">
        <v>1715</v>
      </c>
      <c r="F193" s="363" t="s">
        <v>222</v>
      </c>
      <c r="G193" s="363" t="s">
        <v>39</v>
      </c>
      <c r="H193" s="363" t="s">
        <v>1716</v>
      </c>
      <c r="I193" s="363" t="s">
        <v>1717</v>
      </c>
      <c r="J193" s="363" t="s">
        <v>1676</v>
      </c>
      <c r="K193" s="363" t="s">
        <v>1677</v>
      </c>
      <c r="L193" s="363" t="s">
        <v>1692</v>
      </c>
      <c r="M193" s="365" t="s">
        <v>6</v>
      </c>
      <c r="N193" s="366"/>
      <c r="O193" s="367"/>
      <c r="P193" s="368"/>
      <c r="Q193" s="363" t="s">
        <v>1718</v>
      </c>
      <c r="R193" s="368"/>
      <c r="S193" s="17"/>
    </row>
    <row r="194" spans="1:19" ht="399.95" hidden="1">
      <c r="A194" s="362">
        <v>193</v>
      </c>
      <c r="B194" s="362" t="s">
        <v>1389</v>
      </c>
      <c r="C194" s="363" t="s">
        <v>1719</v>
      </c>
      <c r="D194" s="363" t="s">
        <v>1720</v>
      </c>
      <c r="E194" s="363" t="s">
        <v>1721</v>
      </c>
      <c r="F194" s="363" t="s">
        <v>222</v>
      </c>
      <c r="G194" s="363" t="s">
        <v>40</v>
      </c>
      <c r="H194" s="363" t="s">
        <v>1722</v>
      </c>
      <c r="I194" s="363" t="s">
        <v>1723</v>
      </c>
      <c r="J194" s="363" t="s">
        <v>1676</v>
      </c>
      <c r="K194" s="363" t="s">
        <v>1677</v>
      </c>
      <c r="L194" s="363" t="s">
        <v>1699</v>
      </c>
      <c r="M194" s="365" t="s">
        <v>6</v>
      </c>
      <c r="N194" s="366"/>
      <c r="O194" s="367"/>
      <c r="P194" s="368"/>
      <c r="Q194" s="363" t="s">
        <v>1724</v>
      </c>
      <c r="R194" s="368"/>
      <c r="S194" s="17"/>
    </row>
    <row r="195" spans="1:19" ht="409.5" hidden="1">
      <c r="A195" s="362">
        <v>194</v>
      </c>
      <c r="B195" s="362" t="s">
        <v>1389</v>
      </c>
      <c r="C195" s="363" t="s">
        <v>1725</v>
      </c>
      <c r="D195" s="363" t="s">
        <v>1726</v>
      </c>
      <c r="E195" s="363" t="s">
        <v>1727</v>
      </c>
      <c r="F195" s="363" t="s">
        <v>403</v>
      </c>
      <c r="G195" s="363" t="s">
        <v>39</v>
      </c>
      <c r="H195" s="363" t="s">
        <v>1728</v>
      </c>
      <c r="I195" s="363" t="s">
        <v>1729</v>
      </c>
      <c r="J195" s="363" t="s">
        <v>1676</v>
      </c>
      <c r="K195" s="363" t="s">
        <v>1677</v>
      </c>
      <c r="L195" s="363" t="s">
        <v>1730</v>
      </c>
      <c r="M195" s="365" t="s">
        <v>6</v>
      </c>
      <c r="N195" s="366"/>
      <c r="O195" s="367"/>
      <c r="P195" s="368"/>
      <c r="Q195" s="363" t="s">
        <v>1731</v>
      </c>
      <c r="R195" s="368"/>
      <c r="S195" s="17"/>
    </row>
    <row r="196" spans="1:19" ht="399.95" hidden="1">
      <c r="A196" s="362">
        <v>195</v>
      </c>
      <c r="B196" s="362" t="s">
        <v>1389</v>
      </c>
      <c r="C196" s="363" t="s">
        <v>1732</v>
      </c>
      <c r="D196" s="363" t="s">
        <v>1733</v>
      </c>
      <c r="E196" s="363" t="s">
        <v>1734</v>
      </c>
      <c r="F196" s="363" t="s">
        <v>222</v>
      </c>
      <c r="G196" s="363" t="s">
        <v>39</v>
      </c>
      <c r="H196" s="363" t="s">
        <v>1735</v>
      </c>
      <c r="I196" s="363" t="s">
        <v>1736</v>
      </c>
      <c r="J196" s="363" t="s">
        <v>1676</v>
      </c>
      <c r="K196" s="363" t="s">
        <v>1737</v>
      </c>
      <c r="L196" s="363" t="s">
        <v>1738</v>
      </c>
      <c r="M196" s="365" t="s">
        <v>6</v>
      </c>
      <c r="N196" s="366"/>
      <c r="O196" s="367"/>
      <c r="P196" s="368"/>
      <c r="Q196" s="363" t="s">
        <v>1739</v>
      </c>
      <c r="R196" s="368"/>
      <c r="S196" s="17"/>
    </row>
    <row r="197" spans="1:19" ht="375" hidden="1">
      <c r="A197" s="362">
        <v>196</v>
      </c>
      <c r="B197" s="362" t="s">
        <v>1389</v>
      </c>
      <c r="C197" s="363" t="s">
        <v>1740</v>
      </c>
      <c r="D197" s="363" t="s">
        <v>1741</v>
      </c>
      <c r="E197" s="363" t="s">
        <v>1742</v>
      </c>
      <c r="F197" s="363" t="s">
        <v>222</v>
      </c>
      <c r="G197" s="363" t="s">
        <v>40</v>
      </c>
      <c r="H197" s="363" t="s">
        <v>1743</v>
      </c>
      <c r="I197" s="363" t="s">
        <v>1744</v>
      </c>
      <c r="J197" s="363" t="s">
        <v>1676</v>
      </c>
      <c r="K197" s="363" t="s">
        <v>1677</v>
      </c>
      <c r="L197" s="363" t="s">
        <v>1745</v>
      </c>
      <c r="M197" s="365" t="s">
        <v>6</v>
      </c>
      <c r="N197" s="366"/>
      <c r="O197" s="367"/>
      <c r="P197" s="368"/>
      <c r="Q197" s="363" t="s">
        <v>1746</v>
      </c>
      <c r="R197" s="368"/>
      <c r="S197" s="17"/>
    </row>
    <row r="198" spans="1:19" ht="387.6" hidden="1">
      <c r="A198" s="362">
        <v>197</v>
      </c>
      <c r="B198" s="362" t="s">
        <v>1389</v>
      </c>
      <c r="C198" s="363" t="s">
        <v>1747</v>
      </c>
      <c r="D198" s="363" t="s">
        <v>1748</v>
      </c>
      <c r="E198" s="363" t="s">
        <v>1749</v>
      </c>
      <c r="F198" s="363" t="s">
        <v>222</v>
      </c>
      <c r="G198" s="363" t="s">
        <v>39</v>
      </c>
      <c r="H198" s="363" t="s">
        <v>1750</v>
      </c>
      <c r="I198" s="363" t="s">
        <v>1751</v>
      </c>
      <c r="J198" s="363" t="s">
        <v>1676</v>
      </c>
      <c r="K198" s="363" t="s">
        <v>1752</v>
      </c>
      <c r="L198" s="363" t="s">
        <v>1738</v>
      </c>
      <c r="M198" s="365" t="s">
        <v>6</v>
      </c>
      <c r="N198" s="366"/>
      <c r="O198" s="367"/>
      <c r="P198" s="368"/>
      <c r="Q198" s="363" t="s">
        <v>1753</v>
      </c>
      <c r="R198" s="368"/>
      <c r="S198" s="17"/>
    </row>
    <row r="199" spans="1:19" ht="409.5" hidden="1">
      <c r="A199" s="362">
        <v>198</v>
      </c>
      <c r="B199" s="362" t="s">
        <v>1389</v>
      </c>
      <c r="C199" s="363" t="s">
        <v>1754</v>
      </c>
      <c r="D199" s="363" t="s">
        <v>1755</v>
      </c>
      <c r="E199" s="363" t="s">
        <v>1756</v>
      </c>
      <c r="F199" s="363" t="s">
        <v>222</v>
      </c>
      <c r="G199" s="363" t="s">
        <v>39</v>
      </c>
      <c r="H199" s="363" t="s">
        <v>1757</v>
      </c>
      <c r="I199" s="363" t="s">
        <v>1758</v>
      </c>
      <c r="J199" s="363" t="s">
        <v>1676</v>
      </c>
      <c r="K199" s="363" t="s">
        <v>1759</v>
      </c>
      <c r="L199" s="363" t="s">
        <v>1760</v>
      </c>
      <c r="M199" s="365" t="s">
        <v>6</v>
      </c>
      <c r="N199" s="366"/>
      <c r="O199" s="367"/>
      <c r="P199" s="368"/>
      <c r="Q199" s="363" t="s">
        <v>1761</v>
      </c>
      <c r="R199" s="368"/>
      <c r="S199" s="17"/>
    </row>
    <row r="200" spans="1:19" ht="409.5" hidden="1">
      <c r="A200" s="362">
        <v>199</v>
      </c>
      <c r="B200" s="362" t="s">
        <v>1389</v>
      </c>
      <c r="C200" s="363" t="s">
        <v>1762</v>
      </c>
      <c r="D200" s="363" t="s">
        <v>1763</v>
      </c>
      <c r="E200" s="363" t="s">
        <v>1764</v>
      </c>
      <c r="F200" s="363" t="s">
        <v>222</v>
      </c>
      <c r="G200" s="363" t="s">
        <v>39</v>
      </c>
      <c r="H200" s="363" t="s">
        <v>1765</v>
      </c>
      <c r="I200" s="363" t="s">
        <v>1766</v>
      </c>
      <c r="J200" s="363" t="s">
        <v>1676</v>
      </c>
      <c r="K200" s="363" t="s">
        <v>1767</v>
      </c>
      <c r="L200" s="363" t="s">
        <v>1768</v>
      </c>
      <c r="M200" s="365" t="s">
        <v>6</v>
      </c>
      <c r="N200" s="366"/>
      <c r="O200" s="367"/>
      <c r="P200" s="368"/>
      <c r="Q200" s="363" t="s">
        <v>1769</v>
      </c>
      <c r="R200" s="368"/>
      <c r="S200" s="17"/>
    </row>
    <row r="201" spans="1:19" ht="387.6" hidden="1">
      <c r="A201" s="362">
        <v>200</v>
      </c>
      <c r="B201" s="362" t="s">
        <v>1389</v>
      </c>
      <c r="C201" s="363" t="s">
        <v>1770</v>
      </c>
      <c r="D201" s="363" t="s">
        <v>1771</v>
      </c>
      <c r="E201" s="363" t="s">
        <v>1772</v>
      </c>
      <c r="F201" s="363" t="s">
        <v>222</v>
      </c>
      <c r="G201" s="363" t="s">
        <v>39</v>
      </c>
      <c r="H201" s="363" t="s">
        <v>1773</v>
      </c>
      <c r="I201" s="363" t="s">
        <v>1774</v>
      </c>
      <c r="J201" s="363" t="s">
        <v>1676</v>
      </c>
      <c r="K201" s="363" t="s">
        <v>1775</v>
      </c>
      <c r="L201" s="363" t="s">
        <v>1776</v>
      </c>
      <c r="M201" s="365" t="s">
        <v>6</v>
      </c>
      <c r="N201" s="366"/>
      <c r="O201" s="367"/>
      <c r="P201" s="368"/>
      <c r="Q201" s="363" t="s">
        <v>1777</v>
      </c>
      <c r="R201" s="368"/>
      <c r="S201" s="17"/>
    </row>
    <row r="202" spans="1:19" ht="409.5" hidden="1">
      <c r="A202" s="362">
        <v>201</v>
      </c>
      <c r="B202" s="362" t="s">
        <v>1389</v>
      </c>
      <c r="C202" s="363" t="s">
        <v>1778</v>
      </c>
      <c r="D202" s="363" t="s">
        <v>1779</v>
      </c>
      <c r="E202" s="363" t="s">
        <v>1780</v>
      </c>
      <c r="F202" s="363" t="s">
        <v>222</v>
      </c>
      <c r="G202" s="363" t="s">
        <v>39</v>
      </c>
      <c r="H202" s="363" t="s">
        <v>1781</v>
      </c>
      <c r="I202" s="363" t="s">
        <v>1782</v>
      </c>
      <c r="J202" s="363" t="s">
        <v>1676</v>
      </c>
      <c r="K202" s="363" t="s">
        <v>1783</v>
      </c>
      <c r="L202" s="363" t="s">
        <v>1784</v>
      </c>
      <c r="M202" s="365" t="s">
        <v>6</v>
      </c>
      <c r="N202" s="366"/>
      <c r="O202" s="367"/>
      <c r="P202" s="368"/>
      <c r="Q202" s="363" t="s">
        <v>1785</v>
      </c>
      <c r="R202" s="368"/>
      <c r="S202" s="17"/>
    </row>
    <row r="203" spans="1:19" ht="399.95" hidden="1">
      <c r="A203" s="362">
        <v>202</v>
      </c>
      <c r="B203" s="362" t="s">
        <v>1389</v>
      </c>
      <c r="C203" s="363" t="s">
        <v>1786</v>
      </c>
      <c r="D203" s="363" t="s">
        <v>1787</v>
      </c>
      <c r="E203" s="363" t="s">
        <v>1788</v>
      </c>
      <c r="F203" s="363" t="s">
        <v>222</v>
      </c>
      <c r="G203" s="363" t="s">
        <v>40</v>
      </c>
      <c r="H203" s="363" t="s">
        <v>1789</v>
      </c>
      <c r="I203" s="363" t="s">
        <v>1790</v>
      </c>
      <c r="J203" s="363" t="s">
        <v>1676</v>
      </c>
      <c r="K203" s="363" t="s">
        <v>1783</v>
      </c>
      <c r="L203" s="363" t="s">
        <v>1791</v>
      </c>
      <c r="M203" s="365" t="s">
        <v>6</v>
      </c>
      <c r="N203" s="366"/>
      <c r="O203" s="367"/>
      <c r="P203" s="368"/>
      <c r="Q203" s="363" t="s">
        <v>1792</v>
      </c>
      <c r="R203" s="368"/>
      <c r="S203" s="17"/>
    </row>
    <row r="204" spans="1:19" ht="399.95" hidden="1">
      <c r="A204" s="362">
        <v>203</v>
      </c>
      <c r="B204" s="362" t="s">
        <v>1389</v>
      </c>
      <c r="C204" s="363" t="s">
        <v>1793</v>
      </c>
      <c r="D204" s="363" t="s">
        <v>1794</v>
      </c>
      <c r="E204" s="363" t="s">
        <v>1795</v>
      </c>
      <c r="F204" s="363" t="s">
        <v>222</v>
      </c>
      <c r="G204" s="363" t="s">
        <v>40</v>
      </c>
      <c r="H204" s="363" t="s">
        <v>1796</v>
      </c>
      <c r="I204" s="363" t="s">
        <v>1797</v>
      </c>
      <c r="J204" s="363" t="s">
        <v>1676</v>
      </c>
      <c r="K204" s="363" t="s">
        <v>1798</v>
      </c>
      <c r="L204" s="363" t="s">
        <v>1799</v>
      </c>
      <c r="M204" s="365" t="s">
        <v>6</v>
      </c>
      <c r="N204" s="366"/>
      <c r="O204" s="367"/>
      <c r="P204" s="368"/>
      <c r="Q204" s="363" t="s">
        <v>1800</v>
      </c>
      <c r="R204" s="368"/>
      <c r="S204" s="17"/>
    </row>
    <row r="205" spans="1:19" ht="409.5" hidden="1">
      <c r="A205" s="362">
        <v>204</v>
      </c>
      <c r="B205" s="362" t="s">
        <v>1389</v>
      </c>
      <c r="C205" s="363" t="s">
        <v>1801</v>
      </c>
      <c r="D205" s="363" t="s">
        <v>1802</v>
      </c>
      <c r="E205" s="363" t="s">
        <v>1803</v>
      </c>
      <c r="F205" s="363" t="s">
        <v>222</v>
      </c>
      <c r="G205" s="363" t="s">
        <v>39</v>
      </c>
      <c r="H205" s="363" t="s">
        <v>1804</v>
      </c>
      <c r="I205" s="363" t="s">
        <v>1805</v>
      </c>
      <c r="J205" s="363" t="s">
        <v>1676</v>
      </c>
      <c r="K205" s="363" t="s">
        <v>1806</v>
      </c>
      <c r="L205" s="363" t="s">
        <v>1807</v>
      </c>
      <c r="M205" s="365" t="s">
        <v>6</v>
      </c>
      <c r="N205" s="366"/>
      <c r="O205" s="367"/>
      <c r="P205" s="368"/>
      <c r="Q205" s="363" t="s">
        <v>1808</v>
      </c>
      <c r="R205" s="368"/>
      <c r="S205" s="17"/>
    </row>
    <row r="206" spans="1:19" ht="409.5" hidden="1">
      <c r="A206" s="362">
        <v>205</v>
      </c>
      <c r="B206" s="362" t="s">
        <v>1389</v>
      </c>
      <c r="C206" s="363" t="s">
        <v>1809</v>
      </c>
      <c r="D206" s="363" t="s">
        <v>1810</v>
      </c>
      <c r="E206" s="363" t="s">
        <v>1811</v>
      </c>
      <c r="F206" s="363" t="s">
        <v>222</v>
      </c>
      <c r="G206" s="363" t="s">
        <v>39</v>
      </c>
      <c r="H206" s="363" t="s">
        <v>1812</v>
      </c>
      <c r="I206" s="363" t="s">
        <v>1813</v>
      </c>
      <c r="J206" s="363" t="s">
        <v>1676</v>
      </c>
      <c r="K206" s="363" t="s">
        <v>1814</v>
      </c>
      <c r="L206" s="363" t="s">
        <v>1815</v>
      </c>
      <c r="M206" s="365" t="s">
        <v>6</v>
      </c>
      <c r="N206" s="366"/>
      <c r="O206" s="367"/>
      <c r="P206" s="368"/>
      <c r="Q206" s="363" t="s">
        <v>1816</v>
      </c>
      <c r="R206" s="368"/>
      <c r="S206" s="17"/>
    </row>
    <row r="207" spans="1:19" ht="409.5" hidden="1">
      <c r="A207" s="362">
        <v>206</v>
      </c>
      <c r="B207" s="362" t="s">
        <v>1389</v>
      </c>
      <c r="C207" s="363" t="s">
        <v>1817</v>
      </c>
      <c r="D207" s="363" t="s">
        <v>1818</v>
      </c>
      <c r="E207" s="363" t="s">
        <v>1819</v>
      </c>
      <c r="F207" s="363" t="s">
        <v>222</v>
      </c>
      <c r="G207" s="363" t="s">
        <v>40</v>
      </c>
      <c r="H207" s="363" t="s">
        <v>1820</v>
      </c>
      <c r="I207" s="363" t="s">
        <v>1821</v>
      </c>
      <c r="J207" s="363" t="s">
        <v>1676</v>
      </c>
      <c r="K207" s="363" t="s">
        <v>1822</v>
      </c>
      <c r="L207" s="363" t="s">
        <v>1823</v>
      </c>
      <c r="M207" s="365" t="s">
        <v>6</v>
      </c>
      <c r="N207" s="366"/>
      <c r="O207" s="367"/>
      <c r="P207" s="368"/>
      <c r="Q207" s="363" t="s">
        <v>1824</v>
      </c>
      <c r="R207" s="368"/>
      <c r="S207" s="17"/>
    </row>
    <row r="208" spans="1:19" ht="409.5" hidden="1">
      <c r="A208" s="362">
        <v>207</v>
      </c>
      <c r="B208" s="362" t="s">
        <v>1389</v>
      </c>
      <c r="C208" s="363" t="s">
        <v>1825</v>
      </c>
      <c r="D208" s="363" t="s">
        <v>1826</v>
      </c>
      <c r="E208" s="363" t="s">
        <v>1827</v>
      </c>
      <c r="F208" s="363" t="s">
        <v>222</v>
      </c>
      <c r="G208" s="363" t="s">
        <v>40</v>
      </c>
      <c r="H208" s="363" t="s">
        <v>1828</v>
      </c>
      <c r="I208" s="363" t="s">
        <v>1829</v>
      </c>
      <c r="J208" s="363" t="s">
        <v>1676</v>
      </c>
      <c r="K208" s="363" t="s">
        <v>1830</v>
      </c>
      <c r="L208" s="363" t="s">
        <v>1831</v>
      </c>
      <c r="M208" s="365" t="s">
        <v>6</v>
      </c>
      <c r="N208" s="366"/>
      <c r="O208" s="367"/>
      <c r="P208" s="368"/>
      <c r="Q208" s="363" t="s">
        <v>1832</v>
      </c>
      <c r="R208" s="368"/>
      <c r="S208" s="17"/>
    </row>
    <row r="209" spans="1:19" ht="409.5" hidden="1">
      <c r="A209" s="362">
        <v>208</v>
      </c>
      <c r="B209" s="362" t="s">
        <v>1389</v>
      </c>
      <c r="C209" s="363" t="s">
        <v>1833</v>
      </c>
      <c r="D209" s="363" t="s">
        <v>1834</v>
      </c>
      <c r="E209" s="363" t="s">
        <v>1835</v>
      </c>
      <c r="F209" s="363" t="s">
        <v>222</v>
      </c>
      <c r="G209" s="363" t="s">
        <v>40</v>
      </c>
      <c r="H209" s="363" t="s">
        <v>1836</v>
      </c>
      <c r="I209" s="363" t="s">
        <v>1837</v>
      </c>
      <c r="J209" s="363" t="s">
        <v>1676</v>
      </c>
      <c r="K209" s="363" t="s">
        <v>1838</v>
      </c>
      <c r="L209" s="363" t="s">
        <v>1839</v>
      </c>
      <c r="M209" s="365" t="s">
        <v>6</v>
      </c>
      <c r="N209" s="366"/>
      <c r="O209" s="367"/>
      <c r="P209" s="368"/>
      <c r="Q209" s="363" t="s">
        <v>1840</v>
      </c>
      <c r="R209" s="368"/>
      <c r="S209" s="17"/>
    </row>
    <row r="210" spans="1:19" ht="362.45" hidden="1">
      <c r="A210" s="362">
        <v>209</v>
      </c>
      <c r="B210" s="362" t="s">
        <v>1389</v>
      </c>
      <c r="C210" s="363" t="s">
        <v>1841</v>
      </c>
      <c r="D210" s="363" t="s">
        <v>1842</v>
      </c>
      <c r="E210" s="363" t="s">
        <v>1843</v>
      </c>
      <c r="F210" s="363" t="s">
        <v>222</v>
      </c>
      <c r="G210" s="363" t="s">
        <v>40</v>
      </c>
      <c r="H210" s="363" t="s">
        <v>1844</v>
      </c>
      <c r="I210" s="363" t="s">
        <v>1845</v>
      </c>
      <c r="J210" s="363" t="s">
        <v>1676</v>
      </c>
      <c r="K210" s="363" t="s">
        <v>1846</v>
      </c>
      <c r="L210" s="363" t="s">
        <v>1847</v>
      </c>
      <c r="M210" s="365" t="s">
        <v>6</v>
      </c>
      <c r="N210" s="366"/>
      <c r="O210" s="367"/>
      <c r="P210" s="368"/>
      <c r="Q210" s="363" t="s">
        <v>1848</v>
      </c>
      <c r="R210" s="368"/>
      <c r="S210" s="17"/>
    </row>
    <row r="211" spans="1:19" ht="409.5" hidden="1">
      <c r="A211" s="362">
        <v>210</v>
      </c>
      <c r="B211" s="362" t="s">
        <v>1389</v>
      </c>
      <c r="C211" s="363" t="s">
        <v>1849</v>
      </c>
      <c r="D211" s="363" t="s">
        <v>1850</v>
      </c>
      <c r="E211" s="363" t="s">
        <v>1851</v>
      </c>
      <c r="F211" s="363" t="s">
        <v>222</v>
      </c>
      <c r="G211" s="363" t="s">
        <v>40</v>
      </c>
      <c r="H211" s="363" t="s">
        <v>1852</v>
      </c>
      <c r="I211" s="363" t="s">
        <v>1853</v>
      </c>
      <c r="J211" s="363" t="s">
        <v>1676</v>
      </c>
      <c r="K211" s="363" t="s">
        <v>1854</v>
      </c>
      <c r="L211" s="363" t="s">
        <v>1855</v>
      </c>
      <c r="M211" s="365" t="s">
        <v>6</v>
      </c>
      <c r="N211" s="366"/>
      <c r="O211" s="367"/>
      <c r="P211" s="368"/>
      <c r="Q211" s="363" t="s">
        <v>1856</v>
      </c>
      <c r="R211" s="368"/>
      <c r="S211" s="17"/>
    </row>
    <row r="212" spans="1:19" ht="387.6" hidden="1">
      <c r="A212" s="362">
        <v>211</v>
      </c>
      <c r="B212" s="362" t="s">
        <v>1389</v>
      </c>
      <c r="C212" s="363" t="s">
        <v>1857</v>
      </c>
      <c r="D212" s="363" t="s">
        <v>1858</v>
      </c>
      <c r="E212" s="363" t="s">
        <v>1859</v>
      </c>
      <c r="F212" s="363" t="s">
        <v>222</v>
      </c>
      <c r="G212" s="363" t="s">
        <v>40</v>
      </c>
      <c r="H212" s="363" t="s">
        <v>1860</v>
      </c>
      <c r="I212" s="363" t="s">
        <v>1861</v>
      </c>
      <c r="J212" s="363" t="s">
        <v>1676</v>
      </c>
      <c r="K212" s="363" t="s">
        <v>1862</v>
      </c>
      <c r="L212" s="363" t="s">
        <v>1863</v>
      </c>
      <c r="M212" s="365" t="s">
        <v>6</v>
      </c>
      <c r="N212" s="366"/>
      <c r="O212" s="367"/>
      <c r="P212" s="368"/>
      <c r="Q212" s="363" t="s">
        <v>1864</v>
      </c>
      <c r="R212" s="368"/>
      <c r="S212" s="17"/>
    </row>
    <row r="213" spans="1:19" ht="300" hidden="1">
      <c r="A213" s="362">
        <v>212</v>
      </c>
      <c r="B213" s="362" t="s">
        <v>1389</v>
      </c>
      <c r="C213" s="363" t="s">
        <v>1865</v>
      </c>
      <c r="D213" s="363" t="s">
        <v>1866</v>
      </c>
      <c r="E213" s="363" t="s">
        <v>1867</v>
      </c>
      <c r="F213" s="363" t="s">
        <v>222</v>
      </c>
      <c r="G213" s="363" t="s">
        <v>39</v>
      </c>
      <c r="H213" s="363" t="s">
        <v>1868</v>
      </c>
      <c r="I213" s="363" t="s">
        <v>1869</v>
      </c>
      <c r="J213" s="363" t="s">
        <v>1676</v>
      </c>
      <c r="K213" s="363" t="s">
        <v>1870</v>
      </c>
      <c r="L213" s="363" t="s">
        <v>1871</v>
      </c>
      <c r="M213" s="365" t="s">
        <v>6</v>
      </c>
      <c r="N213" s="366"/>
      <c r="O213" s="367"/>
      <c r="P213" s="368"/>
      <c r="Q213" s="363" t="s">
        <v>1872</v>
      </c>
      <c r="R213" s="368"/>
      <c r="S213" s="17"/>
    </row>
    <row r="214" spans="1:19" ht="409.5" hidden="1">
      <c r="A214" s="362">
        <v>213</v>
      </c>
      <c r="B214" s="362" t="s">
        <v>1389</v>
      </c>
      <c r="C214" s="363" t="s">
        <v>1873</v>
      </c>
      <c r="D214" s="363" t="s">
        <v>1874</v>
      </c>
      <c r="E214" s="363" t="s">
        <v>1875</v>
      </c>
      <c r="F214" s="363" t="s">
        <v>222</v>
      </c>
      <c r="G214" s="363" t="s">
        <v>39</v>
      </c>
      <c r="H214" s="363" t="s">
        <v>1876</v>
      </c>
      <c r="I214" s="363" t="s">
        <v>1877</v>
      </c>
      <c r="J214" s="363" t="s">
        <v>1676</v>
      </c>
      <c r="K214" s="363" t="s">
        <v>1878</v>
      </c>
      <c r="L214" s="363" t="s">
        <v>1879</v>
      </c>
      <c r="M214" s="365" t="s">
        <v>6</v>
      </c>
      <c r="N214" s="366"/>
      <c r="O214" s="367"/>
      <c r="P214" s="368"/>
      <c r="Q214" s="363" t="s">
        <v>1880</v>
      </c>
      <c r="R214" s="368"/>
      <c r="S214" s="17"/>
    </row>
    <row r="215" spans="1:19" ht="409.5" hidden="1">
      <c r="A215" s="362">
        <v>214</v>
      </c>
      <c r="B215" s="362" t="s">
        <v>1389</v>
      </c>
      <c r="C215" s="363" t="s">
        <v>1881</v>
      </c>
      <c r="D215" s="363" t="s">
        <v>1882</v>
      </c>
      <c r="E215" s="363" t="s">
        <v>1883</v>
      </c>
      <c r="F215" s="363" t="s">
        <v>222</v>
      </c>
      <c r="G215" s="363" t="s">
        <v>39</v>
      </c>
      <c r="H215" s="363" t="s">
        <v>1884</v>
      </c>
      <c r="I215" s="363" t="s">
        <v>1885</v>
      </c>
      <c r="J215" s="363" t="s">
        <v>1676</v>
      </c>
      <c r="K215" s="363" t="s">
        <v>1886</v>
      </c>
      <c r="L215" s="363" t="s">
        <v>1887</v>
      </c>
      <c r="M215" s="365" t="s">
        <v>6</v>
      </c>
      <c r="N215" s="366"/>
      <c r="O215" s="367"/>
      <c r="P215" s="368"/>
      <c r="Q215" s="363" t="s">
        <v>1888</v>
      </c>
      <c r="R215" s="368"/>
      <c r="S215" s="17"/>
    </row>
    <row r="216" spans="1:19" ht="387.6" hidden="1">
      <c r="A216" s="362">
        <v>215</v>
      </c>
      <c r="B216" s="362" t="s">
        <v>1389</v>
      </c>
      <c r="C216" s="363" t="s">
        <v>1889</v>
      </c>
      <c r="D216" s="363" t="s">
        <v>1890</v>
      </c>
      <c r="E216" s="363" t="s">
        <v>1891</v>
      </c>
      <c r="F216" s="363" t="s">
        <v>222</v>
      </c>
      <c r="G216" s="363" t="s">
        <v>40</v>
      </c>
      <c r="H216" s="363" t="s">
        <v>1892</v>
      </c>
      <c r="I216" s="363" t="s">
        <v>1893</v>
      </c>
      <c r="J216" s="363" t="s">
        <v>1676</v>
      </c>
      <c r="K216" s="363" t="s">
        <v>1894</v>
      </c>
      <c r="L216" s="363" t="s">
        <v>1895</v>
      </c>
      <c r="M216" s="365" t="s">
        <v>6</v>
      </c>
      <c r="N216" s="366"/>
      <c r="O216" s="367"/>
      <c r="P216" s="368"/>
      <c r="Q216" s="363" t="s">
        <v>1896</v>
      </c>
      <c r="R216" s="368"/>
      <c r="S216" s="17"/>
    </row>
    <row r="217" spans="1:19" ht="387.6" hidden="1">
      <c r="A217" s="362">
        <v>216</v>
      </c>
      <c r="B217" s="362" t="s">
        <v>1389</v>
      </c>
      <c r="C217" s="363" t="s">
        <v>1897</v>
      </c>
      <c r="D217" s="363" t="s">
        <v>1898</v>
      </c>
      <c r="E217" s="363" t="s">
        <v>1899</v>
      </c>
      <c r="F217" s="363" t="s">
        <v>222</v>
      </c>
      <c r="G217" s="363" t="s">
        <v>39</v>
      </c>
      <c r="H217" s="363" t="s">
        <v>1900</v>
      </c>
      <c r="I217" s="363" t="s">
        <v>1901</v>
      </c>
      <c r="J217" s="363" t="s">
        <v>1676</v>
      </c>
      <c r="K217" s="363" t="s">
        <v>1902</v>
      </c>
      <c r="L217" s="363" t="s">
        <v>1903</v>
      </c>
      <c r="M217" s="365" t="s">
        <v>6</v>
      </c>
      <c r="N217" s="366"/>
      <c r="O217" s="367"/>
      <c r="P217" s="368"/>
      <c r="Q217" s="363" t="s">
        <v>1904</v>
      </c>
      <c r="R217" s="368"/>
      <c r="S217" s="17"/>
    </row>
    <row r="218" spans="1:19" ht="409.5" hidden="1">
      <c r="A218" s="362">
        <v>217</v>
      </c>
      <c r="B218" s="362" t="s">
        <v>1389</v>
      </c>
      <c r="C218" s="363" t="s">
        <v>1905</v>
      </c>
      <c r="D218" s="363" t="s">
        <v>1906</v>
      </c>
      <c r="E218" s="363" t="s">
        <v>1907</v>
      </c>
      <c r="F218" s="363" t="s">
        <v>222</v>
      </c>
      <c r="G218" s="363" t="s">
        <v>40</v>
      </c>
      <c r="H218" s="363" t="s">
        <v>1908</v>
      </c>
      <c r="I218" s="363" t="s">
        <v>1909</v>
      </c>
      <c r="J218" s="363" t="s">
        <v>1676</v>
      </c>
      <c r="K218" s="363" t="s">
        <v>1910</v>
      </c>
      <c r="L218" s="363" t="s">
        <v>1911</v>
      </c>
      <c r="M218" s="365" t="s">
        <v>6</v>
      </c>
      <c r="N218" s="366"/>
      <c r="O218" s="367"/>
      <c r="P218" s="368"/>
      <c r="Q218" s="363" t="s">
        <v>1912</v>
      </c>
      <c r="R218" s="368"/>
      <c r="S218" s="17"/>
    </row>
    <row r="219" spans="1:19" ht="399.95" hidden="1">
      <c r="A219" s="362">
        <v>218</v>
      </c>
      <c r="B219" s="362" t="s">
        <v>1389</v>
      </c>
      <c r="C219" s="363" t="s">
        <v>1913</v>
      </c>
      <c r="D219" s="363" t="s">
        <v>1914</v>
      </c>
      <c r="E219" s="363" t="s">
        <v>1915</v>
      </c>
      <c r="F219" s="363" t="s">
        <v>403</v>
      </c>
      <c r="G219" s="363" t="s">
        <v>40</v>
      </c>
      <c r="H219" s="363" t="s">
        <v>1916</v>
      </c>
      <c r="I219" s="363" t="s">
        <v>1917</v>
      </c>
      <c r="J219" s="363" t="s">
        <v>1676</v>
      </c>
      <c r="K219" s="363" t="s">
        <v>1918</v>
      </c>
      <c r="L219" s="363" t="s">
        <v>1919</v>
      </c>
      <c r="M219" s="365" t="s">
        <v>6</v>
      </c>
      <c r="N219" s="366"/>
      <c r="O219" s="367"/>
      <c r="P219" s="368"/>
      <c r="Q219" s="363" t="s">
        <v>1920</v>
      </c>
      <c r="R219" s="368"/>
      <c r="S219" s="17"/>
    </row>
    <row r="220" spans="1:19" ht="409.5" hidden="1">
      <c r="A220" s="362">
        <v>219</v>
      </c>
      <c r="B220" s="362" t="s">
        <v>1389</v>
      </c>
      <c r="C220" s="363" t="s">
        <v>1921</v>
      </c>
      <c r="D220" s="363" t="s">
        <v>1922</v>
      </c>
      <c r="E220" s="363" t="s">
        <v>1923</v>
      </c>
      <c r="F220" s="363" t="s">
        <v>403</v>
      </c>
      <c r="G220" s="363" t="s">
        <v>40</v>
      </c>
      <c r="H220" s="363" t="s">
        <v>1924</v>
      </c>
      <c r="I220" s="363" t="s">
        <v>1925</v>
      </c>
      <c r="J220" s="363" t="s">
        <v>1676</v>
      </c>
      <c r="K220" s="363" t="s">
        <v>1926</v>
      </c>
      <c r="L220" s="363" t="s">
        <v>1927</v>
      </c>
      <c r="M220" s="365" t="s">
        <v>6</v>
      </c>
      <c r="N220" s="366"/>
      <c r="O220" s="367"/>
      <c r="P220" s="368"/>
      <c r="Q220" s="363" t="s">
        <v>1928</v>
      </c>
      <c r="R220" s="368"/>
      <c r="S220" s="17"/>
    </row>
    <row r="221" spans="1:19" ht="409.5" hidden="1">
      <c r="A221" s="362">
        <v>220</v>
      </c>
      <c r="B221" s="362" t="s">
        <v>1389</v>
      </c>
      <c r="C221" s="363" t="s">
        <v>1929</v>
      </c>
      <c r="D221" s="363" t="s">
        <v>1930</v>
      </c>
      <c r="E221" s="363" t="s">
        <v>1931</v>
      </c>
      <c r="F221" s="363" t="s">
        <v>403</v>
      </c>
      <c r="G221" s="363" t="s">
        <v>39</v>
      </c>
      <c r="H221" s="363" t="s">
        <v>1932</v>
      </c>
      <c r="I221" s="363" t="s">
        <v>1933</v>
      </c>
      <c r="J221" s="363" t="s">
        <v>1676</v>
      </c>
      <c r="K221" s="363" t="s">
        <v>1934</v>
      </c>
      <c r="L221" s="363" t="s">
        <v>1935</v>
      </c>
      <c r="M221" s="365" t="s">
        <v>6</v>
      </c>
      <c r="N221" s="366"/>
      <c r="O221" s="367"/>
      <c r="P221" s="368"/>
      <c r="Q221" s="363" t="s">
        <v>1936</v>
      </c>
      <c r="R221" s="368"/>
      <c r="S221" s="17"/>
    </row>
    <row r="222" spans="1:19" ht="409.5" hidden="1">
      <c r="A222" s="362">
        <v>221</v>
      </c>
      <c r="B222" s="362" t="s">
        <v>1389</v>
      </c>
      <c r="C222" s="363" t="s">
        <v>1937</v>
      </c>
      <c r="D222" s="363" t="s">
        <v>1938</v>
      </c>
      <c r="E222" s="363" t="s">
        <v>1939</v>
      </c>
      <c r="F222" s="363" t="s">
        <v>403</v>
      </c>
      <c r="G222" s="363" t="s">
        <v>39</v>
      </c>
      <c r="H222" s="363" t="s">
        <v>1940</v>
      </c>
      <c r="I222" s="363" t="s">
        <v>1941</v>
      </c>
      <c r="J222" s="363" t="s">
        <v>1676</v>
      </c>
      <c r="K222" s="363" t="s">
        <v>1942</v>
      </c>
      <c r="L222" s="363" t="s">
        <v>1943</v>
      </c>
      <c r="M222" s="365" t="s">
        <v>6</v>
      </c>
      <c r="N222" s="366"/>
      <c r="O222" s="367"/>
      <c r="P222" s="368"/>
      <c r="Q222" s="363" t="s">
        <v>1944</v>
      </c>
      <c r="R222" s="368"/>
      <c r="S222" s="17"/>
    </row>
    <row r="223" spans="1:19" ht="409.5" hidden="1">
      <c r="A223" s="362">
        <v>222</v>
      </c>
      <c r="B223" s="362" t="s">
        <v>1389</v>
      </c>
      <c r="C223" s="363" t="s">
        <v>1945</v>
      </c>
      <c r="D223" s="363" t="s">
        <v>1946</v>
      </c>
      <c r="E223" s="363" t="s">
        <v>1947</v>
      </c>
      <c r="F223" s="363" t="s">
        <v>403</v>
      </c>
      <c r="G223" s="363" t="s">
        <v>40</v>
      </c>
      <c r="H223" s="363" t="s">
        <v>1948</v>
      </c>
      <c r="I223" s="363" t="s">
        <v>1949</v>
      </c>
      <c r="J223" s="363" t="s">
        <v>1676</v>
      </c>
      <c r="K223" s="363" t="s">
        <v>1950</v>
      </c>
      <c r="L223" s="363" t="s">
        <v>1951</v>
      </c>
      <c r="M223" s="365" t="s">
        <v>6</v>
      </c>
      <c r="N223" s="366"/>
      <c r="O223" s="367"/>
      <c r="P223" s="368"/>
      <c r="Q223" s="363" t="s">
        <v>1952</v>
      </c>
      <c r="R223" s="368"/>
      <c r="S223" s="17"/>
    </row>
    <row r="224" spans="1:19" ht="409.5" hidden="1">
      <c r="A224" s="362">
        <v>223</v>
      </c>
      <c r="B224" s="362" t="s">
        <v>1389</v>
      </c>
      <c r="C224" s="363" t="s">
        <v>1953</v>
      </c>
      <c r="D224" s="363" t="s">
        <v>1954</v>
      </c>
      <c r="E224" s="363" t="s">
        <v>1955</v>
      </c>
      <c r="F224" s="363" t="s">
        <v>403</v>
      </c>
      <c r="G224" s="363" t="s">
        <v>40</v>
      </c>
      <c r="H224" s="363" t="s">
        <v>1956</v>
      </c>
      <c r="I224" s="363" t="s">
        <v>1957</v>
      </c>
      <c r="J224" s="363" t="s">
        <v>1676</v>
      </c>
      <c r="K224" s="363" t="s">
        <v>1958</v>
      </c>
      <c r="L224" s="363" t="s">
        <v>1959</v>
      </c>
      <c r="M224" s="365" t="s">
        <v>6</v>
      </c>
      <c r="N224" s="366"/>
      <c r="O224" s="367"/>
      <c r="P224" s="368"/>
      <c r="Q224" s="363" t="s">
        <v>1960</v>
      </c>
      <c r="R224" s="368"/>
      <c r="S224" s="17"/>
    </row>
    <row r="225" spans="1:19" ht="409.5" hidden="1">
      <c r="A225" s="362">
        <v>224</v>
      </c>
      <c r="B225" s="362" t="s">
        <v>1389</v>
      </c>
      <c r="C225" s="363" t="s">
        <v>1961</v>
      </c>
      <c r="D225" s="363" t="s">
        <v>1962</v>
      </c>
      <c r="E225" s="363" t="s">
        <v>1963</v>
      </c>
      <c r="F225" s="363" t="s">
        <v>222</v>
      </c>
      <c r="G225" s="363" t="s">
        <v>41</v>
      </c>
      <c r="H225" s="363" t="s">
        <v>1964</v>
      </c>
      <c r="I225" s="363" t="s">
        <v>1965</v>
      </c>
      <c r="J225" s="363" t="s">
        <v>1676</v>
      </c>
      <c r="K225" s="363" t="s">
        <v>1966</v>
      </c>
      <c r="L225" s="363" t="s">
        <v>1967</v>
      </c>
      <c r="M225" s="365" t="s">
        <v>6</v>
      </c>
      <c r="N225" s="366"/>
      <c r="O225" s="367"/>
      <c r="P225" s="368"/>
      <c r="Q225" s="363" t="s">
        <v>1968</v>
      </c>
      <c r="R225" s="368"/>
      <c r="S225" s="17"/>
    </row>
    <row r="226" spans="1:19" ht="409.5" hidden="1">
      <c r="A226" s="362">
        <v>225</v>
      </c>
      <c r="B226" s="362" t="s">
        <v>1389</v>
      </c>
      <c r="C226" s="363" t="s">
        <v>1969</v>
      </c>
      <c r="D226" s="363" t="s">
        <v>1970</v>
      </c>
      <c r="E226" s="363" t="s">
        <v>1971</v>
      </c>
      <c r="F226" s="363" t="s">
        <v>403</v>
      </c>
      <c r="G226" s="363" t="s">
        <v>39</v>
      </c>
      <c r="H226" s="363" t="s">
        <v>1972</v>
      </c>
      <c r="I226" s="363" t="s">
        <v>1973</v>
      </c>
      <c r="J226" s="363" t="s">
        <v>1676</v>
      </c>
      <c r="K226" s="363" t="s">
        <v>1974</v>
      </c>
      <c r="L226" s="363" t="s">
        <v>1975</v>
      </c>
      <c r="M226" s="365" t="s">
        <v>6</v>
      </c>
      <c r="N226" s="366"/>
      <c r="O226" s="367"/>
      <c r="P226" s="368"/>
      <c r="Q226" s="363" t="s">
        <v>1976</v>
      </c>
      <c r="R226" s="368"/>
      <c r="S226" s="17"/>
    </row>
    <row r="227" spans="1:19" ht="409.5" hidden="1">
      <c r="A227" s="362">
        <v>226</v>
      </c>
      <c r="B227" s="362" t="s">
        <v>1389</v>
      </c>
      <c r="C227" s="363" t="s">
        <v>1977</v>
      </c>
      <c r="D227" s="363" t="s">
        <v>1978</v>
      </c>
      <c r="E227" s="363" t="s">
        <v>1979</v>
      </c>
      <c r="F227" s="363" t="s">
        <v>222</v>
      </c>
      <c r="G227" s="363" t="s">
        <v>39</v>
      </c>
      <c r="H227" s="363" t="s">
        <v>1980</v>
      </c>
      <c r="I227" s="363" t="s">
        <v>1981</v>
      </c>
      <c r="J227" s="363" t="s">
        <v>1676</v>
      </c>
      <c r="K227" s="363" t="s">
        <v>1982</v>
      </c>
      <c r="L227" s="363" t="s">
        <v>1983</v>
      </c>
      <c r="M227" s="365" t="s">
        <v>6</v>
      </c>
      <c r="N227" s="366"/>
      <c r="O227" s="367"/>
      <c r="P227" s="368"/>
      <c r="Q227" s="363" t="s">
        <v>1984</v>
      </c>
      <c r="R227" s="368"/>
      <c r="S227" s="17"/>
    </row>
    <row r="228" spans="1:19" ht="409.5" hidden="1">
      <c r="A228" s="362">
        <v>227</v>
      </c>
      <c r="B228" s="362" t="s">
        <v>1389</v>
      </c>
      <c r="C228" s="363" t="s">
        <v>1985</v>
      </c>
      <c r="D228" s="363" t="s">
        <v>1986</v>
      </c>
      <c r="E228" s="363" t="s">
        <v>1987</v>
      </c>
      <c r="F228" s="363" t="s">
        <v>403</v>
      </c>
      <c r="G228" s="363" t="s">
        <v>39</v>
      </c>
      <c r="H228" s="363" t="s">
        <v>1988</v>
      </c>
      <c r="I228" s="363" t="s">
        <v>1989</v>
      </c>
      <c r="J228" s="363" t="s">
        <v>1676</v>
      </c>
      <c r="K228" s="363" t="s">
        <v>1990</v>
      </c>
      <c r="L228" s="363" t="s">
        <v>1991</v>
      </c>
      <c r="M228" s="365" t="s">
        <v>6</v>
      </c>
      <c r="N228" s="366"/>
      <c r="O228" s="367"/>
      <c r="P228" s="368"/>
      <c r="Q228" s="363" t="s">
        <v>1992</v>
      </c>
      <c r="R228" s="368"/>
      <c r="S228" s="17"/>
    </row>
    <row r="229" spans="1:19" ht="409.5" hidden="1">
      <c r="A229" s="362">
        <v>228</v>
      </c>
      <c r="B229" s="362" t="s">
        <v>1389</v>
      </c>
      <c r="C229" s="363" t="s">
        <v>1993</v>
      </c>
      <c r="D229" s="363" t="s">
        <v>1994</v>
      </c>
      <c r="E229" s="363" t="s">
        <v>1995</v>
      </c>
      <c r="F229" s="363" t="s">
        <v>403</v>
      </c>
      <c r="G229" s="363" t="s">
        <v>39</v>
      </c>
      <c r="H229" s="363" t="s">
        <v>1996</v>
      </c>
      <c r="I229" s="363" t="s">
        <v>1997</v>
      </c>
      <c r="J229" s="363" t="s">
        <v>1676</v>
      </c>
      <c r="K229" s="363" t="s">
        <v>1998</v>
      </c>
      <c r="L229" s="363" t="s">
        <v>1999</v>
      </c>
      <c r="M229" s="365" t="s">
        <v>6</v>
      </c>
      <c r="N229" s="366"/>
      <c r="O229" s="367"/>
      <c r="P229" s="368"/>
      <c r="Q229" s="363" t="s">
        <v>2000</v>
      </c>
      <c r="R229" s="368"/>
      <c r="S229" s="17"/>
    </row>
    <row r="230" spans="1:19" ht="409.5" hidden="1">
      <c r="A230" s="362">
        <v>229</v>
      </c>
      <c r="B230" s="362" t="s">
        <v>1389</v>
      </c>
      <c r="C230" s="363" t="s">
        <v>2001</v>
      </c>
      <c r="D230" s="363" t="s">
        <v>2002</v>
      </c>
      <c r="E230" s="363" t="s">
        <v>2003</v>
      </c>
      <c r="F230" s="363" t="s">
        <v>222</v>
      </c>
      <c r="G230" s="363" t="s">
        <v>39</v>
      </c>
      <c r="H230" s="363" t="s">
        <v>2004</v>
      </c>
      <c r="I230" s="363" t="s">
        <v>2005</v>
      </c>
      <c r="J230" s="363" t="s">
        <v>1676</v>
      </c>
      <c r="K230" s="363" t="s">
        <v>2006</v>
      </c>
      <c r="L230" s="363" t="s">
        <v>2007</v>
      </c>
      <c r="M230" s="365" t="s">
        <v>6</v>
      </c>
      <c r="N230" s="366"/>
      <c r="O230" s="367"/>
      <c r="P230" s="368"/>
      <c r="Q230" s="363" t="s">
        <v>2008</v>
      </c>
      <c r="R230" s="368"/>
      <c r="S230" s="17"/>
    </row>
    <row r="231" spans="1:19" ht="399.95" hidden="1">
      <c r="A231" s="362">
        <v>230</v>
      </c>
      <c r="B231" s="362" t="s">
        <v>1389</v>
      </c>
      <c r="C231" s="363" t="s">
        <v>2009</v>
      </c>
      <c r="D231" s="363" t="s">
        <v>2010</v>
      </c>
      <c r="E231" s="363" t="s">
        <v>2011</v>
      </c>
      <c r="F231" s="363" t="s">
        <v>222</v>
      </c>
      <c r="G231" s="363" t="s">
        <v>39</v>
      </c>
      <c r="H231" s="363" t="s">
        <v>2012</v>
      </c>
      <c r="I231" s="363" t="s">
        <v>2013</v>
      </c>
      <c r="J231" s="363" t="s">
        <v>1676</v>
      </c>
      <c r="K231" s="363" t="s">
        <v>2014</v>
      </c>
      <c r="L231" s="363" t="s">
        <v>2015</v>
      </c>
      <c r="M231" s="365" t="s">
        <v>6</v>
      </c>
      <c r="N231" s="366"/>
      <c r="O231" s="367"/>
      <c r="P231" s="368"/>
      <c r="Q231" s="363" t="s">
        <v>2016</v>
      </c>
      <c r="R231" s="368"/>
      <c r="S231" s="17"/>
    </row>
    <row r="232" spans="1:19" ht="409.5" hidden="1">
      <c r="A232" s="362">
        <v>231</v>
      </c>
      <c r="B232" s="362" t="s">
        <v>1389</v>
      </c>
      <c r="C232" s="363" t="s">
        <v>2017</v>
      </c>
      <c r="D232" s="363" t="s">
        <v>2018</v>
      </c>
      <c r="E232" s="363" t="s">
        <v>2019</v>
      </c>
      <c r="F232" s="363" t="s">
        <v>403</v>
      </c>
      <c r="G232" s="363" t="s">
        <v>39</v>
      </c>
      <c r="H232" s="363" t="s">
        <v>2020</v>
      </c>
      <c r="I232" s="363" t="s">
        <v>2021</v>
      </c>
      <c r="J232" s="363" t="s">
        <v>1676</v>
      </c>
      <c r="K232" s="363" t="s">
        <v>2022</v>
      </c>
      <c r="L232" s="363" t="s">
        <v>2023</v>
      </c>
      <c r="M232" s="365" t="s">
        <v>6</v>
      </c>
      <c r="N232" s="366"/>
      <c r="O232" s="367"/>
      <c r="P232" s="368"/>
      <c r="Q232" s="363" t="s">
        <v>2024</v>
      </c>
      <c r="R232" s="368"/>
      <c r="S232" s="17"/>
    </row>
    <row r="233" spans="1:19" ht="409.5" hidden="1">
      <c r="A233" s="362">
        <v>232</v>
      </c>
      <c r="B233" s="362" t="s">
        <v>1389</v>
      </c>
      <c r="C233" s="363" t="s">
        <v>2025</v>
      </c>
      <c r="D233" s="363" t="s">
        <v>2026</v>
      </c>
      <c r="E233" s="363" t="s">
        <v>2027</v>
      </c>
      <c r="F233" s="363" t="s">
        <v>222</v>
      </c>
      <c r="G233" s="363" t="s">
        <v>39</v>
      </c>
      <c r="H233" s="363" t="s">
        <v>2028</v>
      </c>
      <c r="I233" s="363" t="s">
        <v>2029</v>
      </c>
      <c r="J233" s="363" t="s">
        <v>1676</v>
      </c>
      <c r="K233" s="363" t="s">
        <v>2030</v>
      </c>
      <c r="L233" s="363" t="s">
        <v>2031</v>
      </c>
      <c r="M233" s="365" t="s">
        <v>6</v>
      </c>
      <c r="N233" s="366"/>
      <c r="O233" s="367"/>
      <c r="P233" s="368"/>
      <c r="Q233" s="363" t="s">
        <v>2032</v>
      </c>
      <c r="R233" s="368"/>
      <c r="S233" s="17"/>
    </row>
    <row r="234" spans="1:19" ht="409.5" hidden="1">
      <c r="A234" s="362">
        <v>233</v>
      </c>
      <c r="B234" s="362" t="s">
        <v>1389</v>
      </c>
      <c r="C234" s="363" t="s">
        <v>2033</v>
      </c>
      <c r="D234" s="363" t="s">
        <v>2034</v>
      </c>
      <c r="E234" s="363" t="s">
        <v>2035</v>
      </c>
      <c r="F234" s="363" t="s">
        <v>222</v>
      </c>
      <c r="G234" s="363" t="s">
        <v>39</v>
      </c>
      <c r="H234" s="363" t="s">
        <v>2036</v>
      </c>
      <c r="I234" s="363" t="s">
        <v>2037</v>
      </c>
      <c r="J234" s="363" t="s">
        <v>1676</v>
      </c>
      <c r="K234" s="363" t="s">
        <v>2038</v>
      </c>
      <c r="L234" s="363" t="s">
        <v>2039</v>
      </c>
      <c r="M234" s="365" t="s">
        <v>6</v>
      </c>
      <c r="N234" s="366"/>
      <c r="O234" s="367"/>
      <c r="P234" s="368"/>
      <c r="Q234" s="363" t="s">
        <v>2040</v>
      </c>
      <c r="R234" s="368"/>
      <c r="S234" s="17"/>
    </row>
    <row r="235" spans="1:19" ht="300" hidden="1">
      <c r="A235" s="362">
        <v>234</v>
      </c>
      <c r="B235" s="362" t="s">
        <v>1389</v>
      </c>
      <c r="C235" s="363" t="s">
        <v>2041</v>
      </c>
      <c r="D235" s="363" t="s">
        <v>2042</v>
      </c>
      <c r="E235" s="363" t="s">
        <v>2043</v>
      </c>
      <c r="F235" s="363" t="s">
        <v>222</v>
      </c>
      <c r="G235" s="363" t="s">
        <v>40</v>
      </c>
      <c r="H235" s="363" t="s">
        <v>2044</v>
      </c>
      <c r="I235" s="363" t="s">
        <v>2045</v>
      </c>
      <c r="J235" s="363" t="s">
        <v>1676</v>
      </c>
      <c r="K235" s="363" t="s">
        <v>2046</v>
      </c>
      <c r="L235" s="363" t="s">
        <v>2047</v>
      </c>
      <c r="M235" s="365" t="s">
        <v>6</v>
      </c>
      <c r="N235" s="366"/>
      <c r="O235" s="367"/>
      <c r="P235" s="368"/>
      <c r="Q235" s="363" t="s">
        <v>2048</v>
      </c>
      <c r="R235" s="368"/>
      <c r="S235" s="17"/>
    </row>
    <row r="236" spans="1:19" ht="409.5" hidden="1">
      <c r="A236" s="362">
        <v>235</v>
      </c>
      <c r="B236" s="362" t="s">
        <v>1389</v>
      </c>
      <c r="C236" s="363" t="s">
        <v>2025</v>
      </c>
      <c r="D236" s="363" t="s">
        <v>2026</v>
      </c>
      <c r="E236" s="363" t="s">
        <v>2049</v>
      </c>
      <c r="F236" s="363" t="s">
        <v>222</v>
      </c>
      <c r="G236" s="363" t="s">
        <v>39</v>
      </c>
      <c r="H236" s="363" t="s">
        <v>2028</v>
      </c>
      <c r="I236" s="363" t="s">
        <v>2029</v>
      </c>
      <c r="J236" s="363" t="s">
        <v>1676</v>
      </c>
      <c r="K236" s="363" t="s">
        <v>2030</v>
      </c>
      <c r="L236" s="363" t="s">
        <v>2031</v>
      </c>
      <c r="M236" s="365" t="s">
        <v>6</v>
      </c>
      <c r="N236" s="366"/>
      <c r="O236" s="367"/>
      <c r="P236" s="368"/>
      <c r="Q236" s="363" t="s">
        <v>2032</v>
      </c>
      <c r="R236" s="368"/>
      <c r="S236" s="17"/>
    </row>
    <row r="237" spans="1:19" ht="409.5" hidden="1">
      <c r="A237" s="362">
        <v>236</v>
      </c>
      <c r="B237" s="362" t="s">
        <v>1389</v>
      </c>
      <c r="C237" s="363" t="s">
        <v>2033</v>
      </c>
      <c r="D237" s="363" t="s">
        <v>2034</v>
      </c>
      <c r="E237" s="363" t="s">
        <v>2050</v>
      </c>
      <c r="F237" s="363" t="s">
        <v>222</v>
      </c>
      <c r="G237" s="363" t="s">
        <v>39</v>
      </c>
      <c r="H237" s="363" t="s">
        <v>2036</v>
      </c>
      <c r="I237" s="363" t="s">
        <v>2037</v>
      </c>
      <c r="J237" s="363" t="s">
        <v>1676</v>
      </c>
      <c r="K237" s="363" t="s">
        <v>2038</v>
      </c>
      <c r="L237" s="363" t="s">
        <v>2039</v>
      </c>
      <c r="M237" s="365" t="s">
        <v>6</v>
      </c>
      <c r="N237" s="366"/>
      <c r="O237" s="367"/>
      <c r="P237" s="368"/>
      <c r="Q237" s="363" t="s">
        <v>2040</v>
      </c>
      <c r="R237" s="368"/>
      <c r="S237" s="17"/>
    </row>
    <row r="238" spans="1:19" ht="300" hidden="1">
      <c r="A238" s="362">
        <v>237</v>
      </c>
      <c r="B238" s="362" t="s">
        <v>1389</v>
      </c>
      <c r="C238" s="363" t="s">
        <v>2041</v>
      </c>
      <c r="D238" s="363" t="s">
        <v>2042</v>
      </c>
      <c r="E238" s="363" t="s">
        <v>2051</v>
      </c>
      <c r="F238" s="363" t="s">
        <v>222</v>
      </c>
      <c r="G238" s="363" t="s">
        <v>40</v>
      </c>
      <c r="H238" s="363" t="s">
        <v>2044</v>
      </c>
      <c r="I238" s="363" t="s">
        <v>2045</v>
      </c>
      <c r="J238" s="363" t="s">
        <v>1676</v>
      </c>
      <c r="K238" s="363" t="s">
        <v>2046</v>
      </c>
      <c r="L238" s="363" t="s">
        <v>2047</v>
      </c>
      <c r="M238" s="365" t="s">
        <v>6</v>
      </c>
      <c r="N238" s="366"/>
      <c r="O238" s="367"/>
      <c r="P238" s="368"/>
      <c r="Q238" s="363" t="s">
        <v>2048</v>
      </c>
      <c r="R238" s="368"/>
      <c r="S238" s="17"/>
    </row>
    <row r="239" spans="1:19" ht="409.5" hidden="1">
      <c r="A239" s="362">
        <v>238</v>
      </c>
      <c r="B239" s="362" t="s">
        <v>1389</v>
      </c>
      <c r="C239" s="363" t="s">
        <v>2052</v>
      </c>
      <c r="D239" s="363" t="s">
        <v>2053</v>
      </c>
      <c r="E239" s="363" t="s">
        <v>2054</v>
      </c>
      <c r="F239" s="363" t="s">
        <v>222</v>
      </c>
      <c r="G239" s="363" t="s">
        <v>40</v>
      </c>
      <c r="H239" s="363" t="s">
        <v>2055</v>
      </c>
      <c r="I239" s="363" t="s">
        <v>2056</v>
      </c>
      <c r="J239" s="363" t="s">
        <v>1676</v>
      </c>
      <c r="K239" s="363" t="s">
        <v>2057</v>
      </c>
      <c r="L239" s="363" t="s">
        <v>2058</v>
      </c>
      <c r="M239" s="365" t="s">
        <v>6</v>
      </c>
      <c r="N239" s="366"/>
      <c r="O239" s="367"/>
      <c r="P239" s="368"/>
      <c r="Q239" s="363" t="s">
        <v>2059</v>
      </c>
      <c r="R239" s="368"/>
      <c r="S239" s="17"/>
    </row>
    <row r="240" spans="1:19" ht="409.5" hidden="1">
      <c r="A240" s="362">
        <v>239</v>
      </c>
      <c r="B240" s="362" t="s">
        <v>2060</v>
      </c>
      <c r="C240" s="363" t="s">
        <v>2061</v>
      </c>
      <c r="D240" s="363" t="s">
        <v>2062</v>
      </c>
      <c r="E240" s="363" t="s">
        <v>2063</v>
      </c>
      <c r="F240" s="363" t="s">
        <v>222</v>
      </c>
      <c r="G240" s="363" t="s">
        <v>39</v>
      </c>
      <c r="H240" s="363" t="s">
        <v>2064</v>
      </c>
      <c r="I240" s="363" t="s">
        <v>2065</v>
      </c>
      <c r="J240" s="363" t="s">
        <v>2066</v>
      </c>
      <c r="K240" s="363" t="s">
        <v>2067</v>
      </c>
      <c r="L240" s="363" t="s">
        <v>2068</v>
      </c>
      <c r="M240" s="365" t="s">
        <v>8</v>
      </c>
      <c r="N240" s="366">
        <v>46266</v>
      </c>
      <c r="O240" s="367" t="s">
        <v>238</v>
      </c>
      <c r="P240" s="368"/>
      <c r="Q240" s="363" t="s">
        <v>2069</v>
      </c>
      <c r="R240" s="368"/>
    </row>
    <row r="241" spans="1:18" ht="101.45" hidden="1">
      <c r="A241" s="362">
        <v>240</v>
      </c>
      <c r="B241" s="362" t="s">
        <v>2060</v>
      </c>
      <c r="C241" s="363" t="s">
        <v>2070</v>
      </c>
      <c r="D241" s="363" t="s">
        <v>2071</v>
      </c>
      <c r="E241" s="363" t="s">
        <v>2072</v>
      </c>
      <c r="F241" s="363" t="s">
        <v>403</v>
      </c>
      <c r="G241" s="363" t="s">
        <v>39</v>
      </c>
      <c r="H241" s="363" t="s">
        <v>2073</v>
      </c>
      <c r="I241" s="363" t="s">
        <v>2074</v>
      </c>
      <c r="J241" s="363" t="s">
        <v>2075</v>
      </c>
      <c r="K241" s="363" t="s">
        <v>2076</v>
      </c>
      <c r="L241" s="363" t="s">
        <v>2077</v>
      </c>
      <c r="M241" s="365" t="s">
        <v>9</v>
      </c>
      <c r="N241" s="366">
        <v>46266</v>
      </c>
      <c r="O241" s="367" t="s">
        <v>238</v>
      </c>
      <c r="P241" s="367" t="s">
        <v>2078</v>
      </c>
      <c r="Q241" s="363" t="s">
        <v>2079</v>
      </c>
      <c r="R241" s="368"/>
    </row>
    <row r="242" spans="1:18" ht="99.95" hidden="1">
      <c r="A242" s="362">
        <v>241</v>
      </c>
      <c r="B242" s="362" t="s">
        <v>2060</v>
      </c>
      <c r="C242" s="363" t="s">
        <v>2080</v>
      </c>
      <c r="D242" s="369" t="s">
        <v>2081</v>
      </c>
      <c r="E242" s="363" t="s">
        <v>2082</v>
      </c>
      <c r="F242" s="363" t="s">
        <v>222</v>
      </c>
      <c r="G242" s="363" t="s">
        <v>39</v>
      </c>
      <c r="H242" s="363" t="s">
        <v>2083</v>
      </c>
      <c r="I242" s="363" t="s">
        <v>2084</v>
      </c>
      <c r="J242" s="363" t="s">
        <v>2066</v>
      </c>
      <c r="K242" s="363" t="s">
        <v>2085</v>
      </c>
      <c r="L242" s="363" t="s">
        <v>2086</v>
      </c>
      <c r="M242" s="365" t="s">
        <v>11</v>
      </c>
      <c r="N242" s="366"/>
      <c r="O242" s="367"/>
      <c r="P242" s="368"/>
      <c r="Q242" s="363" t="s">
        <v>2087</v>
      </c>
      <c r="R242" s="368"/>
    </row>
    <row r="243" spans="1:18" ht="87.6" hidden="1">
      <c r="A243" s="362">
        <v>242</v>
      </c>
      <c r="B243" s="362" t="s">
        <v>2060</v>
      </c>
      <c r="C243" s="363" t="s">
        <v>2088</v>
      </c>
      <c r="D243" s="369" t="s">
        <v>2089</v>
      </c>
      <c r="E243" s="363" t="s">
        <v>2090</v>
      </c>
      <c r="F243" s="363" t="s">
        <v>222</v>
      </c>
      <c r="G243" s="363" t="s">
        <v>39</v>
      </c>
      <c r="H243" s="363" t="s">
        <v>2091</v>
      </c>
      <c r="I243" s="363" t="s">
        <v>2092</v>
      </c>
      <c r="J243" s="363" t="s">
        <v>2066</v>
      </c>
      <c r="K243" s="363" t="s">
        <v>2093</v>
      </c>
      <c r="L243" s="363" t="s">
        <v>2094</v>
      </c>
      <c r="M243" s="365" t="s">
        <v>11</v>
      </c>
      <c r="N243" s="366"/>
      <c r="O243" s="367"/>
      <c r="P243" s="368"/>
      <c r="Q243" s="363" t="s">
        <v>2095</v>
      </c>
      <c r="R243" s="368"/>
    </row>
    <row r="244" spans="1:18" ht="225" hidden="1">
      <c r="A244" s="362">
        <v>243</v>
      </c>
      <c r="B244" s="362" t="s">
        <v>2060</v>
      </c>
      <c r="C244" s="363" t="s">
        <v>2096</v>
      </c>
      <c r="D244" s="369" t="s">
        <v>2097</v>
      </c>
      <c r="E244" s="363" t="s">
        <v>2098</v>
      </c>
      <c r="F244" s="363" t="s">
        <v>222</v>
      </c>
      <c r="G244" s="363" t="s">
        <v>39</v>
      </c>
      <c r="H244" s="363" t="s">
        <v>2099</v>
      </c>
      <c r="I244" s="363" t="s">
        <v>2100</v>
      </c>
      <c r="J244" s="363" t="s">
        <v>2066</v>
      </c>
      <c r="K244" s="363" t="s">
        <v>2101</v>
      </c>
      <c r="L244" s="363" t="s">
        <v>2102</v>
      </c>
      <c r="M244" s="365" t="s">
        <v>6</v>
      </c>
      <c r="N244" s="366"/>
      <c r="O244" s="367"/>
      <c r="P244" s="368"/>
      <c r="Q244" s="363" t="s">
        <v>2103</v>
      </c>
      <c r="R244" s="368"/>
    </row>
    <row r="245" spans="1:18" ht="62.45" hidden="1">
      <c r="A245" s="362">
        <v>244</v>
      </c>
      <c r="B245" s="362" t="s">
        <v>2060</v>
      </c>
      <c r="C245" s="363" t="s">
        <v>2104</v>
      </c>
      <c r="D245" s="363" t="s">
        <v>2105</v>
      </c>
      <c r="E245" s="363" t="s">
        <v>2106</v>
      </c>
      <c r="F245" s="363" t="s">
        <v>222</v>
      </c>
      <c r="G245" s="363" t="s">
        <v>41</v>
      </c>
      <c r="H245" s="363" t="s">
        <v>2107</v>
      </c>
      <c r="I245" s="363" t="s">
        <v>2108</v>
      </c>
      <c r="J245" s="363" t="s">
        <v>2109</v>
      </c>
      <c r="K245" s="363" t="s">
        <v>2110</v>
      </c>
      <c r="L245" s="363" t="s">
        <v>2111</v>
      </c>
      <c r="M245" s="365" t="s">
        <v>11</v>
      </c>
      <c r="N245" s="366"/>
      <c r="O245" s="367"/>
      <c r="P245" s="368"/>
      <c r="Q245" s="363" t="s">
        <v>2112</v>
      </c>
      <c r="R245" s="368"/>
    </row>
    <row r="246" spans="1:18" ht="125.1" hidden="1">
      <c r="A246" s="362">
        <v>245</v>
      </c>
      <c r="B246" s="362" t="s">
        <v>2060</v>
      </c>
      <c r="C246" s="363" t="s">
        <v>2113</v>
      </c>
      <c r="D246" s="363" t="s">
        <v>2114</v>
      </c>
      <c r="E246" s="363" t="s">
        <v>2115</v>
      </c>
      <c r="F246" s="363" t="s">
        <v>222</v>
      </c>
      <c r="G246" s="363" t="s">
        <v>39</v>
      </c>
      <c r="H246" s="363" t="s">
        <v>2116</v>
      </c>
      <c r="I246" s="363" t="s">
        <v>2117</v>
      </c>
      <c r="J246" s="363" t="s">
        <v>2075</v>
      </c>
      <c r="K246" s="363" t="s">
        <v>2118</v>
      </c>
      <c r="L246" s="363" t="s">
        <v>2119</v>
      </c>
      <c r="M246" s="365" t="s">
        <v>11</v>
      </c>
      <c r="N246" s="366"/>
      <c r="O246" s="367"/>
      <c r="P246" s="368"/>
      <c r="Q246" s="363" t="s">
        <v>2120</v>
      </c>
      <c r="R246" s="368"/>
    </row>
    <row r="247" spans="1:18" ht="125.1" hidden="1">
      <c r="A247" s="362">
        <v>246</v>
      </c>
      <c r="B247" s="362" t="s">
        <v>2060</v>
      </c>
      <c r="C247" s="363" t="s">
        <v>2121</v>
      </c>
      <c r="D247" s="363" t="s">
        <v>2122</v>
      </c>
      <c r="E247" s="363" t="s">
        <v>2123</v>
      </c>
      <c r="F247" s="363" t="s">
        <v>222</v>
      </c>
      <c r="G247" s="363" t="s">
        <v>39</v>
      </c>
      <c r="H247" s="363" t="s">
        <v>2124</v>
      </c>
      <c r="I247" s="363" t="s">
        <v>2125</v>
      </c>
      <c r="J247" s="363" t="s">
        <v>2066</v>
      </c>
      <c r="K247" s="363" t="s">
        <v>2126</v>
      </c>
      <c r="L247" s="363" t="s">
        <v>2127</v>
      </c>
      <c r="M247" s="365" t="s">
        <v>8</v>
      </c>
      <c r="N247" s="366">
        <v>46266</v>
      </c>
      <c r="O247" s="367" t="s">
        <v>238</v>
      </c>
      <c r="P247" s="368"/>
      <c r="Q247" s="363" t="s">
        <v>2128</v>
      </c>
      <c r="R247" s="368"/>
    </row>
    <row r="248" spans="1:18" ht="112.5" hidden="1">
      <c r="A248" s="362">
        <v>247</v>
      </c>
      <c r="B248" s="362" t="s">
        <v>2060</v>
      </c>
      <c r="C248" s="363" t="s">
        <v>2129</v>
      </c>
      <c r="D248" s="363" t="s">
        <v>2130</v>
      </c>
      <c r="E248" s="363" t="s">
        <v>2131</v>
      </c>
      <c r="F248" s="363" t="s">
        <v>222</v>
      </c>
      <c r="G248" s="363" t="s">
        <v>39</v>
      </c>
      <c r="H248" s="363" t="s">
        <v>2132</v>
      </c>
      <c r="I248" s="363" t="s">
        <v>2133</v>
      </c>
      <c r="J248" s="363" t="s">
        <v>2075</v>
      </c>
      <c r="K248" s="363" t="s">
        <v>2134</v>
      </c>
      <c r="L248" s="363" t="s">
        <v>2135</v>
      </c>
      <c r="M248" s="365" t="s">
        <v>8</v>
      </c>
      <c r="N248" s="366">
        <v>46266</v>
      </c>
      <c r="O248" s="367" t="s">
        <v>238</v>
      </c>
      <c r="P248" s="368"/>
      <c r="Q248" s="363" t="s">
        <v>2136</v>
      </c>
      <c r="R248" s="368"/>
    </row>
    <row r="249" spans="1:18" ht="99.95" hidden="1">
      <c r="A249" s="362">
        <v>248</v>
      </c>
      <c r="B249" s="362" t="s">
        <v>2060</v>
      </c>
      <c r="C249" s="363" t="s">
        <v>2137</v>
      </c>
      <c r="D249" s="363" t="s">
        <v>2138</v>
      </c>
      <c r="E249" s="363" t="s">
        <v>2139</v>
      </c>
      <c r="F249" s="363" t="s">
        <v>222</v>
      </c>
      <c r="G249" s="363" t="s">
        <v>40</v>
      </c>
      <c r="H249" s="363" t="s">
        <v>2140</v>
      </c>
      <c r="I249" s="363" t="s">
        <v>2141</v>
      </c>
      <c r="J249" s="363" t="s">
        <v>2066</v>
      </c>
      <c r="K249" s="363" t="s">
        <v>2142</v>
      </c>
      <c r="L249" s="363" t="s">
        <v>2143</v>
      </c>
      <c r="M249" s="365" t="s">
        <v>11</v>
      </c>
      <c r="N249" s="366"/>
      <c r="O249" s="367"/>
      <c r="P249" s="368"/>
      <c r="Q249" s="363" t="s">
        <v>2144</v>
      </c>
      <c r="R249" s="368"/>
    </row>
    <row r="250" spans="1:18" ht="99.95" hidden="1">
      <c r="A250" s="362">
        <v>249</v>
      </c>
      <c r="B250" s="362" t="s">
        <v>2060</v>
      </c>
      <c r="C250" s="363" t="s">
        <v>2145</v>
      </c>
      <c r="D250" s="363" t="s">
        <v>2146</v>
      </c>
      <c r="E250" s="363" t="s">
        <v>2147</v>
      </c>
      <c r="F250" s="363" t="s">
        <v>222</v>
      </c>
      <c r="G250" s="363" t="s">
        <v>39</v>
      </c>
      <c r="H250" s="363" t="s">
        <v>2148</v>
      </c>
      <c r="I250" s="363" t="s">
        <v>2149</v>
      </c>
      <c r="J250" s="363" t="s">
        <v>2066</v>
      </c>
      <c r="K250" s="363" t="s">
        <v>2150</v>
      </c>
      <c r="L250" s="363" t="s">
        <v>2151</v>
      </c>
      <c r="M250" s="365" t="s">
        <v>11</v>
      </c>
      <c r="N250" s="366"/>
      <c r="O250" s="367"/>
      <c r="P250" s="368"/>
      <c r="Q250" s="363" t="s">
        <v>2152</v>
      </c>
      <c r="R250" s="368"/>
    </row>
    <row r="251" spans="1:18" ht="99.95" hidden="1">
      <c r="A251" s="362">
        <v>250</v>
      </c>
      <c r="B251" s="362" t="s">
        <v>2060</v>
      </c>
      <c r="C251" s="363" t="s">
        <v>2153</v>
      </c>
      <c r="D251" s="363" t="s">
        <v>2154</v>
      </c>
      <c r="E251" s="363" t="s">
        <v>2155</v>
      </c>
      <c r="F251" s="363" t="s">
        <v>403</v>
      </c>
      <c r="G251" s="363" t="s">
        <v>39</v>
      </c>
      <c r="H251" s="363" t="s">
        <v>2156</v>
      </c>
      <c r="I251" s="363" t="s">
        <v>2157</v>
      </c>
      <c r="J251" s="363" t="s">
        <v>2066</v>
      </c>
      <c r="K251" s="363" t="s">
        <v>2158</v>
      </c>
      <c r="L251" s="363" t="s">
        <v>2159</v>
      </c>
      <c r="M251" s="365" t="s">
        <v>11</v>
      </c>
      <c r="N251" s="366"/>
      <c r="O251" s="367"/>
      <c r="P251" s="368"/>
      <c r="Q251" s="363" t="s">
        <v>2160</v>
      </c>
      <c r="R251" s="368"/>
    </row>
    <row r="252" spans="1:18" ht="225" hidden="1">
      <c r="A252" s="362">
        <v>251</v>
      </c>
      <c r="B252" s="362" t="s">
        <v>2060</v>
      </c>
      <c r="C252" s="363" t="s">
        <v>2161</v>
      </c>
      <c r="D252" s="363" t="s">
        <v>2162</v>
      </c>
      <c r="E252" s="363" t="s">
        <v>2163</v>
      </c>
      <c r="F252" s="363" t="s">
        <v>222</v>
      </c>
      <c r="G252" s="363" t="s">
        <v>40</v>
      </c>
      <c r="H252" s="363" t="s">
        <v>2164</v>
      </c>
      <c r="I252" s="363" t="s">
        <v>2165</v>
      </c>
      <c r="J252" s="363" t="s">
        <v>2066</v>
      </c>
      <c r="K252" s="363" t="s">
        <v>2166</v>
      </c>
      <c r="L252" s="363" t="s">
        <v>2167</v>
      </c>
      <c r="M252" s="365" t="s">
        <v>6</v>
      </c>
      <c r="N252" s="366"/>
      <c r="O252" s="367"/>
      <c r="P252" s="368"/>
      <c r="Q252" s="363" t="s">
        <v>2168</v>
      </c>
      <c r="R252" s="368"/>
    </row>
    <row r="253" spans="1:18" ht="137.44999999999999" hidden="1">
      <c r="A253" s="362">
        <v>252</v>
      </c>
      <c r="B253" s="362" t="s">
        <v>2060</v>
      </c>
      <c r="C253" s="363" t="s">
        <v>2169</v>
      </c>
      <c r="D253" s="363" t="s">
        <v>2170</v>
      </c>
      <c r="E253" s="363" t="s">
        <v>2171</v>
      </c>
      <c r="F253" s="363" t="s">
        <v>222</v>
      </c>
      <c r="G253" s="363" t="s">
        <v>39</v>
      </c>
      <c r="H253" s="363" t="s">
        <v>2172</v>
      </c>
      <c r="I253" s="363" t="s">
        <v>2173</v>
      </c>
      <c r="J253" s="363" t="s">
        <v>2066</v>
      </c>
      <c r="K253" s="363" t="s">
        <v>2174</v>
      </c>
      <c r="L253" s="363" t="s">
        <v>2175</v>
      </c>
      <c r="M253" s="365" t="s">
        <v>6</v>
      </c>
      <c r="N253" s="366"/>
      <c r="O253" s="367"/>
      <c r="P253" s="368"/>
      <c r="Q253" s="363" t="s">
        <v>2176</v>
      </c>
      <c r="R253" s="368"/>
    </row>
    <row r="254" spans="1:18" ht="62.45" hidden="1">
      <c r="A254" s="362">
        <v>253</v>
      </c>
      <c r="B254" s="362" t="s">
        <v>2060</v>
      </c>
      <c r="C254" s="363" t="s">
        <v>2177</v>
      </c>
      <c r="D254" s="363" t="s">
        <v>2178</v>
      </c>
      <c r="E254" s="363" t="s">
        <v>2179</v>
      </c>
      <c r="F254" s="363" t="s">
        <v>222</v>
      </c>
      <c r="G254" s="363" t="s">
        <v>39</v>
      </c>
      <c r="H254" s="363" t="s">
        <v>2180</v>
      </c>
      <c r="I254" s="363" t="s">
        <v>2181</v>
      </c>
      <c r="J254" s="363" t="s">
        <v>2066</v>
      </c>
      <c r="K254" s="363" t="s">
        <v>2182</v>
      </c>
      <c r="L254" s="363" t="s">
        <v>2183</v>
      </c>
      <c r="M254" s="365" t="s">
        <v>8</v>
      </c>
      <c r="N254" s="366">
        <v>46266</v>
      </c>
      <c r="O254" s="367" t="s">
        <v>238</v>
      </c>
      <c r="P254" s="368"/>
      <c r="Q254" s="363" t="s">
        <v>2184</v>
      </c>
      <c r="R254" s="368"/>
    </row>
    <row r="255" spans="1:18" ht="137.44999999999999" hidden="1">
      <c r="A255" s="362">
        <v>254</v>
      </c>
      <c r="B255" s="362" t="s">
        <v>2060</v>
      </c>
      <c r="C255" s="363" t="s">
        <v>2185</v>
      </c>
      <c r="D255" s="363" t="s">
        <v>2186</v>
      </c>
      <c r="E255" s="363" t="s">
        <v>2187</v>
      </c>
      <c r="F255" s="363" t="s">
        <v>222</v>
      </c>
      <c r="G255" s="363" t="s">
        <v>40</v>
      </c>
      <c r="H255" s="363" t="s">
        <v>2188</v>
      </c>
      <c r="I255" s="363" t="s">
        <v>2189</v>
      </c>
      <c r="J255" s="363" t="s">
        <v>2066</v>
      </c>
      <c r="K255" s="363" t="s">
        <v>2190</v>
      </c>
      <c r="L255" s="363" t="s">
        <v>2191</v>
      </c>
      <c r="M255" s="365" t="s">
        <v>5</v>
      </c>
      <c r="N255" s="366"/>
      <c r="O255" s="367"/>
      <c r="P255" s="368"/>
      <c r="Q255" s="363" t="s">
        <v>2192</v>
      </c>
      <c r="R255" s="368"/>
    </row>
    <row r="256" spans="1:18" ht="200.1" hidden="1">
      <c r="A256" s="362">
        <v>255</v>
      </c>
      <c r="B256" s="362" t="s">
        <v>2060</v>
      </c>
      <c r="C256" s="363" t="s">
        <v>2193</v>
      </c>
      <c r="D256" s="363" t="s">
        <v>2194</v>
      </c>
      <c r="E256" s="363" t="s">
        <v>2195</v>
      </c>
      <c r="F256" s="363" t="s">
        <v>222</v>
      </c>
      <c r="G256" s="363" t="s">
        <v>40</v>
      </c>
      <c r="H256" s="363" t="s">
        <v>2196</v>
      </c>
      <c r="I256" s="363" t="s">
        <v>2197</v>
      </c>
      <c r="J256" s="363" t="s">
        <v>2066</v>
      </c>
      <c r="K256" s="363" t="s">
        <v>2198</v>
      </c>
      <c r="L256" s="363" t="s">
        <v>2199</v>
      </c>
      <c r="M256" s="365" t="s">
        <v>6</v>
      </c>
      <c r="N256" s="366"/>
      <c r="O256" s="367"/>
      <c r="P256" s="368"/>
      <c r="Q256" s="363" t="s">
        <v>2200</v>
      </c>
      <c r="R256" s="368"/>
    </row>
    <row r="257" spans="1:18" ht="112.5" hidden="1">
      <c r="A257" s="362">
        <v>256</v>
      </c>
      <c r="B257" s="362" t="s">
        <v>2060</v>
      </c>
      <c r="C257" s="363" t="s">
        <v>2201</v>
      </c>
      <c r="D257" s="363" t="s">
        <v>2202</v>
      </c>
      <c r="E257" s="363" t="s">
        <v>2203</v>
      </c>
      <c r="F257" s="363" t="s">
        <v>403</v>
      </c>
      <c r="G257" s="363" t="s">
        <v>39</v>
      </c>
      <c r="H257" s="363" t="s">
        <v>2204</v>
      </c>
      <c r="I257" s="363" t="s">
        <v>2205</v>
      </c>
      <c r="J257" s="363" t="s">
        <v>2066</v>
      </c>
      <c r="K257" s="363" t="s">
        <v>2206</v>
      </c>
      <c r="L257" s="363" t="s">
        <v>2207</v>
      </c>
      <c r="M257" s="365" t="s">
        <v>11</v>
      </c>
      <c r="N257" s="366"/>
      <c r="O257" s="367"/>
      <c r="P257" s="368"/>
      <c r="Q257" s="363" t="s">
        <v>2208</v>
      </c>
      <c r="R257" s="368"/>
    </row>
    <row r="258" spans="1:18" ht="87.6" hidden="1">
      <c r="A258" s="362">
        <v>257</v>
      </c>
      <c r="B258" s="362" t="s">
        <v>2060</v>
      </c>
      <c r="C258" s="363" t="s">
        <v>2209</v>
      </c>
      <c r="D258" s="363" t="s">
        <v>2210</v>
      </c>
      <c r="E258" s="363" t="s">
        <v>2211</v>
      </c>
      <c r="F258" s="363" t="s">
        <v>403</v>
      </c>
      <c r="G258" s="363" t="s">
        <v>40</v>
      </c>
      <c r="H258" s="363" t="s">
        <v>2212</v>
      </c>
      <c r="I258" s="363" t="s">
        <v>2213</v>
      </c>
      <c r="J258" s="363" t="s">
        <v>2214</v>
      </c>
      <c r="K258" s="363" t="s">
        <v>2215</v>
      </c>
      <c r="L258" s="363" t="s">
        <v>2216</v>
      </c>
      <c r="M258" s="365" t="s">
        <v>11</v>
      </c>
      <c r="N258" s="366"/>
      <c r="O258" s="367"/>
      <c r="P258" s="368"/>
      <c r="Q258" s="363" t="s">
        <v>2217</v>
      </c>
      <c r="R258" s="368"/>
    </row>
    <row r="259" spans="1:18" ht="87.6" hidden="1">
      <c r="A259" s="362">
        <v>258</v>
      </c>
      <c r="B259" s="362" t="s">
        <v>2060</v>
      </c>
      <c r="C259" s="363" t="s">
        <v>2218</v>
      </c>
      <c r="D259" s="363" t="s">
        <v>2219</v>
      </c>
      <c r="E259" s="363" t="s">
        <v>2220</v>
      </c>
      <c r="F259" s="363" t="s">
        <v>403</v>
      </c>
      <c r="G259" s="363" t="s">
        <v>39</v>
      </c>
      <c r="H259" s="363" t="s">
        <v>2221</v>
      </c>
      <c r="I259" s="363" t="s">
        <v>2222</v>
      </c>
      <c r="J259" s="363" t="s">
        <v>2075</v>
      </c>
      <c r="K259" s="363" t="s">
        <v>2223</v>
      </c>
      <c r="L259" s="363" t="s">
        <v>2224</v>
      </c>
      <c r="M259" s="365" t="s">
        <v>8</v>
      </c>
      <c r="N259" s="366">
        <v>46267</v>
      </c>
      <c r="O259" s="367" t="s">
        <v>458</v>
      </c>
      <c r="P259" s="368"/>
      <c r="Q259" s="363" t="s">
        <v>2225</v>
      </c>
      <c r="R259" s="368"/>
    </row>
    <row r="260" spans="1:18" ht="112.5" hidden="1">
      <c r="A260" s="362">
        <v>259</v>
      </c>
      <c r="B260" s="362" t="s">
        <v>2060</v>
      </c>
      <c r="C260" s="363" t="s">
        <v>2226</v>
      </c>
      <c r="D260" s="363" t="s">
        <v>2227</v>
      </c>
      <c r="E260" s="363" t="s">
        <v>2228</v>
      </c>
      <c r="F260" s="363" t="s">
        <v>403</v>
      </c>
      <c r="G260" s="363" t="s">
        <v>40</v>
      </c>
      <c r="H260" s="363" t="s">
        <v>2229</v>
      </c>
      <c r="I260" s="363" t="s">
        <v>2230</v>
      </c>
      <c r="J260" s="363" t="s">
        <v>2109</v>
      </c>
      <c r="K260" s="363" t="s">
        <v>2231</v>
      </c>
      <c r="L260" s="363" t="s">
        <v>2232</v>
      </c>
      <c r="M260" s="365" t="s">
        <v>5</v>
      </c>
      <c r="N260" s="366"/>
      <c r="O260" s="367"/>
      <c r="P260" s="368"/>
      <c r="Q260" s="363" t="s">
        <v>2233</v>
      </c>
      <c r="R260" s="368"/>
    </row>
    <row r="261" spans="1:18" ht="112.5" hidden="1">
      <c r="A261" s="362">
        <v>260</v>
      </c>
      <c r="B261" s="362" t="s">
        <v>2060</v>
      </c>
      <c r="C261" s="363" t="s">
        <v>2234</v>
      </c>
      <c r="D261" s="363" t="s">
        <v>2235</v>
      </c>
      <c r="E261" s="363" t="s">
        <v>2236</v>
      </c>
      <c r="F261" s="363" t="s">
        <v>403</v>
      </c>
      <c r="G261" s="363" t="s">
        <v>40</v>
      </c>
      <c r="H261" s="363" t="s">
        <v>2237</v>
      </c>
      <c r="I261" s="363" t="s">
        <v>2238</v>
      </c>
      <c r="J261" s="363" t="s">
        <v>2109</v>
      </c>
      <c r="K261" s="363" t="s">
        <v>2239</v>
      </c>
      <c r="L261" s="363" t="s">
        <v>2240</v>
      </c>
      <c r="M261" s="365" t="s">
        <v>11</v>
      </c>
      <c r="N261" s="366"/>
      <c r="O261" s="367"/>
      <c r="P261" s="368"/>
      <c r="Q261" s="363"/>
      <c r="R261" s="368"/>
    </row>
    <row r="262" spans="1:18" ht="75" hidden="1">
      <c r="A262" s="362">
        <v>261</v>
      </c>
      <c r="B262" s="362" t="s">
        <v>2060</v>
      </c>
      <c r="C262" s="363" t="s">
        <v>2241</v>
      </c>
      <c r="D262" s="363" t="s">
        <v>2242</v>
      </c>
      <c r="E262" s="363" t="s">
        <v>2243</v>
      </c>
      <c r="F262" s="363" t="s">
        <v>403</v>
      </c>
      <c r="G262" s="363" t="s">
        <v>40</v>
      </c>
      <c r="H262" s="363" t="s">
        <v>2244</v>
      </c>
      <c r="I262" s="363" t="s">
        <v>2245</v>
      </c>
      <c r="J262" s="363" t="s">
        <v>2075</v>
      </c>
      <c r="K262" s="363" t="s">
        <v>2246</v>
      </c>
      <c r="L262" s="363" t="s">
        <v>2247</v>
      </c>
      <c r="M262" s="365" t="s">
        <v>11</v>
      </c>
      <c r="N262" s="366"/>
      <c r="O262" s="367"/>
      <c r="P262" s="368"/>
      <c r="Q262" s="363"/>
      <c r="R262" s="368"/>
    </row>
    <row r="263" spans="1:18" ht="87.6" hidden="1">
      <c r="A263" s="362">
        <v>262</v>
      </c>
      <c r="B263" s="362" t="s">
        <v>2060</v>
      </c>
      <c r="C263" s="363" t="s">
        <v>2248</v>
      </c>
      <c r="D263" s="363" t="s">
        <v>2249</v>
      </c>
      <c r="E263" s="363" t="s">
        <v>2250</v>
      </c>
      <c r="F263" s="363" t="s">
        <v>403</v>
      </c>
      <c r="G263" s="363" t="s">
        <v>40</v>
      </c>
      <c r="H263" s="363" t="s">
        <v>2251</v>
      </c>
      <c r="I263" s="363" t="s">
        <v>2252</v>
      </c>
      <c r="J263" s="363" t="s">
        <v>2075</v>
      </c>
      <c r="K263" s="363" t="s">
        <v>2253</v>
      </c>
      <c r="L263" s="363" t="s">
        <v>2254</v>
      </c>
      <c r="M263" s="365" t="s">
        <v>11</v>
      </c>
      <c r="N263" s="366"/>
      <c r="O263" s="367"/>
      <c r="P263" s="368"/>
      <c r="Q263" s="363" t="s">
        <v>2255</v>
      </c>
      <c r="R263" s="368"/>
    </row>
    <row r="264" spans="1:18" ht="87.6" hidden="1">
      <c r="A264" s="362">
        <v>263</v>
      </c>
      <c r="B264" s="362" t="s">
        <v>2060</v>
      </c>
      <c r="C264" s="363" t="s">
        <v>2256</v>
      </c>
      <c r="D264" s="363" t="s">
        <v>2257</v>
      </c>
      <c r="E264" s="363" t="s">
        <v>2258</v>
      </c>
      <c r="F264" s="363" t="s">
        <v>403</v>
      </c>
      <c r="G264" s="363" t="s">
        <v>40</v>
      </c>
      <c r="H264" s="363" t="s">
        <v>2259</v>
      </c>
      <c r="I264" s="363" t="s">
        <v>2260</v>
      </c>
      <c r="J264" s="363" t="s">
        <v>2075</v>
      </c>
      <c r="K264" s="363" t="s">
        <v>2261</v>
      </c>
      <c r="L264" s="363" t="s">
        <v>2262</v>
      </c>
      <c r="M264" s="365" t="s">
        <v>11</v>
      </c>
      <c r="N264" s="366"/>
      <c r="O264" s="367"/>
      <c r="P264" s="368"/>
      <c r="Q264" s="363" t="s">
        <v>2263</v>
      </c>
      <c r="R264" s="368"/>
    </row>
    <row r="265" spans="1:18" ht="174.95" hidden="1">
      <c r="A265" s="362">
        <v>264</v>
      </c>
      <c r="B265" s="362" t="s">
        <v>2060</v>
      </c>
      <c r="C265" s="363" t="s">
        <v>2264</v>
      </c>
      <c r="D265" s="363" t="s">
        <v>2265</v>
      </c>
      <c r="E265" s="363" t="s">
        <v>2266</v>
      </c>
      <c r="F265" s="363" t="s">
        <v>222</v>
      </c>
      <c r="G265" s="363" t="s">
        <v>39</v>
      </c>
      <c r="H265" s="363" t="s">
        <v>2267</v>
      </c>
      <c r="I265" s="363" t="s">
        <v>2268</v>
      </c>
      <c r="J265" s="363" t="s">
        <v>2214</v>
      </c>
      <c r="K265" s="363" t="s">
        <v>2269</v>
      </c>
      <c r="L265" s="363" t="s">
        <v>2270</v>
      </c>
      <c r="M265" s="365" t="s">
        <v>8</v>
      </c>
      <c r="N265" s="366">
        <v>46266</v>
      </c>
      <c r="O265" s="367" t="s">
        <v>238</v>
      </c>
      <c r="P265" s="368"/>
      <c r="Q265" s="363" t="s">
        <v>2271</v>
      </c>
      <c r="R265" s="368"/>
    </row>
    <row r="266" spans="1:18" ht="125.1" hidden="1">
      <c r="A266" s="362">
        <v>265</v>
      </c>
      <c r="B266" s="362" t="s">
        <v>2060</v>
      </c>
      <c r="C266" s="363" t="s">
        <v>2272</v>
      </c>
      <c r="D266" s="369" t="s">
        <v>2273</v>
      </c>
      <c r="E266" s="363" t="s">
        <v>2274</v>
      </c>
      <c r="F266" s="363" t="s">
        <v>222</v>
      </c>
      <c r="G266" s="363" t="s">
        <v>40</v>
      </c>
      <c r="H266" s="369" t="s">
        <v>2275</v>
      </c>
      <c r="I266" s="363" t="s">
        <v>2276</v>
      </c>
      <c r="J266" s="363" t="s">
        <v>2214</v>
      </c>
      <c r="K266" s="363" t="s">
        <v>2277</v>
      </c>
      <c r="L266" s="363" t="s">
        <v>2278</v>
      </c>
      <c r="M266" s="365" t="s">
        <v>11</v>
      </c>
      <c r="N266" s="366"/>
      <c r="O266" s="367"/>
      <c r="P266" s="368"/>
      <c r="Q266" s="363" t="s">
        <v>2279</v>
      </c>
      <c r="R266" s="368"/>
    </row>
    <row r="267" spans="1:18" ht="200.1" hidden="1">
      <c r="A267" s="362">
        <v>266</v>
      </c>
      <c r="B267" s="362" t="s">
        <v>2060</v>
      </c>
      <c r="C267" s="363" t="s">
        <v>2280</v>
      </c>
      <c r="D267" s="363" t="s">
        <v>2281</v>
      </c>
      <c r="E267" s="363" t="s">
        <v>2282</v>
      </c>
      <c r="F267" s="363" t="s">
        <v>222</v>
      </c>
      <c r="G267" s="363" t="s">
        <v>39</v>
      </c>
      <c r="H267" s="363" t="s">
        <v>2283</v>
      </c>
      <c r="I267" s="363" t="s">
        <v>2284</v>
      </c>
      <c r="J267" s="363" t="s">
        <v>2066</v>
      </c>
      <c r="K267" s="363" t="s">
        <v>2285</v>
      </c>
      <c r="L267" s="363" t="s">
        <v>2286</v>
      </c>
      <c r="M267" s="365" t="s">
        <v>8</v>
      </c>
      <c r="N267" s="366">
        <v>46267</v>
      </c>
      <c r="O267" s="367" t="s">
        <v>458</v>
      </c>
      <c r="P267" s="368"/>
      <c r="Q267" s="363" t="s">
        <v>2287</v>
      </c>
      <c r="R267" s="368"/>
    </row>
    <row r="268" spans="1:18" ht="87.6" hidden="1">
      <c r="A268" s="362">
        <v>267</v>
      </c>
      <c r="B268" s="362" t="s">
        <v>2060</v>
      </c>
      <c r="C268" s="363" t="s">
        <v>2288</v>
      </c>
      <c r="D268" s="363" t="s">
        <v>2289</v>
      </c>
      <c r="E268" s="363" t="s">
        <v>2290</v>
      </c>
      <c r="F268" s="363" t="s">
        <v>403</v>
      </c>
      <c r="G268" s="363" t="s">
        <v>39</v>
      </c>
      <c r="H268" s="363" t="s">
        <v>2291</v>
      </c>
      <c r="I268" s="363" t="s">
        <v>2292</v>
      </c>
      <c r="J268" s="363" t="s">
        <v>2075</v>
      </c>
      <c r="K268" s="363" t="s">
        <v>2293</v>
      </c>
      <c r="L268" s="363" t="s">
        <v>2294</v>
      </c>
      <c r="M268" s="365" t="s">
        <v>11</v>
      </c>
      <c r="N268" s="366"/>
      <c r="O268" s="367"/>
      <c r="P268" s="368"/>
      <c r="Q268" s="363" t="s">
        <v>2295</v>
      </c>
      <c r="R268" s="368"/>
    </row>
    <row r="269" spans="1:18" ht="75" hidden="1">
      <c r="A269" s="362">
        <v>268</v>
      </c>
      <c r="B269" s="362" t="s">
        <v>2060</v>
      </c>
      <c r="C269" s="363" t="s">
        <v>2296</v>
      </c>
      <c r="D269" s="363" t="s">
        <v>2297</v>
      </c>
      <c r="E269" s="363" t="s">
        <v>2298</v>
      </c>
      <c r="F269" s="363" t="s">
        <v>403</v>
      </c>
      <c r="G269" s="363" t="s">
        <v>41</v>
      </c>
      <c r="H269" s="363" t="s">
        <v>2299</v>
      </c>
      <c r="I269" s="363" t="s">
        <v>2300</v>
      </c>
      <c r="J269" s="363" t="s">
        <v>2066</v>
      </c>
      <c r="K269" s="363" t="s">
        <v>2301</v>
      </c>
      <c r="L269" s="363" t="s">
        <v>2302</v>
      </c>
      <c r="M269" s="365" t="s">
        <v>11</v>
      </c>
      <c r="N269" s="366"/>
      <c r="O269" s="367"/>
      <c r="P269" s="368"/>
      <c r="Q269" s="363" t="s">
        <v>2303</v>
      </c>
      <c r="R269" s="368"/>
    </row>
    <row r="270" spans="1:18" ht="200.1" hidden="1">
      <c r="A270" s="362">
        <v>269</v>
      </c>
      <c r="B270" s="362" t="s">
        <v>2060</v>
      </c>
      <c r="C270" s="363" t="s">
        <v>2304</v>
      </c>
      <c r="D270" s="363" t="s">
        <v>2305</v>
      </c>
      <c r="E270" s="363" t="s">
        <v>2306</v>
      </c>
      <c r="F270" s="363" t="s">
        <v>403</v>
      </c>
      <c r="G270" s="363" t="s">
        <v>39</v>
      </c>
      <c r="H270" s="363" t="s">
        <v>2307</v>
      </c>
      <c r="I270" s="363" t="s">
        <v>2308</v>
      </c>
      <c r="J270" s="363" t="s">
        <v>2066</v>
      </c>
      <c r="K270" s="363" t="s">
        <v>2309</v>
      </c>
      <c r="L270" s="363" t="s">
        <v>2310</v>
      </c>
      <c r="M270" s="365" t="s">
        <v>11</v>
      </c>
      <c r="N270" s="366"/>
      <c r="O270" s="367"/>
      <c r="P270" s="368"/>
      <c r="Q270" s="363" t="s">
        <v>2311</v>
      </c>
      <c r="R270" s="368"/>
    </row>
    <row r="271" spans="1:18" ht="112.5" hidden="1">
      <c r="A271" s="362">
        <v>270</v>
      </c>
      <c r="B271" s="362" t="s">
        <v>2060</v>
      </c>
      <c r="C271" s="363" t="s">
        <v>2312</v>
      </c>
      <c r="D271" s="363" t="s">
        <v>2313</v>
      </c>
      <c r="E271" s="363" t="s">
        <v>2314</v>
      </c>
      <c r="F271" s="363" t="s">
        <v>222</v>
      </c>
      <c r="G271" s="363" t="s">
        <v>39</v>
      </c>
      <c r="H271" s="363" t="s">
        <v>2315</v>
      </c>
      <c r="I271" s="363" t="s">
        <v>2316</v>
      </c>
      <c r="J271" s="363" t="s">
        <v>2066</v>
      </c>
      <c r="K271" s="363" t="s">
        <v>2317</v>
      </c>
      <c r="L271" s="363" t="s">
        <v>2318</v>
      </c>
      <c r="M271" s="365" t="s">
        <v>11</v>
      </c>
      <c r="N271" s="366"/>
      <c r="O271" s="367"/>
      <c r="P271" s="368"/>
      <c r="Q271" s="363" t="s">
        <v>2319</v>
      </c>
      <c r="R271" s="368"/>
    </row>
    <row r="272" spans="1:18" ht="62.45" hidden="1">
      <c r="A272" s="362">
        <v>271</v>
      </c>
      <c r="B272" s="362" t="s">
        <v>2060</v>
      </c>
      <c r="C272" s="363" t="s">
        <v>2320</v>
      </c>
      <c r="D272" s="363" t="s">
        <v>2321</v>
      </c>
      <c r="E272" s="363" t="s">
        <v>2322</v>
      </c>
      <c r="F272" s="363" t="s">
        <v>403</v>
      </c>
      <c r="G272" s="363" t="s">
        <v>39</v>
      </c>
      <c r="H272" s="363" t="s">
        <v>2323</v>
      </c>
      <c r="I272" s="363" t="s">
        <v>2324</v>
      </c>
      <c r="J272" s="363" t="s">
        <v>2075</v>
      </c>
      <c r="K272" s="363" t="s">
        <v>2325</v>
      </c>
      <c r="L272" s="363" t="s">
        <v>2326</v>
      </c>
      <c r="M272" s="365" t="s">
        <v>11</v>
      </c>
      <c r="N272" s="366"/>
      <c r="O272" s="367"/>
      <c r="P272" s="368"/>
      <c r="Q272" s="363" t="s">
        <v>2327</v>
      </c>
      <c r="R272" s="368"/>
    </row>
    <row r="273" spans="1:18" ht="99.95" hidden="1">
      <c r="A273" s="362">
        <v>272</v>
      </c>
      <c r="B273" s="362" t="s">
        <v>2060</v>
      </c>
      <c r="C273" s="363" t="s">
        <v>2328</v>
      </c>
      <c r="D273" s="363" t="s">
        <v>2329</v>
      </c>
      <c r="E273" s="363" t="s">
        <v>2330</v>
      </c>
      <c r="F273" s="363" t="s">
        <v>403</v>
      </c>
      <c r="G273" s="363" t="s">
        <v>40</v>
      </c>
      <c r="H273" s="363" t="s">
        <v>2331</v>
      </c>
      <c r="I273" s="363" t="s">
        <v>2332</v>
      </c>
      <c r="J273" s="363" t="s">
        <v>2109</v>
      </c>
      <c r="K273" s="363" t="s">
        <v>2333</v>
      </c>
      <c r="L273" s="363" t="s">
        <v>2334</v>
      </c>
      <c r="M273" s="365" t="s">
        <v>11</v>
      </c>
      <c r="N273" s="366"/>
      <c r="O273" s="367"/>
      <c r="P273" s="368"/>
      <c r="Q273" s="363"/>
      <c r="R273" s="368"/>
    </row>
  </sheetData>
  <autoFilter ref="A1:R273" xr:uid="{5298C83E-C4F5-4488-A7B7-0DD13C83C92B}">
    <filterColumn colId="1">
      <filters>
        <filter val="Hiring"/>
      </filters>
    </filterColumn>
    <filterColumn colId="12">
      <filters>
        <filter val="Passed"/>
      </filters>
    </filterColumn>
  </autoFilter>
  <conditionalFormatting sqref="G1">
    <cfRule type="cellIs" dxfId="292" priority="18" operator="equal">
      <formula>"High"</formula>
    </cfRule>
    <cfRule type="cellIs" dxfId="291" priority="19" operator="equal">
      <formula>"Medium"</formula>
    </cfRule>
    <cfRule type="cellIs" dxfId="290" priority="20" operator="equal">
      <formula>"Low"</formula>
    </cfRule>
  </conditionalFormatting>
  <conditionalFormatting sqref="M1:M1048576">
    <cfRule type="cellIs" dxfId="289" priority="1" operator="equal">
      <formula>"Failed"</formula>
    </cfRule>
  </conditionalFormatting>
  <conditionalFormatting sqref="M2:M350">
    <cfRule type="cellIs" dxfId="288" priority="2" operator="equal">
      <formula>"Passed"</formula>
    </cfRule>
  </conditionalFormatting>
  <dataValidations count="3">
    <dataValidation type="list" allowBlank="1" showInputMessage="1" showErrorMessage="1" sqref="B2:B1048576" xr:uid="{71F5CBA9-BEA4-4FC6-9471-7089298B2BEA}">
      <formula1>"Hiring, Probation, Consent"</formula1>
    </dataValidation>
    <dataValidation type="list" allowBlank="1" showInputMessage="1" showErrorMessage="1" sqref="M2:M273" xr:uid="{641DF11D-AD96-4557-B521-67B03FADD7D1}">
      <formula1>"Pending deploy, Pending confirm, Ready to test, Testing, Passed, Failed, Re-Testing, Re-Test Passed, Re-Test Failed,Skip,Cancelled,Blocked"</formula1>
    </dataValidation>
    <dataValidation type="list" allowBlank="1" showInputMessage="1" showErrorMessage="1" sqref="O65 O3:O4 O6 O35" xr:uid="{AC67FF24-DA16-4931-8F69-7A266506CB3E}">
      <formula1>"QA-Thitiya,QA-Wannaphon"</formula1>
    </dataValidation>
  </dataValidations>
  <hyperlinks>
    <hyperlink ref="P30" r:id="rId1" xr:uid="{C0552889-E220-4CB9-BC27-C1FC09053E3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168A-9F0B-4CF4-81C5-7F3C38D22E0C}">
  <sheetPr filterMode="1">
    <tabColor theme="9" tint="0.79998168889431442"/>
  </sheetPr>
  <dimension ref="A1:S432"/>
  <sheetViews>
    <sheetView zoomScale="80" zoomScaleNormal="80" workbookViewId="0">
      <pane xSplit="9" ySplit="1" topLeftCell="L433" activePane="bottomRight" state="frozen"/>
      <selection pane="bottomRight" activeCell="P129" sqref="P129"/>
      <selection pane="bottomLeft" activeCell="I1" sqref="I1"/>
      <selection pane="topRight"/>
    </sheetView>
  </sheetViews>
  <sheetFormatPr defaultColWidth="10.28515625" defaultRowHeight="14.25" customHeight="1"/>
  <cols>
    <col min="1" max="1" width="5.5703125" style="40" customWidth="1"/>
    <col min="2" max="2" width="13" style="40" customWidth="1"/>
    <col min="3" max="3" width="11.5703125" style="64" customWidth="1"/>
    <col min="4" max="4" width="18.5703125" style="40" customWidth="1"/>
    <col min="5" max="5" width="11.85546875" style="64" customWidth="1"/>
    <col min="6" max="6" width="9.140625" style="64" customWidth="1"/>
    <col min="7" max="7" width="9.28515625" style="64" customWidth="1"/>
    <col min="8" max="8" width="52.28515625" style="44" customWidth="1"/>
    <col min="9" max="9" width="33.42578125" style="44" customWidth="1"/>
    <col min="10" max="10" width="38.140625" style="40" customWidth="1"/>
    <col min="11" max="11" width="65.28515625" style="40" customWidth="1"/>
    <col min="12" max="12" width="99.85546875" style="40" customWidth="1"/>
    <col min="13" max="13" width="16.42578125" style="31" customWidth="1"/>
    <col min="14" max="14" width="20.42578125" style="64" customWidth="1"/>
    <col min="15" max="15" width="19.28515625" style="64" customWidth="1"/>
    <col min="16" max="16" width="37.85546875" style="44" customWidth="1"/>
    <col min="17" max="17" width="27.85546875" style="44" customWidth="1"/>
    <col min="18" max="18" width="45.5703125" style="40" customWidth="1"/>
    <col min="19" max="16384" width="10.28515625" style="40"/>
  </cols>
  <sheetData>
    <row r="1" spans="1:19" s="31" customFormat="1" ht="43.15" customHeight="1">
      <c r="A1" s="23" t="s">
        <v>202</v>
      </c>
      <c r="B1" s="78" t="s">
        <v>203</v>
      </c>
      <c r="C1" s="24" t="s">
        <v>204</v>
      </c>
      <c r="D1" s="24" t="s">
        <v>3</v>
      </c>
      <c r="E1" s="24" t="s">
        <v>205</v>
      </c>
      <c r="F1" s="25" t="s">
        <v>206</v>
      </c>
      <c r="G1" s="25" t="s">
        <v>207</v>
      </c>
      <c r="H1" s="25" t="s">
        <v>208</v>
      </c>
      <c r="I1" s="26" t="s">
        <v>209</v>
      </c>
      <c r="J1" s="27" t="s">
        <v>210</v>
      </c>
      <c r="K1" s="28" t="s">
        <v>211</v>
      </c>
      <c r="L1" s="28" t="s">
        <v>212</v>
      </c>
      <c r="M1" s="29" t="s">
        <v>213</v>
      </c>
      <c r="N1" s="29" t="s">
        <v>214</v>
      </c>
      <c r="O1" s="29" t="s">
        <v>215</v>
      </c>
      <c r="P1" s="29" t="s">
        <v>216</v>
      </c>
      <c r="Q1" s="29" t="s">
        <v>50</v>
      </c>
      <c r="R1" s="30" t="s">
        <v>217</v>
      </c>
    </row>
    <row r="2" spans="1:19" ht="153" hidden="1" customHeight="1">
      <c r="A2" s="32">
        <v>1</v>
      </c>
      <c r="B2" s="33" t="s">
        <v>2335</v>
      </c>
      <c r="C2" s="33" t="s">
        <v>2336</v>
      </c>
      <c r="D2" s="34" t="s">
        <v>2337</v>
      </c>
      <c r="E2" s="33" t="s">
        <v>2338</v>
      </c>
      <c r="F2" s="33" t="s">
        <v>222</v>
      </c>
      <c r="G2" s="35" t="s">
        <v>41</v>
      </c>
      <c r="H2" s="34" t="s">
        <v>2339</v>
      </c>
      <c r="I2" s="36" t="s">
        <v>2340</v>
      </c>
      <c r="J2" s="37" t="s">
        <v>2341</v>
      </c>
      <c r="K2" s="34" t="s">
        <v>2342</v>
      </c>
      <c r="L2" s="34" t="s">
        <v>2343</v>
      </c>
      <c r="M2" s="35" t="s">
        <v>8</v>
      </c>
      <c r="N2" s="494">
        <v>46241</v>
      </c>
      <c r="O2" s="33" t="s">
        <v>2344</v>
      </c>
      <c r="P2" s="36"/>
      <c r="Q2" s="38"/>
      <c r="R2" s="39"/>
      <c r="S2" s="40" t="s">
        <v>2345</v>
      </c>
    </row>
    <row r="3" spans="1:19" ht="66.75" hidden="1" customHeight="1">
      <c r="A3" s="32">
        <v>2</v>
      </c>
      <c r="B3" s="33" t="s">
        <v>2335</v>
      </c>
      <c r="C3" s="33" t="s">
        <v>2346</v>
      </c>
      <c r="D3" s="34" t="s">
        <v>2347</v>
      </c>
      <c r="E3" s="33" t="s">
        <v>2348</v>
      </c>
      <c r="F3" s="33" t="s">
        <v>222</v>
      </c>
      <c r="G3" s="33" t="s">
        <v>41</v>
      </c>
      <c r="H3" s="34" t="s">
        <v>2349</v>
      </c>
      <c r="I3" s="36" t="s">
        <v>2340</v>
      </c>
      <c r="J3" s="37" t="s">
        <v>2341</v>
      </c>
      <c r="K3" s="34" t="s">
        <v>2350</v>
      </c>
      <c r="L3" s="34" t="s">
        <v>2351</v>
      </c>
      <c r="M3" s="35" t="s">
        <v>8</v>
      </c>
      <c r="N3" s="494">
        <v>46241</v>
      </c>
      <c r="O3" s="33" t="s">
        <v>2344</v>
      </c>
      <c r="P3" s="36"/>
      <c r="Q3" s="38"/>
      <c r="R3" s="39" t="e" vm="1">
        <v>#VALUE!</v>
      </c>
      <c r="S3" s="40" t="s">
        <v>2345</v>
      </c>
    </row>
    <row r="4" spans="1:19" ht="71.25" hidden="1">
      <c r="A4" s="32">
        <v>3</v>
      </c>
      <c r="B4" s="33" t="s">
        <v>2335</v>
      </c>
      <c r="C4" s="65" t="s">
        <v>2346</v>
      </c>
      <c r="D4" s="66" t="s">
        <v>2347</v>
      </c>
      <c r="E4" s="33" t="s">
        <v>2352</v>
      </c>
      <c r="F4" s="33" t="s">
        <v>222</v>
      </c>
      <c r="G4" s="33" t="s">
        <v>41</v>
      </c>
      <c r="H4" s="34" t="s">
        <v>2353</v>
      </c>
      <c r="I4" s="36" t="s">
        <v>2340</v>
      </c>
      <c r="J4" s="37" t="s">
        <v>2341</v>
      </c>
      <c r="K4" s="34" t="s">
        <v>2354</v>
      </c>
      <c r="L4" s="34" t="s">
        <v>2355</v>
      </c>
      <c r="M4" s="35" t="s">
        <v>8</v>
      </c>
      <c r="N4" s="494">
        <v>46241</v>
      </c>
      <c r="O4" s="33" t="s">
        <v>2344</v>
      </c>
      <c r="P4" s="36"/>
      <c r="Q4" s="38"/>
      <c r="R4" s="39"/>
      <c r="S4" s="40" t="s">
        <v>2345</v>
      </c>
    </row>
    <row r="5" spans="1:19" ht="51.75" hidden="1" customHeight="1">
      <c r="A5" s="32">
        <v>4</v>
      </c>
      <c r="B5" s="33" t="s">
        <v>2335</v>
      </c>
      <c r="C5" s="65" t="s">
        <v>2346</v>
      </c>
      <c r="D5" s="66" t="s">
        <v>2347</v>
      </c>
      <c r="E5" s="33" t="s">
        <v>2356</v>
      </c>
      <c r="F5" s="33" t="s">
        <v>222</v>
      </c>
      <c r="G5" s="33" t="s">
        <v>41</v>
      </c>
      <c r="H5" s="34" t="s">
        <v>2357</v>
      </c>
      <c r="I5" s="36" t="s">
        <v>2340</v>
      </c>
      <c r="J5" s="37" t="s">
        <v>2341</v>
      </c>
      <c r="K5" s="34" t="s">
        <v>2358</v>
      </c>
      <c r="L5" s="34" t="s">
        <v>2359</v>
      </c>
      <c r="M5" s="35" t="s">
        <v>193</v>
      </c>
      <c r="N5" s="494">
        <v>46241</v>
      </c>
      <c r="O5" s="33" t="s">
        <v>2344</v>
      </c>
      <c r="P5" s="36"/>
      <c r="Q5" s="38" t="s">
        <v>2360</v>
      </c>
      <c r="R5" s="39" t="e" vm="2">
        <v>#VALUE!</v>
      </c>
      <c r="S5" s="40" t="s">
        <v>2345</v>
      </c>
    </row>
    <row r="6" spans="1:19" ht="82.5" hidden="1" customHeight="1">
      <c r="A6" s="32">
        <v>5</v>
      </c>
      <c r="B6" s="33" t="s">
        <v>2335</v>
      </c>
      <c r="C6" s="65" t="s">
        <v>2346</v>
      </c>
      <c r="D6" s="66" t="s">
        <v>2347</v>
      </c>
      <c r="E6" s="33" t="s">
        <v>2361</v>
      </c>
      <c r="F6" s="33" t="s">
        <v>222</v>
      </c>
      <c r="G6" s="33" t="s">
        <v>41</v>
      </c>
      <c r="H6" s="34" t="s">
        <v>2362</v>
      </c>
      <c r="I6" s="36" t="s">
        <v>2340</v>
      </c>
      <c r="J6" s="37" t="s">
        <v>2341</v>
      </c>
      <c r="K6" s="34" t="s">
        <v>2363</v>
      </c>
      <c r="L6" s="34" t="s">
        <v>2364</v>
      </c>
      <c r="M6" s="35" t="s">
        <v>193</v>
      </c>
      <c r="N6" s="494">
        <v>46241</v>
      </c>
      <c r="O6" s="33" t="s">
        <v>2344</v>
      </c>
      <c r="P6" s="36"/>
      <c r="Q6" s="38" t="s">
        <v>2360</v>
      </c>
      <c r="R6" s="39"/>
      <c r="S6" s="40" t="s">
        <v>2345</v>
      </c>
    </row>
    <row r="7" spans="1:19" ht="114" hidden="1" customHeight="1">
      <c r="A7" s="32">
        <v>6</v>
      </c>
      <c r="B7" s="33" t="s">
        <v>2335</v>
      </c>
      <c r="C7" s="65" t="s">
        <v>2346</v>
      </c>
      <c r="D7" s="66" t="s">
        <v>2347</v>
      </c>
      <c r="E7" s="33" t="s">
        <v>2365</v>
      </c>
      <c r="F7" s="33" t="s">
        <v>222</v>
      </c>
      <c r="G7" s="33" t="s">
        <v>41</v>
      </c>
      <c r="H7" s="34" t="s">
        <v>2366</v>
      </c>
      <c r="I7" s="36" t="s">
        <v>2340</v>
      </c>
      <c r="J7" s="37" t="s">
        <v>2341</v>
      </c>
      <c r="K7" s="34" t="s">
        <v>2367</v>
      </c>
      <c r="L7" s="34" t="s">
        <v>2368</v>
      </c>
      <c r="M7" s="35" t="s">
        <v>193</v>
      </c>
      <c r="N7" s="494">
        <v>46241</v>
      </c>
      <c r="O7" s="33" t="s">
        <v>2344</v>
      </c>
      <c r="P7" s="36"/>
      <c r="Q7" s="38" t="s">
        <v>2360</v>
      </c>
      <c r="R7" s="39"/>
      <c r="S7" s="40" t="s">
        <v>2345</v>
      </c>
    </row>
    <row r="8" spans="1:19" ht="121.5" hidden="1" customHeight="1">
      <c r="A8" s="32">
        <v>7</v>
      </c>
      <c r="B8" s="33" t="s">
        <v>2335</v>
      </c>
      <c r="C8" s="65" t="s">
        <v>2346</v>
      </c>
      <c r="D8" s="66" t="s">
        <v>2347</v>
      </c>
      <c r="E8" s="33" t="s">
        <v>2369</v>
      </c>
      <c r="F8" s="33" t="s">
        <v>222</v>
      </c>
      <c r="G8" s="33" t="s">
        <v>41</v>
      </c>
      <c r="H8" s="34" t="s">
        <v>2370</v>
      </c>
      <c r="I8" s="36" t="s">
        <v>2340</v>
      </c>
      <c r="J8" s="37" t="s">
        <v>2341</v>
      </c>
      <c r="K8" s="34" t="s">
        <v>2371</v>
      </c>
      <c r="L8" s="34" t="s">
        <v>2364</v>
      </c>
      <c r="M8" s="35" t="s">
        <v>8</v>
      </c>
      <c r="N8" s="494">
        <v>46241</v>
      </c>
      <c r="O8" s="33" t="s">
        <v>2344</v>
      </c>
      <c r="P8" s="36"/>
      <c r="Q8" s="38"/>
      <c r="R8" s="39" t="e" vm="3">
        <v>#VALUE!</v>
      </c>
      <c r="S8" s="40" t="s">
        <v>2345</v>
      </c>
    </row>
    <row r="9" spans="1:19" ht="66" hidden="1" customHeight="1">
      <c r="A9" s="32">
        <v>8</v>
      </c>
      <c r="B9" s="33" t="s">
        <v>2335</v>
      </c>
      <c r="C9" s="65" t="s">
        <v>2346</v>
      </c>
      <c r="D9" s="66" t="s">
        <v>2347</v>
      </c>
      <c r="E9" s="33" t="s">
        <v>2372</v>
      </c>
      <c r="F9" s="33" t="s">
        <v>222</v>
      </c>
      <c r="G9" s="33" t="s">
        <v>41</v>
      </c>
      <c r="H9" s="36" t="s">
        <v>2373</v>
      </c>
      <c r="I9" s="36" t="s">
        <v>2340</v>
      </c>
      <c r="J9" s="41" t="s">
        <v>2341</v>
      </c>
      <c r="K9" s="36" t="s">
        <v>2374</v>
      </c>
      <c r="L9" s="36" t="s">
        <v>2375</v>
      </c>
      <c r="M9" s="35" t="s">
        <v>196</v>
      </c>
      <c r="N9" s="494">
        <v>46247</v>
      </c>
      <c r="O9" s="33" t="s">
        <v>2344</v>
      </c>
      <c r="P9" s="42" t="s">
        <v>2376</v>
      </c>
      <c r="Q9" s="38" t="s">
        <v>2377</v>
      </c>
      <c r="R9" s="43" t="s">
        <v>2378</v>
      </c>
      <c r="S9" s="40" t="s">
        <v>2345</v>
      </c>
    </row>
    <row r="10" spans="1:19" ht="70.5" hidden="1" customHeight="1">
      <c r="A10" s="32">
        <v>9</v>
      </c>
      <c r="B10" s="33" t="s">
        <v>2335</v>
      </c>
      <c r="C10" s="65" t="s">
        <v>2346</v>
      </c>
      <c r="D10" s="66" t="s">
        <v>2347</v>
      </c>
      <c r="E10" s="33" t="s">
        <v>2379</v>
      </c>
      <c r="F10" s="35" t="s">
        <v>222</v>
      </c>
      <c r="G10" s="35" t="s">
        <v>41</v>
      </c>
      <c r="H10" s="36" t="s">
        <v>2380</v>
      </c>
      <c r="I10" s="36" t="s">
        <v>2340</v>
      </c>
      <c r="J10" s="41" t="s">
        <v>2341</v>
      </c>
      <c r="K10" s="36" t="s">
        <v>2381</v>
      </c>
      <c r="L10" s="36" t="s">
        <v>2382</v>
      </c>
      <c r="M10" s="35" t="s">
        <v>8</v>
      </c>
      <c r="N10" s="494">
        <v>46245</v>
      </c>
      <c r="O10" s="33" t="s">
        <v>2344</v>
      </c>
      <c r="P10" s="36"/>
      <c r="Q10" s="38" t="s">
        <v>2383</v>
      </c>
      <c r="R10" s="39"/>
      <c r="S10" s="40" t="s">
        <v>2345</v>
      </c>
    </row>
    <row r="11" spans="1:19" ht="81" hidden="1" customHeight="1">
      <c r="A11" s="32">
        <v>10</v>
      </c>
      <c r="B11" s="33" t="s">
        <v>2335</v>
      </c>
      <c r="C11" s="65" t="s">
        <v>2346</v>
      </c>
      <c r="D11" s="66" t="s">
        <v>2347</v>
      </c>
      <c r="E11" s="33" t="s">
        <v>2384</v>
      </c>
      <c r="F11" s="35" t="s">
        <v>222</v>
      </c>
      <c r="G11" s="35" t="s">
        <v>41</v>
      </c>
      <c r="H11" s="36" t="s">
        <v>2385</v>
      </c>
      <c r="I11" s="36" t="s">
        <v>2340</v>
      </c>
      <c r="J11" s="41" t="s">
        <v>2341</v>
      </c>
      <c r="K11" s="36" t="s">
        <v>2386</v>
      </c>
      <c r="L11" s="36" t="s">
        <v>2387</v>
      </c>
      <c r="M11" s="35" t="s">
        <v>8</v>
      </c>
      <c r="N11" s="494">
        <v>46247</v>
      </c>
      <c r="O11" s="33" t="s">
        <v>2344</v>
      </c>
      <c r="P11" s="36"/>
      <c r="Q11" s="38" t="s">
        <v>2388</v>
      </c>
      <c r="R11" s="39" t="e" vm="4">
        <v>#VALUE!</v>
      </c>
      <c r="S11" s="40" t="s">
        <v>2345</v>
      </c>
    </row>
    <row r="12" spans="1:19" ht="156.75" hidden="1">
      <c r="A12" s="32">
        <v>11</v>
      </c>
      <c r="B12" s="33" t="s">
        <v>2335</v>
      </c>
      <c r="C12" s="33" t="s">
        <v>2389</v>
      </c>
      <c r="D12" s="34" t="s">
        <v>2390</v>
      </c>
      <c r="E12" s="33" t="s">
        <v>2391</v>
      </c>
      <c r="F12" s="33" t="s">
        <v>222</v>
      </c>
      <c r="G12" s="33" t="s">
        <v>40</v>
      </c>
      <c r="H12" s="34" t="s">
        <v>2392</v>
      </c>
      <c r="I12" s="36" t="s">
        <v>2340</v>
      </c>
      <c r="J12" s="37" t="s">
        <v>2341</v>
      </c>
      <c r="K12" s="34" t="s">
        <v>2393</v>
      </c>
      <c r="L12" s="34" t="s">
        <v>2394</v>
      </c>
      <c r="M12" s="35" t="s">
        <v>8</v>
      </c>
      <c r="N12" s="494">
        <v>46245</v>
      </c>
      <c r="O12" s="33" t="s">
        <v>2344</v>
      </c>
      <c r="P12" s="36"/>
      <c r="Q12" s="38" t="s">
        <v>2395</v>
      </c>
      <c r="R12" s="39" t="e" vm="5">
        <v>#VALUE!</v>
      </c>
      <c r="S12" s="40" t="s">
        <v>2345</v>
      </c>
    </row>
    <row r="13" spans="1:19" s="44" customFormat="1" ht="77.25" hidden="1" customHeight="1">
      <c r="A13" s="32">
        <v>12</v>
      </c>
      <c r="B13" s="33" t="s">
        <v>2335</v>
      </c>
      <c r="C13" s="65" t="s">
        <v>2389</v>
      </c>
      <c r="D13" s="66" t="s">
        <v>2390</v>
      </c>
      <c r="E13" s="33" t="s">
        <v>2396</v>
      </c>
      <c r="F13" s="33" t="s">
        <v>222</v>
      </c>
      <c r="G13" s="33" t="s">
        <v>40</v>
      </c>
      <c r="H13" s="34" t="s">
        <v>2397</v>
      </c>
      <c r="I13" s="36" t="s">
        <v>2340</v>
      </c>
      <c r="J13" s="37" t="s">
        <v>2341</v>
      </c>
      <c r="K13" s="34" t="s">
        <v>2398</v>
      </c>
      <c r="L13" s="34" t="s">
        <v>2399</v>
      </c>
      <c r="M13" s="35" t="s">
        <v>8</v>
      </c>
      <c r="N13" s="494">
        <v>46245</v>
      </c>
      <c r="O13" s="33" t="s">
        <v>2344</v>
      </c>
      <c r="P13" s="36"/>
      <c r="Q13" s="38" t="s">
        <v>2400</v>
      </c>
      <c r="R13" s="39" t="e" vm="6">
        <v>#VALUE!</v>
      </c>
      <c r="S13" s="40" t="s">
        <v>2345</v>
      </c>
    </row>
    <row r="14" spans="1:19" s="44" customFormat="1" ht="54" hidden="1" customHeight="1">
      <c r="A14" s="32">
        <v>13</v>
      </c>
      <c r="B14" s="33" t="s">
        <v>2335</v>
      </c>
      <c r="C14" s="65" t="s">
        <v>2389</v>
      </c>
      <c r="D14" s="66" t="s">
        <v>2390</v>
      </c>
      <c r="E14" s="33" t="s">
        <v>2401</v>
      </c>
      <c r="F14" s="33" t="s">
        <v>222</v>
      </c>
      <c r="G14" s="33" t="s">
        <v>40</v>
      </c>
      <c r="H14" s="34" t="s">
        <v>2402</v>
      </c>
      <c r="I14" s="36" t="s">
        <v>2340</v>
      </c>
      <c r="J14" s="37" t="s">
        <v>2341</v>
      </c>
      <c r="K14" s="34" t="s">
        <v>2403</v>
      </c>
      <c r="L14" s="34" t="s">
        <v>2404</v>
      </c>
      <c r="M14" s="35" t="s">
        <v>8</v>
      </c>
      <c r="N14" s="494">
        <v>46245</v>
      </c>
      <c r="O14" s="33" t="s">
        <v>2344</v>
      </c>
      <c r="P14" s="36"/>
      <c r="Q14" s="38" t="s">
        <v>2400</v>
      </c>
      <c r="R14" s="39" t="e" vm="7">
        <v>#VALUE!</v>
      </c>
      <c r="S14" s="40" t="s">
        <v>2345</v>
      </c>
    </row>
    <row r="15" spans="1:19" s="44" customFormat="1" ht="59.25" hidden="1" customHeight="1">
      <c r="A15" s="32">
        <v>14</v>
      </c>
      <c r="B15" s="33" t="s">
        <v>2335</v>
      </c>
      <c r="C15" s="65" t="s">
        <v>2389</v>
      </c>
      <c r="D15" s="66" t="s">
        <v>2390</v>
      </c>
      <c r="E15" s="33" t="s">
        <v>2405</v>
      </c>
      <c r="F15" s="33" t="s">
        <v>222</v>
      </c>
      <c r="G15" s="33" t="s">
        <v>40</v>
      </c>
      <c r="H15" s="34" t="s">
        <v>2406</v>
      </c>
      <c r="I15" s="36" t="s">
        <v>2340</v>
      </c>
      <c r="J15" s="37" t="s">
        <v>2341</v>
      </c>
      <c r="K15" s="34" t="s">
        <v>2407</v>
      </c>
      <c r="L15" s="34" t="s">
        <v>2408</v>
      </c>
      <c r="M15" s="35" t="s">
        <v>8</v>
      </c>
      <c r="N15" s="494">
        <v>46245</v>
      </c>
      <c r="O15" s="33" t="s">
        <v>2344</v>
      </c>
      <c r="P15" s="36"/>
      <c r="Q15" s="38" t="s">
        <v>2400</v>
      </c>
      <c r="R15" s="36" t="e" vm="8">
        <v>#VALUE!</v>
      </c>
      <c r="S15" s="40" t="s">
        <v>2345</v>
      </c>
    </row>
    <row r="16" spans="1:19" s="44" customFormat="1" ht="59.25" hidden="1" customHeight="1">
      <c r="A16" s="32">
        <v>15</v>
      </c>
      <c r="B16" s="33" t="s">
        <v>2335</v>
      </c>
      <c r="C16" s="65" t="s">
        <v>2389</v>
      </c>
      <c r="D16" s="66" t="s">
        <v>2390</v>
      </c>
      <c r="E16" s="33" t="s">
        <v>2409</v>
      </c>
      <c r="F16" s="33" t="s">
        <v>222</v>
      </c>
      <c r="G16" s="33" t="s">
        <v>40</v>
      </c>
      <c r="H16" s="34" t="s">
        <v>2410</v>
      </c>
      <c r="I16" s="36" t="s">
        <v>2340</v>
      </c>
      <c r="J16" s="37" t="s">
        <v>2341</v>
      </c>
      <c r="K16" s="34" t="s">
        <v>2411</v>
      </c>
      <c r="L16" s="34" t="s">
        <v>2412</v>
      </c>
      <c r="M16" s="35" t="s">
        <v>8</v>
      </c>
      <c r="N16" s="494">
        <v>46245</v>
      </c>
      <c r="O16" s="33" t="s">
        <v>2344</v>
      </c>
      <c r="P16" s="36"/>
      <c r="Q16" s="38" t="s">
        <v>2400</v>
      </c>
      <c r="R16" s="36" t="e" vm="9">
        <v>#VALUE!</v>
      </c>
      <c r="S16" s="40" t="s">
        <v>2345</v>
      </c>
    </row>
    <row r="17" spans="1:19" s="44" customFormat="1" ht="100.5" hidden="1" customHeight="1">
      <c r="A17" s="32">
        <v>16</v>
      </c>
      <c r="B17" s="33" t="s">
        <v>2335</v>
      </c>
      <c r="C17" s="65" t="s">
        <v>2389</v>
      </c>
      <c r="D17" s="66" t="s">
        <v>2390</v>
      </c>
      <c r="E17" s="33" t="s">
        <v>2413</v>
      </c>
      <c r="F17" s="33" t="s">
        <v>222</v>
      </c>
      <c r="G17" s="33" t="s">
        <v>40</v>
      </c>
      <c r="H17" s="34" t="s">
        <v>2414</v>
      </c>
      <c r="I17" s="36" t="s">
        <v>2340</v>
      </c>
      <c r="J17" s="37" t="s">
        <v>2341</v>
      </c>
      <c r="K17" s="34" t="s">
        <v>2415</v>
      </c>
      <c r="L17" s="45" t="s">
        <v>2416</v>
      </c>
      <c r="M17" s="35" t="s">
        <v>8</v>
      </c>
      <c r="N17" s="494">
        <v>46245</v>
      </c>
      <c r="O17" s="33" t="s">
        <v>2344</v>
      </c>
      <c r="P17" s="36"/>
      <c r="Q17" s="38" t="s">
        <v>2400</v>
      </c>
      <c r="R17" s="36"/>
      <c r="S17" s="40" t="s">
        <v>2345</v>
      </c>
    </row>
    <row r="18" spans="1:19" s="44" customFormat="1" ht="189.75" hidden="1" customHeight="1">
      <c r="A18" s="32">
        <v>17</v>
      </c>
      <c r="B18" s="33" t="s">
        <v>2335</v>
      </c>
      <c r="C18" s="65" t="s">
        <v>2389</v>
      </c>
      <c r="D18" s="66" t="s">
        <v>2390</v>
      </c>
      <c r="E18" s="33" t="s">
        <v>2417</v>
      </c>
      <c r="F18" s="33" t="s">
        <v>222</v>
      </c>
      <c r="G18" s="33" t="s">
        <v>40</v>
      </c>
      <c r="H18" s="34" t="s">
        <v>2418</v>
      </c>
      <c r="I18" s="36" t="s">
        <v>2419</v>
      </c>
      <c r="J18" s="37" t="s">
        <v>2341</v>
      </c>
      <c r="K18" s="34" t="s">
        <v>2420</v>
      </c>
      <c r="L18" s="34" t="s">
        <v>2421</v>
      </c>
      <c r="M18" s="35" t="s">
        <v>8</v>
      </c>
      <c r="N18" s="494">
        <v>46245</v>
      </c>
      <c r="O18" s="33" t="s">
        <v>2344</v>
      </c>
      <c r="P18" s="36"/>
      <c r="Q18" s="38" t="s">
        <v>2422</v>
      </c>
      <c r="R18" s="36" t="e" vm="10">
        <v>#VALUE!</v>
      </c>
      <c r="S18" s="40" t="s">
        <v>2345</v>
      </c>
    </row>
    <row r="19" spans="1:19" s="44" customFormat="1" ht="196.5" hidden="1" customHeight="1">
      <c r="A19" s="32">
        <v>18</v>
      </c>
      <c r="B19" s="33" t="s">
        <v>2335</v>
      </c>
      <c r="C19" s="65" t="s">
        <v>2389</v>
      </c>
      <c r="D19" s="66" t="s">
        <v>2390</v>
      </c>
      <c r="E19" s="33" t="s">
        <v>2423</v>
      </c>
      <c r="F19" s="33" t="s">
        <v>222</v>
      </c>
      <c r="G19" s="33" t="s">
        <v>40</v>
      </c>
      <c r="H19" s="34" t="s">
        <v>2424</v>
      </c>
      <c r="I19" s="36" t="s">
        <v>2425</v>
      </c>
      <c r="J19" s="37" t="s">
        <v>2341</v>
      </c>
      <c r="K19" s="34" t="s">
        <v>2426</v>
      </c>
      <c r="L19" s="34" t="s">
        <v>2427</v>
      </c>
      <c r="M19" s="35" t="s">
        <v>8</v>
      </c>
      <c r="N19" s="494">
        <v>46245</v>
      </c>
      <c r="O19" s="33" t="s">
        <v>2344</v>
      </c>
      <c r="P19" s="36"/>
      <c r="Q19" s="38" t="s">
        <v>2428</v>
      </c>
      <c r="R19" s="36" t="e" vm="10">
        <v>#VALUE!</v>
      </c>
      <c r="S19" s="40" t="s">
        <v>2345</v>
      </c>
    </row>
    <row r="20" spans="1:19" s="44" customFormat="1" ht="198.75" hidden="1" customHeight="1">
      <c r="A20" s="32">
        <v>19</v>
      </c>
      <c r="B20" s="33" t="s">
        <v>2335</v>
      </c>
      <c r="C20" s="65" t="s">
        <v>2389</v>
      </c>
      <c r="D20" s="66" t="s">
        <v>2390</v>
      </c>
      <c r="E20" s="33" t="s">
        <v>2429</v>
      </c>
      <c r="F20" s="33" t="s">
        <v>222</v>
      </c>
      <c r="G20" s="33" t="s">
        <v>40</v>
      </c>
      <c r="H20" s="34" t="s">
        <v>2430</v>
      </c>
      <c r="I20" s="36" t="s">
        <v>2431</v>
      </c>
      <c r="J20" s="37" t="s">
        <v>2341</v>
      </c>
      <c r="K20" s="34" t="s">
        <v>2432</v>
      </c>
      <c r="L20" s="34" t="s">
        <v>2427</v>
      </c>
      <c r="M20" s="35" t="s">
        <v>8</v>
      </c>
      <c r="N20" s="494">
        <v>46245</v>
      </c>
      <c r="O20" s="33" t="s">
        <v>2344</v>
      </c>
      <c r="P20" s="36"/>
      <c r="Q20" s="38" t="s">
        <v>2428</v>
      </c>
      <c r="R20" s="36" t="e" vm="10">
        <v>#VALUE!</v>
      </c>
      <c r="S20" s="40" t="s">
        <v>2345</v>
      </c>
    </row>
    <row r="21" spans="1:19" s="44" customFormat="1" ht="231.75" hidden="1" customHeight="1">
      <c r="A21" s="32">
        <v>20</v>
      </c>
      <c r="B21" s="33" t="s">
        <v>2335</v>
      </c>
      <c r="C21" s="65" t="s">
        <v>2389</v>
      </c>
      <c r="D21" s="66" t="s">
        <v>2390</v>
      </c>
      <c r="E21" s="33" t="s">
        <v>2433</v>
      </c>
      <c r="F21" s="33" t="s">
        <v>222</v>
      </c>
      <c r="G21" s="33" t="s">
        <v>40</v>
      </c>
      <c r="H21" s="34" t="s">
        <v>2434</v>
      </c>
      <c r="I21" s="36" t="s">
        <v>2431</v>
      </c>
      <c r="J21" s="37" t="s">
        <v>2341</v>
      </c>
      <c r="K21" s="34" t="s">
        <v>2435</v>
      </c>
      <c r="L21" s="34" t="s">
        <v>2436</v>
      </c>
      <c r="M21" s="35" t="s">
        <v>8</v>
      </c>
      <c r="N21" s="494">
        <v>46245</v>
      </c>
      <c r="O21" s="33" t="s">
        <v>2344</v>
      </c>
      <c r="P21" s="36"/>
      <c r="Q21" s="38" t="s">
        <v>2437</v>
      </c>
      <c r="R21" s="36" t="e" vm="11">
        <v>#VALUE!</v>
      </c>
      <c r="S21" s="40" t="s">
        <v>2345</v>
      </c>
    </row>
    <row r="22" spans="1:19" s="44" customFormat="1" ht="210.75" hidden="1" customHeight="1">
      <c r="A22" s="32">
        <v>21</v>
      </c>
      <c r="B22" s="33" t="s">
        <v>2335</v>
      </c>
      <c r="C22" s="65" t="s">
        <v>2389</v>
      </c>
      <c r="D22" s="66" t="s">
        <v>2390</v>
      </c>
      <c r="E22" s="33" t="s">
        <v>2438</v>
      </c>
      <c r="F22" s="33" t="s">
        <v>222</v>
      </c>
      <c r="G22" s="33" t="s">
        <v>40</v>
      </c>
      <c r="H22" s="34" t="s">
        <v>2439</v>
      </c>
      <c r="I22" s="36" t="s">
        <v>2440</v>
      </c>
      <c r="J22" s="37" t="s">
        <v>2341</v>
      </c>
      <c r="K22" s="34" t="s">
        <v>2441</v>
      </c>
      <c r="L22" s="34" t="s">
        <v>2442</v>
      </c>
      <c r="M22" s="35" t="s">
        <v>8</v>
      </c>
      <c r="N22" s="494">
        <v>46245</v>
      </c>
      <c r="O22" s="33" t="s">
        <v>2344</v>
      </c>
      <c r="P22" s="36"/>
      <c r="Q22" s="38" t="s">
        <v>2443</v>
      </c>
      <c r="R22" s="36" t="e" vm="12">
        <v>#VALUE!</v>
      </c>
      <c r="S22" s="40" t="s">
        <v>2345</v>
      </c>
    </row>
    <row r="23" spans="1:19" s="44" customFormat="1" ht="216.75" hidden="1" customHeight="1">
      <c r="A23" s="32">
        <v>22</v>
      </c>
      <c r="B23" s="33" t="s">
        <v>2335</v>
      </c>
      <c r="C23" s="65" t="s">
        <v>2389</v>
      </c>
      <c r="D23" s="66" t="s">
        <v>2390</v>
      </c>
      <c r="E23" s="33" t="s">
        <v>2444</v>
      </c>
      <c r="F23" s="33" t="s">
        <v>222</v>
      </c>
      <c r="G23" s="33" t="s">
        <v>40</v>
      </c>
      <c r="H23" s="34" t="s">
        <v>2445</v>
      </c>
      <c r="I23" s="36" t="s">
        <v>2446</v>
      </c>
      <c r="J23" s="37" t="s">
        <v>2341</v>
      </c>
      <c r="K23" s="34" t="s">
        <v>2447</v>
      </c>
      <c r="L23" s="34" t="s">
        <v>2448</v>
      </c>
      <c r="M23" s="35" t="s">
        <v>8</v>
      </c>
      <c r="N23" s="494">
        <v>46245</v>
      </c>
      <c r="O23" s="33" t="s">
        <v>2344</v>
      </c>
      <c r="P23" s="36"/>
      <c r="Q23" s="38" t="s">
        <v>2449</v>
      </c>
      <c r="R23" s="36" t="e" vm="12">
        <v>#VALUE!</v>
      </c>
      <c r="S23" s="40" t="s">
        <v>2345</v>
      </c>
    </row>
    <row r="24" spans="1:19" s="44" customFormat="1" ht="181.5" hidden="1" customHeight="1">
      <c r="A24" s="32">
        <v>23</v>
      </c>
      <c r="B24" s="33" t="s">
        <v>2335</v>
      </c>
      <c r="C24" s="65" t="s">
        <v>2389</v>
      </c>
      <c r="D24" s="66" t="s">
        <v>2390</v>
      </c>
      <c r="E24" s="33" t="s">
        <v>2450</v>
      </c>
      <c r="F24" s="33" t="s">
        <v>222</v>
      </c>
      <c r="G24" s="33" t="s">
        <v>40</v>
      </c>
      <c r="H24" s="34" t="s">
        <v>2451</v>
      </c>
      <c r="I24" s="36" t="s">
        <v>2452</v>
      </c>
      <c r="J24" s="37" t="s">
        <v>2341</v>
      </c>
      <c r="K24" s="34" t="s">
        <v>2453</v>
      </c>
      <c r="L24" s="34" t="s">
        <v>2448</v>
      </c>
      <c r="M24" s="35" t="s">
        <v>8</v>
      </c>
      <c r="N24" s="494">
        <v>46245</v>
      </c>
      <c r="O24" s="33" t="s">
        <v>2344</v>
      </c>
      <c r="P24" s="36"/>
      <c r="Q24" s="38" t="s">
        <v>2449</v>
      </c>
      <c r="R24" s="36" t="e" vm="12">
        <v>#VALUE!</v>
      </c>
      <c r="S24" s="40" t="s">
        <v>2345</v>
      </c>
    </row>
    <row r="25" spans="1:19" s="44" customFormat="1" ht="184.5" hidden="1" customHeight="1">
      <c r="A25" s="32">
        <v>24</v>
      </c>
      <c r="B25" s="33" t="s">
        <v>2335</v>
      </c>
      <c r="C25" s="65" t="s">
        <v>2389</v>
      </c>
      <c r="D25" s="66" t="s">
        <v>2390</v>
      </c>
      <c r="E25" s="33" t="s">
        <v>2454</v>
      </c>
      <c r="F25" s="33" t="s">
        <v>222</v>
      </c>
      <c r="G25" s="33" t="s">
        <v>40</v>
      </c>
      <c r="H25" s="34" t="s">
        <v>2455</v>
      </c>
      <c r="I25" s="36" t="s">
        <v>2452</v>
      </c>
      <c r="J25" s="37" t="s">
        <v>2341</v>
      </c>
      <c r="K25" s="34" t="s">
        <v>2456</v>
      </c>
      <c r="L25" s="34" t="s">
        <v>2457</v>
      </c>
      <c r="M25" s="35" t="s">
        <v>8</v>
      </c>
      <c r="N25" s="494">
        <v>46245</v>
      </c>
      <c r="O25" s="33" t="s">
        <v>2344</v>
      </c>
      <c r="P25" s="36"/>
      <c r="Q25" s="38" t="s">
        <v>2458</v>
      </c>
      <c r="R25" s="36" t="e" vm="13">
        <v>#VALUE!</v>
      </c>
      <c r="S25" s="40" t="s">
        <v>2345</v>
      </c>
    </row>
    <row r="26" spans="1:19" s="44" customFormat="1" ht="200.25" hidden="1" customHeight="1">
      <c r="A26" s="32">
        <v>25</v>
      </c>
      <c r="B26" s="33" t="s">
        <v>2335</v>
      </c>
      <c r="C26" s="65" t="s">
        <v>2389</v>
      </c>
      <c r="D26" s="66" t="s">
        <v>2390</v>
      </c>
      <c r="E26" s="33" t="s">
        <v>2459</v>
      </c>
      <c r="F26" s="33" t="s">
        <v>222</v>
      </c>
      <c r="G26" s="33" t="s">
        <v>40</v>
      </c>
      <c r="H26" s="34" t="s">
        <v>2460</v>
      </c>
      <c r="I26" s="36" t="s">
        <v>2461</v>
      </c>
      <c r="J26" s="37" t="s">
        <v>2341</v>
      </c>
      <c r="K26" s="34" t="s">
        <v>2462</v>
      </c>
      <c r="L26" s="34" t="s">
        <v>2463</v>
      </c>
      <c r="M26" s="35" t="s">
        <v>8</v>
      </c>
      <c r="N26" s="494">
        <v>46245</v>
      </c>
      <c r="O26" s="33" t="s">
        <v>2344</v>
      </c>
      <c r="P26" s="36"/>
      <c r="Q26" s="38" t="s">
        <v>2464</v>
      </c>
      <c r="R26" s="36" t="e" vm="14">
        <v>#VALUE!</v>
      </c>
      <c r="S26" s="40" t="s">
        <v>2345</v>
      </c>
    </row>
    <row r="27" spans="1:19" ht="200.25" hidden="1" customHeight="1">
      <c r="A27" s="32">
        <v>26</v>
      </c>
      <c r="B27" s="33" t="s">
        <v>2335</v>
      </c>
      <c r="C27" s="65" t="s">
        <v>2389</v>
      </c>
      <c r="D27" s="66" t="s">
        <v>2390</v>
      </c>
      <c r="E27" s="33" t="s">
        <v>2465</v>
      </c>
      <c r="F27" s="33" t="s">
        <v>222</v>
      </c>
      <c r="G27" s="33" t="s">
        <v>40</v>
      </c>
      <c r="H27" s="34" t="s">
        <v>2466</v>
      </c>
      <c r="I27" s="36" t="s">
        <v>2467</v>
      </c>
      <c r="J27" s="37" t="s">
        <v>2341</v>
      </c>
      <c r="K27" s="34" t="s">
        <v>2468</v>
      </c>
      <c r="L27" s="34" t="s">
        <v>2469</v>
      </c>
      <c r="M27" s="35" t="s">
        <v>8</v>
      </c>
      <c r="N27" s="494">
        <v>46245</v>
      </c>
      <c r="O27" s="33" t="s">
        <v>2344</v>
      </c>
      <c r="P27" s="36"/>
      <c r="Q27" s="38" t="s">
        <v>2470</v>
      </c>
      <c r="R27" s="36" t="e" vm="14">
        <v>#VALUE!</v>
      </c>
      <c r="S27" s="40" t="s">
        <v>2345</v>
      </c>
    </row>
    <row r="28" spans="1:19" ht="200.25" hidden="1" customHeight="1">
      <c r="A28" s="32">
        <v>27</v>
      </c>
      <c r="B28" s="33" t="s">
        <v>2335</v>
      </c>
      <c r="C28" s="65" t="s">
        <v>2389</v>
      </c>
      <c r="D28" s="66" t="s">
        <v>2390</v>
      </c>
      <c r="E28" s="33" t="s">
        <v>2471</v>
      </c>
      <c r="F28" s="33" t="s">
        <v>222</v>
      </c>
      <c r="G28" s="33" t="s">
        <v>40</v>
      </c>
      <c r="H28" s="34" t="s">
        <v>2472</v>
      </c>
      <c r="I28" s="36" t="s">
        <v>2473</v>
      </c>
      <c r="J28" s="37" t="s">
        <v>2341</v>
      </c>
      <c r="K28" s="34" t="s">
        <v>2474</v>
      </c>
      <c r="L28" s="34" t="s">
        <v>2469</v>
      </c>
      <c r="M28" s="35" t="s">
        <v>8</v>
      </c>
      <c r="N28" s="494">
        <v>46245</v>
      </c>
      <c r="O28" s="33" t="s">
        <v>2344</v>
      </c>
      <c r="P28" s="36"/>
      <c r="Q28" s="38" t="s">
        <v>2470</v>
      </c>
      <c r="R28" s="36" t="e" vm="14">
        <v>#VALUE!</v>
      </c>
      <c r="S28" s="40" t="s">
        <v>2345</v>
      </c>
    </row>
    <row r="29" spans="1:19" ht="200.25" hidden="1" customHeight="1">
      <c r="A29" s="32">
        <v>28</v>
      </c>
      <c r="B29" s="33" t="s">
        <v>2335</v>
      </c>
      <c r="C29" s="65" t="s">
        <v>2389</v>
      </c>
      <c r="D29" s="66" t="s">
        <v>2390</v>
      </c>
      <c r="E29" s="33" t="s">
        <v>2475</v>
      </c>
      <c r="F29" s="33" t="s">
        <v>222</v>
      </c>
      <c r="G29" s="33" t="s">
        <v>40</v>
      </c>
      <c r="H29" s="34" t="s">
        <v>2476</v>
      </c>
      <c r="I29" s="36" t="s">
        <v>2473</v>
      </c>
      <c r="J29" s="37" t="s">
        <v>2341</v>
      </c>
      <c r="K29" s="34" t="s">
        <v>2477</v>
      </c>
      <c r="L29" s="34" t="s">
        <v>2478</v>
      </c>
      <c r="M29" s="35" t="s">
        <v>8</v>
      </c>
      <c r="N29" s="494">
        <v>46245</v>
      </c>
      <c r="O29" s="33" t="s">
        <v>2344</v>
      </c>
      <c r="P29" s="36"/>
      <c r="Q29" s="38" t="s">
        <v>2479</v>
      </c>
      <c r="R29" s="39"/>
      <c r="S29" s="40" t="s">
        <v>2345</v>
      </c>
    </row>
    <row r="30" spans="1:19" ht="197.25" hidden="1" customHeight="1">
      <c r="A30" s="32">
        <v>29</v>
      </c>
      <c r="B30" s="33" t="s">
        <v>2335</v>
      </c>
      <c r="C30" s="65" t="s">
        <v>2389</v>
      </c>
      <c r="D30" s="66" t="s">
        <v>2390</v>
      </c>
      <c r="E30" s="33" t="s">
        <v>2480</v>
      </c>
      <c r="F30" s="33" t="s">
        <v>222</v>
      </c>
      <c r="G30" s="33" t="s">
        <v>40</v>
      </c>
      <c r="H30" s="34" t="s">
        <v>2481</v>
      </c>
      <c r="I30" s="36" t="s">
        <v>2482</v>
      </c>
      <c r="J30" s="37" t="s">
        <v>2341</v>
      </c>
      <c r="K30" s="34" t="s">
        <v>2483</v>
      </c>
      <c r="L30" s="34" t="s">
        <v>2484</v>
      </c>
      <c r="M30" s="35" t="s">
        <v>8</v>
      </c>
      <c r="N30" s="494">
        <v>46245</v>
      </c>
      <c r="O30" s="33" t="s">
        <v>2344</v>
      </c>
      <c r="P30" s="36"/>
      <c r="Q30" s="38" t="s">
        <v>2485</v>
      </c>
      <c r="R30" s="39" t="e" vm="15">
        <v>#VALUE!</v>
      </c>
      <c r="S30" s="40" t="s">
        <v>2345</v>
      </c>
    </row>
    <row r="31" spans="1:19" ht="197.25" hidden="1" customHeight="1">
      <c r="A31" s="32">
        <v>30</v>
      </c>
      <c r="B31" s="33" t="s">
        <v>2335</v>
      </c>
      <c r="C31" s="65" t="s">
        <v>2389</v>
      </c>
      <c r="D31" s="66" t="s">
        <v>2390</v>
      </c>
      <c r="E31" s="33" t="s">
        <v>2486</v>
      </c>
      <c r="F31" s="33" t="s">
        <v>222</v>
      </c>
      <c r="G31" s="33" t="s">
        <v>40</v>
      </c>
      <c r="H31" s="34" t="s">
        <v>2487</v>
      </c>
      <c r="I31" s="36" t="s">
        <v>2488</v>
      </c>
      <c r="J31" s="37" t="s">
        <v>2341</v>
      </c>
      <c r="K31" s="34" t="s">
        <v>2489</v>
      </c>
      <c r="L31" s="34" t="s">
        <v>2490</v>
      </c>
      <c r="M31" s="35" t="s">
        <v>8</v>
      </c>
      <c r="N31" s="494">
        <v>46245</v>
      </c>
      <c r="O31" s="33" t="s">
        <v>2344</v>
      </c>
      <c r="P31" s="36"/>
      <c r="Q31" s="38" t="s">
        <v>2491</v>
      </c>
      <c r="R31" s="39" t="e" vm="15">
        <v>#VALUE!</v>
      </c>
      <c r="S31" s="40" t="s">
        <v>2345</v>
      </c>
    </row>
    <row r="32" spans="1:19" ht="197.25" hidden="1" customHeight="1">
      <c r="A32" s="32">
        <v>31</v>
      </c>
      <c r="B32" s="33" t="s">
        <v>2335</v>
      </c>
      <c r="C32" s="65" t="s">
        <v>2389</v>
      </c>
      <c r="D32" s="66" t="s">
        <v>2390</v>
      </c>
      <c r="E32" s="33" t="s">
        <v>2492</v>
      </c>
      <c r="F32" s="33" t="s">
        <v>222</v>
      </c>
      <c r="G32" s="33" t="s">
        <v>40</v>
      </c>
      <c r="H32" s="34" t="s">
        <v>2493</v>
      </c>
      <c r="I32" s="36" t="s">
        <v>2494</v>
      </c>
      <c r="J32" s="37" t="s">
        <v>2341</v>
      </c>
      <c r="K32" s="34" t="s">
        <v>2495</v>
      </c>
      <c r="L32" s="34" t="s">
        <v>2490</v>
      </c>
      <c r="M32" s="35" t="s">
        <v>8</v>
      </c>
      <c r="N32" s="494">
        <v>46245</v>
      </c>
      <c r="O32" s="33" t="s">
        <v>2344</v>
      </c>
      <c r="P32" s="36"/>
      <c r="Q32" s="38" t="s">
        <v>2491</v>
      </c>
      <c r="R32" s="39" t="e" vm="15">
        <v>#VALUE!</v>
      </c>
      <c r="S32" s="40" t="s">
        <v>2345</v>
      </c>
    </row>
    <row r="33" spans="1:19" ht="197.25" hidden="1" customHeight="1">
      <c r="A33" s="32">
        <v>32</v>
      </c>
      <c r="B33" s="33" t="s">
        <v>2335</v>
      </c>
      <c r="C33" s="65" t="s">
        <v>2389</v>
      </c>
      <c r="D33" s="66" t="s">
        <v>2390</v>
      </c>
      <c r="E33" s="33" t="s">
        <v>2496</v>
      </c>
      <c r="F33" s="33" t="s">
        <v>222</v>
      </c>
      <c r="G33" s="33" t="s">
        <v>40</v>
      </c>
      <c r="H33" s="34" t="s">
        <v>2497</v>
      </c>
      <c r="I33" s="36" t="s">
        <v>2494</v>
      </c>
      <c r="J33" s="37" t="s">
        <v>2341</v>
      </c>
      <c r="K33" s="34" t="s">
        <v>2498</v>
      </c>
      <c r="L33" s="34" t="s">
        <v>2499</v>
      </c>
      <c r="M33" s="35" t="s">
        <v>8</v>
      </c>
      <c r="N33" s="494">
        <v>46245</v>
      </c>
      <c r="O33" s="33" t="s">
        <v>2344</v>
      </c>
      <c r="P33" s="36"/>
      <c r="Q33" s="38" t="s">
        <v>2500</v>
      </c>
      <c r="R33" s="39" t="e" vm="16">
        <v>#VALUE!</v>
      </c>
      <c r="S33" s="40" t="s">
        <v>2345</v>
      </c>
    </row>
    <row r="34" spans="1:19" ht="119.25" hidden="1" customHeight="1">
      <c r="A34" s="32">
        <v>33</v>
      </c>
      <c r="B34" s="33" t="s">
        <v>2335</v>
      </c>
      <c r="C34" s="33" t="s">
        <v>2501</v>
      </c>
      <c r="D34" s="34" t="s">
        <v>2502</v>
      </c>
      <c r="E34" s="33" t="s">
        <v>2503</v>
      </c>
      <c r="F34" s="33" t="s">
        <v>222</v>
      </c>
      <c r="G34" s="33" t="s">
        <v>40</v>
      </c>
      <c r="H34" s="34" t="s">
        <v>2504</v>
      </c>
      <c r="I34" s="36" t="s">
        <v>2340</v>
      </c>
      <c r="J34" s="37" t="s">
        <v>2341</v>
      </c>
      <c r="K34" s="34" t="s">
        <v>2505</v>
      </c>
      <c r="L34" s="34" t="s">
        <v>2506</v>
      </c>
      <c r="M34" s="35" t="s">
        <v>8</v>
      </c>
      <c r="N34" s="494">
        <v>46245</v>
      </c>
      <c r="O34" s="33" t="s">
        <v>2344</v>
      </c>
      <c r="P34" s="36"/>
      <c r="Q34" s="38" t="s">
        <v>2507</v>
      </c>
      <c r="R34" s="39" t="e" vm="17">
        <v>#VALUE!</v>
      </c>
      <c r="S34" s="40" t="s">
        <v>2345</v>
      </c>
    </row>
    <row r="35" spans="1:19" ht="209.25" hidden="1" customHeight="1">
      <c r="A35" s="32">
        <v>34</v>
      </c>
      <c r="B35" s="33" t="s">
        <v>2335</v>
      </c>
      <c r="C35" s="65" t="s">
        <v>2501</v>
      </c>
      <c r="D35" s="66" t="s">
        <v>2502</v>
      </c>
      <c r="E35" s="33" t="s">
        <v>2508</v>
      </c>
      <c r="F35" s="33" t="s">
        <v>222</v>
      </c>
      <c r="G35" s="33" t="s">
        <v>40</v>
      </c>
      <c r="H35" s="34" t="s">
        <v>2509</v>
      </c>
      <c r="I35" s="36" t="s">
        <v>2340</v>
      </c>
      <c r="J35" s="37" t="s">
        <v>2341</v>
      </c>
      <c r="K35" s="34" t="s">
        <v>2510</v>
      </c>
      <c r="L35" s="34" t="s">
        <v>2511</v>
      </c>
      <c r="M35" s="35" t="s">
        <v>196</v>
      </c>
      <c r="N35" s="494">
        <v>46247</v>
      </c>
      <c r="O35" s="33" t="s">
        <v>2344</v>
      </c>
      <c r="P35" s="42" t="s">
        <v>2512</v>
      </c>
      <c r="Q35" s="38" t="s">
        <v>2513</v>
      </c>
      <c r="R35" s="39" t="e" vm="18">
        <v>#VALUE!</v>
      </c>
      <c r="S35" s="40" t="s">
        <v>2345</v>
      </c>
    </row>
    <row r="36" spans="1:19" ht="275.25" hidden="1" customHeight="1">
      <c r="A36" s="32">
        <v>35</v>
      </c>
      <c r="B36" s="33" t="s">
        <v>2335</v>
      </c>
      <c r="C36" s="65" t="s">
        <v>2501</v>
      </c>
      <c r="D36" s="66" t="s">
        <v>2502</v>
      </c>
      <c r="E36" s="33" t="s">
        <v>2514</v>
      </c>
      <c r="F36" s="33" t="s">
        <v>222</v>
      </c>
      <c r="G36" s="33" t="s">
        <v>40</v>
      </c>
      <c r="H36" s="34" t="s">
        <v>2515</v>
      </c>
      <c r="I36" s="36" t="s">
        <v>2340</v>
      </c>
      <c r="J36" s="37" t="s">
        <v>2341</v>
      </c>
      <c r="K36" s="34" t="s">
        <v>2516</v>
      </c>
      <c r="L36" s="34" t="s">
        <v>2517</v>
      </c>
      <c r="M36" s="35" t="s">
        <v>196</v>
      </c>
      <c r="N36" s="494">
        <v>46247</v>
      </c>
      <c r="O36" s="33" t="s">
        <v>2344</v>
      </c>
      <c r="P36" s="42" t="s">
        <v>2518</v>
      </c>
      <c r="Q36" s="38" t="s">
        <v>2519</v>
      </c>
      <c r="R36" s="39" t="e" vm="19">
        <v>#VALUE!</v>
      </c>
      <c r="S36" s="40" t="s">
        <v>2345</v>
      </c>
    </row>
    <row r="37" spans="1:19" ht="369" hidden="1" customHeight="1">
      <c r="A37" s="32">
        <v>36</v>
      </c>
      <c r="B37" s="33" t="s">
        <v>2335</v>
      </c>
      <c r="C37" s="65" t="s">
        <v>2501</v>
      </c>
      <c r="D37" s="66" t="s">
        <v>2502</v>
      </c>
      <c r="E37" s="33" t="s">
        <v>2520</v>
      </c>
      <c r="F37" s="33" t="s">
        <v>222</v>
      </c>
      <c r="G37" s="33" t="s">
        <v>40</v>
      </c>
      <c r="H37" s="34" t="s">
        <v>2521</v>
      </c>
      <c r="I37" s="36" t="s">
        <v>2340</v>
      </c>
      <c r="J37" s="37" t="s">
        <v>2341</v>
      </c>
      <c r="K37" s="34" t="s">
        <v>2522</v>
      </c>
      <c r="L37" s="34" t="s">
        <v>2523</v>
      </c>
      <c r="M37" s="35" t="s">
        <v>8</v>
      </c>
      <c r="N37" s="494">
        <v>46247</v>
      </c>
      <c r="O37" s="33" t="s">
        <v>2344</v>
      </c>
      <c r="P37" s="36"/>
      <c r="Q37" s="38" t="s">
        <v>2524</v>
      </c>
      <c r="R37" s="39" t="e" vm="20">
        <v>#VALUE!</v>
      </c>
      <c r="S37" s="40" t="s">
        <v>2345</v>
      </c>
    </row>
    <row r="38" spans="1:19" ht="199.5" hidden="1">
      <c r="A38" s="32">
        <v>37</v>
      </c>
      <c r="B38" s="33" t="s">
        <v>2335</v>
      </c>
      <c r="C38" s="65" t="s">
        <v>2501</v>
      </c>
      <c r="D38" s="66" t="s">
        <v>2502</v>
      </c>
      <c r="E38" s="33" t="s">
        <v>2525</v>
      </c>
      <c r="F38" s="33" t="s">
        <v>222</v>
      </c>
      <c r="G38" s="33" t="s">
        <v>40</v>
      </c>
      <c r="H38" s="34" t="s">
        <v>2526</v>
      </c>
      <c r="I38" s="36" t="s">
        <v>2340</v>
      </c>
      <c r="J38" s="37" t="s">
        <v>2341</v>
      </c>
      <c r="K38" s="34" t="s">
        <v>2527</v>
      </c>
      <c r="L38" s="34" t="s">
        <v>2528</v>
      </c>
      <c r="M38" s="35" t="s">
        <v>8</v>
      </c>
      <c r="N38" s="494">
        <v>46247</v>
      </c>
      <c r="O38" s="33" t="s">
        <v>2344</v>
      </c>
      <c r="P38" s="36"/>
      <c r="Q38" s="38"/>
      <c r="R38" s="39" t="e" vm="21">
        <v>#VALUE!</v>
      </c>
      <c r="S38" s="40" t="s">
        <v>2345</v>
      </c>
    </row>
    <row r="39" spans="1:19" ht="99.75" hidden="1">
      <c r="A39" s="32">
        <v>38</v>
      </c>
      <c r="B39" s="33" t="s">
        <v>2335</v>
      </c>
      <c r="C39" s="65" t="s">
        <v>2501</v>
      </c>
      <c r="D39" s="66" t="s">
        <v>2502</v>
      </c>
      <c r="E39" s="33" t="s">
        <v>2529</v>
      </c>
      <c r="F39" s="33" t="s">
        <v>222</v>
      </c>
      <c r="G39" s="33" t="s">
        <v>40</v>
      </c>
      <c r="H39" s="34" t="s">
        <v>2530</v>
      </c>
      <c r="I39" s="36" t="s">
        <v>2340</v>
      </c>
      <c r="J39" s="37" t="s">
        <v>2341</v>
      </c>
      <c r="K39" s="34" t="s">
        <v>2531</v>
      </c>
      <c r="L39" s="34" t="s">
        <v>2532</v>
      </c>
      <c r="M39" s="35" t="s">
        <v>8</v>
      </c>
      <c r="N39" s="494">
        <v>46248</v>
      </c>
      <c r="O39" s="33" t="s">
        <v>2344</v>
      </c>
      <c r="P39" s="42" t="s">
        <v>2533</v>
      </c>
      <c r="Q39" s="38" t="s">
        <v>2534</v>
      </c>
      <c r="R39" s="39" t="e" vm="22">
        <v>#VALUE!</v>
      </c>
      <c r="S39" s="40" t="s">
        <v>2345</v>
      </c>
    </row>
    <row r="40" spans="1:19" ht="99.75" hidden="1">
      <c r="A40" s="32">
        <v>39</v>
      </c>
      <c r="B40" s="33" t="s">
        <v>2335</v>
      </c>
      <c r="C40" s="65" t="s">
        <v>2501</v>
      </c>
      <c r="D40" s="66" t="s">
        <v>2502</v>
      </c>
      <c r="E40" s="33" t="s">
        <v>2535</v>
      </c>
      <c r="F40" s="33" t="s">
        <v>222</v>
      </c>
      <c r="G40" s="33" t="s">
        <v>40</v>
      </c>
      <c r="H40" s="34" t="s">
        <v>2536</v>
      </c>
      <c r="I40" s="36" t="s">
        <v>2340</v>
      </c>
      <c r="J40" s="37" t="s">
        <v>2341</v>
      </c>
      <c r="K40" s="34" t="s">
        <v>2537</v>
      </c>
      <c r="L40" s="34" t="s">
        <v>2538</v>
      </c>
      <c r="M40" s="35" t="s">
        <v>8</v>
      </c>
      <c r="N40" s="494">
        <v>46247</v>
      </c>
      <c r="O40" s="33" t="s">
        <v>2344</v>
      </c>
      <c r="P40" s="36"/>
      <c r="Q40" s="38"/>
      <c r="R40" s="39" t="s">
        <v>2539</v>
      </c>
      <c r="S40" s="40" t="s">
        <v>2345</v>
      </c>
    </row>
    <row r="41" spans="1:19" ht="114.75" hidden="1" customHeight="1">
      <c r="A41" s="32">
        <v>40</v>
      </c>
      <c r="B41" s="33" t="s">
        <v>2335</v>
      </c>
      <c r="C41" s="65" t="s">
        <v>2501</v>
      </c>
      <c r="D41" s="66" t="s">
        <v>2502</v>
      </c>
      <c r="E41" s="33" t="s">
        <v>2540</v>
      </c>
      <c r="F41" s="33" t="s">
        <v>222</v>
      </c>
      <c r="G41" s="33" t="s">
        <v>41</v>
      </c>
      <c r="H41" s="34" t="s">
        <v>2541</v>
      </c>
      <c r="I41" s="36" t="s">
        <v>2340</v>
      </c>
      <c r="J41" s="37" t="s">
        <v>2341</v>
      </c>
      <c r="K41" s="34" t="s">
        <v>2542</v>
      </c>
      <c r="L41" s="34" t="s">
        <v>2543</v>
      </c>
      <c r="M41" s="35" t="s">
        <v>9</v>
      </c>
      <c r="N41" s="494">
        <v>46248</v>
      </c>
      <c r="O41" s="33" t="s">
        <v>2344</v>
      </c>
      <c r="P41" s="42" t="s">
        <v>2544</v>
      </c>
      <c r="Q41" s="38" t="s">
        <v>2545</v>
      </c>
      <c r="R41" s="84" t="e" vm="23">
        <v>#VALUE!</v>
      </c>
      <c r="S41" s="40" t="s">
        <v>2345</v>
      </c>
    </row>
    <row r="42" spans="1:19" ht="71.25" hidden="1">
      <c r="A42" s="32">
        <v>41</v>
      </c>
      <c r="B42" s="33" t="s">
        <v>2335</v>
      </c>
      <c r="C42" s="50" t="s">
        <v>2546</v>
      </c>
      <c r="D42" s="51" t="s">
        <v>2547</v>
      </c>
      <c r="E42" s="33" t="s">
        <v>2548</v>
      </c>
      <c r="F42" s="33" t="s">
        <v>222</v>
      </c>
      <c r="G42" s="33" t="s">
        <v>40</v>
      </c>
      <c r="H42" s="34" t="s">
        <v>2549</v>
      </c>
      <c r="I42" s="36" t="s">
        <v>2340</v>
      </c>
      <c r="J42" s="37" t="s">
        <v>2341</v>
      </c>
      <c r="K42" s="34" t="s">
        <v>2550</v>
      </c>
      <c r="L42" s="34" t="s">
        <v>2551</v>
      </c>
      <c r="M42" s="35" t="s">
        <v>8</v>
      </c>
      <c r="N42" s="494">
        <v>46247</v>
      </c>
      <c r="O42" s="33" t="s">
        <v>2344</v>
      </c>
      <c r="P42" s="36"/>
      <c r="Q42" s="38" t="s">
        <v>2552</v>
      </c>
      <c r="R42" s="39" t="e" vm="24">
        <v>#VALUE!</v>
      </c>
      <c r="S42" s="40" t="s">
        <v>2345</v>
      </c>
    </row>
    <row r="43" spans="1:19" ht="142.5" hidden="1">
      <c r="A43" s="32">
        <v>42</v>
      </c>
      <c r="B43" s="33" t="s">
        <v>2335</v>
      </c>
      <c r="C43" s="65" t="s">
        <v>2546</v>
      </c>
      <c r="D43" s="66" t="s">
        <v>2547</v>
      </c>
      <c r="E43" s="33" t="s">
        <v>2553</v>
      </c>
      <c r="F43" s="33" t="s">
        <v>222</v>
      </c>
      <c r="G43" s="33" t="s">
        <v>40</v>
      </c>
      <c r="H43" s="34" t="s">
        <v>2554</v>
      </c>
      <c r="I43" s="36" t="s">
        <v>2340</v>
      </c>
      <c r="J43" s="37" t="s">
        <v>2341</v>
      </c>
      <c r="K43" s="34" t="s">
        <v>2555</v>
      </c>
      <c r="L43" s="34" t="s">
        <v>2556</v>
      </c>
      <c r="M43" s="35" t="s">
        <v>9</v>
      </c>
      <c r="N43" s="494">
        <v>46247</v>
      </c>
      <c r="O43" s="33" t="s">
        <v>2344</v>
      </c>
      <c r="P43" s="42" t="s">
        <v>2557</v>
      </c>
      <c r="Q43" s="38" t="s">
        <v>2558</v>
      </c>
      <c r="R43" s="39"/>
      <c r="S43" s="40" t="s">
        <v>2345</v>
      </c>
    </row>
    <row r="44" spans="1:19" ht="294.75" hidden="1" customHeight="1">
      <c r="A44" s="32">
        <v>43</v>
      </c>
      <c r="B44" s="33" t="s">
        <v>2335</v>
      </c>
      <c r="C44" s="65" t="s">
        <v>2546</v>
      </c>
      <c r="D44" s="66" t="s">
        <v>2547</v>
      </c>
      <c r="E44" s="33" t="s">
        <v>2559</v>
      </c>
      <c r="F44" s="33" t="s">
        <v>222</v>
      </c>
      <c r="G44" s="33" t="s">
        <v>40</v>
      </c>
      <c r="H44" s="36" t="s">
        <v>2560</v>
      </c>
      <c r="I44" s="36" t="s">
        <v>2340</v>
      </c>
      <c r="J44" s="37" t="s">
        <v>2341</v>
      </c>
      <c r="K44" s="34" t="s">
        <v>2561</v>
      </c>
      <c r="L44" s="36" t="s">
        <v>2562</v>
      </c>
      <c r="M44" s="35" t="s">
        <v>8</v>
      </c>
      <c r="N44" s="494">
        <v>46248</v>
      </c>
      <c r="O44" s="33" t="s">
        <v>2344</v>
      </c>
      <c r="P44" s="36"/>
      <c r="Q44" s="38" t="s">
        <v>2563</v>
      </c>
      <c r="R44" s="39" t="e" vm="25">
        <v>#VALUE!</v>
      </c>
      <c r="S44" s="40" t="s">
        <v>2345</v>
      </c>
    </row>
    <row r="45" spans="1:19" ht="154.5" hidden="1" customHeight="1">
      <c r="A45" s="32">
        <v>44</v>
      </c>
      <c r="B45" s="33" t="s">
        <v>2335</v>
      </c>
      <c r="C45" s="65" t="s">
        <v>2546</v>
      </c>
      <c r="D45" s="66" t="s">
        <v>2547</v>
      </c>
      <c r="E45" s="33" t="s">
        <v>2564</v>
      </c>
      <c r="F45" s="33" t="s">
        <v>222</v>
      </c>
      <c r="G45" s="33" t="s">
        <v>40</v>
      </c>
      <c r="H45" s="36" t="s">
        <v>2565</v>
      </c>
      <c r="I45" s="36" t="s">
        <v>2340</v>
      </c>
      <c r="J45" s="46" t="s">
        <v>2341</v>
      </c>
      <c r="K45" s="36" t="s">
        <v>2566</v>
      </c>
      <c r="L45" s="36" t="s">
        <v>2567</v>
      </c>
      <c r="M45" s="35" t="s">
        <v>8</v>
      </c>
      <c r="N45" s="494">
        <v>46248</v>
      </c>
      <c r="O45" s="33" t="s">
        <v>2344</v>
      </c>
      <c r="P45" s="36"/>
      <c r="Q45" s="38" t="s">
        <v>2568</v>
      </c>
      <c r="R45" s="39" t="e" vm="25">
        <v>#VALUE!</v>
      </c>
      <c r="S45" s="40" t="s">
        <v>2345</v>
      </c>
    </row>
    <row r="46" spans="1:19" ht="154.5" hidden="1" customHeight="1">
      <c r="A46" s="32">
        <v>45</v>
      </c>
      <c r="B46" s="33" t="s">
        <v>2335</v>
      </c>
      <c r="C46" s="65" t="s">
        <v>2546</v>
      </c>
      <c r="D46" s="66" t="s">
        <v>2547</v>
      </c>
      <c r="E46" s="33" t="s">
        <v>2569</v>
      </c>
      <c r="F46" s="33" t="s">
        <v>222</v>
      </c>
      <c r="G46" s="33" t="s">
        <v>40</v>
      </c>
      <c r="H46" s="36" t="s">
        <v>2570</v>
      </c>
      <c r="I46" s="36" t="s">
        <v>2340</v>
      </c>
      <c r="J46" s="46" t="s">
        <v>2341</v>
      </c>
      <c r="K46" s="36" t="s">
        <v>2571</v>
      </c>
      <c r="L46" s="36" t="s">
        <v>2572</v>
      </c>
      <c r="M46" s="35" t="s">
        <v>8</v>
      </c>
      <c r="N46" s="494">
        <v>46248</v>
      </c>
      <c r="O46" s="33" t="s">
        <v>2344</v>
      </c>
      <c r="P46" s="36"/>
      <c r="Q46" s="38" t="s">
        <v>2573</v>
      </c>
      <c r="R46" s="39" t="e" vm="25">
        <v>#VALUE!</v>
      </c>
      <c r="S46" s="40" t="s">
        <v>2345</v>
      </c>
    </row>
    <row r="47" spans="1:19" ht="119.25" hidden="1" customHeight="1">
      <c r="A47" s="32">
        <v>46</v>
      </c>
      <c r="B47" s="33" t="s">
        <v>2335</v>
      </c>
      <c r="C47" s="65" t="s">
        <v>2546</v>
      </c>
      <c r="D47" s="66" t="s">
        <v>2547</v>
      </c>
      <c r="E47" s="33" t="s">
        <v>2574</v>
      </c>
      <c r="F47" s="33" t="s">
        <v>222</v>
      </c>
      <c r="G47" s="33" t="s">
        <v>40</v>
      </c>
      <c r="H47" s="36" t="s">
        <v>2575</v>
      </c>
      <c r="I47" s="36" t="s">
        <v>2340</v>
      </c>
      <c r="J47" s="46" t="s">
        <v>2341</v>
      </c>
      <c r="K47" s="36" t="s">
        <v>2576</v>
      </c>
      <c r="L47" s="36" t="s">
        <v>2577</v>
      </c>
      <c r="M47" s="35" t="s">
        <v>8</v>
      </c>
      <c r="N47" s="494">
        <v>46248</v>
      </c>
      <c r="O47" s="33" t="s">
        <v>2344</v>
      </c>
      <c r="P47" s="36"/>
      <c r="Q47" s="38" t="s">
        <v>2578</v>
      </c>
      <c r="R47" s="39" t="e" vm="25">
        <v>#VALUE!</v>
      </c>
      <c r="S47" s="40" t="s">
        <v>2345</v>
      </c>
    </row>
    <row r="48" spans="1:19" ht="153.75" hidden="1" customHeight="1">
      <c r="A48" s="32">
        <v>47</v>
      </c>
      <c r="B48" s="33" t="s">
        <v>2335</v>
      </c>
      <c r="C48" s="65" t="s">
        <v>2546</v>
      </c>
      <c r="D48" s="66" t="s">
        <v>2547</v>
      </c>
      <c r="E48" s="33" t="s">
        <v>2579</v>
      </c>
      <c r="F48" s="33" t="s">
        <v>222</v>
      </c>
      <c r="G48" s="33" t="s">
        <v>40</v>
      </c>
      <c r="H48" s="36" t="s">
        <v>2580</v>
      </c>
      <c r="I48" s="36" t="s">
        <v>2340</v>
      </c>
      <c r="J48" s="46" t="s">
        <v>2341</v>
      </c>
      <c r="K48" s="36" t="s">
        <v>2581</v>
      </c>
      <c r="L48" s="36" t="s">
        <v>2582</v>
      </c>
      <c r="M48" s="35" t="s">
        <v>8</v>
      </c>
      <c r="N48" s="494">
        <v>46248</v>
      </c>
      <c r="O48" s="33" t="s">
        <v>2344</v>
      </c>
      <c r="P48" s="36"/>
      <c r="Q48" s="38" t="s">
        <v>2583</v>
      </c>
      <c r="R48" s="39" t="e" vm="25">
        <v>#VALUE!</v>
      </c>
      <c r="S48" s="40" t="s">
        <v>2345</v>
      </c>
    </row>
    <row r="49" spans="1:19" ht="93.75" hidden="1" customHeight="1">
      <c r="A49" s="32">
        <v>48</v>
      </c>
      <c r="B49" s="33" t="s">
        <v>2335</v>
      </c>
      <c r="C49" s="65" t="s">
        <v>2546</v>
      </c>
      <c r="D49" s="66" t="s">
        <v>2547</v>
      </c>
      <c r="E49" s="33" t="s">
        <v>2584</v>
      </c>
      <c r="F49" s="33" t="s">
        <v>222</v>
      </c>
      <c r="G49" s="33" t="s">
        <v>41</v>
      </c>
      <c r="H49" s="48" t="s">
        <v>2585</v>
      </c>
      <c r="I49" s="48" t="s">
        <v>2340</v>
      </c>
      <c r="J49" s="41" t="s">
        <v>2341</v>
      </c>
      <c r="K49" s="48" t="s">
        <v>2586</v>
      </c>
      <c r="L49" s="48" t="s">
        <v>2587</v>
      </c>
      <c r="M49" s="35" t="s">
        <v>8</v>
      </c>
      <c r="N49" s="494">
        <v>46248</v>
      </c>
      <c r="O49" s="33" t="s">
        <v>2344</v>
      </c>
      <c r="P49" s="48"/>
      <c r="Q49" s="38"/>
      <c r="R49" s="39"/>
      <c r="S49" s="40" t="s">
        <v>2345</v>
      </c>
    </row>
    <row r="50" spans="1:19" ht="91.5" hidden="1" customHeight="1">
      <c r="A50" s="32">
        <v>49</v>
      </c>
      <c r="B50" s="33" t="s">
        <v>2335</v>
      </c>
      <c r="C50" s="65" t="s">
        <v>2546</v>
      </c>
      <c r="D50" s="66" t="s">
        <v>2547</v>
      </c>
      <c r="E50" s="33" t="s">
        <v>2588</v>
      </c>
      <c r="F50" s="33" t="s">
        <v>222</v>
      </c>
      <c r="G50" s="33" t="s">
        <v>41</v>
      </c>
      <c r="H50" s="36" t="s">
        <v>2589</v>
      </c>
      <c r="I50" s="36" t="s">
        <v>2340</v>
      </c>
      <c r="J50" s="41" t="s">
        <v>2341</v>
      </c>
      <c r="K50" s="36" t="s">
        <v>2590</v>
      </c>
      <c r="L50" s="36" t="s">
        <v>2591</v>
      </c>
      <c r="M50" s="35" t="s">
        <v>8</v>
      </c>
      <c r="N50" s="494">
        <v>46248</v>
      </c>
      <c r="O50" s="33" t="s">
        <v>2344</v>
      </c>
      <c r="P50" s="36"/>
      <c r="Q50" s="38" t="s">
        <v>2592</v>
      </c>
      <c r="R50" s="39"/>
      <c r="S50" s="40" t="s">
        <v>2345</v>
      </c>
    </row>
    <row r="51" spans="1:19" ht="291" hidden="1" customHeight="1">
      <c r="A51" s="32">
        <v>50</v>
      </c>
      <c r="B51" s="33" t="s">
        <v>2335</v>
      </c>
      <c r="C51" s="65" t="s">
        <v>2546</v>
      </c>
      <c r="D51" s="66" t="s">
        <v>2547</v>
      </c>
      <c r="E51" s="33" t="s">
        <v>2593</v>
      </c>
      <c r="F51" s="33" t="s">
        <v>222</v>
      </c>
      <c r="G51" s="33" t="s">
        <v>41</v>
      </c>
      <c r="H51" s="36" t="s">
        <v>2594</v>
      </c>
      <c r="I51" s="36" t="s">
        <v>2595</v>
      </c>
      <c r="J51" s="41" t="s">
        <v>2341</v>
      </c>
      <c r="K51" s="36" t="s">
        <v>2596</v>
      </c>
      <c r="L51" s="36" t="s">
        <v>2597</v>
      </c>
      <c r="M51" s="35" t="s">
        <v>8</v>
      </c>
      <c r="N51" s="494">
        <v>46248</v>
      </c>
      <c r="O51" s="33" t="s">
        <v>2344</v>
      </c>
      <c r="P51" s="36"/>
      <c r="Q51" s="38" t="s">
        <v>2592</v>
      </c>
      <c r="R51" s="39" t="e" vm="26">
        <v>#VALUE!</v>
      </c>
      <c r="S51" s="40" t="s">
        <v>2345</v>
      </c>
    </row>
    <row r="52" spans="1:19" ht="113.25" hidden="1" customHeight="1">
      <c r="A52" s="32">
        <v>51</v>
      </c>
      <c r="B52" s="33" t="s">
        <v>2335</v>
      </c>
      <c r="C52" s="65" t="s">
        <v>2546</v>
      </c>
      <c r="D52" s="66" t="s">
        <v>2547</v>
      </c>
      <c r="E52" s="33" t="s">
        <v>2598</v>
      </c>
      <c r="F52" s="33" t="s">
        <v>222</v>
      </c>
      <c r="G52" s="33" t="s">
        <v>41</v>
      </c>
      <c r="H52" s="36" t="s">
        <v>2599</v>
      </c>
      <c r="I52" s="36" t="s">
        <v>2600</v>
      </c>
      <c r="J52" s="41" t="s">
        <v>2341</v>
      </c>
      <c r="K52" s="36" t="s">
        <v>2601</v>
      </c>
      <c r="L52" s="36" t="s">
        <v>2602</v>
      </c>
      <c r="M52" s="35" t="s">
        <v>8</v>
      </c>
      <c r="N52" s="494">
        <v>46248</v>
      </c>
      <c r="O52" s="33" t="s">
        <v>2344</v>
      </c>
      <c r="P52" s="36"/>
      <c r="Q52" s="38" t="s">
        <v>2592</v>
      </c>
      <c r="R52" s="39" t="e" vm="27">
        <v>#VALUE!</v>
      </c>
      <c r="S52" s="40" t="s">
        <v>2345</v>
      </c>
    </row>
    <row r="53" spans="1:19" ht="91.5" hidden="1" customHeight="1">
      <c r="A53" s="32">
        <v>52</v>
      </c>
      <c r="B53" s="33" t="s">
        <v>2335</v>
      </c>
      <c r="C53" s="65" t="s">
        <v>2546</v>
      </c>
      <c r="D53" s="66" t="s">
        <v>2547</v>
      </c>
      <c r="E53" s="33" t="s">
        <v>2603</v>
      </c>
      <c r="F53" s="33" t="s">
        <v>222</v>
      </c>
      <c r="G53" s="33" t="s">
        <v>41</v>
      </c>
      <c r="H53" s="36" t="s">
        <v>2604</v>
      </c>
      <c r="I53" s="36" t="s">
        <v>2605</v>
      </c>
      <c r="J53" s="41" t="s">
        <v>2341</v>
      </c>
      <c r="K53" s="36" t="s">
        <v>2606</v>
      </c>
      <c r="L53" s="36" t="s">
        <v>2607</v>
      </c>
      <c r="M53" s="35" t="s">
        <v>8</v>
      </c>
      <c r="N53" s="494">
        <v>46248</v>
      </c>
      <c r="O53" s="33" t="s">
        <v>2344</v>
      </c>
      <c r="P53" s="36"/>
      <c r="Q53" s="38" t="s">
        <v>2592</v>
      </c>
      <c r="R53" s="39" t="e" vm="28">
        <v>#VALUE!</v>
      </c>
      <c r="S53" s="40" t="s">
        <v>2345</v>
      </c>
    </row>
    <row r="54" spans="1:19" ht="91.5" hidden="1" customHeight="1">
      <c r="A54" s="32">
        <v>53</v>
      </c>
      <c r="B54" s="33" t="s">
        <v>2335</v>
      </c>
      <c r="C54" s="65" t="s">
        <v>2546</v>
      </c>
      <c r="D54" s="66" t="s">
        <v>2547</v>
      </c>
      <c r="E54" s="47" t="s">
        <v>2608</v>
      </c>
      <c r="F54" s="47" t="s">
        <v>222</v>
      </c>
      <c r="G54" s="47" t="s">
        <v>41</v>
      </c>
      <c r="H54" s="36" t="s">
        <v>2609</v>
      </c>
      <c r="I54" s="36" t="s">
        <v>2610</v>
      </c>
      <c r="J54" s="41" t="s">
        <v>2341</v>
      </c>
      <c r="K54" s="36" t="s">
        <v>2611</v>
      </c>
      <c r="L54" s="36" t="s">
        <v>2612</v>
      </c>
      <c r="M54" s="35" t="s">
        <v>8</v>
      </c>
      <c r="N54" s="494">
        <v>46248</v>
      </c>
      <c r="O54" s="33" t="s">
        <v>2344</v>
      </c>
      <c r="P54" s="36"/>
      <c r="Q54" s="49" t="s">
        <v>2592</v>
      </c>
      <c r="R54" s="39"/>
      <c r="S54" s="40" t="s">
        <v>2345</v>
      </c>
    </row>
    <row r="55" spans="1:19" ht="65.25" hidden="1" customHeight="1">
      <c r="A55" s="32">
        <v>54</v>
      </c>
      <c r="B55" s="33" t="s">
        <v>2335</v>
      </c>
      <c r="C55" s="65" t="s">
        <v>2546</v>
      </c>
      <c r="D55" s="66" t="s">
        <v>2547</v>
      </c>
      <c r="E55" s="35" t="s">
        <v>2613</v>
      </c>
      <c r="F55" s="35" t="s">
        <v>222</v>
      </c>
      <c r="G55" s="47" t="s">
        <v>41</v>
      </c>
      <c r="H55" s="36" t="s">
        <v>2614</v>
      </c>
      <c r="I55" s="36" t="s">
        <v>2615</v>
      </c>
      <c r="J55" s="41" t="s">
        <v>2341</v>
      </c>
      <c r="K55" s="36" t="s">
        <v>2616</v>
      </c>
      <c r="L55" s="36" t="s">
        <v>2617</v>
      </c>
      <c r="M55" s="35" t="s">
        <v>8</v>
      </c>
      <c r="N55" s="494">
        <v>46248</v>
      </c>
      <c r="O55" s="33" t="s">
        <v>2344</v>
      </c>
      <c r="P55" s="36"/>
      <c r="Q55" s="38" t="s">
        <v>2618</v>
      </c>
      <c r="R55" s="39"/>
      <c r="S55" s="40" t="s">
        <v>2345</v>
      </c>
    </row>
    <row r="56" spans="1:19" ht="82.5" hidden="1" customHeight="1">
      <c r="A56" s="32">
        <v>55</v>
      </c>
      <c r="B56" s="33" t="s">
        <v>2335</v>
      </c>
      <c r="C56" s="65" t="s">
        <v>2546</v>
      </c>
      <c r="D56" s="66" t="s">
        <v>2547</v>
      </c>
      <c r="E56" s="35" t="s">
        <v>2619</v>
      </c>
      <c r="F56" s="35" t="s">
        <v>222</v>
      </c>
      <c r="G56" s="47" t="s">
        <v>41</v>
      </c>
      <c r="H56" s="36" t="s">
        <v>2620</v>
      </c>
      <c r="I56" s="36" t="s">
        <v>2621</v>
      </c>
      <c r="J56" s="41" t="s">
        <v>2341</v>
      </c>
      <c r="K56" s="36" t="s">
        <v>2622</v>
      </c>
      <c r="L56" s="36" t="s">
        <v>2623</v>
      </c>
      <c r="M56" s="35" t="s">
        <v>8</v>
      </c>
      <c r="N56" s="494">
        <v>46248</v>
      </c>
      <c r="O56" s="33" t="s">
        <v>2344</v>
      </c>
      <c r="P56" s="36"/>
      <c r="Q56" s="38" t="s">
        <v>2592</v>
      </c>
      <c r="R56" s="39"/>
      <c r="S56" s="40" t="s">
        <v>2345</v>
      </c>
    </row>
    <row r="57" spans="1:19" ht="86.25" hidden="1" customHeight="1">
      <c r="A57" s="32">
        <v>56</v>
      </c>
      <c r="B57" s="33" t="s">
        <v>2335</v>
      </c>
      <c r="C57" s="65" t="s">
        <v>2546</v>
      </c>
      <c r="D57" s="66" t="s">
        <v>2547</v>
      </c>
      <c r="E57" s="35" t="s">
        <v>2624</v>
      </c>
      <c r="F57" s="35" t="s">
        <v>222</v>
      </c>
      <c r="G57" s="47" t="s">
        <v>41</v>
      </c>
      <c r="H57" s="36" t="s">
        <v>2625</v>
      </c>
      <c r="I57" s="36" t="s">
        <v>2626</v>
      </c>
      <c r="J57" s="41" t="s">
        <v>2341</v>
      </c>
      <c r="K57" s="36" t="s">
        <v>2627</v>
      </c>
      <c r="L57" s="36" t="s">
        <v>2628</v>
      </c>
      <c r="M57" s="35" t="s">
        <v>8</v>
      </c>
      <c r="N57" s="494">
        <v>46248</v>
      </c>
      <c r="O57" s="33" t="s">
        <v>2344</v>
      </c>
      <c r="P57" s="36"/>
      <c r="Q57" s="38" t="s">
        <v>2592</v>
      </c>
      <c r="R57" s="39"/>
      <c r="S57" s="40" t="s">
        <v>2345</v>
      </c>
    </row>
    <row r="58" spans="1:19" ht="60.75" hidden="1" customHeight="1">
      <c r="A58" s="32">
        <v>57</v>
      </c>
      <c r="B58" s="33" t="s">
        <v>2335</v>
      </c>
      <c r="C58" s="65" t="s">
        <v>2546</v>
      </c>
      <c r="D58" s="66" t="s">
        <v>2547</v>
      </c>
      <c r="E58" s="35" t="s">
        <v>2629</v>
      </c>
      <c r="F58" s="35" t="s">
        <v>222</v>
      </c>
      <c r="G58" s="47" t="s">
        <v>41</v>
      </c>
      <c r="H58" s="36" t="s">
        <v>2630</v>
      </c>
      <c r="I58" s="36" t="s">
        <v>2631</v>
      </c>
      <c r="J58" s="41" t="s">
        <v>2341</v>
      </c>
      <c r="K58" s="36" t="s">
        <v>2632</v>
      </c>
      <c r="L58" s="36" t="s">
        <v>2633</v>
      </c>
      <c r="M58" s="35" t="s">
        <v>8</v>
      </c>
      <c r="N58" s="494">
        <v>46248</v>
      </c>
      <c r="O58" s="33" t="s">
        <v>2344</v>
      </c>
      <c r="P58" s="36"/>
      <c r="Q58" s="38" t="s">
        <v>2592</v>
      </c>
      <c r="R58" s="39"/>
      <c r="S58" s="40" t="s">
        <v>2345</v>
      </c>
    </row>
    <row r="59" spans="1:19" ht="70.5" hidden="1" customHeight="1">
      <c r="A59" s="32">
        <v>58</v>
      </c>
      <c r="B59" s="33" t="s">
        <v>2335</v>
      </c>
      <c r="C59" s="50" t="s">
        <v>2634</v>
      </c>
      <c r="D59" s="51" t="s">
        <v>2635</v>
      </c>
      <c r="E59" s="35" t="s">
        <v>2636</v>
      </c>
      <c r="F59" s="35" t="s">
        <v>222</v>
      </c>
      <c r="G59" s="47" t="s">
        <v>39</v>
      </c>
      <c r="H59" s="51" t="s">
        <v>2637</v>
      </c>
      <c r="I59" s="53" t="s">
        <v>2340</v>
      </c>
      <c r="J59" s="54" t="s">
        <v>2341</v>
      </c>
      <c r="K59" s="51" t="s">
        <v>2638</v>
      </c>
      <c r="L59" s="51" t="s">
        <v>2639</v>
      </c>
      <c r="M59" s="35" t="s">
        <v>8</v>
      </c>
      <c r="N59" s="494">
        <v>46248</v>
      </c>
      <c r="O59" s="33" t="s">
        <v>2344</v>
      </c>
      <c r="P59" s="36"/>
      <c r="Q59" s="38" t="s">
        <v>2640</v>
      </c>
      <c r="R59" s="39"/>
      <c r="S59" s="40" t="s">
        <v>2345</v>
      </c>
    </row>
    <row r="60" spans="1:19" ht="99.75" hidden="1" customHeight="1">
      <c r="A60" s="32">
        <v>59</v>
      </c>
      <c r="B60" s="33" t="s">
        <v>2335</v>
      </c>
      <c r="C60" s="65" t="s">
        <v>2634</v>
      </c>
      <c r="D60" s="66" t="s">
        <v>2635</v>
      </c>
      <c r="E60" s="35" t="s">
        <v>2641</v>
      </c>
      <c r="F60" s="35" t="s">
        <v>222</v>
      </c>
      <c r="G60" s="47" t="s">
        <v>40</v>
      </c>
      <c r="H60" s="51" t="s">
        <v>2642</v>
      </c>
      <c r="I60" s="53" t="s">
        <v>2340</v>
      </c>
      <c r="J60" s="54" t="s">
        <v>2341</v>
      </c>
      <c r="K60" s="51" t="s">
        <v>2643</v>
      </c>
      <c r="L60" s="51" t="s">
        <v>2644</v>
      </c>
      <c r="M60" s="35" t="s">
        <v>8</v>
      </c>
      <c r="N60" s="494">
        <v>46248</v>
      </c>
      <c r="O60" s="33" t="s">
        <v>2344</v>
      </c>
      <c r="P60" s="36"/>
      <c r="Q60" s="38" t="s">
        <v>2645</v>
      </c>
      <c r="R60" s="39"/>
      <c r="S60" s="40" t="s">
        <v>2345</v>
      </c>
    </row>
    <row r="61" spans="1:19" ht="72" hidden="1" customHeight="1">
      <c r="A61" s="32">
        <v>60</v>
      </c>
      <c r="B61" s="33" t="s">
        <v>2335</v>
      </c>
      <c r="C61" s="65" t="s">
        <v>2634</v>
      </c>
      <c r="D61" s="66" t="s">
        <v>2635</v>
      </c>
      <c r="E61" s="35" t="s">
        <v>2646</v>
      </c>
      <c r="F61" s="35" t="s">
        <v>222</v>
      </c>
      <c r="G61" s="47" t="s">
        <v>40</v>
      </c>
      <c r="H61" s="51" t="s">
        <v>2647</v>
      </c>
      <c r="I61" s="53" t="s">
        <v>2340</v>
      </c>
      <c r="J61" s="54" t="s">
        <v>2341</v>
      </c>
      <c r="K61" s="51" t="s">
        <v>2648</v>
      </c>
      <c r="L61" s="51" t="s">
        <v>2649</v>
      </c>
      <c r="M61" s="35" t="s">
        <v>8</v>
      </c>
      <c r="N61" s="494">
        <v>46248</v>
      </c>
      <c r="O61" s="33" t="s">
        <v>2344</v>
      </c>
      <c r="P61" s="36"/>
      <c r="Q61" s="38" t="s">
        <v>2650</v>
      </c>
      <c r="R61" s="39"/>
      <c r="S61" s="40" t="s">
        <v>2345</v>
      </c>
    </row>
    <row r="62" spans="1:19" ht="87" hidden="1" customHeight="1">
      <c r="A62" s="32">
        <v>61</v>
      </c>
      <c r="B62" s="33" t="s">
        <v>2335</v>
      </c>
      <c r="C62" s="65" t="s">
        <v>2634</v>
      </c>
      <c r="D62" s="66" t="s">
        <v>2635</v>
      </c>
      <c r="E62" s="35" t="s">
        <v>2651</v>
      </c>
      <c r="F62" s="35" t="s">
        <v>222</v>
      </c>
      <c r="G62" s="47" t="s">
        <v>40</v>
      </c>
      <c r="H62" s="51" t="s">
        <v>2652</v>
      </c>
      <c r="I62" s="53" t="s">
        <v>2340</v>
      </c>
      <c r="J62" s="54" t="s">
        <v>2341</v>
      </c>
      <c r="K62" s="51" t="s">
        <v>2653</v>
      </c>
      <c r="L62" s="51" t="s">
        <v>2654</v>
      </c>
      <c r="M62" s="35" t="s">
        <v>196</v>
      </c>
      <c r="N62" s="494">
        <v>46247</v>
      </c>
      <c r="O62" s="33" t="s">
        <v>2344</v>
      </c>
      <c r="P62" s="42" t="s">
        <v>2655</v>
      </c>
      <c r="Q62" s="38" t="s">
        <v>2656</v>
      </c>
      <c r="R62" s="39" t="e" vm="29">
        <v>#VALUE!</v>
      </c>
      <c r="S62" s="40" t="s">
        <v>2345</v>
      </c>
    </row>
    <row r="63" spans="1:19" ht="74.25" hidden="1" customHeight="1">
      <c r="A63" s="32">
        <v>62</v>
      </c>
      <c r="B63" s="33" t="s">
        <v>2335</v>
      </c>
      <c r="C63" s="65" t="s">
        <v>2634</v>
      </c>
      <c r="D63" s="66" t="s">
        <v>2635</v>
      </c>
      <c r="E63" s="35" t="s">
        <v>2657</v>
      </c>
      <c r="F63" s="35" t="s">
        <v>222</v>
      </c>
      <c r="G63" s="47" t="s">
        <v>39</v>
      </c>
      <c r="H63" s="51" t="s">
        <v>2658</v>
      </c>
      <c r="I63" s="53" t="s">
        <v>2340</v>
      </c>
      <c r="J63" s="54" t="s">
        <v>2341</v>
      </c>
      <c r="K63" s="51" t="s">
        <v>2659</v>
      </c>
      <c r="L63" s="51" t="s">
        <v>2660</v>
      </c>
      <c r="M63" s="35" t="s">
        <v>9</v>
      </c>
      <c r="N63" s="494">
        <v>46248</v>
      </c>
      <c r="O63" s="33" t="s">
        <v>2344</v>
      </c>
      <c r="P63" s="42" t="s">
        <v>2661</v>
      </c>
      <c r="Q63" s="38" t="s">
        <v>2662</v>
      </c>
      <c r="R63" s="39"/>
      <c r="S63" s="40" t="s">
        <v>2345</v>
      </c>
    </row>
    <row r="64" spans="1:19" ht="74.25" hidden="1" customHeight="1">
      <c r="A64" s="32">
        <v>63</v>
      </c>
      <c r="B64" s="33" t="s">
        <v>2335</v>
      </c>
      <c r="C64" s="65" t="s">
        <v>2634</v>
      </c>
      <c r="D64" s="66" t="s">
        <v>2635</v>
      </c>
      <c r="E64" s="33" t="s">
        <v>2663</v>
      </c>
      <c r="F64" s="33" t="s">
        <v>222</v>
      </c>
      <c r="G64" s="55" t="s">
        <v>40</v>
      </c>
      <c r="H64" s="51" t="s">
        <v>2664</v>
      </c>
      <c r="I64" s="53" t="s">
        <v>2340</v>
      </c>
      <c r="J64" s="54" t="s">
        <v>2341</v>
      </c>
      <c r="K64" s="51" t="s">
        <v>2665</v>
      </c>
      <c r="L64" s="51" t="s">
        <v>2666</v>
      </c>
      <c r="M64" s="35" t="s">
        <v>9</v>
      </c>
      <c r="N64" s="494">
        <v>46248</v>
      </c>
      <c r="O64" s="33" t="s">
        <v>2344</v>
      </c>
      <c r="P64" s="36" t="s">
        <v>2667</v>
      </c>
      <c r="Q64" s="38" t="s">
        <v>2668</v>
      </c>
      <c r="R64" s="39"/>
      <c r="S64" s="40" t="s">
        <v>2345</v>
      </c>
    </row>
    <row r="65" spans="1:19" ht="153" hidden="1" customHeight="1">
      <c r="A65" s="32">
        <v>64</v>
      </c>
      <c r="B65" s="33" t="s">
        <v>2335</v>
      </c>
      <c r="C65" s="65" t="s">
        <v>2634</v>
      </c>
      <c r="D65" s="66" t="s">
        <v>2635</v>
      </c>
      <c r="E65" s="50" t="s">
        <v>2669</v>
      </c>
      <c r="F65" s="50" t="s">
        <v>222</v>
      </c>
      <c r="G65" s="55" t="s">
        <v>40</v>
      </c>
      <c r="H65" s="51" t="s">
        <v>2670</v>
      </c>
      <c r="I65" s="53" t="s">
        <v>2671</v>
      </c>
      <c r="J65" s="54" t="s">
        <v>2341</v>
      </c>
      <c r="K65" s="51" t="s">
        <v>2672</v>
      </c>
      <c r="L65" s="51" t="s">
        <v>2673</v>
      </c>
      <c r="M65" s="35" t="s">
        <v>8</v>
      </c>
      <c r="N65" s="494">
        <v>46248</v>
      </c>
      <c r="O65" s="33" t="s">
        <v>2344</v>
      </c>
      <c r="P65" s="36"/>
      <c r="Q65" s="38" t="s">
        <v>2674</v>
      </c>
      <c r="R65" s="39"/>
      <c r="S65" s="40" t="s">
        <v>2345</v>
      </c>
    </row>
    <row r="66" spans="1:19" ht="177.75" hidden="1" customHeight="1">
      <c r="A66" s="32">
        <v>65</v>
      </c>
      <c r="B66" s="33" t="s">
        <v>2335</v>
      </c>
      <c r="C66" s="65" t="s">
        <v>2634</v>
      </c>
      <c r="D66" s="66" t="s">
        <v>2635</v>
      </c>
      <c r="E66" s="50" t="s">
        <v>2675</v>
      </c>
      <c r="F66" s="50" t="s">
        <v>222</v>
      </c>
      <c r="G66" s="55" t="s">
        <v>40</v>
      </c>
      <c r="H66" s="51" t="s">
        <v>2676</v>
      </c>
      <c r="I66" s="53" t="s">
        <v>2677</v>
      </c>
      <c r="J66" s="54" t="s">
        <v>2341</v>
      </c>
      <c r="K66" s="51" t="s">
        <v>2678</v>
      </c>
      <c r="L66" s="51" t="s">
        <v>2679</v>
      </c>
      <c r="M66" s="35" t="s">
        <v>8</v>
      </c>
      <c r="N66" s="494">
        <v>46248</v>
      </c>
      <c r="O66" s="33" t="s">
        <v>2344</v>
      </c>
      <c r="P66" s="36"/>
      <c r="Q66" s="38" t="s">
        <v>2680</v>
      </c>
      <c r="R66" s="39"/>
      <c r="S66" s="40" t="s">
        <v>2345</v>
      </c>
    </row>
    <row r="67" spans="1:19" ht="301.5" hidden="1" customHeight="1">
      <c r="A67" s="32">
        <v>66</v>
      </c>
      <c r="B67" s="33" t="s">
        <v>2335</v>
      </c>
      <c r="C67" s="65" t="s">
        <v>2634</v>
      </c>
      <c r="D67" s="66" t="s">
        <v>2635</v>
      </c>
      <c r="E67" s="50" t="s">
        <v>2681</v>
      </c>
      <c r="F67" s="50" t="s">
        <v>403</v>
      </c>
      <c r="G67" s="55" t="s">
        <v>41</v>
      </c>
      <c r="H67" s="51" t="s">
        <v>2682</v>
      </c>
      <c r="I67" s="53" t="s">
        <v>2340</v>
      </c>
      <c r="J67" s="54" t="s">
        <v>2341</v>
      </c>
      <c r="K67" s="51" t="s">
        <v>2683</v>
      </c>
      <c r="L67" s="51" t="s">
        <v>2684</v>
      </c>
      <c r="M67" s="35" t="s">
        <v>8</v>
      </c>
      <c r="N67" s="494">
        <v>46248</v>
      </c>
      <c r="O67" s="33" t="s">
        <v>2344</v>
      </c>
      <c r="P67" s="36"/>
      <c r="Q67" s="38"/>
      <c r="R67" s="39"/>
      <c r="S67" s="40" t="s">
        <v>2345</v>
      </c>
    </row>
    <row r="68" spans="1:19" ht="302.25" hidden="1" customHeight="1">
      <c r="A68" s="32">
        <v>67</v>
      </c>
      <c r="B68" s="33" t="s">
        <v>2335</v>
      </c>
      <c r="C68" s="65" t="s">
        <v>2634</v>
      </c>
      <c r="D68" s="66" t="s">
        <v>2635</v>
      </c>
      <c r="E68" s="50" t="s">
        <v>2685</v>
      </c>
      <c r="F68" s="50" t="s">
        <v>403</v>
      </c>
      <c r="G68" s="55" t="s">
        <v>39</v>
      </c>
      <c r="H68" s="36" t="s">
        <v>2686</v>
      </c>
      <c r="I68" s="36" t="s">
        <v>2687</v>
      </c>
      <c r="J68" s="46" t="s">
        <v>2341</v>
      </c>
      <c r="K68" s="36" t="s">
        <v>2688</v>
      </c>
      <c r="L68" s="36" t="s">
        <v>2689</v>
      </c>
      <c r="M68" s="35" t="s">
        <v>8</v>
      </c>
      <c r="N68" s="494">
        <v>46248</v>
      </c>
      <c r="O68" s="33" t="s">
        <v>2344</v>
      </c>
      <c r="P68" s="36"/>
      <c r="Q68" s="38"/>
      <c r="R68" s="39" t="e" vm="30">
        <v>#VALUE!</v>
      </c>
      <c r="S68" s="40" t="s">
        <v>2345</v>
      </c>
    </row>
    <row r="69" spans="1:19" ht="324" hidden="1" customHeight="1">
      <c r="A69" s="32">
        <v>68</v>
      </c>
      <c r="B69" s="33" t="s">
        <v>2335</v>
      </c>
      <c r="C69" s="65" t="s">
        <v>2634</v>
      </c>
      <c r="D69" s="66" t="s">
        <v>2635</v>
      </c>
      <c r="E69" s="50" t="s">
        <v>2690</v>
      </c>
      <c r="F69" s="50" t="s">
        <v>403</v>
      </c>
      <c r="G69" s="52" t="s">
        <v>40</v>
      </c>
      <c r="H69" s="36" t="s">
        <v>2691</v>
      </c>
      <c r="I69" s="36" t="s">
        <v>2692</v>
      </c>
      <c r="J69" s="46" t="s">
        <v>2341</v>
      </c>
      <c r="K69" s="36" t="s">
        <v>2693</v>
      </c>
      <c r="L69" s="36" t="s">
        <v>2694</v>
      </c>
      <c r="M69" s="35" t="s">
        <v>8</v>
      </c>
      <c r="N69" s="494">
        <v>46248</v>
      </c>
      <c r="O69" s="33" t="s">
        <v>2344</v>
      </c>
      <c r="P69" s="36"/>
      <c r="Q69" s="38" t="s">
        <v>2695</v>
      </c>
      <c r="R69" s="39"/>
      <c r="S69" s="40" t="s">
        <v>2345</v>
      </c>
    </row>
    <row r="70" spans="1:19" ht="210.75" hidden="1" customHeight="1">
      <c r="A70" s="32">
        <v>69</v>
      </c>
      <c r="B70" s="33" t="s">
        <v>2335</v>
      </c>
      <c r="C70" s="65" t="s">
        <v>2634</v>
      </c>
      <c r="D70" s="66" t="s">
        <v>2635</v>
      </c>
      <c r="E70" s="50" t="s">
        <v>2696</v>
      </c>
      <c r="F70" s="50" t="s">
        <v>403</v>
      </c>
      <c r="G70" s="52" t="s">
        <v>40</v>
      </c>
      <c r="H70" s="36" t="s">
        <v>2697</v>
      </c>
      <c r="I70" s="36" t="s">
        <v>2698</v>
      </c>
      <c r="J70" s="46" t="s">
        <v>2341</v>
      </c>
      <c r="K70" s="36" t="s">
        <v>2699</v>
      </c>
      <c r="L70" s="36" t="s">
        <v>2700</v>
      </c>
      <c r="M70" s="35" t="s">
        <v>8</v>
      </c>
      <c r="N70" s="494">
        <v>46248</v>
      </c>
      <c r="O70" s="33" t="s">
        <v>2344</v>
      </c>
      <c r="P70" s="36"/>
      <c r="Q70" s="38"/>
      <c r="R70" s="39"/>
      <c r="S70" s="40" t="s">
        <v>2345</v>
      </c>
    </row>
    <row r="71" spans="1:19" ht="253.5" hidden="1" customHeight="1">
      <c r="A71" s="32">
        <v>70</v>
      </c>
      <c r="B71" s="33" t="s">
        <v>2335</v>
      </c>
      <c r="C71" s="65" t="s">
        <v>2634</v>
      </c>
      <c r="D71" s="66" t="s">
        <v>2635</v>
      </c>
      <c r="E71" s="50" t="s">
        <v>2701</v>
      </c>
      <c r="F71" s="50" t="s">
        <v>403</v>
      </c>
      <c r="G71" s="55" t="s">
        <v>40</v>
      </c>
      <c r="H71" s="36" t="s">
        <v>2702</v>
      </c>
      <c r="I71" s="36" t="s">
        <v>2703</v>
      </c>
      <c r="J71" s="46" t="s">
        <v>2341</v>
      </c>
      <c r="K71" s="36" t="s">
        <v>2704</v>
      </c>
      <c r="L71" s="36" t="s">
        <v>2705</v>
      </c>
      <c r="M71" s="35" t="s">
        <v>8</v>
      </c>
      <c r="N71" s="494">
        <v>46251</v>
      </c>
      <c r="O71" s="33" t="s">
        <v>2344</v>
      </c>
      <c r="P71" s="36"/>
      <c r="Q71" s="38" t="s">
        <v>2706</v>
      </c>
      <c r="R71" s="39" t="e" vm="31">
        <v>#VALUE!</v>
      </c>
      <c r="S71" s="40" t="s">
        <v>2345</v>
      </c>
    </row>
    <row r="72" spans="1:19" ht="282" hidden="1" customHeight="1">
      <c r="A72" s="32">
        <v>71</v>
      </c>
      <c r="B72" s="33" t="s">
        <v>2335</v>
      </c>
      <c r="C72" s="65" t="s">
        <v>2634</v>
      </c>
      <c r="D72" s="66" t="s">
        <v>2635</v>
      </c>
      <c r="E72" s="50" t="s">
        <v>2707</v>
      </c>
      <c r="F72" s="50" t="s">
        <v>403</v>
      </c>
      <c r="G72" s="55" t="s">
        <v>40</v>
      </c>
      <c r="H72" s="36" t="s">
        <v>2708</v>
      </c>
      <c r="I72" s="36" t="s">
        <v>2709</v>
      </c>
      <c r="J72" s="46" t="s">
        <v>2341</v>
      </c>
      <c r="K72" s="36" t="s">
        <v>2710</v>
      </c>
      <c r="L72" s="36" t="s">
        <v>2711</v>
      </c>
      <c r="M72" s="35" t="s">
        <v>8</v>
      </c>
      <c r="N72" s="494">
        <v>46251</v>
      </c>
      <c r="O72" s="33" t="s">
        <v>2344</v>
      </c>
      <c r="P72" s="36"/>
      <c r="Q72" s="38" t="s">
        <v>2712</v>
      </c>
      <c r="R72" s="39" t="e" vm="32">
        <v>#VALUE!</v>
      </c>
      <c r="S72" s="40" t="s">
        <v>2345</v>
      </c>
    </row>
    <row r="73" spans="1:19" ht="105" hidden="1" customHeight="1">
      <c r="A73" s="32">
        <v>72</v>
      </c>
      <c r="B73" s="33" t="s">
        <v>2335</v>
      </c>
      <c r="C73" s="65" t="s">
        <v>2634</v>
      </c>
      <c r="D73" s="66" t="s">
        <v>2635</v>
      </c>
      <c r="E73" s="50" t="s">
        <v>2713</v>
      </c>
      <c r="F73" s="50" t="s">
        <v>403</v>
      </c>
      <c r="G73" s="47" t="s">
        <v>40</v>
      </c>
      <c r="H73" s="36" t="s">
        <v>2714</v>
      </c>
      <c r="I73" s="36" t="s">
        <v>2715</v>
      </c>
      <c r="J73" s="46" t="s">
        <v>2341</v>
      </c>
      <c r="K73" s="36" t="s">
        <v>2716</v>
      </c>
      <c r="L73" s="36" t="s">
        <v>2717</v>
      </c>
      <c r="M73" s="35" t="s">
        <v>9</v>
      </c>
      <c r="N73" s="494">
        <v>46251</v>
      </c>
      <c r="O73" s="33" t="s">
        <v>2344</v>
      </c>
      <c r="P73" s="42" t="s">
        <v>2718</v>
      </c>
      <c r="Q73" s="38" t="s">
        <v>2719</v>
      </c>
      <c r="R73" s="39"/>
      <c r="S73" s="40" t="s">
        <v>2345</v>
      </c>
    </row>
    <row r="74" spans="1:19" ht="78.75" hidden="1" customHeight="1">
      <c r="A74" s="32">
        <v>73</v>
      </c>
      <c r="B74" s="33" t="s">
        <v>2335</v>
      </c>
      <c r="C74" s="65" t="s">
        <v>2634</v>
      </c>
      <c r="D74" s="66" t="s">
        <v>2635</v>
      </c>
      <c r="E74" s="50" t="s">
        <v>2720</v>
      </c>
      <c r="F74" s="33" t="s">
        <v>222</v>
      </c>
      <c r="G74" s="33" t="s">
        <v>40</v>
      </c>
      <c r="H74" s="36" t="s">
        <v>2721</v>
      </c>
      <c r="I74" s="36" t="s">
        <v>2722</v>
      </c>
      <c r="J74" s="46" t="s">
        <v>2341</v>
      </c>
      <c r="K74" s="36" t="s">
        <v>2723</v>
      </c>
      <c r="L74" s="36" t="s">
        <v>2724</v>
      </c>
      <c r="M74" s="35" t="s">
        <v>8</v>
      </c>
      <c r="N74" s="494">
        <v>46251</v>
      </c>
      <c r="O74" s="33" t="s">
        <v>2344</v>
      </c>
      <c r="P74" s="36"/>
      <c r="Q74" s="38" t="s">
        <v>2725</v>
      </c>
      <c r="R74" s="39" t="e" vm="33">
        <v>#VALUE!</v>
      </c>
      <c r="S74" s="40" t="s">
        <v>2345</v>
      </c>
    </row>
    <row r="75" spans="1:19" ht="136.5" hidden="1" customHeight="1">
      <c r="A75" s="32">
        <v>74</v>
      </c>
      <c r="B75" s="33" t="s">
        <v>2335</v>
      </c>
      <c r="C75" s="65" t="s">
        <v>2634</v>
      </c>
      <c r="D75" s="66" t="s">
        <v>2635</v>
      </c>
      <c r="E75" s="50" t="s">
        <v>2726</v>
      </c>
      <c r="F75" s="33" t="s">
        <v>403</v>
      </c>
      <c r="G75" s="55" t="s">
        <v>40</v>
      </c>
      <c r="H75" s="36" t="s">
        <v>2727</v>
      </c>
      <c r="I75" s="36" t="s">
        <v>2728</v>
      </c>
      <c r="J75" s="46" t="s">
        <v>2341</v>
      </c>
      <c r="K75" s="36" t="s">
        <v>2729</v>
      </c>
      <c r="L75" s="36" t="s">
        <v>2730</v>
      </c>
      <c r="M75" s="35" t="s">
        <v>9</v>
      </c>
      <c r="N75" s="494">
        <v>46251</v>
      </c>
      <c r="O75" s="33" t="s">
        <v>2344</v>
      </c>
      <c r="P75" s="42" t="s">
        <v>2731</v>
      </c>
      <c r="Q75" s="38" t="s">
        <v>2732</v>
      </c>
      <c r="R75" s="39"/>
      <c r="S75" s="40" t="s">
        <v>2345</v>
      </c>
    </row>
    <row r="76" spans="1:19" ht="91.5" hidden="1" customHeight="1">
      <c r="A76" s="32">
        <v>75</v>
      </c>
      <c r="B76" s="33" t="s">
        <v>2335</v>
      </c>
      <c r="C76" s="65" t="s">
        <v>2634</v>
      </c>
      <c r="D76" s="66" t="s">
        <v>2635</v>
      </c>
      <c r="E76" s="50" t="s">
        <v>2733</v>
      </c>
      <c r="F76" s="33" t="s">
        <v>403</v>
      </c>
      <c r="G76" s="33" t="s">
        <v>40</v>
      </c>
      <c r="H76" s="36" t="s">
        <v>2734</v>
      </c>
      <c r="I76" s="36" t="s">
        <v>2735</v>
      </c>
      <c r="J76" s="46" t="s">
        <v>2341</v>
      </c>
      <c r="K76" s="36" t="s">
        <v>2736</v>
      </c>
      <c r="L76" s="36" t="s">
        <v>2737</v>
      </c>
      <c r="M76" s="35" t="s">
        <v>9</v>
      </c>
      <c r="N76" s="494">
        <v>46247</v>
      </c>
      <c r="O76" s="33" t="s">
        <v>2344</v>
      </c>
      <c r="P76" s="42" t="s">
        <v>2738</v>
      </c>
      <c r="Q76" s="38" t="s">
        <v>2739</v>
      </c>
      <c r="R76" s="39"/>
      <c r="S76" s="40" t="s">
        <v>2345</v>
      </c>
    </row>
    <row r="77" spans="1:19" ht="91.5" hidden="1" customHeight="1">
      <c r="A77" s="32">
        <v>76</v>
      </c>
      <c r="B77" s="33" t="s">
        <v>2335</v>
      </c>
      <c r="C77" s="65" t="s">
        <v>2634</v>
      </c>
      <c r="D77" s="66" t="s">
        <v>2635</v>
      </c>
      <c r="E77" s="50" t="s">
        <v>2740</v>
      </c>
      <c r="F77" s="33" t="s">
        <v>403</v>
      </c>
      <c r="G77" s="33" t="s">
        <v>40</v>
      </c>
      <c r="H77" s="36" t="s">
        <v>2741</v>
      </c>
      <c r="I77" s="36" t="s">
        <v>2742</v>
      </c>
      <c r="J77" s="46" t="s">
        <v>2341</v>
      </c>
      <c r="K77" s="36" t="s">
        <v>2743</v>
      </c>
      <c r="L77" s="36" t="s">
        <v>2744</v>
      </c>
      <c r="M77" s="35" t="s">
        <v>9</v>
      </c>
      <c r="N77" s="494">
        <v>46251</v>
      </c>
      <c r="O77" s="33" t="s">
        <v>2344</v>
      </c>
      <c r="P77" s="42" t="s">
        <v>2745</v>
      </c>
      <c r="Q77" s="38" t="s">
        <v>2746</v>
      </c>
      <c r="R77" s="39"/>
      <c r="S77" s="40" t="s">
        <v>2345</v>
      </c>
    </row>
    <row r="78" spans="1:19" ht="99" hidden="1" customHeight="1">
      <c r="A78" s="32">
        <v>77</v>
      </c>
      <c r="B78" s="33" t="s">
        <v>2335</v>
      </c>
      <c r="C78" s="65" t="s">
        <v>2634</v>
      </c>
      <c r="D78" s="66" t="s">
        <v>2635</v>
      </c>
      <c r="E78" s="50" t="s">
        <v>2747</v>
      </c>
      <c r="F78" s="33" t="s">
        <v>403</v>
      </c>
      <c r="G78" s="33" t="s">
        <v>40</v>
      </c>
      <c r="H78" s="36" t="s">
        <v>2748</v>
      </c>
      <c r="I78" s="36" t="s">
        <v>2749</v>
      </c>
      <c r="J78" s="46" t="s">
        <v>2341</v>
      </c>
      <c r="K78" s="36" t="s">
        <v>2750</v>
      </c>
      <c r="L78" s="36" t="s">
        <v>2751</v>
      </c>
      <c r="M78" s="35" t="s">
        <v>9</v>
      </c>
      <c r="N78" s="494">
        <v>46251</v>
      </c>
      <c r="O78" s="33" t="s">
        <v>2344</v>
      </c>
      <c r="P78" s="56" t="s">
        <v>2752</v>
      </c>
      <c r="Q78" s="38" t="s">
        <v>2753</v>
      </c>
      <c r="R78" s="39"/>
      <c r="S78" s="40" t="s">
        <v>2345</v>
      </c>
    </row>
    <row r="79" spans="1:19" ht="105" hidden="1" customHeight="1">
      <c r="A79" s="32">
        <v>78</v>
      </c>
      <c r="B79" s="33" t="s">
        <v>2335</v>
      </c>
      <c r="C79" s="65" t="s">
        <v>2634</v>
      </c>
      <c r="D79" s="66" t="s">
        <v>2635</v>
      </c>
      <c r="E79" s="50" t="s">
        <v>2754</v>
      </c>
      <c r="F79" s="33" t="s">
        <v>222</v>
      </c>
      <c r="G79" s="33" t="s">
        <v>40</v>
      </c>
      <c r="H79" s="36" t="s">
        <v>2755</v>
      </c>
      <c r="I79" s="36" t="s">
        <v>2756</v>
      </c>
      <c r="J79" s="46" t="s">
        <v>2341</v>
      </c>
      <c r="K79" s="36" t="s">
        <v>2757</v>
      </c>
      <c r="L79" s="53" t="s">
        <v>2758</v>
      </c>
      <c r="M79" s="35" t="s">
        <v>8</v>
      </c>
      <c r="N79" s="494">
        <v>46251</v>
      </c>
      <c r="O79" s="33" t="s">
        <v>2344</v>
      </c>
      <c r="P79" s="36"/>
      <c r="Q79" s="38"/>
      <c r="R79" s="39"/>
      <c r="S79" s="40" t="s">
        <v>2345</v>
      </c>
    </row>
    <row r="80" spans="1:19" ht="135" hidden="1" customHeight="1">
      <c r="A80" s="32">
        <v>79</v>
      </c>
      <c r="B80" s="33" t="s">
        <v>2335</v>
      </c>
      <c r="C80" s="65" t="s">
        <v>2634</v>
      </c>
      <c r="D80" s="66" t="s">
        <v>2635</v>
      </c>
      <c r="E80" s="50" t="s">
        <v>2759</v>
      </c>
      <c r="F80" s="33" t="s">
        <v>222</v>
      </c>
      <c r="G80" s="33" t="s">
        <v>40</v>
      </c>
      <c r="H80" s="36" t="s">
        <v>2760</v>
      </c>
      <c r="I80" s="36" t="s">
        <v>2761</v>
      </c>
      <c r="J80" s="46" t="s">
        <v>2341</v>
      </c>
      <c r="K80" s="36" t="s">
        <v>2762</v>
      </c>
      <c r="L80" s="53" t="s">
        <v>2763</v>
      </c>
      <c r="M80" s="35" t="s">
        <v>9</v>
      </c>
      <c r="N80" s="494">
        <v>46247</v>
      </c>
      <c r="O80" s="33" t="s">
        <v>2344</v>
      </c>
      <c r="P80" s="56" t="s">
        <v>2764</v>
      </c>
      <c r="Q80" s="38" t="s">
        <v>2765</v>
      </c>
      <c r="R80" s="39" t="s">
        <v>2766</v>
      </c>
      <c r="S80" s="40" t="s">
        <v>2345</v>
      </c>
    </row>
    <row r="81" spans="1:19" ht="111" hidden="1" customHeight="1">
      <c r="A81" s="32">
        <v>80</v>
      </c>
      <c r="B81" s="33" t="s">
        <v>2335</v>
      </c>
      <c r="C81" s="65" t="s">
        <v>2634</v>
      </c>
      <c r="D81" s="66" t="s">
        <v>2635</v>
      </c>
      <c r="E81" s="50" t="s">
        <v>2767</v>
      </c>
      <c r="F81" s="33" t="s">
        <v>222</v>
      </c>
      <c r="G81" s="33" t="s">
        <v>40</v>
      </c>
      <c r="H81" s="36" t="s">
        <v>2768</v>
      </c>
      <c r="I81" s="36" t="s">
        <v>2769</v>
      </c>
      <c r="J81" s="46" t="s">
        <v>2341</v>
      </c>
      <c r="K81" s="36" t="s">
        <v>2770</v>
      </c>
      <c r="L81" s="53" t="s">
        <v>2771</v>
      </c>
      <c r="M81" s="35" t="s">
        <v>196</v>
      </c>
      <c r="N81" s="494">
        <v>46255</v>
      </c>
      <c r="O81" s="33" t="s">
        <v>2344</v>
      </c>
      <c r="P81" s="42" t="s">
        <v>2772</v>
      </c>
      <c r="Q81" s="38" t="s">
        <v>2773</v>
      </c>
      <c r="R81" s="39" t="s">
        <v>2774</v>
      </c>
      <c r="S81" s="40" t="s">
        <v>2345</v>
      </c>
    </row>
    <row r="82" spans="1:19" ht="111" hidden="1" customHeight="1">
      <c r="A82" s="32">
        <v>81</v>
      </c>
      <c r="B82" s="33" t="s">
        <v>2335</v>
      </c>
      <c r="C82" s="65" t="s">
        <v>2634</v>
      </c>
      <c r="D82" s="66" t="s">
        <v>2635</v>
      </c>
      <c r="E82" s="50" t="s">
        <v>2775</v>
      </c>
      <c r="F82" s="33" t="s">
        <v>222</v>
      </c>
      <c r="G82" s="33" t="s">
        <v>40</v>
      </c>
      <c r="H82" s="36" t="s">
        <v>2776</v>
      </c>
      <c r="I82" s="36" t="s">
        <v>2777</v>
      </c>
      <c r="J82" s="46" t="s">
        <v>2341</v>
      </c>
      <c r="K82" s="36" t="s">
        <v>2778</v>
      </c>
      <c r="L82" s="53" t="s">
        <v>2779</v>
      </c>
      <c r="M82" s="35" t="s">
        <v>196</v>
      </c>
      <c r="N82" s="494">
        <v>46259</v>
      </c>
      <c r="O82" s="33" t="s">
        <v>2344</v>
      </c>
      <c r="P82" s="42" t="s">
        <v>2780</v>
      </c>
      <c r="Q82" s="38" t="s">
        <v>2781</v>
      </c>
      <c r="R82" s="39" t="s">
        <v>2782</v>
      </c>
      <c r="S82" s="40" t="s">
        <v>2345</v>
      </c>
    </row>
    <row r="83" spans="1:19" ht="111" hidden="1" customHeight="1">
      <c r="A83" s="32">
        <v>82</v>
      </c>
      <c r="B83" s="33" t="s">
        <v>2335</v>
      </c>
      <c r="C83" s="65" t="s">
        <v>2634</v>
      </c>
      <c r="D83" s="66" t="s">
        <v>2635</v>
      </c>
      <c r="E83" s="50" t="s">
        <v>2783</v>
      </c>
      <c r="F83" s="33" t="s">
        <v>403</v>
      </c>
      <c r="G83" s="33" t="s">
        <v>40</v>
      </c>
      <c r="H83" s="36" t="s">
        <v>2784</v>
      </c>
      <c r="I83" s="36" t="s">
        <v>2785</v>
      </c>
      <c r="J83" s="46" t="s">
        <v>2341</v>
      </c>
      <c r="K83" s="36" t="s">
        <v>2786</v>
      </c>
      <c r="L83" s="57" t="s">
        <v>2787</v>
      </c>
      <c r="M83" s="35" t="s">
        <v>9</v>
      </c>
      <c r="N83" s="494">
        <v>46251</v>
      </c>
      <c r="O83" s="33" t="s">
        <v>2344</v>
      </c>
      <c r="P83" s="42" t="s">
        <v>2788</v>
      </c>
      <c r="Q83" s="38" t="s">
        <v>2789</v>
      </c>
      <c r="R83" s="39" t="s">
        <v>2790</v>
      </c>
      <c r="S83" s="40" t="s">
        <v>2345</v>
      </c>
    </row>
    <row r="84" spans="1:19" ht="223.5" hidden="1" customHeight="1">
      <c r="A84" s="32">
        <v>83</v>
      </c>
      <c r="B84" s="33" t="s">
        <v>2335</v>
      </c>
      <c r="C84" s="65" t="s">
        <v>2634</v>
      </c>
      <c r="D84" s="66" t="s">
        <v>2635</v>
      </c>
      <c r="E84" s="50" t="s">
        <v>2791</v>
      </c>
      <c r="F84" s="33" t="s">
        <v>222</v>
      </c>
      <c r="G84" s="33" t="s">
        <v>40</v>
      </c>
      <c r="H84" s="36" t="s">
        <v>2792</v>
      </c>
      <c r="I84" s="36" t="s">
        <v>2793</v>
      </c>
      <c r="J84" s="46" t="s">
        <v>2341</v>
      </c>
      <c r="K84" s="36" t="s">
        <v>2794</v>
      </c>
      <c r="L84" s="53" t="s">
        <v>2795</v>
      </c>
      <c r="M84" s="35" t="s">
        <v>196</v>
      </c>
      <c r="N84" s="494">
        <v>46259</v>
      </c>
      <c r="O84" s="33" t="s">
        <v>2344</v>
      </c>
      <c r="P84" s="42" t="s">
        <v>2796</v>
      </c>
      <c r="Q84" s="38" t="s">
        <v>2797</v>
      </c>
      <c r="R84" s="43" t="s">
        <v>2798</v>
      </c>
      <c r="S84" s="40" t="s">
        <v>2345</v>
      </c>
    </row>
    <row r="85" spans="1:19" ht="237" hidden="1" customHeight="1">
      <c r="A85" s="32">
        <v>84</v>
      </c>
      <c r="B85" s="33" t="s">
        <v>2335</v>
      </c>
      <c r="C85" s="65" t="s">
        <v>2634</v>
      </c>
      <c r="D85" s="66" t="s">
        <v>2635</v>
      </c>
      <c r="E85" s="50" t="s">
        <v>2799</v>
      </c>
      <c r="F85" s="33" t="s">
        <v>222</v>
      </c>
      <c r="G85" s="33" t="s">
        <v>40</v>
      </c>
      <c r="H85" s="36" t="s">
        <v>2800</v>
      </c>
      <c r="I85" s="36" t="s">
        <v>2801</v>
      </c>
      <c r="J85" s="46" t="s">
        <v>2341</v>
      </c>
      <c r="K85" s="36" t="s">
        <v>2802</v>
      </c>
      <c r="L85" s="53" t="s">
        <v>2803</v>
      </c>
      <c r="M85" s="35" t="s">
        <v>196</v>
      </c>
      <c r="N85" s="494">
        <v>46260</v>
      </c>
      <c r="O85" s="33" t="s">
        <v>2344</v>
      </c>
      <c r="P85" s="42"/>
      <c r="Q85" s="38" t="s">
        <v>2804</v>
      </c>
      <c r="R85" s="43" t="s">
        <v>2805</v>
      </c>
      <c r="S85" s="40" t="s">
        <v>2345</v>
      </c>
    </row>
    <row r="86" spans="1:19" ht="167.25" hidden="1" customHeight="1">
      <c r="A86" s="32">
        <v>85</v>
      </c>
      <c r="B86" s="33" t="s">
        <v>2335</v>
      </c>
      <c r="C86" s="65" t="s">
        <v>2634</v>
      </c>
      <c r="D86" s="66" t="s">
        <v>2635</v>
      </c>
      <c r="E86" s="50" t="s">
        <v>2806</v>
      </c>
      <c r="F86" s="33" t="s">
        <v>222</v>
      </c>
      <c r="G86" s="33" t="s">
        <v>40</v>
      </c>
      <c r="H86" s="36" t="s">
        <v>2807</v>
      </c>
      <c r="I86" s="36" t="s">
        <v>2808</v>
      </c>
      <c r="J86" s="46" t="s">
        <v>2341</v>
      </c>
      <c r="K86" s="36" t="s">
        <v>2809</v>
      </c>
      <c r="L86" s="36" t="s">
        <v>2810</v>
      </c>
      <c r="M86" s="35" t="s">
        <v>9</v>
      </c>
      <c r="N86" s="494">
        <v>46247</v>
      </c>
      <c r="O86" s="33" t="s">
        <v>2344</v>
      </c>
      <c r="P86" s="42" t="s">
        <v>2738</v>
      </c>
      <c r="Q86" s="38" t="s">
        <v>2739</v>
      </c>
      <c r="R86" s="84"/>
      <c r="S86" s="40" t="s">
        <v>2345</v>
      </c>
    </row>
    <row r="87" spans="1:19" ht="167.25" hidden="1" customHeight="1">
      <c r="A87" s="32">
        <v>86</v>
      </c>
      <c r="B87" s="33" t="s">
        <v>2335</v>
      </c>
      <c r="C87" s="65" t="s">
        <v>2634</v>
      </c>
      <c r="D87" s="66" t="s">
        <v>2635</v>
      </c>
      <c r="E87" s="50" t="s">
        <v>2811</v>
      </c>
      <c r="F87" s="33" t="s">
        <v>403</v>
      </c>
      <c r="G87" s="33" t="s">
        <v>40</v>
      </c>
      <c r="H87" s="53" t="s">
        <v>2812</v>
      </c>
      <c r="I87" s="53" t="s">
        <v>2813</v>
      </c>
      <c r="J87" s="58" t="s">
        <v>2341</v>
      </c>
      <c r="K87" s="53" t="s">
        <v>2814</v>
      </c>
      <c r="L87" s="36" t="s">
        <v>2815</v>
      </c>
      <c r="M87" s="35" t="s">
        <v>8</v>
      </c>
      <c r="N87" s="494">
        <v>46251</v>
      </c>
      <c r="O87" s="33" t="s">
        <v>2344</v>
      </c>
      <c r="P87" s="42"/>
      <c r="Q87" s="38"/>
      <c r="R87" s="84"/>
      <c r="S87" s="40" t="s">
        <v>2345</v>
      </c>
    </row>
    <row r="88" spans="1:19" ht="167.25" hidden="1" customHeight="1">
      <c r="A88" s="32">
        <v>87</v>
      </c>
      <c r="B88" s="33" t="s">
        <v>2335</v>
      </c>
      <c r="C88" s="65" t="s">
        <v>2634</v>
      </c>
      <c r="D88" s="66" t="s">
        <v>2635</v>
      </c>
      <c r="E88" s="50" t="s">
        <v>2816</v>
      </c>
      <c r="F88" s="33" t="s">
        <v>403</v>
      </c>
      <c r="G88" s="33" t="s">
        <v>40</v>
      </c>
      <c r="H88" s="36" t="s">
        <v>2817</v>
      </c>
      <c r="I88" s="36" t="s">
        <v>2742</v>
      </c>
      <c r="J88" s="46" t="s">
        <v>2341</v>
      </c>
      <c r="K88" s="36" t="s">
        <v>2818</v>
      </c>
      <c r="L88" s="36" t="s">
        <v>2819</v>
      </c>
      <c r="M88" s="35" t="s">
        <v>9</v>
      </c>
      <c r="N88" s="494">
        <v>46251</v>
      </c>
      <c r="O88" s="33" t="s">
        <v>2344</v>
      </c>
      <c r="P88" s="42" t="s">
        <v>2820</v>
      </c>
      <c r="Q88" s="38"/>
      <c r="R88" s="84"/>
      <c r="S88" s="40" t="s">
        <v>2345</v>
      </c>
    </row>
    <row r="89" spans="1:19" ht="167.25" hidden="1" customHeight="1">
      <c r="A89" s="32">
        <v>88</v>
      </c>
      <c r="B89" s="33" t="s">
        <v>2335</v>
      </c>
      <c r="C89" s="65" t="s">
        <v>2634</v>
      </c>
      <c r="D89" s="66" t="s">
        <v>2635</v>
      </c>
      <c r="E89" s="50" t="s">
        <v>2821</v>
      </c>
      <c r="F89" s="33" t="s">
        <v>222</v>
      </c>
      <c r="G89" s="33" t="s">
        <v>40</v>
      </c>
      <c r="H89" s="53" t="s">
        <v>2822</v>
      </c>
      <c r="I89" s="53" t="s">
        <v>2823</v>
      </c>
      <c r="J89" s="58" t="s">
        <v>2341</v>
      </c>
      <c r="K89" s="53" t="s">
        <v>2824</v>
      </c>
      <c r="L89" s="36" t="s">
        <v>2825</v>
      </c>
      <c r="M89" s="35" t="s">
        <v>8</v>
      </c>
      <c r="N89" s="494">
        <v>46251</v>
      </c>
      <c r="O89" s="33" t="s">
        <v>2344</v>
      </c>
      <c r="P89" s="42"/>
      <c r="Q89" s="38"/>
      <c r="R89" s="84" t="e" vm="34">
        <v>#VALUE!</v>
      </c>
      <c r="S89" s="40" t="s">
        <v>2345</v>
      </c>
    </row>
    <row r="90" spans="1:19" ht="192.75" hidden="1" customHeight="1">
      <c r="A90" s="32">
        <v>89</v>
      </c>
      <c r="B90" s="33" t="s">
        <v>2335</v>
      </c>
      <c r="C90" s="65" t="s">
        <v>2634</v>
      </c>
      <c r="D90" s="66" t="s">
        <v>2635</v>
      </c>
      <c r="E90" s="50" t="s">
        <v>2826</v>
      </c>
      <c r="F90" s="33" t="s">
        <v>403</v>
      </c>
      <c r="G90" s="33" t="s">
        <v>40</v>
      </c>
      <c r="H90" s="53" t="s">
        <v>2827</v>
      </c>
      <c r="I90" s="53" t="s">
        <v>2828</v>
      </c>
      <c r="J90" s="58" t="s">
        <v>2341</v>
      </c>
      <c r="K90" s="53" t="s">
        <v>2829</v>
      </c>
      <c r="L90" s="36" t="s">
        <v>2830</v>
      </c>
      <c r="M90" s="35" t="s">
        <v>8</v>
      </c>
      <c r="N90" s="494">
        <v>46251</v>
      </c>
      <c r="O90" s="33" t="s">
        <v>2344</v>
      </c>
      <c r="P90" s="42"/>
      <c r="Q90" s="38"/>
      <c r="R90" s="84" t="e" vm="35">
        <v>#VALUE!</v>
      </c>
      <c r="S90" s="40" t="s">
        <v>2345</v>
      </c>
    </row>
    <row r="91" spans="1:19" ht="167.25" hidden="1" customHeight="1">
      <c r="A91" s="32">
        <v>90</v>
      </c>
      <c r="B91" s="33" t="s">
        <v>2335</v>
      </c>
      <c r="C91" s="65" t="s">
        <v>2634</v>
      </c>
      <c r="D91" s="66" t="s">
        <v>2635</v>
      </c>
      <c r="E91" s="50" t="s">
        <v>2831</v>
      </c>
      <c r="F91" s="33" t="s">
        <v>403</v>
      </c>
      <c r="G91" s="33" t="s">
        <v>40</v>
      </c>
      <c r="H91" s="53" t="s">
        <v>2832</v>
      </c>
      <c r="I91" s="53" t="s">
        <v>2833</v>
      </c>
      <c r="J91" s="58" t="s">
        <v>2341</v>
      </c>
      <c r="K91" s="53" t="s">
        <v>2834</v>
      </c>
      <c r="L91" s="36" t="s">
        <v>2835</v>
      </c>
      <c r="M91" s="35" t="s">
        <v>8</v>
      </c>
      <c r="N91" s="494">
        <v>46251</v>
      </c>
      <c r="O91" s="33" t="s">
        <v>2344</v>
      </c>
      <c r="P91" s="42"/>
      <c r="Q91" s="38"/>
      <c r="R91" s="84"/>
      <c r="S91" s="40" t="s">
        <v>2345</v>
      </c>
    </row>
    <row r="92" spans="1:19" ht="167.25" hidden="1" customHeight="1">
      <c r="A92" s="32">
        <v>91</v>
      </c>
      <c r="B92" s="33" t="s">
        <v>2335</v>
      </c>
      <c r="C92" s="65" t="s">
        <v>2634</v>
      </c>
      <c r="D92" s="66" t="s">
        <v>2635</v>
      </c>
      <c r="E92" s="50" t="s">
        <v>2836</v>
      </c>
      <c r="F92" s="33" t="s">
        <v>403</v>
      </c>
      <c r="G92" s="33" t="s">
        <v>40</v>
      </c>
      <c r="H92" s="53" t="s">
        <v>2837</v>
      </c>
      <c r="I92" s="53" t="s">
        <v>2838</v>
      </c>
      <c r="J92" s="58" t="s">
        <v>2341</v>
      </c>
      <c r="K92" s="53" t="s">
        <v>2839</v>
      </c>
      <c r="L92" s="36" t="s">
        <v>2840</v>
      </c>
      <c r="M92" s="35" t="s">
        <v>8</v>
      </c>
      <c r="N92" s="494">
        <v>46251</v>
      </c>
      <c r="O92" s="33" t="s">
        <v>2344</v>
      </c>
      <c r="P92" s="42"/>
      <c r="Q92" s="38"/>
      <c r="R92" s="39" t="e" vm="36">
        <v>#VALUE!</v>
      </c>
      <c r="S92" s="40" t="s">
        <v>2345</v>
      </c>
    </row>
    <row r="93" spans="1:19" ht="167.25" hidden="1" customHeight="1">
      <c r="A93" s="32">
        <v>92</v>
      </c>
      <c r="B93" s="33" t="s">
        <v>2335</v>
      </c>
      <c r="C93" s="65" t="s">
        <v>2634</v>
      </c>
      <c r="D93" s="66" t="s">
        <v>2635</v>
      </c>
      <c r="E93" s="50" t="s">
        <v>2841</v>
      </c>
      <c r="F93" s="33" t="s">
        <v>222</v>
      </c>
      <c r="G93" s="33" t="s">
        <v>40</v>
      </c>
      <c r="H93" s="53" t="s">
        <v>2842</v>
      </c>
      <c r="I93" s="36" t="s">
        <v>2756</v>
      </c>
      <c r="J93" s="58" t="s">
        <v>2340</v>
      </c>
      <c r="K93" s="53" t="s">
        <v>2843</v>
      </c>
      <c r="L93" s="36" t="s">
        <v>2844</v>
      </c>
      <c r="M93" s="35" t="s">
        <v>8</v>
      </c>
      <c r="N93" s="494">
        <v>46251</v>
      </c>
      <c r="O93" s="33" t="s">
        <v>2344</v>
      </c>
      <c r="P93" s="42"/>
      <c r="Q93" s="38"/>
      <c r="R93" s="39" t="e" vm="37">
        <v>#VALUE!</v>
      </c>
      <c r="S93" s="40" t="s">
        <v>2345</v>
      </c>
    </row>
    <row r="94" spans="1:19" ht="167.25" hidden="1" customHeight="1">
      <c r="A94" s="32">
        <v>93</v>
      </c>
      <c r="B94" s="33" t="s">
        <v>2335</v>
      </c>
      <c r="C94" s="65" t="s">
        <v>2634</v>
      </c>
      <c r="D94" s="66" t="s">
        <v>2635</v>
      </c>
      <c r="E94" s="50" t="s">
        <v>2845</v>
      </c>
      <c r="F94" s="33" t="s">
        <v>403</v>
      </c>
      <c r="G94" s="33" t="s">
        <v>41</v>
      </c>
      <c r="H94" s="53" t="s">
        <v>2846</v>
      </c>
      <c r="I94" s="36" t="s">
        <v>2847</v>
      </c>
      <c r="J94" s="58" t="s">
        <v>2341</v>
      </c>
      <c r="K94" s="53" t="s">
        <v>2848</v>
      </c>
      <c r="L94" s="36" t="s">
        <v>2849</v>
      </c>
      <c r="M94" s="35" t="s">
        <v>9</v>
      </c>
      <c r="N94" s="494">
        <v>46262</v>
      </c>
      <c r="O94" s="33" t="s">
        <v>2344</v>
      </c>
      <c r="P94" s="42" t="s">
        <v>2850</v>
      </c>
      <c r="Q94" s="38" t="s">
        <v>2851</v>
      </c>
      <c r="R94" s="39"/>
      <c r="S94" s="40" t="s">
        <v>2345</v>
      </c>
    </row>
    <row r="95" spans="1:19" ht="167.25" hidden="1" customHeight="1">
      <c r="A95" s="32">
        <v>94</v>
      </c>
      <c r="B95" s="33" t="s">
        <v>2335</v>
      </c>
      <c r="C95" s="65" t="s">
        <v>2634</v>
      </c>
      <c r="D95" s="66" t="s">
        <v>2635</v>
      </c>
      <c r="E95" s="50" t="s">
        <v>2852</v>
      </c>
      <c r="F95" s="33" t="s">
        <v>403</v>
      </c>
      <c r="G95" s="33" t="s">
        <v>41</v>
      </c>
      <c r="H95" s="53" t="s">
        <v>2853</v>
      </c>
      <c r="I95" s="36" t="s">
        <v>2854</v>
      </c>
      <c r="J95" s="58" t="s">
        <v>2341</v>
      </c>
      <c r="K95" s="53" t="s">
        <v>2855</v>
      </c>
      <c r="L95" s="36" t="s">
        <v>2849</v>
      </c>
      <c r="M95" s="35" t="s">
        <v>9</v>
      </c>
      <c r="N95" s="494">
        <v>46262</v>
      </c>
      <c r="O95" s="33" t="s">
        <v>2344</v>
      </c>
      <c r="P95" s="42" t="s">
        <v>2850</v>
      </c>
      <c r="Q95" s="38" t="s">
        <v>2851</v>
      </c>
      <c r="R95" s="39"/>
      <c r="S95" s="40" t="s">
        <v>2345</v>
      </c>
    </row>
    <row r="96" spans="1:19" ht="167.25" hidden="1" customHeight="1">
      <c r="A96" s="32">
        <v>95</v>
      </c>
      <c r="B96" s="33" t="s">
        <v>2335</v>
      </c>
      <c r="C96" s="50" t="s">
        <v>2856</v>
      </c>
      <c r="D96" s="51" t="s">
        <v>2857</v>
      </c>
      <c r="E96" s="50" t="s">
        <v>2858</v>
      </c>
      <c r="F96" s="33" t="s">
        <v>222</v>
      </c>
      <c r="G96" s="33" t="s">
        <v>39</v>
      </c>
      <c r="H96" s="36" t="s">
        <v>2859</v>
      </c>
      <c r="I96" s="36" t="s">
        <v>2860</v>
      </c>
      <c r="J96" s="46" t="s">
        <v>2341</v>
      </c>
      <c r="K96" s="36" t="s">
        <v>2861</v>
      </c>
      <c r="L96" s="36" t="s">
        <v>2862</v>
      </c>
      <c r="M96" s="35" t="s">
        <v>8</v>
      </c>
      <c r="N96" s="494">
        <v>46251</v>
      </c>
      <c r="O96" s="33" t="s">
        <v>2344</v>
      </c>
      <c r="P96" s="36"/>
      <c r="Q96" s="38"/>
      <c r="R96" s="39"/>
      <c r="S96" s="40" t="s">
        <v>2345</v>
      </c>
    </row>
    <row r="97" spans="1:19" ht="167.25" hidden="1" customHeight="1">
      <c r="A97" s="32">
        <v>96</v>
      </c>
      <c r="B97" s="33" t="s">
        <v>2335</v>
      </c>
      <c r="C97" s="65" t="s">
        <v>2856</v>
      </c>
      <c r="D97" s="66" t="s">
        <v>2863</v>
      </c>
      <c r="E97" s="50" t="s">
        <v>2864</v>
      </c>
      <c r="F97" s="33" t="s">
        <v>222</v>
      </c>
      <c r="G97" s="33" t="s">
        <v>39</v>
      </c>
      <c r="H97" s="36" t="s">
        <v>2865</v>
      </c>
      <c r="I97" s="36" t="s">
        <v>2860</v>
      </c>
      <c r="J97" s="46" t="s">
        <v>2341</v>
      </c>
      <c r="K97" s="36" t="s">
        <v>2866</v>
      </c>
      <c r="L97" s="53" t="s">
        <v>2867</v>
      </c>
      <c r="M97" s="35" t="s">
        <v>8</v>
      </c>
      <c r="N97" s="494">
        <v>46251</v>
      </c>
      <c r="O97" s="33" t="s">
        <v>2344</v>
      </c>
      <c r="P97" s="36"/>
      <c r="Q97" s="38" t="s">
        <v>2868</v>
      </c>
      <c r="R97" s="39" t="e" vm="38">
        <v>#VALUE!</v>
      </c>
      <c r="S97" s="40" t="s">
        <v>2345</v>
      </c>
    </row>
    <row r="98" spans="1:19" ht="167.25" hidden="1" customHeight="1">
      <c r="A98" s="32">
        <v>97</v>
      </c>
      <c r="B98" s="33" t="s">
        <v>2335</v>
      </c>
      <c r="C98" s="65" t="s">
        <v>2856</v>
      </c>
      <c r="D98" s="66" t="s">
        <v>2863</v>
      </c>
      <c r="E98" s="50" t="s">
        <v>2869</v>
      </c>
      <c r="F98" s="33" t="s">
        <v>403</v>
      </c>
      <c r="G98" s="33" t="s">
        <v>41</v>
      </c>
      <c r="H98" s="36" t="s">
        <v>2870</v>
      </c>
      <c r="I98" s="36" t="s">
        <v>2860</v>
      </c>
      <c r="J98" s="46" t="s">
        <v>2341</v>
      </c>
      <c r="K98" s="36" t="s">
        <v>2871</v>
      </c>
      <c r="L98" s="53" t="s">
        <v>2872</v>
      </c>
      <c r="M98" s="35" t="s">
        <v>8</v>
      </c>
      <c r="N98" s="494">
        <v>46251</v>
      </c>
      <c r="O98" s="33" t="s">
        <v>2344</v>
      </c>
      <c r="P98" s="36"/>
      <c r="Q98" s="38" t="s">
        <v>2868</v>
      </c>
      <c r="R98" s="39"/>
      <c r="S98" s="40" t="s">
        <v>2345</v>
      </c>
    </row>
    <row r="99" spans="1:19" ht="378" hidden="1" customHeight="1">
      <c r="A99" s="32">
        <v>98</v>
      </c>
      <c r="B99" s="33" t="s">
        <v>2335</v>
      </c>
      <c r="C99" s="65" t="s">
        <v>2856</v>
      </c>
      <c r="D99" s="66" t="s">
        <v>2863</v>
      </c>
      <c r="E99" s="50" t="s">
        <v>2873</v>
      </c>
      <c r="F99" s="33" t="s">
        <v>222</v>
      </c>
      <c r="G99" s="33" t="s">
        <v>40</v>
      </c>
      <c r="H99" s="36" t="s">
        <v>2874</v>
      </c>
      <c r="I99" s="36" t="s">
        <v>2860</v>
      </c>
      <c r="J99" s="46" t="s">
        <v>2341</v>
      </c>
      <c r="K99" s="36" t="s">
        <v>2875</v>
      </c>
      <c r="L99" s="36" t="s">
        <v>2876</v>
      </c>
      <c r="M99" s="35" t="s">
        <v>8</v>
      </c>
      <c r="N99" s="494">
        <v>46251</v>
      </c>
      <c r="O99" s="33" t="s">
        <v>2344</v>
      </c>
      <c r="P99" s="36"/>
      <c r="Q99" s="38" t="s">
        <v>2868</v>
      </c>
      <c r="R99" s="39"/>
      <c r="S99" s="40" t="s">
        <v>2345</v>
      </c>
    </row>
    <row r="100" spans="1:19" ht="120" hidden="1" customHeight="1">
      <c r="A100" s="32">
        <v>99</v>
      </c>
      <c r="B100" s="33" t="s">
        <v>2335</v>
      </c>
      <c r="C100" s="65" t="s">
        <v>2856</v>
      </c>
      <c r="D100" s="66" t="s">
        <v>2863</v>
      </c>
      <c r="E100" s="50" t="s">
        <v>2877</v>
      </c>
      <c r="F100" s="33" t="s">
        <v>222</v>
      </c>
      <c r="G100" s="33" t="s">
        <v>40</v>
      </c>
      <c r="H100" s="53" t="s">
        <v>2878</v>
      </c>
      <c r="I100" s="36" t="s">
        <v>2879</v>
      </c>
      <c r="J100" s="46" t="s">
        <v>2341</v>
      </c>
      <c r="K100" s="36" t="s">
        <v>2880</v>
      </c>
      <c r="L100" s="36" t="s">
        <v>2881</v>
      </c>
      <c r="M100" s="35" t="s">
        <v>8</v>
      </c>
      <c r="N100" s="494">
        <v>46251</v>
      </c>
      <c r="O100" s="33" t="s">
        <v>2344</v>
      </c>
      <c r="P100" s="36"/>
      <c r="Q100" s="38"/>
      <c r="R100" s="39" t="e" vm="39">
        <v>#VALUE!</v>
      </c>
      <c r="S100" s="40" t="s">
        <v>2345</v>
      </c>
    </row>
    <row r="101" spans="1:19" ht="120" customHeight="1">
      <c r="A101" s="32">
        <v>100</v>
      </c>
      <c r="B101" s="33" t="s">
        <v>2335</v>
      </c>
      <c r="C101" s="65" t="s">
        <v>2856</v>
      </c>
      <c r="D101" s="66" t="s">
        <v>2863</v>
      </c>
      <c r="E101" s="50" t="s">
        <v>2882</v>
      </c>
      <c r="F101" s="33" t="s">
        <v>222</v>
      </c>
      <c r="G101" s="33" t="s">
        <v>40</v>
      </c>
      <c r="H101" s="36" t="s">
        <v>2883</v>
      </c>
      <c r="I101" s="36" t="s">
        <v>2879</v>
      </c>
      <c r="J101" s="46" t="s">
        <v>2341</v>
      </c>
      <c r="K101" s="36" t="s">
        <v>2884</v>
      </c>
      <c r="L101" s="53" t="s">
        <v>2885</v>
      </c>
      <c r="M101" s="35" t="s">
        <v>9</v>
      </c>
      <c r="N101" s="494">
        <v>46267</v>
      </c>
      <c r="O101" s="33" t="s">
        <v>2344</v>
      </c>
      <c r="P101" s="42" t="s">
        <v>2886</v>
      </c>
      <c r="Q101" s="38" t="s">
        <v>2887</v>
      </c>
      <c r="R101" s="39"/>
      <c r="S101" s="40" t="s">
        <v>2345</v>
      </c>
    </row>
    <row r="102" spans="1:19" ht="280.5" hidden="1" customHeight="1">
      <c r="A102" s="32">
        <v>101</v>
      </c>
      <c r="B102" s="33" t="s">
        <v>2335</v>
      </c>
      <c r="C102" s="65" t="s">
        <v>2856</v>
      </c>
      <c r="D102" s="66" t="s">
        <v>2863</v>
      </c>
      <c r="E102" s="33" t="s">
        <v>2888</v>
      </c>
      <c r="F102" s="33" t="s">
        <v>222</v>
      </c>
      <c r="G102" s="33" t="s">
        <v>40</v>
      </c>
      <c r="H102" s="36" t="s">
        <v>2889</v>
      </c>
      <c r="I102" s="36" t="s">
        <v>2890</v>
      </c>
      <c r="J102" s="46" t="s">
        <v>2341</v>
      </c>
      <c r="K102" s="36" t="s">
        <v>2891</v>
      </c>
      <c r="L102" s="53" t="s">
        <v>2892</v>
      </c>
      <c r="M102" s="35" t="s">
        <v>8</v>
      </c>
      <c r="N102" s="494">
        <v>46251</v>
      </c>
      <c r="O102" s="33" t="s">
        <v>2344</v>
      </c>
      <c r="P102" s="36"/>
      <c r="Q102" s="38" t="s">
        <v>2893</v>
      </c>
      <c r="R102" s="39"/>
      <c r="S102" s="40" t="s">
        <v>2345</v>
      </c>
    </row>
    <row r="103" spans="1:19" ht="264.75" hidden="1" customHeight="1">
      <c r="A103" s="32">
        <v>102</v>
      </c>
      <c r="B103" s="33" t="s">
        <v>2335</v>
      </c>
      <c r="C103" s="65" t="s">
        <v>2856</v>
      </c>
      <c r="D103" s="66" t="s">
        <v>2863</v>
      </c>
      <c r="E103" s="33" t="s">
        <v>2894</v>
      </c>
      <c r="F103" s="33" t="s">
        <v>222</v>
      </c>
      <c r="G103" s="33" t="s">
        <v>40</v>
      </c>
      <c r="H103" s="36" t="s">
        <v>2895</v>
      </c>
      <c r="I103" s="36" t="s">
        <v>2896</v>
      </c>
      <c r="J103" s="46" t="s">
        <v>2341</v>
      </c>
      <c r="K103" s="36" t="s">
        <v>2897</v>
      </c>
      <c r="L103" s="53" t="s">
        <v>2898</v>
      </c>
      <c r="M103" s="35" t="s">
        <v>8</v>
      </c>
      <c r="N103" s="494">
        <v>46251</v>
      </c>
      <c r="O103" s="33" t="s">
        <v>2344</v>
      </c>
      <c r="P103" s="36"/>
      <c r="Q103" s="38" t="s">
        <v>2893</v>
      </c>
      <c r="R103" s="39"/>
      <c r="S103" s="40" t="s">
        <v>2345</v>
      </c>
    </row>
    <row r="104" spans="1:19" ht="69" hidden="1" customHeight="1">
      <c r="A104" s="32">
        <v>103</v>
      </c>
      <c r="B104" s="33" t="s">
        <v>2335</v>
      </c>
      <c r="C104" s="65" t="s">
        <v>2856</v>
      </c>
      <c r="D104" s="66" t="s">
        <v>2863</v>
      </c>
      <c r="E104" s="33" t="s">
        <v>2899</v>
      </c>
      <c r="F104" s="33" t="s">
        <v>222</v>
      </c>
      <c r="G104" s="33" t="s">
        <v>40</v>
      </c>
      <c r="H104" s="36" t="s">
        <v>2900</v>
      </c>
      <c r="I104" s="36" t="s">
        <v>2896</v>
      </c>
      <c r="J104" s="46" t="s">
        <v>2341</v>
      </c>
      <c r="K104" s="36" t="s">
        <v>2901</v>
      </c>
      <c r="L104" s="53" t="s">
        <v>2902</v>
      </c>
      <c r="M104" s="35" t="s">
        <v>8</v>
      </c>
      <c r="N104" s="494">
        <v>46251</v>
      </c>
      <c r="O104" s="33" t="s">
        <v>2344</v>
      </c>
      <c r="P104" s="36"/>
      <c r="Q104" s="38" t="s">
        <v>2893</v>
      </c>
      <c r="R104" s="39"/>
      <c r="S104" s="40" t="s">
        <v>2345</v>
      </c>
    </row>
    <row r="105" spans="1:19" ht="230.25" hidden="1" customHeight="1">
      <c r="A105" s="32">
        <v>104</v>
      </c>
      <c r="B105" s="33" t="s">
        <v>2335</v>
      </c>
      <c r="C105" s="65" t="s">
        <v>2856</v>
      </c>
      <c r="D105" s="66" t="s">
        <v>2863</v>
      </c>
      <c r="E105" s="33" t="s">
        <v>2903</v>
      </c>
      <c r="F105" s="33" t="s">
        <v>403</v>
      </c>
      <c r="G105" s="33" t="s">
        <v>41</v>
      </c>
      <c r="H105" s="53" t="s">
        <v>2904</v>
      </c>
      <c r="I105" s="36" t="s">
        <v>2905</v>
      </c>
      <c r="J105" s="46" t="s">
        <v>2341</v>
      </c>
      <c r="K105" s="53" t="s">
        <v>2906</v>
      </c>
      <c r="L105" s="53" t="s">
        <v>2907</v>
      </c>
      <c r="M105" s="35" t="s">
        <v>8</v>
      </c>
      <c r="N105" s="494">
        <v>46251</v>
      </c>
      <c r="O105" s="33" t="s">
        <v>2344</v>
      </c>
      <c r="P105" s="36"/>
      <c r="Q105" s="38"/>
      <c r="R105" s="39"/>
      <c r="S105" s="40" t="s">
        <v>2345</v>
      </c>
    </row>
    <row r="106" spans="1:19" ht="323.25" customHeight="1">
      <c r="A106" s="32">
        <v>105</v>
      </c>
      <c r="B106" s="33" t="s">
        <v>2335</v>
      </c>
      <c r="C106" s="65" t="s">
        <v>2856</v>
      </c>
      <c r="D106" s="66" t="s">
        <v>2863</v>
      </c>
      <c r="E106" s="33" t="s">
        <v>2908</v>
      </c>
      <c r="F106" s="33" t="s">
        <v>222</v>
      </c>
      <c r="G106" s="33" t="s">
        <v>40</v>
      </c>
      <c r="H106" s="53" t="s">
        <v>2909</v>
      </c>
      <c r="I106" s="36" t="s">
        <v>2910</v>
      </c>
      <c r="J106" s="46" t="s">
        <v>2341</v>
      </c>
      <c r="K106" s="53" t="s">
        <v>2911</v>
      </c>
      <c r="L106" s="53" t="s">
        <v>2912</v>
      </c>
      <c r="M106" s="35" t="s">
        <v>192</v>
      </c>
      <c r="N106" s="494"/>
      <c r="O106" s="33" t="s">
        <v>2344</v>
      </c>
      <c r="P106" s="36"/>
      <c r="Q106" s="38" t="s">
        <v>2913</v>
      </c>
      <c r="R106" s="39"/>
      <c r="S106" s="40" t="s">
        <v>2345</v>
      </c>
    </row>
    <row r="107" spans="1:19" ht="162.75" hidden="1" customHeight="1">
      <c r="A107" s="32">
        <v>106</v>
      </c>
      <c r="B107" s="33" t="s">
        <v>2335</v>
      </c>
      <c r="C107" s="50" t="s">
        <v>2914</v>
      </c>
      <c r="D107" s="53" t="s">
        <v>2915</v>
      </c>
      <c r="E107" s="33" t="s">
        <v>2916</v>
      </c>
      <c r="F107" s="33" t="s">
        <v>222</v>
      </c>
      <c r="G107" s="33" t="s">
        <v>39</v>
      </c>
      <c r="H107" s="36" t="s">
        <v>2917</v>
      </c>
      <c r="I107" s="36" t="s">
        <v>2918</v>
      </c>
      <c r="J107" s="46" t="s">
        <v>2341</v>
      </c>
      <c r="K107" s="36" t="s">
        <v>2919</v>
      </c>
      <c r="L107" s="36" t="s">
        <v>2920</v>
      </c>
      <c r="M107" s="35" t="s">
        <v>8</v>
      </c>
      <c r="N107" s="494">
        <v>46251</v>
      </c>
      <c r="O107" s="33" t="s">
        <v>2344</v>
      </c>
      <c r="P107" s="36"/>
      <c r="Q107" s="38"/>
      <c r="R107" s="39" t="e" vm="40">
        <v>#VALUE!</v>
      </c>
      <c r="S107" s="40" t="s">
        <v>2345</v>
      </c>
    </row>
    <row r="108" spans="1:19" ht="162.75" hidden="1" customHeight="1">
      <c r="A108" s="32">
        <v>107</v>
      </c>
      <c r="B108" s="33" t="s">
        <v>2335</v>
      </c>
      <c r="C108" s="65" t="s">
        <v>2914</v>
      </c>
      <c r="D108" s="67" t="s">
        <v>2915</v>
      </c>
      <c r="E108" s="33" t="s">
        <v>2921</v>
      </c>
      <c r="F108" s="33" t="s">
        <v>222</v>
      </c>
      <c r="G108" s="33" t="s">
        <v>40</v>
      </c>
      <c r="H108" s="36" t="s">
        <v>2922</v>
      </c>
      <c r="I108" s="36" t="s">
        <v>2918</v>
      </c>
      <c r="J108" s="46" t="s">
        <v>2341</v>
      </c>
      <c r="K108" s="36" t="s">
        <v>2923</v>
      </c>
      <c r="L108" s="36" t="s">
        <v>2924</v>
      </c>
      <c r="M108" s="35" t="s">
        <v>9</v>
      </c>
      <c r="N108" s="494">
        <v>46251</v>
      </c>
      <c r="O108" s="33" t="s">
        <v>2344</v>
      </c>
      <c r="P108" s="56" t="s">
        <v>2925</v>
      </c>
      <c r="Q108" s="38" t="s">
        <v>2926</v>
      </c>
      <c r="R108" s="39"/>
      <c r="S108" s="40" t="s">
        <v>2345</v>
      </c>
    </row>
    <row r="109" spans="1:19" ht="162.75" hidden="1" customHeight="1">
      <c r="A109" s="32">
        <v>108</v>
      </c>
      <c r="B109" s="33" t="s">
        <v>2335</v>
      </c>
      <c r="C109" s="65" t="s">
        <v>2914</v>
      </c>
      <c r="D109" s="67" t="s">
        <v>2915</v>
      </c>
      <c r="E109" s="33" t="s">
        <v>2927</v>
      </c>
      <c r="F109" s="33" t="s">
        <v>403</v>
      </c>
      <c r="G109" s="33" t="s">
        <v>41</v>
      </c>
      <c r="H109" s="36" t="s">
        <v>2928</v>
      </c>
      <c r="I109" s="36" t="s">
        <v>2918</v>
      </c>
      <c r="J109" s="46" t="s">
        <v>2341</v>
      </c>
      <c r="K109" s="36" t="s">
        <v>2929</v>
      </c>
      <c r="L109" s="36" t="s">
        <v>2930</v>
      </c>
      <c r="M109" s="35" t="s">
        <v>8</v>
      </c>
      <c r="N109" s="494">
        <v>46251</v>
      </c>
      <c r="O109" s="33" t="s">
        <v>2344</v>
      </c>
      <c r="P109" s="36"/>
      <c r="Q109" s="38"/>
      <c r="R109" s="39"/>
      <c r="S109" s="40" t="s">
        <v>2345</v>
      </c>
    </row>
    <row r="110" spans="1:19" ht="162.75" hidden="1" customHeight="1">
      <c r="A110" s="32">
        <v>109</v>
      </c>
      <c r="B110" s="33" t="s">
        <v>2335</v>
      </c>
      <c r="C110" s="65" t="s">
        <v>2914</v>
      </c>
      <c r="D110" s="67" t="s">
        <v>2915</v>
      </c>
      <c r="E110" s="33" t="s">
        <v>2931</v>
      </c>
      <c r="F110" s="33" t="s">
        <v>222</v>
      </c>
      <c r="G110" s="33" t="s">
        <v>40</v>
      </c>
      <c r="H110" s="36" t="s">
        <v>2932</v>
      </c>
      <c r="I110" s="36" t="s">
        <v>2933</v>
      </c>
      <c r="J110" s="46" t="s">
        <v>2341</v>
      </c>
      <c r="K110" s="36" t="s">
        <v>2934</v>
      </c>
      <c r="L110" s="53" t="s">
        <v>2935</v>
      </c>
      <c r="M110" s="35" t="s">
        <v>8</v>
      </c>
      <c r="N110" s="494">
        <v>46251</v>
      </c>
      <c r="O110" s="33" t="s">
        <v>2344</v>
      </c>
      <c r="P110" s="36"/>
      <c r="Q110" s="38"/>
      <c r="R110" s="39"/>
      <c r="S110" s="40" t="s">
        <v>2345</v>
      </c>
    </row>
    <row r="111" spans="1:19" ht="120.75" hidden="1" customHeight="1">
      <c r="A111" s="32">
        <v>110</v>
      </c>
      <c r="B111" s="33" t="s">
        <v>2335</v>
      </c>
      <c r="C111" s="65" t="s">
        <v>2914</v>
      </c>
      <c r="D111" s="67" t="s">
        <v>2915</v>
      </c>
      <c r="E111" s="33" t="s">
        <v>2936</v>
      </c>
      <c r="F111" s="33" t="s">
        <v>222</v>
      </c>
      <c r="G111" s="33" t="s">
        <v>40</v>
      </c>
      <c r="H111" s="53" t="s">
        <v>2937</v>
      </c>
      <c r="I111" s="36" t="s">
        <v>2933</v>
      </c>
      <c r="J111" s="46" t="s">
        <v>2341</v>
      </c>
      <c r="K111" s="36" t="s">
        <v>2938</v>
      </c>
      <c r="L111" s="53" t="s">
        <v>2939</v>
      </c>
      <c r="M111" s="35" t="s">
        <v>8</v>
      </c>
      <c r="N111" s="494">
        <v>46251</v>
      </c>
      <c r="O111" s="33" t="s">
        <v>2344</v>
      </c>
      <c r="P111" s="36"/>
      <c r="Q111" s="38"/>
      <c r="R111" s="39"/>
      <c r="S111" s="40" t="s">
        <v>2345</v>
      </c>
    </row>
    <row r="112" spans="1:19" ht="228" hidden="1" customHeight="1">
      <c r="A112" s="32">
        <v>111</v>
      </c>
      <c r="B112" s="33" t="s">
        <v>2335</v>
      </c>
      <c r="C112" s="65" t="s">
        <v>2914</v>
      </c>
      <c r="D112" s="67" t="s">
        <v>2915</v>
      </c>
      <c r="E112" s="33" t="s">
        <v>2940</v>
      </c>
      <c r="F112" s="33" t="s">
        <v>403</v>
      </c>
      <c r="G112" s="33" t="s">
        <v>40</v>
      </c>
      <c r="H112" s="36" t="s">
        <v>2941</v>
      </c>
      <c r="I112" s="36" t="s">
        <v>2942</v>
      </c>
      <c r="J112" s="46" t="s">
        <v>2341</v>
      </c>
      <c r="K112" s="53" t="s">
        <v>2943</v>
      </c>
      <c r="L112" s="53" t="s">
        <v>2944</v>
      </c>
      <c r="M112" s="35" t="s">
        <v>8</v>
      </c>
      <c r="N112" s="494">
        <v>46251</v>
      </c>
      <c r="O112" s="33" t="s">
        <v>2344</v>
      </c>
      <c r="P112" s="36"/>
      <c r="Q112" s="38" t="s">
        <v>2868</v>
      </c>
      <c r="R112" s="39"/>
      <c r="S112" s="40" t="s">
        <v>2345</v>
      </c>
    </row>
    <row r="113" spans="1:19" ht="173.25" hidden="1" customHeight="1">
      <c r="A113" s="32">
        <v>112</v>
      </c>
      <c r="B113" s="33" t="s">
        <v>2335</v>
      </c>
      <c r="C113" s="65" t="s">
        <v>2914</v>
      </c>
      <c r="D113" s="67" t="s">
        <v>2915</v>
      </c>
      <c r="E113" s="33" t="s">
        <v>2945</v>
      </c>
      <c r="F113" s="33" t="s">
        <v>222</v>
      </c>
      <c r="G113" s="33" t="s">
        <v>40</v>
      </c>
      <c r="H113" s="36" t="s">
        <v>2946</v>
      </c>
      <c r="I113" s="36" t="s">
        <v>2942</v>
      </c>
      <c r="J113" s="46" t="s">
        <v>2341</v>
      </c>
      <c r="K113" s="36" t="s">
        <v>2947</v>
      </c>
      <c r="L113" s="36" t="s">
        <v>2948</v>
      </c>
      <c r="M113" s="35" t="s">
        <v>8</v>
      </c>
      <c r="N113" s="494">
        <v>46251</v>
      </c>
      <c r="O113" s="33" t="s">
        <v>2344</v>
      </c>
      <c r="P113" s="36"/>
      <c r="Q113" s="38"/>
      <c r="R113" s="39"/>
      <c r="S113" s="40" t="s">
        <v>2345</v>
      </c>
    </row>
    <row r="114" spans="1:19" ht="75.75" hidden="1" customHeight="1">
      <c r="A114" s="32">
        <v>113</v>
      </c>
      <c r="B114" s="33" t="s">
        <v>2335</v>
      </c>
      <c r="C114" s="65" t="s">
        <v>2914</v>
      </c>
      <c r="D114" s="67" t="s">
        <v>2915</v>
      </c>
      <c r="E114" s="33" t="s">
        <v>2949</v>
      </c>
      <c r="F114" s="33" t="s">
        <v>222</v>
      </c>
      <c r="G114" s="33" t="s">
        <v>40</v>
      </c>
      <c r="H114" s="36" t="s">
        <v>2950</v>
      </c>
      <c r="I114" s="61" t="s">
        <v>2951</v>
      </c>
      <c r="J114" s="46" t="s">
        <v>2341</v>
      </c>
      <c r="K114" s="36" t="s">
        <v>2952</v>
      </c>
      <c r="L114" s="36" t="s">
        <v>2953</v>
      </c>
      <c r="M114" s="35" t="s">
        <v>8</v>
      </c>
      <c r="N114" s="494">
        <v>46254</v>
      </c>
      <c r="O114" s="33" t="s">
        <v>2344</v>
      </c>
      <c r="P114" s="36"/>
      <c r="Q114" s="38" t="s">
        <v>2954</v>
      </c>
      <c r="R114" s="39" t="s">
        <v>2955</v>
      </c>
      <c r="S114" s="40" t="s">
        <v>2345</v>
      </c>
    </row>
    <row r="115" spans="1:19" ht="207" hidden="1" customHeight="1">
      <c r="A115" s="32">
        <v>114</v>
      </c>
      <c r="B115" s="33" t="s">
        <v>2335</v>
      </c>
      <c r="C115" s="65" t="s">
        <v>2914</v>
      </c>
      <c r="D115" s="67" t="s">
        <v>2915</v>
      </c>
      <c r="E115" s="33" t="s">
        <v>2956</v>
      </c>
      <c r="F115" s="33" t="s">
        <v>403</v>
      </c>
      <c r="G115" s="33" t="s">
        <v>41</v>
      </c>
      <c r="H115" s="53" t="s">
        <v>2957</v>
      </c>
      <c r="I115" s="36" t="s">
        <v>2958</v>
      </c>
      <c r="J115" s="46" t="s">
        <v>2341</v>
      </c>
      <c r="K115" s="53" t="s">
        <v>2959</v>
      </c>
      <c r="L115" s="53" t="s">
        <v>2960</v>
      </c>
      <c r="M115" s="35" t="s">
        <v>8</v>
      </c>
      <c r="N115" s="494">
        <v>46251</v>
      </c>
      <c r="O115" s="33" t="s">
        <v>2344</v>
      </c>
      <c r="P115" s="36"/>
      <c r="Q115" s="38"/>
      <c r="R115" s="39"/>
      <c r="S115" s="40" t="s">
        <v>2345</v>
      </c>
    </row>
    <row r="116" spans="1:19" ht="260.25" hidden="1" customHeight="1">
      <c r="A116" s="32">
        <v>115</v>
      </c>
      <c r="B116" s="33" t="s">
        <v>2335</v>
      </c>
      <c r="C116" s="65" t="s">
        <v>2914</v>
      </c>
      <c r="D116" s="67" t="s">
        <v>2915</v>
      </c>
      <c r="E116" s="33" t="s">
        <v>2961</v>
      </c>
      <c r="F116" s="33" t="s">
        <v>222</v>
      </c>
      <c r="G116" s="33" t="s">
        <v>40</v>
      </c>
      <c r="H116" s="61" t="s">
        <v>2962</v>
      </c>
      <c r="I116" s="61" t="s">
        <v>2963</v>
      </c>
      <c r="J116" s="62" t="s">
        <v>2341</v>
      </c>
      <c r="K116" s="61" t="s">
        <v>2964</v>
      </c>
      <c r="L116" s="92" t="s">
        <v>2965</v>
      </c>
      <c r="M116" s="35" t="s">
        <v>9</v>
      </c>
      <c r="N116" s="494">
        <v>46254</v>
      </c>
      <c r="O116" s="33" t="s">
        <v>2344</v>
      </c>
      <c r="P116" s="42" t="s">
        <v>2966</v>
      </c>
      <c r="Q116" s="38" t="s">
        <v>2967</v>
      </c>
      <c r="R116" s="39" t="s">
        <v>2955</v>
      </c>
      <c r="S116" s="40" t="s">
        <v>2345</v>
      </c>
    </row>
    <row r="117" spans="1:19" ht="144" hidden="1" customHeight="1">
      <c r="A117" s="32">
        <v>116</v>
      </c>
      <c r="B117" s="33" t="s">
        <v>2335</v>
      </c>
      <c r="C117" s="65" t="s">
        <v>2914</v>
      </c>
      <c r="D117" s="67" t="s">
        <v>2915</v>
      </c>
      <c r="E117" s="33" t="s">
        <v>2968</v>
      </c>
      <c r="F117" s="33" t="s">
        <v>222</v>
      </c>
      <c r="G117" s="33" t="s">
        <v>40</v>
      </c>
      <c r="H117" s="36" t="s">
        <v>2969</v>
      </c>
      <c r="I117" s="93" t="s">
        <v>2970</v>
      </c>
      <c r="J117" s="46" t="s">
        <v>2341</v>
      </c>
      <c r="K117" s="36" t="s">
        <v>2971</v>
      </c>
      <c r="L117" s="53" t="s">
        <v>2972</v>
      </c>
      <c r="M117" s="35" t="s">
        <v>9</v>
      </c>
      <c r="N117" s="494">
        <v>46259</v>
      </c>
      <c r="O117" s="33" t="s">
        <v>2344</v>
      </c>
      <c r="P117" s="42" t="s">
        <v>2973</v>
      </c>
      <c r="Q117" s="38" t="s">
        <v>2974</v>
      </c>
      <c r="R117" s="39" t="e" vm="41">
        <v>#VALUE!</v>
      </c>
      <c r="S117" s="40" t="s">
        <v>2345</v>
      </c>
    </row>
    <row r="118" spans="1:19" ht="157.5" hidden="1" customHeight="1">
      <c r="A118" s="32">
        <v>117</v>
      </c>
      <c r="B118" s="33" t="s">
        <v>2335</v>
      </c>
      <c r="C118" s="65" t="s">
        <v>2914</v>
      </c>
      <c r="D118" s="67" t="s">
        <v>2915</v>
      </c>
      <c r="E118" s="33" t="s">
        <v>2975</v>
      </c>
      <c r="F118" s="33" t="s">
        <v>222</v>
      </c>
      <c r="G118" s="33" t="s">
        <v>40</v>
      </c>
      <c r="H118" s="36" t="s">
        <v>2976</v>
      </c>
      <c r="I118" s="61" t="s">
        <v>2977</v>
      </c>
      <c r="J118" s="46" t="s">
        <v>2341</v>
      </c>
      <c r="K118" s="36" t="s">
        <v>2978</v>
      </c>
      <c r="L118" s="53" t="s">
        <v>2979</v>
      </c>
      <c r="M118" s="35" t="s">
        <v>9</v>
      </c>
      <c r="N118" s="494">
        <v>46251</v>
      </c>
      <c r="O118" s="33" t="s">
        <v>2344</v>
      </c>
      <c r="P118" s="42" t="s">
        <v>2980</v>
      </c>
      <c r="Q118" s="38" t="s">
        <v>2981</v>
      </c>
      <c r="R118" s="39" t="e" vm="42">
        <v>#VALUE!</v>
      </c>
      <c r="S118" s="40" t="s">
        <v>2345</v>
      </c>
    </row>
    <row r="119" spans="1:19" ht="154.5" hidden="1" customHeight="1">
      <c r="A119" s="32">
        <v>118</v>
      </c>
      <c r="B119" s="33" t="s">
        <v>2335</v>
      </c>
      <c r="C119" s="65" t="s">
        <v>2914</v>
      </c>
      <c r="D119" s="67" t="s">
        <v>2915</v>
      </c>
      <c r="E119" s="33" t="s">
        <v>2982</v>
      </c>
      <c r="F119" s="33" t="s">
        <v>222</v>
      </c>
      <c r="G119" s="33" t="s">
        <v>40</v>
      </c>
      <c r="H119" s="61" t="s">
        <v>2983</v>
      </c>
      <c r="I119" s="61" t="s">
        <v>2984</v>
      </c>
      <c r="J119" s="62" t="s">
        <v>2341</v>
      </c>
      <c r="K119" s="36" t="s">
        <v>2985</v>
      </c>
      <c r="L119" s="92" t="s">
        <v>2986</v>
      </c>
      <c r="M119" s="35" t="s">
        <v>9</v>
      </c>
      <c r="N119" s="494">
        <v>46259</v>
      </c>
      <c r="O119" s="33" t="s">
        <v>2344</v>
      </c>
      <c r="P119" s="42" t="s">
        <v>2987</v>
      </c>
      <c r="Q119" s="38" t="s">
        <v>2988</v>
      </c>
      <c r="R119" s="60" t="s">
        <v>2989</v>
      </c>
      <c r="S119" s="40" t="s">
        <v>2345</v>
      </c>
    </row>
    <row r="120" spans="1:19" ht="234" hidden="1" customHeight="1">
      <c r="A120" s="32">
        <v>119</v>
      </c>
      <c r="B120" s="33" t="s">
        <v>2335</v>
      </c>
      <c r="C120" s="65" t="s">
        <v>2914</v>
      </c>
      <c r="D120" s="67" t="s">
        <v>2915</v>
      </c>
      <c r="E120" s="33" t="s">
        <v>2990</v>
      </c>
      <c r="F120" s="33" t="s">
        <v>222</v>
      </c>
      <c r="G120" s="33" t="s">
        <v>40</v>
      </c>
      <c r="H120" s="61" t="s">
        <v>2991</v>
      </c>
      <c r="I120" s="61" t="s">
        <v>2992</v>
      </c>
      <c r="J120" s="62" t="s">
        <v>2341</v>
      </c>
      <c r="K120" s="36" t="s">
        <v>2993</v>
      </c>
      <c r="L120" s="92" t="s">
        <v>2994</v>
      </c>
      <c r="M120" s="35" t="s">
        <v>8</v>
      </c>
      <c r="N120" s="494">
        <v>46259</v>
      </c>
      <c r="O120" s="33" t="s">
        <v>2344</v>
      </c>
      <c r="P120" s="36"/>
      <c r="Q120" s="38"/>
      <c r="R120" s="39" t="s">
        <v>2995</v>
      </c>
      <c r="S120" s="40" t="s">
        <v>2345</v>
      </c>
    </row>
    <row r="121" spans="1:19" ht="265.5" hidden="1" customHeight="1">
      <c r="A121" s="32">
        <v>120</v>
      </c>
      <c r="B121" s="33" t="s">
        <v>2335</v>
      </c>
      <c r="C121" s="65" t="s">
        <v>2914</v>
      </c>
      <c r="D121" s="67" t="s">
        <v>2915</v>
      </c>
      <c r="E121" s="33" t="s">
        <v>2996</v>
      </c>
      <c r="F121" s="33" t="s">
        <v>403</v>
      </c>
      <c r="G121" s="33" t="s">
        <v>40</v>
      </c>
      <c r="H121" s="61" t="s">
        <v>2997</v>
      </c>
      <c r="I121" s="61" t="s">
        <v>2998</v>
      </c>
      <c r="J121" s="62" t="s">
        <v>2341</v>
      </c>
      <c r="K121" s="36" t="s">
        <v>2999</v>
      </c>
      <c r="L121" s="92" t="s">
        <v>3000</v>
      </c>
      <c r="M121" s="35" t="s">
        <v>8</v>
      </c>
      <c r="N121" s="494">
        <v>46259</v>
      </c>
      <c r="O121" s="33" t="s">
        <v>2344</v>
      </c>
      <c r="P121" s="36"/>
      <c r="Q121" s="38" t="s">
        <v>3001</v>
      </c>
      <c r="R121" s="85" t="e" vm="43">
        <v>#VALUE!</v>
      </c>
      <c r="S121" s="40" t="s">
        <v>2345</v>
      </c>
    </row>
    <row r="122" spans="1:19" ht="136.5" hidden="1" customHeight="1">
      <c r="A122" s="32">
        <v>121</v>
      </c>
      <c r="B122" s="33" t="s">
        <v>2335</v>
      </c>
      <c r="C122" s="65" t="s">
        <v>2914</v>
      </c>
      <c r="D122" s="67" t="s">
        <v>2915</v>
      </c>
      <c r="E122" s="33" t="s">
        <v>3002</v>
      </c>
      <c r="F122" s="33" t="s">
        <v>403</v>
      </c>
      <c r="G122" s="33" t="s">
        <v>40</v>
      </c>
      <c r="H122" s="61" t="s">
        <v>3003</v>
      </c>
      <c r="I122" s="61" t="s">
        <v>3004</v>
      </c>
      <c r="J122" s="62" t="s">
        <v>2341</v>
      </c>
      <c r="K122" s="36" t="s">
        <v>3005</v>
      </c>
      <c r="L122" s="92" t="s">
        <v>3006</v>
      </c>
      <c r="M122" s="35" t="s">
        <v>8</v>
      </c>
      <c r="N122" s="494">
        <v>46260</v>
      </c>
      <c r="O122" s="33" t="s">
        <v>2344</v>
      </c>
      <c r="P122" s="36"/>
      <c r="Q122" s="38" t="s">
        <v>3007</v>
      </c>
      <c r="R122" s="39" t="e" vm="44">
        <v>#VALUE!</v>
      </c>
      <c r="S122" s="40" t="s">
        <v>2345</v>
      </c>
    </row>
    <row r="123" spans="1:19" ht="171.75" hidden="1" customHeight="1">
      <c r="A123" s="32">
        <v>122</v>
      </c>
      <c r="B123" s="33" t="s">
        <v>2335</v>
      </c>
      <c r="C123" s="65" t="s">
        <v>2914</v>
      </c>
      <c r="D123" s="67" t="s">
        <v>2915</v>
      </c>
      <c r="E123" s="33" t="s">
        <v>3008</v>
      </c>
      <c r="F123" s="33" t="s">
        <v>222</v>
      </c>
      <c r="G123" s="33" t="s">
        <v>40</v>
      </c>
      <c r="H123" s="36" t="s">
        <v>3009</v>
      </c>
      <c r="I123" s="61" t="s">
        <v>3010</v>
      </c>
      <c r="J123" s="46" t="s">
        <v>2341</v>
      </c>
      <c r="K123" s="36" t="s">
        <v>3011</v>
      </c>
      <c r="L123" s="53" t="s">
        <v>3012</v>
      </c>
      <c r="M123" s="35" t="s">
        <v>8</v>
      </c>
      <c r="N123" s="494">
        <v>46262</v>
      </c>
      <c r="O123" s="33" t="s">
        <v>2344</v>
      </c>
      <c r="P123" s="42"/>
      <c r="Q123" s="38" t="s">
        <v>3013</v>
      </c>
      <c r="R123" s="39" t="s">
        <v>3014</v>
      </c>
      <c r="S123" s="40" t="s">
        <v>2345</v>
      </c>
    </row>
    <row r="124" spans="1:19" ht="308.25" hidden="1" customHeight="1">
      <c r="A124" s="32">
        <v>123</v>
      </c>
      <c r="B124" s="33" t="s">
        <v>2335</v>
      </c>
      <c r="C124" s="65" t="s">
        <v>2914</v>
      </c>
      <c r="D124" s="67" t="s">
        <v>2915</v>
      </c>
      <c r="E124" s="33" t="s">
        <v>3015</v>
      </c>
      <c r="F124" s="33" t="s">
        <v>222</v>
      </c>
      <c r="G124" s="33" t="s">
        <v>40</v>
      </c>
      <c r="H124" s="36" t="s">
        <v>3016</v>
      </c>
      <c r="I124" s="61" t="s">
        <v>3017</v>
      </c>
      <c r="J124" s="46" t="s">
        <v>2341</v>
      </c>
      <c r="K124" s="36" t="s">
        <v>3018</v>
      </c>
      <c r="L124" s="53" t="s">
        <v>3019</v>
      </c>
      <c r="M124" s="35" t="s">
        <v>10</v>
      </c>
      <c r="N124" s="494">
        <v>46262</v>
      </c>
      <c r="O124" s="33" t="s">
        <v>2344</v>
      </c>
      <c r="P124" s="42" t="s">
        <v>2966</v>
      </c>
      <c r="Q124" s="38" t="s">
        <v>3020</v>
      </c>
      <c r="R124" s="60" t="s">
        <v>3014</v>
      </c>
      <c r="S124" s="40" t="s">
        <v>2345</v>
      </c>
    </row>
    <row r="125" spans="1:19" ht="282" customHeight="1">
      <c r="A125" s="32">
        <v>124</v>
      </c>
      <c r="B125" s="33" t="s">
        <v>2335</v>
      </c>
      <c r="C125" s="65" t="s">
        <v>2914</v>
      </c>
      <c r="D125" s="67" t="s">
        <v>2915</v>
      </c>
      <c r="E125" s="33" t="s">
        <v>3021</v>
      </c>
      <c r="F125" s="33" t="s">
        <v>222</v>
      </c>
      <c r="G125" s="33" t="s">
        <v>40</v>
      </c>
      <c r="H125" s="36" t="s">
        <v>3022</v>
      </c>
      <c r="I125" s="59" t="s">
        <v>3023</v>
      </c>
      <c r="J125" s="46" t="s">
        <v>2341</v>
      </c>
      <c r="K125" s="36" t="s">
        <v>3024</v>
      </c>
      <c r="L125" s="53" t="s">
        <v>3025</v>
      </c>
      <c r="M125" s="35" t="s">
        <v>9</v>
      </c>
      <c r="N125" s="494">
        <v>46267</v>
      </c>
      <c r="O125" s="33" t="s">
        <v>2344</v>
      </c>
      <c r="P125" s="42" t="s">
        <v>3026</v>
      </c>
      <c r="Q125" s="38" t="s">
        <v>3027</v>
      </c>
      <c r="R125" s="85"/>
      <c r="S125" s="40" t="s">
        <v>3028</v>
      </c>
    </row>
    <row r="126" spans="1:19" ht="191.25" customHeight="1">
      <c r="A126" s="32">
        <v>125</v>
      </c>
      <c r="B126" s="33" t="s">
        <v>2335</v>
      </c>
      <c r="C126" s="65" t="s">
        <v>2914</v>
      </c>
      <c r="D126" s="67" t="s">
        <v>2915</v>
      </c>
      <c r="E126" s="33" t="s">
        <v>3029</v>
      </c>
      <c r="F126" s="33" t="s">
        <v>403</v>
      </c>
      <c r="G126" s="33" t="s">
        <v>40</v>
      </c>
      <c r="H126" s="36" t="s">
        <v>3030</v>
      </c>
      <c r="I126" s="61" t="s">
        <v>3031</v>
      </c>
      <c r="J126" s="46" t="s">
        <v>2341</v>
      </c>
      <c r="K126" s="36" t="s">
        <v>3032</v>
      </c>
      <c r="L126" s="53" t="s">
        <v>3033</v>
      </c>
      <c r="M126" s="35" t="s">
        <v>10</v>
      </c>
      <c r="N126" s="494">
        <v>46267</v>
      </c>
      <c r="O126" s="33" t="s">
        <v>2344</v>
      </c>
      <c r="P126" s="42"/>
      <c r="Q126" s="38" t="s">
        <v>3034</v>
      </c>
      <c r="R126" s="39"/>
      <c r="S126" s="40" t="s">
        <v>2345</v>
      </c>
    </row>
    <row r="127" spans="1:19" ht="201" customHeight="1">
      <c r="A127" s="32">
        <v>126</v>
      </c>
      <c r="B127" s="33" t="s">
        <v>2335</v>
      </c>
      <c r="C127" s="65" t="s">
        <v>2914</v>
      </c>
      <c r="D127" s="67" t="s">
        <v>2915</v>
      </c>
      <c r="E127" s="33" t="s">
        <v>3035</v>
      </c>
      <c r="F127" s="33" t="s">
        <v>222</v>
      </c>
      <c r="G127" s="33" t="s">
        <v>40</v>
      </c>
      <c r="H127" s="36" t="s">
        <v>3036</v>
      </c>
      <c r="I127" s="61" t="s">
        <v>3037</v>
      </c>
      <c r="J127" s="46" t="s">
        <v>2341</v>
      </c>
      <c r="K127" s="36" t="s">
        <v>3038</v>
      </c>
      <c r="L127" s="53" t="s">
        <v>3039</v>
      </c>
      <c r="M127" s="35" t="s">
        <v>10</v>
      </c>
      <c r="N127" s="494">
        <v>46267</v>
      </c>
      <c r="O127" s="33" t="s">
        <v>2344</v>
      </c>
      <c r="P127" s="42"/>
      <c r="Q127" s="38" t="s">
        <v>3040</v>
      </c>
      <c r="R127" s="39"/>
      <c r="S127" s="40" t="s">
        <v>2345</v>
      </c>
    </row>
    <row r="128" spans="1:19" ht="331.5" customHeight="1">
      <c r="A128" s="32">
        <v>127</v>
      </c>
      <c r="B128" s="33" t="s">
        <v>2335</v>
      </c>
      <c r="C128" s="65" t="s">
        <v>2914</v>
      </c>
      <c r="D128" s="67" t="s">
        <v>2915</v>
      </c>
      <c r="E128" s="33" t="s">
        <v>3041</v>
      </c>
      <c r="F128" s="33" t="s">
        <v>222</v>
      </c>
      <c r="G128" s="33" t="s">
        <v>40</v>
      </c>
      <c r="H128" s="36" t="s">
        <v>3042</v>
      </c>
      <c r="I128" s="61" t="s">
        <v>3043</v>
      </c>
      <c r="J128" s="46" t="s">
        <v>2341</v>
      </c>
      <c r="K128" s="36" t="s">
        <v>3044</v>
      </c>
      <c r="L128" s="53" t="s">
        <v>3045</v>
      </c>
      <c r="M128" s="35" t="s">
        <v>10</v>
      </c>
      <c r="N128" s="494">
        <v>46267</v>
      </c>
      <c r="O128" s="33" t="s">
        <v>2344</v>
      </c>
      <c r="P128" s="42"/>
      <c r="Q128" s="38" t="s">
        <v>3040</v>
      </c>
      <c r="R128" s="85"/>
      <c r="S128" s="40" t="s">
        <v>2345</v>
      </c>
    </row>
    <row r="129" spans="1:19" ht="310.5" customHeight="1">
      <c r="A129" s="32">
        <v>128</v>
      </c>
      <c r="B129" s="33" t="s">
        <v>2335</v>
      </c>
      <c r="C129" s="65" t="s">
        <v>2914</v>
      </c>
      <c r="D129" s="67" t="s">
        <v>2915</v>
      </c>
      <c r="E129" s="33" t="s">
        <v>3046</v>
      </c>
      <c r="F129" s="33" t="s">
        <v>222</v>
      </c>
      <c r="G129" s="33" t="s">
        <v>40</v>
      </c>
      <c r="H129" s="36" t="s">
        <v>3047</v>
      </c>
      <c r="I129" s="61" t="s">
        <v>3048</v>
      </c>
      <c r="J129" s="46" t="s">
        <v>2341</v>
      </c>
      <c r="K129" s="36" t="s">
        <v>3049</v>
      </c>
      <c r="L129" s="53" t="s">
        <v>3050</v>
      </c>
      <c r="M129" s="35" t="s">
        <v>10</v>
      </c>
      <c r="N129" s="494">
        <v>46267</v>
      </c>
      <c r="O129" s="33" t="s">
        <v>2344</v>
      </c>
      <c r="P129" s="42" t="s">
        <v>2966</v>
      </c>
      <c r="Q129" s="38" t="s">
        <v>3051</v>
      </c>
      <c r="R129" s="60" t="s">
        <v>2955</v>
      </c>
      <c r="S129" s="40" t="s">
        <v>2345</v>
      </c>
    </row>
    <row r="130" spans="1:19" ht="266.25" hidden="1" customHeight="1">
      <c r="A130" s="32">
        <v>129</v>
      </c>
      <c r="B130" s="33" t="s">
        <v>2335</v>
      </c>
      <c r="C130" s="65" t="s">
        <v>2914</v>
      </c>
      <c r="D130" s="67" t="s">
        <v>2915</v>
      </c>
      <c r="E130" s="33" t="s">
        <v>3052</v>
      </c>
      <c r="F130" s="33" t="s">
        <v>222</v>
      </c>
      <c r="G130" s="33" t="s">
        <v>40</v>
      </c>
      <c r="H130" s="36" t="s">
        <v>3053</v>
      </c>
      <c r="I130" s="59" t="s">
        <v>3054</v>
      </c>
      <c r="J130" s="46" t="s">
        <v>2341</v>
      </c>
      <c r="K130" s="36" t="s">
        <v>3049</v>
      </c>
      <c r="L130" s="53" t="s">
        <v>3055</v>
      </c>
      <c r="M130" s="35" t="s">
        <v>8</v>
      </c>
      <c r="N130" s="494">
        <v>46262</v>
      </c>
      <c r="O130" s="33" t="s">
        <v>2344</v>
      </c>
      <c r="P130" s="36"/>
      <c r="Q130" s="38" t="s">
        <v>3056</v>
      </c>
      <c r="R130" s="39"/>
      <c r="S130" s="40" t="s">
        <v>2345</v>
      </c>
    </row>
    <row r="131" spans="1:19" ht="199.5" hidden="1" customHeight="1">
      <c r="A131" s="32">
        <v>130</v>
      </c>
      <c r="B131" s="33" t="s">
        <v>2335</v>
      </c>
      <c r="C131" s="65" t="s">
        <v>2914</v>
      </c>
      <c r="D131" s="67" t="s">
        <v>2915</v>
      </c>
      <c r="E131" s="33" t="s">
        <v>3057</v>
      </c>
      <c r="F131" s="33" t="s">
        <v>403</v>
      </c>
      <c r="G131" s="33" t="s">
        <v>40</v>
      </c>
      <c r="H131" s="36" t="s">
        <v>3058</v>
      </c>
      <c r="I131" s="59" t="s">
        <v>3059</v>
      </c>
      <c r="J131" s="46" t="s">
        <v>2341</v>
      </c>
      <c r="K131" s="36" t="s">
        <v>3060</v>
      </c>
      <c r="L131" s="53" t="s">
        <v>3061</v>
      </c>
      <c r="M131" s="35" t="s">
        <v>9</v>
      </c>
      <c r="N131" s="494">
        <v>46262</v>
      </c>
      <c r="O131" s="33" t="s">
        <v>2344</v>
      </c>
      <c r="P131" s="42" t="s">
        <v>2980</v>
      </c>
      <c r="Q131" s="38"/>
      <c r="R131" s="39"/>
      <c r="S131" s="40" t="s">
        <v>2345</v>
      </c>
    </row>
    <row r="132" spans="1:19" ht="267.75" hidden="1" customHeight="1">
      <c r="A132" s="32">
        <v>131</v>
      </c>
      <c r="B132" s="33" t="s">
        <v>2335</v>
      </c>
      <c r="C132" s="65" t="s">
        <v>2914</v>
      </c>
      <c r="D132" s="67" t="s">
        <v>2915</v>
      </c>
      <c r="E132" s="33" t="s">
        <v>3062</v>
      </c>
      <c r="F132" s="33" t="s">
        <v>403</v>
      </c>
      <c r="G132" s="33" t="s">
        <v>40</v>
      </c>
      <c r="H132" s="36" t="s">
        <v>3063</v>
      </c>
      <c r="I132" s="59" t="s">
        <v>3064</v>
      </c>
      <c r="J132" s="46" t="s">
        <v>2341</v>
      </c>
      <c r="K132" s="36" t="s">
        <v>3065</v>
      </c>
      <c r="L132" s="92" t="s">
        <v>3066</v>
      </c>
      <c r="M132" s="35" t="s">
        <v>8</v>
      </c>
      <c r="N132" s="494">
        <v>46262</v>
      </c>
      <c r="O132" s="33" t="s">
        <v>2344</v>
      </c>
      <c r="P132" s="36"/>
      <c r="Q132" s="38" t="s">
        <v>3056</v>
      </c>
      <c r="R132" s="39" t="e" vm="45">
        <v>#VALUE!</v>
      </c>
      <c r="S132" s="40" t="s">
        <v>2345</v>
      </c>
    </row>
    <row r="133" spans="1:19" ht="285" hidden="1" customHeight="1">
      <c r="A133" s="32">
        <v>132</v>
      </c>
      <c r="B133" s="33" t="s">
        <v>2335</v>
      </c>
      <c r="C133" s="65" t="s">
        <v>2914</v>
      </c>
      <c r="D133" s="67" t="s">
        <v>2915</v>
      </c>
      <c r="E133" s="33" t="s">
        <v>3067</v>
      </c>
      <c r="F133" s="33" t="s">
        <v>222</v>
      </c>
      <c r="G133" s="33" t="s">
        <v>40</v>
      </c>
      <c r="H133" s="36" t="s">
        <v>3068</v>
      </c>
      <c r="I133" s="59" t="s">
        <v>3069</v>
      </c>
      <c r="J133" s="46" t="s">
        <v>2341</v>
      </c>
      <c r="K133" s="36" t="s">
        <v>3070</v>
      </c>
      <c r="L133" s="53" t="s">
        <v>3071</v>
      </c>
      <c r="M133" s="35" t="s">
        <v>8</v>
      </c>
      <c r="N133" s="494">
        <v>46262</v>
      </c>
      <c r="O133" s="33" t="s">
        <v>2344</v>
      </c>
      <c r="P133" s="36"/>
      <c r="Q133" s="38" t="s">
        <v>3072</v>
      </c>
      <c r="R133" s="39" t="e" vm="46">
        <v>#VALUE!</v>
      </c>
      <c r="S133" s="40" t="s">
        <v>2345</v>
      </c>
    </row>
    <row r="134" spans="1:19" ht="216.75" hidden="1" customHeight="1">
      <c r="A134" s="32">
        <v>133</v>
      </c>
      <c r="B134" s="33" t="s">
        <v>2335</v>
      </c>
      <c r="C134" s="65" t="s">
        <v>2914</v>
      </c>
      <c r="D134" s="67" t="s">
        <v>2915</v>
      </c>
      <c r="E134" s="33" t="s">
        <v>3073</v>
      </c>
      <c r="F134" s="33" t="s">
        <v>222</v>
      </c>
      <c r="G134" s="33" t="s">
        <v>40</v>
      </c>
      <c r="H134" s="36" t="s">
        <v>3074</v>
      </c>
      <c r="I134" s="59" t="s">
        <v>3075</v>
      </c>
      <c r="J134" s="46" t="s">
        <v>2341</v>
      </c>
      <c r="K134" s="36" t="s">
        <v>3076</v>
      </c>
      <c r="L134" s="53" t="s">
        <v>3077</v>
      </c>
      <c r="M134" s="35" t="s">
        <v>8</v>
      </c>
      <c r="N134" s="494">
        <v>46262</v>
      </c>
      <c r="O134" s="33" t="s">
        <v>2344</v>
      </c>
      <c r="P134" s="36"/>
      <c r="Q134" s="38" t="s">
        <v>3078</v>
      </c>
      <c r="R134" s="39"/>
      <c r="S134" s="40" t="s">
        <v>2345</v>
      </c>
    </row>
    <row r="135" spans="1:19" ht="331.5" customHeight="1">
      <c r="A135" s="32">
        <v>134</v>
      </c>
      <c r="B135" s="33" t="s">
        <v>2335</v>
      </c>
      <c r="C135" s="65" t="s">
        <v>2914</v>
      </c>
      <c r="D135" s="67" t="s">
        <v>2915</v>
      </c>
      <c r="E135" s="33" t="s">
        <v>3079</v>
      </c>
      <c r="F135" s="33" t="s">
        <v>222</v>
      </c>
      <c r="G135" s="33" t="s">
        <v>40</v>
      </c>
      <c r="H135" s="36" t="s">
        <v>3080</v>
      </c>
      <c r="I135" s="59" t="s">
        <v>3081</v>
      </c>
      <c r="J135" s="46" t="s">
        <v>2341</v>
      </c>
      <c r="K135" s="36" t="s">
        <v>3082</v>
      </c>
      <c r="L135" s="53" t="s">
        <v>3083</v>
      </c>
      <c r="M135" s="35" t="s">
        <v>10</v>
      </c>
      <c r="N135" s="494">
        <v>46267</v>
      </c>
      <c r="O135" s="33" t="s">
        <v>2344</v>
      </c>
      <c r="P135" s="36"/>
      <c r="Q135" s="38" t="s">
        <v>3084</v>
      </c>
      <c r="R135" s="39"/>
      <c r="S135" s="40" t="s">
        <v>2345</v>
      </c>
    </row>
    <row r="136" spans="1:19" ht="215.25" customHeight="1">
      <c r="A136" s="32">
        <v>135</v>
      </c>
      <c r="B136" s="33" t="s">
        <v>2335</v>
      </c>
      <c r="C136" s="65" t="s">
        <v>2914</v>
      </c>
      <c r="D136" s="67" t="s">
        <v>2915</v>
      </c>
      <c r="E136" s="33" t="s">
        <v>3085</v>
      </c>
      <c r="F136" s="33" t="s">
        <v>222</v>
      </c>
      <c r="G136" s="33" t="s">
        <v>40</v>
      </c>
      <c r="H136" s="53" t="s">
        <v>3086</v>
      </c>
      <c r="I136" s="36" t="s">
        <v>3087</v>
      </c>
      <c r="J136" s="46" t="s">
        <v>2341</v>
      </c>
      <c r="K136" s="53" t="s">
        <v>2911</v>
      </c>
      <c r="L136" s="53" t="s">
        <v>3088</v>
      </c>
      <c r="M136" s="35" t="s">
        <v>192</v>
      </c>
      <c r="N136" s="494"/>
      <c r="O136" s="33" t="s">
        <v>2344</v>
      </c>
      <c r="P136" s="36"/>
      <c r="Q136" s="38" t="s">
        <v>3089</v>
      </c>
      <c r="R136" s="39"/>
      <c r="S136" s="40" t="s">
        <v>2345</v>
      </c>
    </row>
    <row r="137" spans="1:19" ht="262.5" hidden="1" customHeight="1">
      <c r="A137" s="32">
        <v>136</v>
      </c>
      <c r="B137" s="33" t="s">
        <v>2335</v>
      </c>
      <c r="C137" s="50" t="s">
        <v>3090</v>
      </c>
      <c r="D137" s="53" t="s">
        <v>3091</v>
      </c>
      <c r="E137" s="33" t="s">
        <v>3092</v>
      </c>
      <c r="F137" s="33" t="s">
        <v>222</v>
      </c>
      <c r="G137" s="33" t="s">
        <v>39</v>
      </c>
      <c r="H137" s="36" t="s">
        <v>3093</v>
      </c>
      <c r="I137" s="36" t="s">
        <v>3094</v>
      </c>
      <c r="J137" s="46" t="s">
        <v>2341</v>
      </c>
      <c r="K137" s="36" t="s">
        <v>3095</v>
      </c>
      <c r="L137" s="36" t="s">
        <v>3096</v>
      </c>
      <c r="M137" s="35" t="s">
        <v>8</v>
      </c>
      <c r="N137" s="494">
        <v>46262</v>
      </c>
      <c r="O137" s="33" t="s">
        <v>2344</v>
      </c>
      <c r="P137" s="36"/>
      <c r="Q137" s="38"/>
      <c r="R137" s="39"/>
      <c r="S137" s="40" t="s">
        <v>2345</v>
      </c>
    </row>
    <row r="138" spans="1:19" ht="313.5" hidden="1" customHeight="1">
      <c r="A138" s="32">
        <v>137</v>
      </c>
      <c r="B138" s="33" t="s">
        <v>2335</v>
      </c>
      <c r="C138" s="65" t="s">
        <v>3090</v>
      </c>
      <c r="D138" s="67" t="s">
        <v>3091</v>
      </c>
      <c r="E138" s="33" t="s">
        <v>3097</v>
      </c>
      <c r="F138" s="33" t="s">
        <v>222</v>
      </c>
      <c r="G138" s="33" t="s">
        <v>41</v>
      </c>
      <c r="H138" s="36" t="s">
        <v>3098</v>
      </c>
      <c r="I138" s="36" t="s">
        <v>3094</v>
      </c>
      <c r="J138" s="46" t="s">
        <v>2341</v>
      </c>
      <c r="K138" s="36" t="s">
        <v>3099</v>
      </c>
      <c r="L138" s="36" t="s">
        <v>3100</v>
      </c>
      <c r="M138" s="35" t="s">
        <v>8</v>
      </c>
      <c r="N138" s="494">
        <v>46262</v>
      </c>
      <c r="O138" s="33" t="s">
        <v>2344</v>
      </c>
      <c r="P138" s="36"/>
      <c r="Q138" s="38"/>
      <c r="R138" s="39"/>
      <c r="S138" s="40" t="s">
        <v>2345</v>
      </c>
    </row>
    <row r="139" spans="1:19" ht="313.5" hidden="1" customHeight="1">
      <c r="A139" s="32">
        <v>138</v>
      </c>
      <c r="B139" s="33" t="s">
        <v>2335</v>
      </c>
      <c r="C139" s="65" t="s">
        <v>3090</v>
      </c>
      <c r="D139" s="67" t="s">
        <v>3091</v>
      </c>
      <c r="E139" s="33" t="s">
        <v>3101</v>
      </c>
      <c r="F139" s="33" t="s">
        <v>403</v>
      </c>
      <c r="G139" s="33" t="s">
        <v>41</v>
      </c>
      <c r="H139" s="36" t="s">
        <v>3102</v>
      </c>
      <c r="I139" s="36" t="s">
        <v>3094</v>
      </c>
      <c r="J139" s="46" t="s">
        <v>2341</v>
      </c>
      <c r="K139" s="36" t="s">
        <v>3103</v>
      </c>
      <c r="L139" s="36" t="s">
        <v>3104</v>
      </c>
      <c r="M139" s="35" t="s">
        <v>8</v>
      </c>
      <c r="N139" s="494">
        <v>46262</v>
      </c>
      <c r="O139" s="33" t="s">
        <v>2344</v>
      </c>
      <c r="P139" s="36"/>
      <c r="Q139" s="38"/>
      <c r="R139" s="39"/>
      <c r="S139" s="40" t="s">
        <v>2345</v>
      </c>
    </row>
    <row r="140" spans="1:19" ht="408" hidden="1" customHeight="1">
      <c r="A140" s="32">
        <v>139</v>
      </c>
      <c r="B140" s="33" t="s">
        <v>2335</v>
      </c>
      <c r="C140" s="65" t="s">
        <v>3090</v>
      </c>
      <c r="D140" s="67" t="s">
        <v>3091</v>
      </c>
      <c r="E140" s="33" t="s">
        <v>3105</v>
      </c>
      <c r="F140" s="33" t="s">
        <v>222</v>
      </c>
      <c r="G140" s="33" t="s">
        <v>40</v>
      </c>
      <c r="H140" s="36" t="s">
        <v>3106</v>
      </c>
      <c r="I140" s="36" t="s">
        <v>3107</v>
      </c>
      <c r="J140" s="46" t="s">
        <v>2341</v>
      </c>
      <c r="K140" s="36" t="s">
        <v>3108</v>
      </c>
      <c r="L140" s="36" t="s">
        <v>3109</v>
      </c>
      <c r="M140" s="35" t="s">
        <v>8</v>
      </c>
      <c r="N140" s="494">
        <v>46262</v>
      </c>
      <c r="O140" s="33" t="s">
        <v>2344</v>
      </c>
      <c r="P140" s="36"/>
      <c r="Q140" s="38" t="s">
        <v>3110</v>
      </c>
      <c r="R140" s="39"/>
      <c r="S140" s="40" t="s">
        <v>2345</v>
      </c>
    </row>
    <row r="141" spans="1:19" ht="66" hidden="1" customHeight="1">
      <c r="A141" s="32">
        <v>140</v>
      </c>
      <c r="B141" s="33" t="s">
        <v>2335</v>
      </c>
      <c r="C141" s="65" t="s">
        <v>3090</v>
      </c>
      <c r="D141" s="67" t="s">
        <v>3091</v>
      </c>
      <c r="E141" s="33" t="s">
        <v>3111</v>
      </c>
      <c r="F141" s="33" t="s">
        <v>222</v>
      </c>
      <c r="G141" s="33" t="s">
        <v>40</v>
      </c>
      <c r="H141" s="36" t="s">
        <v>3112</v>
      </c>
      <c r="I141" s="36" t="s">
        <v>3113</v>
      </c>
      <c r="J141" s="46" t="s">
        <v>2341</v>
      </c>
      <c r="K141" s="36" t="s">
        <v>3114</v>
      </c>
      <c r="L141" s="36" t="s">
        <v>3109</v>
      </c>
      <c r="M141" s="35" t="s">
        <v>8</v>
      </c>
      <c r="N141" s="494">
        <v>46262</v>
      </c>
      <c r="O141" s="33" t="s">
        <v>2344</v>
      </c>
      <c r="P141" s="36"/>
      <c r="Q141" s="38"/>
      <c r="R141" s="39"/>
      <c r="S141" s="40" t="s">
        <v>2345</v>
      </c>
    </row>
    <row r="142" spans="1:19" ht="97.5" hidden="1" customHeight="1">
      <c r="A142" s="32">
        <v>141</v>
      </c>
      <c r="B142" s="33" t="s">
        <v>2335</v>
      </c>
      <c r="C142" s="65" t="s">
        <v>3090</v>
      </c>
      <c r="D142" s="67" t="s">
        <v>3091</v>
      </c>
      <c r="E142" s="33" t="s">
        <v>3115</v>
      </c>
      <c r="F142" s="33" t="s">
        <v>222</v>
      </c>
      <c r="G142" s="33" t="s">
        <v>40</v>
      </c>
      <c r="H142" s="36" t="s">
        <v>3116</v>
      </c>
      <c r="I142" s="36" t="s">
        <v>3117</v>
      </c>
      <c r="J142" s="46" t="s">
        <v>2341</v>
      </c>
      <c r="K142" s="36" t="s">
        <v>3118</v>
      </c>
      <c r="L142" s="36" t="s">
        <v>3119</v>
      </c>
      <c r="M142" s="35" t="s">
        <v>8</v>
      </c>
      <c r="N142" s="494">
        <v>46245</v>
      </c>
      <c r="O142" s="33" t="s">
        <v>2344</v>
      </c>
      <c r="P142" s="36"/>
      <c r="Q142" s="38" t="s">
        <v>3120</v>
      </c>
      <c r="R142" s="39"/>
      <c r="S142" s="40" t="s">
        <v>2345</v>
      </c>
    </row>
    <row r="143" spans="1:19" ht="87" hidden="1" customHeight="1">
      <c r="A143" s="32">
        <v>142</v>
      </c>
      <c r="B143" s="33" t="s">
        <v>2335</v>
      </c>
      <c r="C143" s="65" t="s">
        <v>3090</v>
      </c>
      <c r="D143" s="67" t="s">
        <v>3091</v>
      </c>
      <c r="E143" s="33" t="s">
        <v>3121</v>
      </c>
      <c r="F143" s="33" t="s">
        <v>222</v>
      </c>
      <c r="G143" s="33" t="s">
        <v>40</v>
      </c>
      <c r="H143" s="36" t="s">
        <v>3122</v>
      </c>
      <c r="I143" s="36" t="s">
        <v>3123</v>
      </c>
      <c r="J143" s="46" t="s">
        <v>2341</v>
      </c>
      <c r="K143" s="36" t="s">
        <v>3124</v>
      </c>
      <c r="L143" s="36" t="s">
        <v>3119</v>
      </c>
      <c r="M143" s="35" t="s">
        <v>8</v>
      </c>
      <c r="N143" s="494">
        <v>46245</v>
      </c>
      <c r="O143" s="33" t="s">
        <v>2344</v>
      </c>
      <c r="P143" s="36"/>
      <c r="Q143" s="38" t="s">
        <v>3120</v>
      </c>
      <c r="R143" s="39"/>
      <c r="S143" s="40" t="s">
        <v>2345</v>
      </c>
    </row>
    <row r="144" spans="1:19" ht="114.75" hidden="1" customHeight="1">
      <c r="A144" s="32">
        <v>143</v>
      </c>
      <c r="B144" s="33" t="s">
        <v>2335</v>
      </c>
      <c r="C144" s="65" t="s">
        <v>3090</v>
      </c>
      <c r="D144" s="67" t="s">
        <v>3091</v>
      </c>
      <c r="E144" s="33" t="s">
        <v>3125</v>
      </c>
      <c r="F144" s="33" t="s">
        <v>222</v>
      </c>
      <c r="G144" s="33" t="s">
        <v>40</v>
      </c>
      <c r="H144" s="36" t="s">
        <v>3126</v>
      </c>
      <c r="I144" s="36" t="s">
        <v>3127</v>
      </c>
      <c r="J144" s="46" t="s">
        <v>2341</v>
      </c>
      <c r="K144" s="36" t="s">
        <v>3128</v>
      </c>
      <c r="L144" s="36" t="s">
        <v>3119</v>
      </c>
      <c r="M144" s="35" t="s">
        <v>8</v>
      </c>
      <c r="N144" s="494">
        <v>46245</v>
      </c>
      <c r="O144" s="33" t="s">
        <v>2344</v>
      </c>
      <c r="P144" s="36"/>
      <c r="Q144" s="38" t="s">
        <v>3120</v>
      </c>
      <c r="R144" s="39"/>
      <c r="S144" s="40" t="s">
        <v>2345</v>
      </c>
    </row>
    <row r="145" spans="1:19" ht="69.75" hidden="1" customHeight="1">
      <c r="A145" s="32">
        <v>144</v>
      </c>
      <c r="B145" s="33" t="s">
        <v>2335</v>
      </c>
      <c r="C145" s="65" t="s">
        <v>3090</v>
      </c>
      <c r="D145" s="67" t="s">
        <v>3091</v>
      </c>
      <c r="E145" s="33" t="s">
        <v>3129</v>
      </c>
      <c r="F145" s="33" t="s">
        <v>222</v>
      </c>
      <c r="G145" s="33" t="s">
        <v>40</v>
      </c>
      <c r="H145" s="36" t="s">
        <v>3130</v>
      </c>
      <c r="I145" s="36" t="s">
        <v>3131</v>
      </c>
      <c r="J145" s="46" t="s">
        <v>2341</v>
      </c>
      <c r="K145" s="36" t="s">
        <v>3132</v>
      </c>
      <c r="L145" s="36" t="s">
        <v>3119</v>
      </c>
      <c r="M145" s="35" t="s">
        <v>8</v>
      </c>
      <c r="N145" s="494">
        <v>46245</v>
      </c>
      <c r="O145" s="33" t="s">
        <v>2344</v>
      </c>
      <c r="P145" s="36"/>
      <c r="Q145" s="38" t="s">
        <v>3120</v>
      </c>
      <c r="R145" s="39"/>
      <c r="S145" s="40" t="s">
        <v>2345</v>
      </c>
    </row>
    <row r="146" spans="1:19" ht="106.5" hidden="1" customHeight="1">
      <c r="A146" s="32">
        <v>145</v>
      </c>
      <c r="B146" s="33" t="s">
        <v>2335</v>
      </c>
      <c r="C146" s="65" t="s">
        <v>3090</v>
      </c>
      <c r="D146" s="67" t="s">
        <v>3091</v>
      </c>
      <c r="E146" s="33" t="s">
        <v>3133</v>
      </c>
      <c r="F146" s="33" t="s">
        <v>222</v>
      </c>
      <c r="G146" s="33" t="s">
        <v>40</v>
      </c>
      <c r="H146" s="36" t="s">
        <v>3134</v>
      </c>
      <c r="I146" s="36" t="s">
        <v>3135</v>
      </c>
      <c r="J146" s="46" t="s">
        <v>2341</v>
      </c>
      <c r="K146" s="36" t="s">
        <v>3136</v>
      </c>
      <c r="L146" s="36" t="s">
        <v>3137</v>
      </c>
      <c r="M146" s="35" t="s">
        <v>8</v>
      </c>
      <c r="N146" s="494">
        <v>46245</v>
      </c>
      <c r="O146" s="33" t="s">
        <v>2344</v>
      </c>
      <c r="P146" s="36"/>
      <c r="Q146" s="38" t="s">
        <v>3120</v>
      </c>
      <c r="R146" s="39"/>
      <c r="S146" s="40" t="s">
        <v>2345</v>
      </c>
    </row>
    <row r="147" spans="1:19" ht="95.25" hidden="1" customHeight="1">
      <c r="A147" s="32">
        <v>146</v>
      </c>
      <c r="B147" s="33" t="s">
        <v>2335</v>
      </c>
      <c r="C147" s="65" t="s">
        <v>3090</v>
      </c>
      <c r="D147" s="67" t="s">
        <v>3091</v>
      </c>
      <c r="E147" s="33" t="s">
        <v>3138</v>
      </c>
      <c r="F147" s="33" t="s">
        <v>222</v>
      </c>
      <c r="G147" s="33" t="s">
        <v>40</v>
      </c>
      <c r="H147" s="36" t="s">
        <v>3139</v>
      </c>
      <c r="I147" s="36" t="s">
        <v>3140</v>
      </c>
      <c r="J147" s="46" t="s">
        <v>2341</v>
      </c>
      <c r="K147" s="36" t="s">
        <v>3141</v>
      </c>
      <c r="L147" s="36" t="s">
        <v>3137</v>
      </c>
      <c r="M147" s="35" t="s">
        <v>8</v>
      </c>
      <c r="N147" s="494">
        <v>46245</v>
      </c>
      <c r="O147" s="33" t="s">
        <v>2344</v>
      </c>
      <c r="P147" s="36"/>
      <c r="Q147" s="38" t="s">
        <v>3120</v>
      </c>
      <c r="R147" s="39"/>
      <c r="S147" s="40" t="s">
        <v>2345</v>
      </c>
    </row>
    <row r="148" spans="1:19" ht="111" hidden="1" customHeight="1">
      <c r="A148" s="32">
        <v>147</v>
      </c>
      <c r="B148" s="33" t="s">
        <v>2335</v>
      </c>
      <c r="C148" s="65" t="s">
        <v>3090</v>
      </c>
      <c r="D148" s="67" t="s">
        <v>3091</v>
      </c>
      <c r="E148" s="33" t="s">
        <v>3142</v>
      </c>
      <c r="F148" s="33" t="s">
        <v>222</v>
      </c>
      <c r="G148" s="33" t="s">
        <v>40</v>
      </c>
      <c r="H148" s="36" t="s">
        <v>3143</v>
      </c>
      <c r="I148" s="36" t="s">
        <v>3144</v>
      </c>
      <c r="J148" s="46" t="s">
        <v>2341</v>
      </c>
      <c r="K148" s="36" t="s">
        <v>3145</v>
      </c>
      <c r="L148" s="36" t="s">
        <v>3137</v>
      </c>
      <c r="M148" s="35" t="s">
        <v>8</v>
      </c>
      <c r="N148" s="494">
        <v>46245</v>
      </c>
      <c r="O148" s="33" t="s">
        <v>2344</v>
      </c>
      <c r="P148" s="36"/>
      <c r="Q148" s="38" t="s">
        <v>3120</v>
      </c>
      <c r="R148" s="39"/>
      <c r="S148" s="40" t="s">
        <v>2345</v>
      </c>
    </row>
    <row r="149" spans="1:19" ht="69.75" hidden="1" customHeight="1">
      <c r="A149" s="32">
        <v>148</v>
      </c>
      <c r="B149" s="33" t="s">
        <v>2335</v>
      </c>
      <c r="C149" s="65" t="s">
        <v>3090</v>
      </c>
      <c r="D149" s="67" t="s">
        <v>3091</v>
      </c>
      <c r="E149" s="33" t="s">
        <v>3146</v>
      </c>
      <c r="F149" s="33" t="s">
        <v>222</v>
      </c>
      <c r="G149" s="33" t="s">
        <v>40</v>
      </c>
      <c r="H149" s="36" t="s">
        <v>3147</v>
      </c>
      <c r="I149" s="36" t="s">
        <v>3148</v>
      </c>
      <c r="J149" s="46" t="s">
        <v>2341</v>
      </c>
      <c r="K149" s="36" t="s">
        <v>3149</v>
      </c>
      <c r="L149" s="36" t="s">
        <v>3137</v>
      </c>
      <c r="M149" s="35" t="s">
        <v>8</v>
      </c>
      <c r="N149" s="494">
        <v>46245</v>
      </c>
      <c r="O149" s="33" t="s">
        <v>2344</v>
      </c>
      <c r="P149" s="36"/>
      <c r="Q149" s="38" t="s">
        <v>3120</v>
      </c>
      <c r="R149" s="39"/>
      <c r="S149" s="40" t="s">
        <v>2345</v>
      </c>
    </row>
    <row r="150" spans="1:19" ht="106.5" hidden="1" customHeight="1">
      <c r="A150" s="32">
        <v>149</v>
      </c>
      <c r="B150" s="33" t="s">
        <v>2335</v>
      </c>
      <c r="C150" s="65" t="s">
        <v>3090</v>
      </c>
      <c r="D150" s="67" t="s">
        <v>3091</v>
      </c>
      <c r="E150" s="33" t="s">
        <v>3150</v>
      </c>
      <c r="F150" s="33" t="s">
        <v>222</v>
      </c>
      <c r="G150" s="33" t="s">
        <v>40</v>
      </c>
      <c r="H150" s="36" t="s">
        <v>3151</v>
      </c>
      <c r="I150" s="36" t="s">
        <v>3152</v>
      </c>
      <c r="J150" s="46" t="s">
        <v>2341</v>
      </c>
      <c r="K150" s="36" t="s">
        <v>3153</v>
      </c>
      <c r="L150" s="36" t="s">
        <v>3137</v>
      </c>
      <c r="M150" s="35" t="s">
        <v>196</v>
      </c>
      <c r="N150" s="494">
        <v>46247</v>
      </c>
      <c r="O150" s="33" t="s">
        <v>2344</v>
      </c>
      <c r="P150" s="42" t="s">
        <v>3154</v>
      </c>
      <c r="Q150" s="38" t="s">
        <v>3155</v>
      </c>
      <c r="R150" s="39" t="s">
        <v>3156</v>
      </c>
      <c r="S150" s="40" t="s">
        <v>2345</v>
      </c>
    </row>
    <row r="151" spans="1:19" ht="95.25" hidden="1" customHeight="1">
      <c r="A151" s="32">
        <v>150</v>
      </c>
      <c r="B151" s="33" t="s">
        <v>2335</v>
      </c>
      <c r="C151" s="65" t="s">
        <v>3090</v>
      </c>
      <c r="D151" s="67" t="s">
        <v>3091</v>
      </c>
      <c r="E151" s="33" t="s">
        <v>3157</v>
      </c>
      <c r="F151" s="33" t="s">
        <v>222</v>
      </c>
      <c r="G151" s="33" t="s">
        <v>40</v>
      </c>
      <c r="H151" s="36" t="s">
        <v>3158</v>
      </c>
      <c r="I151" s="36" t="s">
        <v>3159</v>
      </c>
      <c r="J151" s="46" t="s">
        <v>2341</v>
      </c>
      <c r="K151" s="36" t="s">
        <v>3160</v>
      </c>
      <c r="L151" s="36" t="s">
        <v>3119</v>
      </c>
      <c r="M151" s="35" t="s">
        <v>196</v>
      </c>
      <c r="N151" s="494">
        <v>46247</v>
      </c>
      <c r="O151" s="33" t="s">
        <v>2344</v>
      </c>
      <c r="P151" s="42" t="s">
        <v>3154</v>
      </c>
      <c r="Q151" s="38" t="s">
        <v>3161</v>
      </c>
      <c r="R151" s="39" t="s">
        <v>3156</v>
      </c>
      <c r="S151" s="40" t="s">
        <v>2345</v>
      </c>
    </row>
    <row r="152" spans="1:19" ht="111" hidden="1" customHeight="1">
      <c r="A152" s="32">
        <v>151</v>
      </c>
      <c r="B152" s="33" t="s">
        <v>2335</v>
      </c>
      <c r="C152" s="65" t="s">
        <v>3090</v>
      </c>
      <c r="D152" s="67" t="s">
        <v>3091</v>
      </c>
      <c r="E152" s="33" t="s">
        <v>3162</v>
      </c>
      <c r="F152" s="33" t="s">
        <v>222</v>
      </c>
      <c r="G152" s="33" t="s">
        <v>40</v>
      </c>
      <c r="H152" s="36" t="s">
        <v>3163</v>
      </c>
      <c r="I152" s="36" t="s">
        <v>3164</v>
      </c>
      <c r="J152" s="46" t="s">
        <v>2341</v>
      </c>
      <c r="K152" s="36" t="s">
        <v>3165</v>
      </c>
      <c r="L152" s="36" t="s">
        <v>3166</v>
      </c>
      <c r="M152" s="35" t="s">
        <v>8</v>
      </c>
      <c r="N152" s="494">
        <v>46245</v>
      </c>
      <c r="O152" s="33" t="s">
        <v>2344</v>
      </c>
      <c r="P152" s="36"/>
      <c r="Q152" s="38"/>
      <c r="R152" s="39"/>
      <c r="S152" s="40" t="s">
        <v>2345</v>
      </c>
    </row>
    <row r="153" spans="1:19" ht="99" hidden="1" customHeight="1">
      <c r="A153" s="32">
        <v>152</v>
      </c>
      <c r="B153" s="33" t="s">
        <v>2335</v>
      </c>
      <c r="C153" s="65" t="s">
        <v>3090</v>
      </c>
      <c r="D153" s="67" t="s">
        <v>3091</v>
      </c>
      <c r="E153" s="33" t="s">
        <v>3167</v>
      </c>
      <c r="F153" s="33" t="s">
        <v>222</v>
      </c>
      <c r="G153" s="33" t="s">
        <v>40</v>
      </c>
      <c r="H153" s="36" t="s">
        <v>3168</v>
      </c>
      <c r="I153" s="36" t="s">
        <v>3169</v>
      </c>
      <c r="J153" s="46" t="s">
        <v>2341</v>
      </c>
      <c r="K153" s="36" t="s">
        <v>3165</v>
      </c>
      <c r="L153" s="36" t="s">
        <v>3166</v>
      </c>
      <c r="M153" s="35" t="s">
        <v>8</v>
      </c>
      <c r="N153" s="494">
        <v>46245</v>
      </c>
      <c r="O153" s="33" t="s">
        <v>2344</v>
      </c>
      <c r="P153" s="36"/>
      <c r="Q153" s="38"/>
      <c r="R153" s="39"/>
      <c r="S153" s="40" t="s">
        <v>2345</v>
      </c>
    </row>
    <row r="154" spans="1:19" ht="143.25" customHeight="1">
      <c r="A154" s="32">
        <v>153</v>
      </c>
      <c r="B154" s="33" t="s">
        <v>2335</v>
      </c>
      <c r="C154" s="65" t="s">
        <v>3090</v>
      </c>
      <c r="D154" s="67" t="s">
        <v>3091</v>
      </c>
      <c r="E154" s="33" t="s">
        <v>3170</v>
      </c>
      <c r="F154" s="33" t="s">
        <v>222</v>
      </c>
      <c r="G154" s="33" t="s">
        <v>40</v>
      </c>
      <c r="H154" s="36" t="s">
        <v>3171</v>
      </c>
      <c r="I154" s="36" t="s">
        <v>3172</v>
      </c>
      <c r="J154" s="46" t="s">
        <v>2341</v>
      </c>
      <c r="K154" s="36" t="s">
        <v>3173</v>
      </c>
      <c r="L154" s="36" t="s">
        <v>3174</v>
      </c>
      <c r="M154" s="35" t="s">
        <v>192</v>
      </c>
      <c r="N154" s="494"/>
      <c r="O154" s="33" t="s">
        <v>2344</v>
      </c>
      <c r="P154" s="36"/>
      <c r="Q154" s="38" t="s">
        <v>3175</v>
      </c>
      <c r="R154" s="39"/>
      <c r="S154" s="40" t="s">
        <v>2345</v>
      </c>
    </row>
    <row r="155" spans="1:19" ht="143.25" hidden="1" customHeight="1">
      <c r="A155" s="32">
        <v>154</v>
      </c>
      <c r="B155" s="33" t="s">
        <v>2335</v>
      </c>
      <c r="C155" s="65" t="s">
        <v>3090</v>
      </c>
      <c r="D155" s="67" t="s">
        <v>3091</v>
      </c>
      <c r="E155" s="33" t="s">
        <v>3176</v>
      </c>
      <c r="F155" s="33" t="s">
        <v>222</v>
      </c>
      <c r="G155" s="33" t="s">
        <v>40</v>
      </c>
      <c r="H155" s="36" t="s">
        <v>3177</v>
      </c>
      <c r="I155" s="36" t="s">
        <v>3172</v>
      </c>
      <c r="J155" s="46" t="s">
        <v>2341</v>
      </c>
      <c r="K155" s="36" t="s">
        <v>3173</v>
      </c>
      <c r="L155" s="36" t="s">
        <v>3174</v>
      </c>
      <c r="M155" s="35" t="s">
        <v>192</v>
      </c>
      <c r="N155" s="494"/>
      <c r="O155" s="33" t="s">
        <v>2344</v>
      </c>
      <c r="P155" s="36"/>
      <c r="Q155" s="38" t="s">
        <v>3178</v>
      </c>
      <c r="R155" s="39" t="e" vm="47">
        <v>#VALUE!</v>
      </c>
      <c r="S155" s="40" t="s">
        <v>2345</v>
      </c>
    </row>
    <row r="156" spans="1:19" ht="143.25" hidden="1" customHeight="1">
      <c r="A156" s="32">
        <v>155</v>
      </c>
      <c r="B156" s="33" t="s">
        <v>2335</v>
      </c>
      <c r="C156" s="50" t="s">
        <v>3179</v>
      </c>
      <c r="D156" s="53" t="s">
        <v>3180</v>
      </c>
      <c r="E156" s="33" t="s">
        <v>3181</v>
      </c>
      <c r="F156" s="33" t="s">
        <v>222</v>
      </c>
      <c r="G156" s="33" t="s">
        <v>39</v>
      </c>
      <c r="H156" s="36" t="s">
        <v>3182</v>
      </c>
      <c r="I156" s="36" t="s">
        <v>2340</v>
      </c>
      <c r="J156" s="46" t="s">
        <v>2341</v>
      </c>
      <c r="K156" s="36" t="s">
        <v>3183</v>
      </c>
      <c r="L156" s="36" t="s">
        <v>3184</v>
      </c>
      <c r="M156" s="35" t="s">
        <v>8</v>
      </c>
      <c r="N156" s="494">
        <v>46265</v>
      </c>
      <c r="O156" s="33" t="s">
        <v>2344</v>
      </c>
      <c r="P156" s="36"/>
      <c r="Q156" s="38"/>
      <c r="R156" s="39"/>
      <c r="S156" s="40" t="s">
        <v>3185</v>
      </c>
    </row>
    <row r="157" spans="1:19" ht="143.25" hidden="1" customHeight="1">
      <c r="A157" s="32">
        <v>156</v>
      </c>
      <c r="B157" s="33" t="s">
        <v>2335</v>
      </c>
      <c r="C157" s="65" t="s">
        <v>3179</v>
      </c>
      <c r="D157" s="67" t="s">
        <v>3180</v>
      </c>
      <c r="E157" s="33" t="s">
        <v>3186</v>
      </c>
      <c r="F157" s="33" t="s">
        <v>222</v>
      </c>
      <c r="G157" s="33" t="s">
        <v>41</v>
      </c>
      <c r="H157" s="36" t="s">
        <v>3187</v>
      </c>
      <c r="I157" s="36" t="s">
        <v>2340</v>
      </c>
      <c r="J157" s="41" t="s">
        <v>3188</v>
      </c>
      <c r="K157" s="36" t="s">
        <v>3189</v>
      </c>
      <c r="L157" s="94" t="s">
        <v>3190</v>
      </c>
      <c r="M157" s="35" t="s">
        <v>8</v>
      </c>
      <c r="N157" s="494">
        <v>46265</v>
      </c>
      <c r="O157" s="33" t="s">
        <v>2344</v>
      </c>
      <c r="P157" s="36"/>
      <c r="Q157" s="38" t="s">
        <v>3191</v>
      </c>
      <c r="R157" s="39"/>
      <c r="S157" s="40" t="s">
        <v>3185</v>
      </c>
    </row>
    <row r="158" spans="1:19" ht="198.75" hidden="1" customHeight="1">
      <c r="A158" s="32">
        <v>157</v>
      </c>
      <c r="B158" s="33" t="s">
        <v>2335</v>
      </c>
      <c r="C158" s="65" t="s">
        <v>3179</v>
      </c>
      <c r="D158" s="67" t="s">
        <v>3180</v>
      </c>
      <c r="E158" s="33" t="s">
        <v>3192</v>
      </c>
      <c r="F158" s="33" t="s">
        <v>222</v>
      </c>
      <c r="G158" s="33" t="s">
        <v>41</v>
      </c>
      <c r="H158" s="36" t="s">
        <v>3193</v>
      </c>
      <c r="I158" s="36" t="s">
        <v>2340</v>
      </c>
      <c r="J158" s="41" t="s">
        <v>3188</v>
      </c>
      <c r="K158" s="36" t="s">
        <v>3194</v>
      </c>
      <c r="L158" s="36" t="s">
        <v>3195</v>
      </c>
      <c r="M158" s="35" t="s">
        <v>8</v>
      </c>
      <c r="N158" s="494">
        <v>46265</v>
      </c>
      <c r="O158" s="33" t="s">
        <v>2344</v>
      </c>
      <c r="P158" s="36"/>
      <c r="Q158" s="38" t="s">
        <v>3196</v>
      </c>
      <c r="R158" s="39"/>
      <c r="S158" s="40" t="s">
        <v>3185</v>
      </c>
    </row>
    <row r="159" spans="1:19" ht="111.75" hidden="1" customHeight="1">
      <c r="A159" s="32">
        <v>158</v>
      </c>
      <c r="B159" s="33" t="s">
        <v>2335</v>
      </c>
      <c r="C159" s="65" t="s">
        <v>3179</v>
      </c>
      <c r="D159" s="67" t="s">
        <v>3180</v>
      </c>
      <c r="E159" s="33" t="s">
        <v>3197</v>
      </c>
      <c r="F159" s="35" t="s">
        <v>222</v>
      </c>
      <c r="G159" s="35" t="s">
        <v>41</v>
      </c>
      <c r="H159" s="36" t="s">
        <v>3198</v>
      </c>
      <c r="I159" s="36" t="s">
        <v>2340</v>
      </c>
      <c r="J159" s="41" t="s">
        <v>3188</v>
      </c>
      <c r="K159" s="36" t="s">
        <v>3199</v>
      </c>
      <c r="L159" s="36" t="s">
        <v>2387</v>
      </c>
      <c r="M159" s="35" t="s">
        <v>8</v>
      </c>
      <c r="N159" s="494">
        <v>46265</v>
      </c>
      <c r="O159" s="33" t="s">
        <v>2344</v>
      </c>
      <c r="P159" s="36"/>
      <c r="Q159" s="38"/>
      <c r="R159" s="39"/>
      <c r="S159" s="40" t="s">
        <v>3185</v>
      </c>
    </row>
    <row r="160" spans="1:19" ht="111.75" hidden="1" customHeight="1">
      <c r="A160" s="32">
        <v>159</v>
      </c>
      <c r="B160" s="33" t="s">
        <v>2335</v>
      </c>
      <c r="C160" s="65" t="s">
        <v>3179</v>
      </c>
      <c r="D160" s="67" t="s">
        <v>3180</v>
      </c>
      <c r="E160" s="33" t="s">
        <v>3200</v>
      </c>
      <c r="F160" s="35" t="s">
        <v>222</v>
      </c>
      <c r="G160" s="35" t="s">
        <v>40</v>
      </c>
      <c r="H160" s="36" t="s">
        <v>3201</v>
      </c>
      <c r="I160" s="36" t="s">
        <v>2340</v>
      </c>
      <c r="J160" s="41" t="s">
        <v>3188</v>
      </c>
      <c r="K160" s="36" t="s">
        <v>3202</v>
      </c>
      <c r="L160" s="36" t="s">
        <v>3203</v>
      </c>
      <c r="M160" s="35" t="s">
        <v>8</v>
      </c>
      <c r="N160" s="494">
        <v>46265</v>
      </c>
      <c r="O160" s="33" t="s">
        <v>2344</v>
      </c>
      <c r="P160" s="36"/>
      <c r="Q160" s="38"/>
      <c r="R160" s="39"/>
      <c r="S160" s="40" t="s">
        <v>3185</v>
      </c>
    </row>
    <row r="161" spans="1:19" ht="111.75" hidden="1" customHeight="1">
      <c r="A161" s="32">
        <v>160</v>
      </c>
      <c r="B161" s="33" t="s">
        <v>2335</v>
      </c>
      <c r="C161" s="65" t="s">
        <v>3179</v>
      </c>
      <c r="D161" s="67" t="s">
        <v>3180</v>
      </c>
      <c r="E161" s="33" t="s">
        <v>3204</v>
      </c>
      <c r="F161" s="35" t="s">
        <v>222</v>
      </c>
      <c r="G161" s="35" t="s">
        <v>40</v>
      </c>
      <c r="H161" s="36" t="s">
        <v>3205</v>
      </c>
      <c r="I161" s="36" t="s">
        <v>2340</v>
      </c>
      <c r="J161" s="41" t="s">
        <v>3188</v>
      </c>
      <c r="K161" s="36" t="s">
        <v>3206</v>
      </c>
      <c r="L161" s="94" t="s">
        <v>3207</v>
      </c>
      <c r="M161" s="35" t="s">
        <v>9</v>
      </c>
      <c r="N161" s="494">
        <v>46265</v>
      </c>
      <c r="O161" s="33" t="s">
        <v>2344</v>
      </c>
      <c r="P161" s="42" t="s">
        <v>128</v>
      </c>
      <c r="Q161" s="38" t="s">
        <v>3208</v>
      </c>
      <c r="R161" s="39"/>
      <c r="S161" s="40" t="s">
        <v>3185</v>
      </c>
    </row>
    <row r="162" spans="1:19" ht="50.25" hidden="1" customHeight="1">
      <c r="A162" s="32">
        <v>161</v>
      </c>
      <c r="B162" s="33" t="s">
        <v>2335</v>
      </c>
      <c r="C162" s="65" t="s">
        <v>3179</v>
      </c>
      <c r="D162" s="67" t="s">
        <v>3180</v>
      </c>
      <c r="E162" s="33" t="s">
        <v>3209</v>
      </c>
      <c r="F162" s="33" t="s">
        <v>222</v>
      </c>
      <c r="G162" s="33" t="s">
        <v>40</v>
      </c>
      <c r="H162" s="36" t="s">
        <v>3210</v>
      </c>
      <c r="I162" s="36" t="s">
        <v>3211</v>
      </c>
      <c r="J162" s="41" t="s">
        <v>3188</v>
      </c>
      <c r="K162" s="36" t="s">
        <v>3212</v>
      </c>
      <c r="L162" s="63" t="s">
        <v>3213</v>
      </c>
      <c r="M162" s="35" t="s">
        <v>8</v>
      </c>
      <c r="N162" s="494">
        <v>46265</v>
      </c>
      <c r="O162" s="33" t="s">
        <v>2344</v>
      </c>
      <c r="P162" s="36"/>
      <c r="Q162" s="38"/>
      <c r="R162" s="39"/>
      <c r="S162" s="40" t="s">
        <v>3185</v>
      </c>
    </row>
    <row r="163" spans="1:19" ht="171.75" hidden="1" customHeight="1">
      <c r="A163" s="32">
        <v>162</v>
      </c>
      <c r="B163" s="33" t="s">
        <v>2335</v>
      </c>
      <c r="C163" s="65" t="s">
        <v>3179</v>
      </c>
      <c r="D163" s="67" t="s">
        <v>3180</v>
      </c>
      <c r="E163" s="33" t="s">
        <v>3214</v>
      </c>
      <c r="F163" s="33" t="s">
        <v>222</v>
      </c>
      <c r="G163" s="33" t="s">
        <v>40</v>
      </c>
      <c r="H163" s="36" t="s">
        <v>3215</v>
      </c>
      <c r="I163" s="36" t="s">
        <v>3211</v>
      </c>
      <c r="J163" s="41" t="s">
        <v>3188</v>
      </c>
      <c r="K163" s="36" t="s">
        <v>3216</v>
      </c>
      <c r="L163" s="36" t="s">
        <v>3217</v>
      </c>
      <c r="M163" s="35" t="s">
        <v>8</v>
      </c>
      <c r="N163" s="494">
        <v>46265</v>
      </c>
      <c r="O163" s="33" t="s">
        <v>2344</v>
      </c>
      <c r="P163" s="36"/>
      <c r="Q163" s="38"/>
      <c r="R163" s="39"/>
      <c r="S163" s="40" t="s">
        <v>3185</v>
      </c>
    </row>
    <row r="164" spans="1:19" ht="80.25" hidden="1" customHeight="1">
      <c r="A164" s="32">
        <v>163</v>
      </c>
      <c r="B164" s="33" t="s">
        <v>2335</v>
      </c>
      <c r="C164" s="65" t="s">
        <v>3179</v>
      </c>
      <c r="D164" s="67" t="s">
        <v>3180</v>
      </c>
      <c r="E164" s="33" t="s">
        <v>3218</v>
      </c>
      <c r="F164" s="33" t="s">
        <v>222</v>
      </c>
      <c r="G164" s="33" t="s">
        <v>40</v>
      </c>
      <c r="H164" s="36" t="s">
        <v>3219</v>
      </c>
      <c r="I164" s="36" t="s">
        <v>3211</v>
      </c>
      <c r="J164" s="41" t="s">
        <v>3188</v>
      </c>
      <c r="K164" s="36" t="s">
        <v>3220</v>
      </c>
      <c r="L164" s="63" t="s">
        <v>3221</v>
      </c>
      <c r="M164" s="35" t="s">
        <v>8</v>
      </c>
      <c r="N164" s="494">
        <v>46265</v>
      </c>
      <c r="O164" s="33" t="s">
        <v>2344</v>
      </c>
      <c r="P164" s="36"/>
      <c r="Q164" s="38"/>
      <c r="R164" s="39"/>
      <c r="S164" s="40" t="s">
        <v>3185</v>
      </c>
    </row>
    <row r="165" spans="1:19" ht="53.25" hidden="1" customHeight="1">
      <c r="A165" s="32">
        <v>164</v>
      </c>
      <c r="B165" s="33" t="s">
        <v>2335</v>
      </c>
      <c r="C165" s="65" t="s">
        <v>3179</v>
      </c>
      <c r="D165" s="67" t="s">
        <v>3180</v>
      </c>
      <c r="E165" s="33" t="s">
        <v>3222</v>
      </c>
      <c r="F165" s="33" t="s">
        <v>403</v>
      </c>
      <c r="G165" s="33" t="s">
        <v>40</v>
      </c>
      <c r="H165" s="53" t="s">
        <v>3223</v>
      </c>
      <c r="I165" s="36" t="s">
        <v>2340</v>
      </c>
      <c r="J165" s="41" t="s">
        <v>3188</v>
      </c>
      <c r="K165" s="53" t="s">
        <v>3224</v>
      </c>
      <c r="L165" s="36" t="s">
        <v>3225</v>
      </c>
      <c r="M165" s="35" t="s">
        <v>8</v>
      </c>
      <c r="N165" s="494">
        <v>46265</v>
      </c>
      <c r="O165" s="33" t="s">
        <v>2344</v>
      </c>
      <c r="P165" s="36"/>
      <c r="Q165" s="38"/>
      <c r="R165" s="39"/>
      <c r="S165" s="40" t="s">
        <v>3185</v>
      </c>
    </row>
    <row r="166" spans="1:19" ht="129.75" hidden="1" customHeight="1">
      <c r="A166" s="32">
        <v>165</v>
      </c>
      <c r="B166" s="33" t="s">
        <v>2335</v>
      </c>
      <c r="C166" s="65" t="s">
        <v>3179</v>
      </c>
      <c r="D166" s="67" t="s">
        <v>3180</v>
      </c>
      <c r="E166" s="33" t="s">
        <v>3226</v>
      </c>
      <c r="F166" s="33" t="s">
        <v>222</v>
      </c>
      <c r="G166" s="33" t="s">
        <v>40</v>
      </c>
      <c r="H166" s="36" t="s">
        <v>3227</v>
      </c>
      <c r="I166" s="36" t="s">
        <v>3228</v>
      </c>
      <c r="J166" s="41" t="s">
        <v>3188</v>
      </c>
      <c r="K166" s="53" t="s">
        <v>3229</v>
      </c>
      <c r="L166" s="94" t="s">
        <v>3230</v>
      </c>
      <c r="M166" s="35" t="s">
        <v>9</v>
      </c>
      <c r="N166" s="494">
        <v>46265</v>
      </c>
      <c r="O166" s="33" t="s">
        <v>2344</v>
      </c>
      <c r="P166" s="420" t="s">
        <v>3231</v>
      </c>
      <c r="Q166" s="38" t="s">
        <v>3232</v>
      </c>
      <c r="R166" s="39"/>
      <c r="S166" s="40" t="s">
        <v>3185</v>
      </c>
    </row>
    <row r="167" spans="1:19" ht="68.25" hidden="1" customHeight="1">
      <c r="A167" s="32">
        <v>166</v>
      </c>
      <c r="B167" s="33" t="s">
        <v>2335</v>
      </c>
      <c r="C167" s="65" t="s">
        <v>3179</v>
      </c>
      <c r="D167" s="67" t="s">
        <v>3180</v>
      </c>
      <c r="E167" s="33" t="s">
        <v>3233</v>
      </c>
      <c r="F167" s="33" t="s">
        <v>222</v>
      </c>
      <c r="G167" s="33" t="s">
        <v>41</v>
      </c>
      <c r="H167" s="48" t="s">
        <v>2585</v>
      </c>
      <c r="I167" s="48" t="s">
        <v>2340</v>
      </c>
      <c r="J167" s="41" t="s">
        <v>3188</v>
      </c>
      <c r="K167" s="48" t="s">
        <v>2586</v>
      </c>
      <c r="L167" s="48" t="s">
        <v>3234</v>
      </c>
      <c r="M167" s="35" t="s">
        <v>8</v>
      </c>
      <c r="N167" s="494">
        <v>46265</v>
      </c>
      <c r="O167" s="33" t="s">
        <v>2344</v>
      </c>
      <c r="P167" s="48"/>
      <c r="Q167" s="38"/>
      <c r="R167" s="39"/>
      <c r="S167" s="40" t="s">
        <v>3185</v>
      </c>
    </row>
    <row r="168" spans="1:19" ht="77.25" hidden="1" customHeight="1">
      <c r="A168" s="32">
        <v>167</v>
      </c>
      <c r="B168" s="33" t="s">
        <v>2335</v>
      </c>
      <c r="C168" s="65" t="s">
        <v>3179</v>
      </c>
      <c r="D168" s="67" t="s">
        <v>3180</v>
      </c>
      <c r="E168" s="33" t="s">
        <v>3235</v>
      </c>
      <c r="F168" s="33" t="s">
        <v>222</v>
      </c>
      <c r="G168" s="33" t="s">
        <v>41</v>
      </c>
      <c r="H168" s="36" t="s">
        <v>2589</v>
      </c>
      <c r="I168" s="36" t="s">
        <v>2340</v>
      </c>
      <c r="J168" s="41" t="s">
        <v>3188</v>
      </c>
      <c r="K168" s="36" t="s">
        <v>2590</v>
      </c>
      <c r="L168" s="36" t="s">
        <v>2591</v>
      </c>
      <c r="M168" s="35" t="s">
        <v>8</v>
      </c>
      <c r="N168" s="494">
        <v>46265</v>
      </c>
      <c r="O168" s="33" t="s">
        <v>2344</v>
      </c>
      <c r="P168" s="36"/>
      <c r="Q168" s="38" t="s">
        <v>2592</v>
      </c>
      <c r="R168" s="39"/>
      <c r="S168" s="40" t="s">
        <v>3185</v>
      </c>
    </row>
    <row r="169" spans="1:19" ht="91.5" hidden="1" customHeight="1">
      <c r="A169" s="32">
        <v>168</v>
      </c>
      <c r="B169" s="33" t="s">
        <v>2335</v>
      </c>
      <c r="C169" s="65" t="s">
        <v>3179</v>
      </c>
      <c r="D169" s="67" t="s">
        <v>3180</v>
      </c>
      <c r="E169" s="33" t="s">
        <v>3236</v>
      </c>
      <c r="F169" s="47" t="s">
        <v>222</v>
      </c>
      <c r="G169" s="47" t="s">
        <v>41</v>
      </c>
      <c r="H169" s="36" t="s">
        <v>2594</v>
      </c>
      <c r="I169" s="36" t="s">
        <v>3237</v>
      </c>
      <c r="J169" s="41" t="s">
        <v>3188</v>
      </c>
      <c r="K169" s="36" t="s">
        <v>2596</v>
      </c>
      <c r="L169" s="36" t="s">
        <v>3238</v>
      </c>
      <c r="M169" s="35" t="s">
        <v>8</v>
      </c>
      <c r="N169" s="494">
        <v>46265</v>
      </c>
      <c r="O169" s="33" t="s">
        <v>2344</v>
      </c>
      <c r="P169" s="36"/>
      <c r="Q169" s="49" t="s">
        <v>2592</v>
      </c>
      <c r="R169" s="39"/>
      <c r="S169" s="40" t="s">
        <v>3185</v>
      </c>
    </row>
    <row r="170" spans="1:19" ht="65.25" hidden="1" customHeight="1">
      <c r="A170" s="32">
        <v>169</v>
      </c>
      <c r="B170" s="33" t="s">
        <v>2335</v>
      </c>
      <c r="C170" s="65" t="s">
        <v>3179</v>
      </c>
      <c r="D170" s="67" t="s">
        <v>3180</v>
      </c>
      <c r="E170" s="33" t="s">
        <v>3239</v>
      </c>
      <c r="F170" s="35" t="s">
        <v>222</v>
      </c>
      <c r="G170" s="47" t="s">
        <v>41</v>
      </c>
      <c r="H170" s="36" t="s">
        <v>2599</v>
      </c>
      <c r="I170" s="36" t="s">
        <v>3240</v>
      </c>
      <c r="J170" s="41" t="s">
        <v>3188</v>
      </c>
      <c r="K170" s="36" t="s">
        <v>3241</v>
      </c>
      <c r="L170" s="36" t="s">
        <v>3242</v>
      </c>
      <c r="M170" s="35" t="s">
        <v>9</v>
      </c>
      <c r="N170" s="494">
        <v>46265</v>
      </c>
      <c r="O170" s="33" t="s">
        <v>2344</v>
      </c>
      <c r="P170" s="42" t="s">
        <v>135</v>
      </c>
      <c r="Q170" s="38" t="s">
        <v>3243</v>
      </c>
      <c r="R170" s="39"/>
      <c r="S170" s="40" t="s">
        <v>3185</v>
      </c>
    </row>
    <row r="171" spans="1:19" ht="82.5" hidden="1" customHeight="1">
      <c r="A171" s="32">
        <v>170</v>
      </c>
      <c r="B171" s="33" t="s">
        <v>2335</v>
      </c>
      <c r="C171" s="65" t="s">
        <v>3179</v>
      </c>
      <c r="D171" s="67" t="s">
        <v>3180</v>
      </c>
      <c r="E171" s="33" t="s">
        <v>3244</v>
      </c>
      <c r="F171" s="35" t="s">
        <v>222</v>
      </c>
      <c r="G171" s="47" t="s">
        <v>41</v>
      </c>
      <c r="H171" s="36" t="s">
        <v>2604</v>
      </c>
      <c r="I171" s="36" t="s">
        <v>2605</v>
      </c>
      <c r="J171" s="41" t="s">
        <v>3188</v>
      </c>
      <c r="K171" s="36" t="s">
        <v>3245</v>
      </c>
      <c r="L171" s="36" t="s">
        <v>3246</v>
      </c>
      <c r="M171" s="35" t="s">
        <v>9</v>
      </c>
      <c r="N171" s="494">
        <v>46265</v>
      </c>
      <c r="O171" s="33" t="s">
        <v>2344</v>
      </c>
      <c r="P171" s="42" t="s">
        <v>135</v>
      </c>
      <c r="Q171" s="38" t="s">
        <v>3247</v>
      </c>
      <c r="R171" s="39"/>
      <c r="S171" s="40" t="s">
        <v>3185</v>
      </c>
    </row>
    <row r="172" spans="1:19" ht="86.25" hidden="1" customHeight="1">
      <c r="A172" s="32">
        <v>171</v>
      </c>
      <c r="B172" s="33" t="s">
        <v>2335</v>
      </c>
      <c r="C172" s="65" t="s">
        <v>3179</v>
      </c>
      <c r="D172" s="67" t="s">
        <v>3180</v>
      </c>
      <c r="E172" s="33" t="s">
        <v>3248</v>
      </c>
      <c r="F172" s="35" t="s">
        <v>222</v>
      </c>
      <c r="G172" s="47" t="s">
        <v>41</v>
      </c>
      <c r="H172" s="36" t="s">
        <v>2609</v>
      </c>
      <c r="I172" s="36" t="s">
        <v>3249</v>
      </c>
      <c r="J172" s="41" t="s">
        <v>3188</v>
      </c>
      <c r="K172" s="36" t="s">
        <v>3250</v>
      </c>
      <c r="L172" s="36" t="s">
        <v>3251</v>
      </c>
      <c r="M172" s="35" t="s">
        <v>8</v>
      </c>
      <c r="N172" s="494">
        <v>46265</v>
      </c>
      <c r="O172" s="33" t="s">
        <v>2344</v>
      </c>
      <c r="P172" s="36"/>
      <c r="Q172" s="38" t="s">
        <v>2592</v>
      </c>
      <c r="R172" s="39"/>
      <c r="S172" s="40" t="s">
        <v>3185</v>
      </c>
    </row>
    <row r="173" spans="1:19" ht="82.5" hidden="1" customHeight="1">
      <c r="A173" s="32">
        <v>172</v>
      </c>
      <c r="B173" s="33" t="s">
        <v>2335</v>
      </c>
      <c r="C173" s="65" t="s">
        <v>3179</v>
      </c>
      <c r="D173" s="67" t="s">
        <v>3180</v>
      </c>
      <c r="E173" s="33" t="s">
        <v>3252</v>
      </c>
      <c r="F173" s="35" t="s">
        <v>222</v>
      </c>
      <c r="G173" s="47" t="s">
        <v>41</v>
      </c>
      <c r="H173" s="36" t="s">
        <v>2614</v>
      </c>
      <c r="I173" s="36" t="s">
        <v>2615</v>
      </c>
      <c r="J173" s="41" t="s">
        <v>3188</v>
      </c>
      <c r="K173" s="36" t="s">
        <v>2616</v>
      </c>
      <c r="L173" s="36" t="s">
        <v>2617</v>
      </c>
      <c r="M173" s="35" t="s">
        <v>8</v>
      </c>
      <c r="N173" s="494">
        <v>46265</v>
      </c>
      <c r="O173" s="33" t="s">
        <v>2344</v>
      </c>
      <c r="P173" s="36"/>
      <c r="Q173" s="38" t="s">
        <v>2592</v>
      </c>
      <c r="R173" s="39"/>
      <c r="S173" s="40" t="s">
        <v>3185</v>
      </c>
    </row>
    <row r="174" spans="1:19" ht="70.5" hidden="1" customHeight="1">
      <c r="A174" s="32">
        <v>173</v>
      </c>
      <c r="B174" s="33" t="s">
        <v>2335</v>
      </c>
      <c r="C174" s="65" t="s">
        <v>3179</v>
      </c>
      <c r="D174" s="67" t="s">
        <v>3180</v>
      </c>
      <c r="E174" s="33" t="s">
        <v>3253</v>
      </c>
      <c r="F174" s="35" t="s">
        <v>222</v>
      </c>
      <c r="G174" s="47" t="s">
        <v>41</v>
      </c>
      <c r="H174" s="36" t="s">
        <v>2620</v>
      </c>
      <c r="I174" s="36" t="s">
        <v>2621</v>
      </c>
      <c r="J174" s="41" t="s">
        <v>3188</v>
      </c>
      <c r="K174" s="36" t="s">
        <v>2622</v>
      </c>
      <c r="L174" s="36" t="s">
        <v>2623</v>
      </c>
      <c r="M174" s="35" t="s">
        <v>8</v>
      </c>
      <c r="N174" s="494">
        <v>46265</v>
      </c>
      <c r="O174" s="33" t="s">
        <v>2344</v>
      </c>
      <c r="P174" s="36"/>
      <c r="Q174" s="38" t="s">
        <v>2592</v>
      </c>
      <c r="R174" s="39"/>
      <c r="S174" s="40" t="s">
        <v>3185</v>
      </c>
    </row>
    <row r="175" spans="1:19" ht="75" hidden="1" customHeight="1">
      <c r="A175" s="32">
        <v>174</v>
      </c>
      <c r="B175" s="33" t="s">
        <v>2335</v>
      </c>
      <c r="C175" s="65" t="s">
        <v>3179</v>
      </c>
      <c r="D175" s="67" t="s">
        <v>3180</v>
      </c>
      <c r="E175" s="33" t="s">
        <v>3254</v>
      </c>
      <c r="F175" s="35" t="s">
        <v>222</v>
      </c>
      <c r="G175" s="47" t="s">
        <v>41</v>
      </c>
      <c r="H175" s="36" t="s">
        <v>3255</v>
      </c>
      <c r="I175" s="36" t="s">
        <v>3256</v>
      </c>
      <c r="J175" s="41" t="s">
        <v>3188</v>
      </c>
      <c r="K175" s="36" t="s">
        <v>3257</v>
      </c>
      <c r="L175" s="36" t="s">
        <v>2628</v>
      </c>
      <c r="M175" s="35" t="s">
        <v>9</v>
      </c>
      <c r="N175" s="494">
        <v>46265</v>
      </c>
      <c r="O175" s="33" t="s">
        <v>2344</v>
      </c>
      <c r="P175" s="42" t="s">
        <v>3258</v>
      </c>
      <c r="Q175" s="38" t="s">
        <v>3259</v>
      </c>
      <c r="R175" s="39"/>
      <c r="S175" s="40" t="s">
        <v>3185</v>
      </c>
    </row>
    <row r="176" spans="1:19" ht="115.5" hidden="1" customHeight="1">
      <c r="A176" s="32">
        <v>175</v>
      </c>
      <c r="B176" s="33" t="s">
        <v>2335</v>
      </c>
      <c r="C176" s="65" t="s">
        <v>3179</v>
      </c>
      <c r="D176" s="67" t="s">
        <v>3180</v>
      </c>
      <c r="E176" s="33" t="s">
        <v>3260</v>
      </c>
      <c r="F176" s="35" t="s">
        <v>222</v>
      </c>
      <c r="G176" s="47" t="s">
        <v>40</v>
      </c>
      <c r="H176" s="36" t="s">
        <v>3261</v>
      </c>
      <c r="I176" s="36" t="s">
        <v>3262</v>
      </c>
      <c r="J176" s="41" t="s">
        <v>3188</v>
      </c>
      <c r="K176" s="53" t="s">
        <v>3263</v>
      </c>
      <c r="L176" s="53" t="s">
        <v>3264</v>
      </c>
      <c r="M176" s="35" t="s">
        <v>9</v>
      </c>
      <c r="N176" s="494">
        <v>46266</v>
      </c>
      <c r="O176" s="33" t="s">
        <v>2344</v>
      </c>
      <c r="P176" s="42" t="s">
        <v>3265</v>
      </c>
      <c r="Q176" s="38" t="s">
        <v>3266</v>
      </c>
      <c r="R176" s="39" t="e" vm="47">
        <v>#VALUE!</v>
      </c>
      <c r="S176" s="40" t="s">
        <v>3185</v>
      </c>
    </row>
    <row r="177" spans="1:19" ht="141.75" hidden="1" customHeight="1">
      <c r="A177" s="32">
        <v>176</v>
      </c>
      <c r="B177" s="33" t="s">
        <v>2335</v>
      </c>
      <c r="C177" s="65" t="s">
        <v>3179</v>
      </c>
      <c r="D177" s="67" t="s">
        <v>3180</v>
      </c>
      <c r="E177" s="33" t="s">
        <v>3267</v>
      </c>
      <c r="F177" s="35" t="s">
        <v>222</v>
      </c>
      <c r="G177" s="47" t="s">
        <v>40</v>
      </c>
      <c r="H177" s="36" t="s">
        <v>3268</v>
      </c>
      <c r="I177" s="36" t="s">
        <v>3262</v>
      </c>
      <c r="J177" s="41" t="s">
        <v>3188</v>
      </c>
      <c r="K177" s="53" t="s">
        <v>3269</v>
      </c>
      <c r="L177" s="53" t="s">
        <v>3270</v>
      </c>
      <c r="M177" s="35" t="s">
        <v>9</v>
      </c>
      <c r="N177" s="494">
        <v>46266</v>
      </c>
      <c r="O177" s="33" t="s">
        <v>2344</v>
      </c>
      <c r="P177" s="42" t="s">
        <v>3265</v>
      </c>
      <c r="Q177" s="38" t="s">
        <v>3266</v>
      </c>
      <c r="R177" s="39" t="e" vm="47">
        <v>#VALUE!</v>
      </c>
      <c r="S177" s="40" t="s">
        <v>3185</v>
      </c>
    </row>
    <row r="178" spans="1:19" ht="144" hidden="1" customHeight="1">
      <c r="A178" s="32">
        <v>177</v>
      </c>
      <c r="B178" s="33" t="s">
        <v>2335</v>
      </c>
      <c r="C178" s="65" t="s">
        <v>3179</v>
      </c>
      <c r="D178" s="67" t="s">
        <v>3180</v>
      </c>
      <c r="E178" s="33" t="s">
        <v>3271</v>
      </c>
      <c r="F178" s="33" t="s">
        <v>222</v>
      </c>
      <c r="G178" s="33" t="s">
        <v>40</v>
      </c>
      <c r="H178" s="36" t="s">
        <v>3272</v>
      </c>
      <c r="I178" s="36" t="s">
        <v>3262</v>
      </c>
      <c r="J178" s="41" t="s">
        <v>3188</v>
      </c>
      <c r="K178" s="53" t="s">
        <v>3273</v>
      </c>
      <c r="L178" s="63" t="s">
        <v>3274</v>
      </c>
      <c r="M178" s="35" t="s">
        <v>9</v>
      </c>
      <c r="N178" s="494">
        <v>46266</v>
      </c>
      <c r="O178" s="33" t="s">
        <v>2344</v>
      </c>
      <c r="P178" s="42" t="s">
        <v>3275</v>
      </c>
      <c r="Q178" s="38" t="s">
        <v>3276</v>
      </c>
      <c r="R178" s="39" t="e" vm="48">
        <v>#VALUE!</v>
      </c>
      <c r="S178" s="40" t="s">
        <v>3185</v>
      </c>
    </row>
    <row r="179" spans="1:19" ht="124.5" hidden="1" customHeight="1">
      <c r="A179" s="32">
        <v>178</v>
      </c>
      <c r="B179" s="33" t="s">
        <v>2335</v>
      </c>
      <c r="C179" s="65" t="s">
        <v>3179</v>
      </c>
      <c r="D179" s="67" t="s">
        <v>3180</v>
      </c>
      <c r="E179" s="33" t="s">
        <v>3277</v>
      </c>
      <c r="F179" s="33" t="s">
        <v>222</v>
      </c>
      <c r="G179" s="33" t="s">
        <v>40</v>
      </c>
      <c r="H179" s="36" t="s">
        <v>3278</v>
      </c>
      <c r="I179" s="36" t="s">
        <v>3262</v>
      </c>
      <c r="J179" s="41" t="s">
        <v>3188</v>
      </c>
      <c r="K179" s="53" t="s">
        <v>3279</v>
      </c>
      <c r="L179" s="53" t="s">
        <v>3280</v>
      </c>
      <c r="M179" s="35" t="s">
        <v>193</v>
      </c>
      <c r="N179" s="494">
        <v>46266</v>
      </c>
      <c r="O179" s="33" t="s">
        <v>2344</v>
      </c>
      <c r="P179" s="36"/>
      <c r="Q179" s="38" t="s">
        <v>3281</v>
      </c>
      <c r="R179" s="39"/>
      <c r="S179" s="40" t="s">
        <v>3185</v>
      </c>
    </row>
    <row r="180" spans="1:19" ht="118.5" hidden="1" customHeight="1">
      <c r="A180" s="32">
        <v>179</v>
      </c>
      <c r="B180" s="33" t="s">
        <v>2335</v>
      </c>
      <c r="C180" s="65" t="s">
        <v>3179</v>
      </c>
      <c r="D180" s="67" t="s">
        <v>3180</v>
      </c>
      <c r="E180" s="33" t="s">
        <v>3282</v>
      </c>
      <c r="F180" s="33" t="s">
        <v>403</v>
      </c>
      <c r="G180" s="33" t="s">
        <v>40</v>
      </c>
      <c r="H180" s="36" t="s">
        <v>3283</v>
      </c>
      <c r="I180" s="36" t="s">
        <v>3284</v>
      </c>
      <c r="J180" s="41" t="s">
        <v>3188</v>
      </c>
      <c r="K180" s="94" t="s">
        <v>3285</v>
      </c>
      <c r="L180" s="94" t="s">
        <v>3286</v>
      </c>
      <c r="M180" s="35" t="s">
        <v>8</v>
      </c>
      <c r="N180" s="494">
        <v>46266</v>
      </c>
      <c r="O180" s="33" t="s">
        <v>2344</v>
      </c>
      <c r="P180" s="36"/>
      <c r="Q180" s="38" t="s">
        <v>3287</v>
      </c>
      <c r="R180" s="39"/>
      <c r="S180" s="40" t="s">
        <v>3185</v>
      </c>
    </row>
    <row r="181" spans="1:19" ht="128.25" hidden="1" customHeight="1">
      <c r="A181" s="32">
        <v>180</v>
      </c>
      <c r="B181" s="33" t="s">
        <v>2335</v>
      </c>
      <c r="C181" s="65" t="s">
        <v>3179</v>
      </c>
      <c r="D181" s="67" t="s">
        <v>3180</v>
      </c>
      <c r="E181" s="33" t="s">
        <v>3288</v>
      </c>
      <c r="F181" s="33" t="s">
        <v>222</v>
      </c>
      <c r="G181" s="33" t="s">
        <v>40</v>
      </c>
      <c r="H181" s="36" t="s">
        <v>3289</v>
      </c>
      <c r="I181" s="36" t="s">
        <v>3262</v>
      </c>
      <c r="J181" s="41" t="s">
        <v>3188</v>
      </c>
      <c r="K181" s="36" t="s">
        <v>3290</v>
      </c>
      <c r="L181" s="36" t="s">
        <v>3291</v>
      </c>
      <c r="M181" s="35" t="s">
        <v>9</v>
      </c>
      <c r="N181" s="494">
        <v>46266</v>
      </c>
      <c r="O181" s="33" t="s">
        <v>2344</v>
      </c>
      <c r="P181" s="42" t="s">
        <v>3292</v>
      </c>
      <c r="Q181" s="38" t="s">
        <v>3293</v>
      </c>
      <c r="R181" s="39" t="e" vm="49">
        <v>#VALUE!</v>
      </c>
      <c r="S181" s="40" t="s">
        <v>3185</v>
      </c>
    </row>
    <row r="182" spans="1:19" ht="87.75" hidden="1" customHeight="1">
      <c r="A182" s="32">
        <v>181</v>
      </c>
      <c r="B182" s="33" t="s">
        <v>2335</v>
      </c>
      <c r="C182" s="65" t="s">
        <v>3179</v>
      </c>
      <c r="D182" s="67" t="s">
        <v>3180</v>
      </c>
      <c r="E182" s="33" t="s">
        <v>3294</v>
      </c>
      <c r="F182" s="33" t="s">
        <v>222</v>
      </c>
      <c r="G182" s="33" t="s">
        <v>40</v>
      </c>
      <c r="H182" s="36" t="s">
        <v>3295</v>
      </c>
      <c r="I182" s="36" t="s">
        <v>3262</v>
      </c>
      <c r="J182" s="41" t="s">
        <v>3188</v>
      </c>
      <c r="K182" s="53" t="s">
        <v>3296</v>
      </c>
      <c r="L182" s="53" t="s">
        <v>3297</v>
      </c>
      <c r="M182" s="35" t="s">
        <v>8</v>
      </c>
      <c r="N182" s="494">
        <v>46266</v>
      </c>
      <c r="O182" s="33" t="s">
        <v>2344</v>
      </c>
      <c r="P182" s="36"/>
      <c r="Q182" s="38"/>
      <c r="R182" s="39"/>
      <c r="S182" s="40" t="s">
        <v>3185</v>
      </c>
    </row>
    <row r="183" spans="1:19" ht="149.25" hidden="1" customHeight="1">
      <c r="A183" s="32">
        <v>182</v>
      </c>
      <c r="B183" s="33" t="s">
        <v>2335</v>
      </c>
      <c r="C183" s="65" t="s">
        <v>3179</v>
      </c>
      <c r="D183" s="67" t="s">
        <v>3180</v>
      </c>
      <c r="E183" s="33" t="s">
        <v>3298</v>
      </c>
      <c r="F183" s="33" t="s">
        <v>222</v>
      </c>
      <c r="G183" s="33" t="s">
        <v>41</v>
      </c>
      <c r="H183" s="36" t="s">
        <v>3299</v>
      </c>
      <c r="I183" s="36" t="s">
        <v>2340</v>
      </c>
      <c r="J183" s="41" t="s">
        <v>3188</v>
      </c>
      <c r="K183" s="36" t="s">
        <v>2590</v>
      </c>
      <c r="L183" s="36" t="s">
        <v>2591</v>
      </c>
      <c r="M183" s="35" t="s">
        <v>8</v>
      </c>
      <c r="N183" s="494">
        <v>46266</v>
      </c>
      <c r="O183" s="33" t="s">
        <v>2344</v>
      </c>
      <c r="P183" s="36"/>
      <c r="Q183" s="38" t="s">
        <v>2592</v>
      </c>
      <c r="R183" s="39"/>
      <c r="S183" s="40" t="s">
        <v>3185</v>
      </c>
    </row>
    <row r="184" spans="1:19" ht="135" hidden="1" customHeight="1">
      <c r="A184" s="32">
        <v>183</v>
      </c>
      <c r="B184" s="33" t="s">
        <v>2335</v>
      </c>
      <c r="C184" s="65" t="s">
        <v>3179</v>
      </c>
      <c r="D184" s="67" t="s">
        <v>3180</v>
      </c>
      <c r="E184" s="33" t="s">
        <v>3300</v>
      </c>
      <c r="F184" s="33" t="s">
        <v>222</v>
      </c>
      <c r="G184" s="33" t="s">
        <v>41</v>
      </c>
      <c r="H184" s="36" t="s">
        <v>3301</v>
      </c>
      <c r="I184" s="36" t="s">
        <v>3237</v>
      </c>
      <c r="J184" s="41" t="s">
        <v>3188</v>
      </c>
      <c r="K184" s="36" t="s">
        <v>2596</v>
      </c>
      <c r="L184" s="36" t="s">
        <v>3238</v>
      </c>
      <c r="M184" s="35" t="s">
        <v>8</v>
      </c>
      <c r="N184" s="494">
        <v>46266</v>
      </c>
      <c r="O184" s="33" t="s">
        <v>2344</v>
      </c>
      <c r="P184" s="36"/>
      <c r="Q184" s="38" t="s">
        <v>2592</v>
      </c>
      <c r="R184" s="39"/>
      <c r="S184" s="40" t="s">
        <v>3185</v>
      </c>
    </row>
    <row r="185" spans="1:19" ht="65.25" hidden="1" customHeight="1">
      <c r="A185" s="32">
        <v>184</v>
      </c>
      <c r="B185" s="33" t="s">
        <v>2335</v>
      </c>
      <c r="C185" s="65" t="s">
        <v>3179</v>
      </c>
      <c r="D185" s="67" t="s">
        <v>3180</v>
      </c>
      <c r="E185" s="33" t="s">
        <v>3302</v>
      </c>
      <c r="F185" s="35" t="s">
        <v>222</v>
      </c>
      <c r="G185" s="47" t="s">
        <v>41</v>
      </c>
      <c r="H185" s="36" t="s">
        <v>2599</v>
      </c>
      <c r="I185" s="36" t="s">
        <v>3240</v>
      </c>
      <c r="J185" s="41" t="s">
        <v>3188</v>
      </c>
      <c r="K185" s="36" t="s">
        <v>3241</v>
      </c>
      <c r="L185" s="36" t="s">
        <v>3242</v>
      </c>
      <c r="M185" s="35" t="s">
        <v>9</v>
      </c>
      <c r="N185" s="494">
        <v>46266</v>
      </c>
      <c r="O185" s="33" t="s">
        <v>2344</v>
      </c>
      <c r="P185" s="42" t="s">
        <v>3303</v>
      </c>
      <c r="Q185" s="38" t="s">
        <v>3304</v>
      </c>
      <c r="R185" s="39"/>
      <c r="S185" s="40" t="s">
        <v>3185</v>
      </c>
    </row>
    <row r="186" spans="1:19" ht="82.5" hidden="1" customHeight="1">
      <c r="A186" s="32">
        <v>185</v>
      </c>
      <c r="B186" s="33" t="s">
        <v>2335</v>
      </c>
      <c r="C186" s="65" t="s">
        <v>3179</v>
      </c>
      <c r="D186" s="67" t="s">
        <v>3180</v>
      </c>
      <c r="E186" s="33" t="s">
        <v>3305</v>
      </c>
      <c r="F186" s="35" t="s">
        <v>403</v>
      </c>
      <c r="G186" s="47" t="s">
        <v>40</v>
      </c>
      <c r="H186" s="36" t="s">
        <v>3306</v>
      </c>
      <c r="I186" s="36" t="s">
        <v>3307</v>
      </c>
      <c r="J186" s="41" t="s">
        <v>3188</v>
      </c>
      <c r="K186" s="36" t="s">
        <v>3308</v>
      </c>
      <c r="L186" s="36" t="s">
        <v>3309</v>
      </c>
      <c r="M186" s="35" t="s">
        <v>8</v>
      </c>
      <c r="N186" s="494">
        <v>46266</v>
      </c>
      <c r="O186" s="33" t="s">
        <v>2344</v>
      </c>
      <c r="P186" s="36"/>
      <c r="Q186" s="38" t="s">
        <v>3310</v>
      </c>
      <c r="R186" s="39" t="e" vm="50">
        <v>#VALUE!</v>
      </c>
      <c r="S186" s="40" t="s">
        <v>3185</v>
      </c>
    </row>
    <row r="187" spans="1:19" ht="86.25" hidden="1" customHeight="1">
      <c r="A187" s="32">
        <v>186</v>
      </c>
      <c r="B187" s="33" t="s">
        <v>2335</v>
      </c>
      <c r="C187" s="65" t="s">
        <v>3179</v>
      </c>
      <c r="D187" s="67" t="s">
        <v>3180</v>
      </c>
      <c r="E187" s="33" t="s">
        <v>3311</v>
      </c>
      <c r="F187" s="35" t="s">
        <v>403</v>
      </c>
      <c r="G187" s="47" t="s">
        <v>40</v>
      </c>
      <c r="H187" s="94" t="s">
        <v>3312</v>
      </c>
      <c r="I187" s="94" t="s">
        <v>3313</v>
      </c>
      <c r="J187" s="41" t="s">
        <v>3188</v>
      </c>
      <c r="K187" s="36" t="s">
        <v>3314</v>
      </c>
      <c r="L187" s="36" t="s">
        <v>3315</v>
      </c>
      <c r="M187" s="35" t="s">
        <v>9</v>
      </c>
      <c r="N187" s="494">
        <v>46266</v>
      </c>
      <c r="O187" s="33" t="s">
        <v>2344</v>
      </c>
      <c r="P187" s="42" t="s">
        <v>3316</v>
      </c>
      <c r="Q187" s="38" t="s">
        <v>3317</v>
      </c>
      <c r="R187" s="39"/>
      <c r="S187" s="40" t="s">
        <v>3185</v>
      </c>
    </row>
    <row r="188" spans="1:19" ht="117" hidden="1" customHeight="1">
      <c r="A188" s="32">
        <v>187</v>
      </c>
      <c r="B188" s="33" t="s">
        <v>2335</v>
      </c>
      <c r="C188" s="65" t="s">
        <v>3179</v>
      </c>
      <c r="D188" s="67" t="s">
        <v>3180</v>
      </c>
      <c r="E188" s="33" t="s">
        <v>3318</v>
      </c>
      <c r="F188" s="33" t="s">
        <v>403</v>
      </c>
      <c r="G188" s="33" t="s">
        <v>40</v>
      </c>
      <c r="H188" s="36" t="s">
        <v>3319</v>
      </c>
      <c r="I188" s="36" t="s">
        <v>3320</v>
      </c>
      <c r="J188" s="41" t="s">
        <v>3188</v>
      </c>
      <c r="K188" s="36" t="s">
        <v>3321</v>
      </c>
      <c r="L188" s="36" t="s">
        <v>3322</v>
      </c>
      <c r="M188" s="35" t="s">
        <v>8</v>
      </c>
      <c r="N188" s="494">
        <v>46266</v>
      </c>
      <c r="O188" s="33" t="s">
        <v>2344</v>
      </c>
      <c r="P188" s="36"/>
      <c r="Q188" s="38" t="s">
        <v>3323</v>
      </c>
      <c r="R188" s="39"/>
      <c r="S188" s="40" t="s">
        <v>3185</v>
      </c>
    </row>
    <row r="189" spans="1:19" ht="122.25" customHeight="1">
      <c r="A189" s="32">
        <v>188</v>
      </c>
      <c r="B189" s="33" t="s">
        <v>2335</v>
      </c>
      <c r="C189" s="65" t="s">
        <v>3179</v>
      </c>
      <c r="D189" s="67" t="s">
        <v>3180</v>
      </c>
      <c r="E189" s="33" t="s">
        <v>3324</v>
      </c>
      <c r="F189" s="33" t="s">
        <v>403</v>
      </c>
      <c r="G189" s="33" t="s">
        <v>40</v>
      </c>
      <c r="H189" s="36" t="s">
        <v>3325</v>
      </c>
      <c r="I189" s="36" t="s">
        <v>3326</v>
      </c>
      <c r="J189" s="41" t="s">
        <v>3188</v>
      </c>
      <c r="K189" s="36" t="s">
        <v>3327</v>
      </c>
      <c r="L189" s="36" t="s">
        <v>3328</v>
      </c>
      <c r="M189" s="35" t="s">
        <v>9</v>
      </c>
      <c r="N189" s="494">
        <v>46267</v>
      </c>
      <c r="O189" s="33" t="s">
        <v>2344</v>
      </c>
      <c r="P189" s="42" t="s">
        <v>3329</v>
      </c>
      <c r="Q189" s="38" t="s">
        <v>3330</v>
      </c>
      <c r="R189" s="39"/>
      <c r="S189" s="40" t="s">
        <v>3185</v>
      </c>
    </row>
    <row r="190" spans="1:19" ht="79.5" customHeight="1">
      <c r="A190" s="32">
        <v>189</v>
      </c>
      <c r="B190" s="33" t="s">
        <v>2335</v>
      </c>
      <c r="C190" s="65" t="s">
        <v>3179</v>
      </c>
      <c r="D190" s="67" t="s">
        <v>3180</v>
      </c>
      <c r="E190" s="33" t="s">
        <v>3331</v>
      </c>
      <c r="F190" s="33" t="s">
        <v>403</v>
      </c>
      <c r="G190" s="33" t="s">
        <v>40</v>
      </c>
      <c r="H190" s="36" t="s">
        <v>3332</v>
      </c>
      <c r="I190" s="36" t="s">
        <v>3333</v>
      </c>
      <c r="J190" s="41" t="s">
        <v>3188</v>
      </c>
      <c r="K190" s="36" t="s">
        <v>3334</v>
      </c>
      <c r="L190" s="36" t="s">
        <v>3335</v>
      </c>
      <c r="M190" s="35" t="s">
        <v>9</v>
      </c>
      <c r="N190" s="494">
        <v>46267</v>
      </c>
      <c r="O190" s="33" t="s">
        <v>2344</v>
      </c>
      <c r="P190" s="42" t="s">
        <v>3336</v>
      </c>
      <c r="Q190" s="38" t="s">
        <v>3337</v>
      </c>
      <c r="R190" s="39"/>
      <c r="S190" s="40" t="s">
        <v>3185</v>
      </c>
    </row>
    <row r="191" spans="1:19" ht="69.95">
      <c r="A191" s="32">
        <v>190</v>
      </c>
      <c r="B191" s="33" t="s">
        <v>2335</v>
      </c>
      <c r="C191" s="65" t="s">
        <v>3179</v>
      </c>
      <c r="D191" s="67" t="s">
        <v>3180</v>
      </c>
      <c r="E191" s="33" t="s">
        <v>3338</v>
      </c>
      <c r="F191" s="33" t="s">
        <v>403</v>
      </c>
      <c r="G191" s="33" t="s">
        <v>41</v>
      </c>
      <c r="H191" s="36" t="s">
        <v>3339</v>
      </c>
      <c r="I191" s="36" t="s">
        <v>3340</v>
      </c>
      <c r="J191" s="41" t="s">
        <v>3188</v>
      </c>
      <c r="K191" s="36" t="s">
        <v>3341</v>
      </c>
      <c r="L191" s="36" t="s">
        <v>3335</v>
      </c>
      <c r="M191" s="35" t="s">
        <v>9</v>
      </c>
      <c r="N191" s="494">
        <v>46267</v>
      </c>
      <c r="O191" s="33" t="s">
        <v>2344</v>
      </c>
      <c r="P191" s="36"/>
      <c r="Q191" s="38"/>
      <c r="R191" s="39"/>
      <c r="S191" s="40" t="s">
        <v>3185</v>
      </c>
    </row>
    <row r="192" spans="1:19" ht="75" customHeight="1">
      <c r="A192" s="32">
        <v>191</v>
      </c>
      <c r="B192" s="33" t="s">
        <v>2335</v>
      </c>
      <c r="C192" s="65" t="s">
        <v>3179</v>
      </c>
      <c r="D192" s="67" t="s">
        <v>3180</v>
      </c>
      <c r="E192" s="33" t="s">
        <v>3342</v>
      </c>
      <c r="F192" s="33" t="s">
        <v>403</v>
      </c>
      <c r="G192" s="33" t="s">
        <v>40</v>
      </c>
      <c r="H192" s="36" t="s">
        <v>3343</v>
      </c>
      <c r="I192" s="36" t="s">
        <v>3344</v>
      </c>
      <c r="J192" s="41" t="s">
        <v>3188</v>
      </c>
      <c r="K192" s="36" t="s">
        <v>3345</v>
      </c>
      <c r="L192" s="36" t="s">
        <v>3346</v>
      </c>
      <c r="M192" s="35" t="s">
        <v>9</v>
      </c>
      <c r="N192" s="494">
        <v>46267</v>
      </c>
      <c r="O192" s="33" t="s">
        <v>2344</v>
      </c>
      <c r="P192" s="36"/>
      <c r="Q192" s="492" t="s">
        <v>3347</v>
      </c>
      <c r="R192" s="39"/>
      <c r="S192" s="40" t="s">
        <v>3185</v>
      </c>
    </row>
    <row r="193" spans="1:19" ht="62.25" hidden="1" customHeight="1">
      <c r="A193" s="32">
        <v>192</v>
      </c>
      <c r="B193" s="33" t="s">
        <v>2335</v>
      </c>
      <c r="C193" s="65" t="s">
        <v>3179</v>
      </c>
      <c r="D193" s="67" t="s">
        <v>3180</v>
      </c>
      <c r="E193" s="33" t="s">
        <v>3348</v>
      </c>
      <c r="F193" s="33" t="s">
        <v>403</v>
      </c>
      <c r="G193" s="33" t="s">
        <v>40</v>
      </c>
      <c r="H193" s="36" t="s">
        <v>3349</v>
      </c>
      <c r="I193" s="36" t="s">
        <v>3350</v>
      </c>
      <c r="J193" s="41" t="s">
        <v>3188</v>
      </c>
      <c r="K193" s="36" t="s">
        <v>3351</v>
      </c>
      <c r="L193" s="36" t="s">
        <v>3352</v>
      </c>
      <c r="M193" s="35" t="s">
        <v>194</v>
      </c>
      <c r="N193" s="494"/>
      <c r="O193" s="33"/>
      <c r="P193" s="36"/>
      <c r="Q193" s="38" t="s">
        <v>3353</v>
      </c>
      <c r="R193" s="39"/>
      <c r="S193" s="40" t="s">
        <v>3185</v>
      </c>
    </row>
    <row r="194" spans="1:19" ht="159.75" hidden="1" customHeight="1">
      <c r="A194" s="32">
        <v>193</v>
      </c>
      <c r="B194" s="33" t="s">
        <v>2335</v>
      </c>
      <c r="C194" s="65" t="s">
        <v>3179</v>
      </c>
      <c r="D194" s="67" t="s">
        <v>3180</v>
      </c>
      <c r="E194" s="33" t="s">
        <v>3354</v>
      </c>
      <c r="F194" s="33" t="s">
        <v>403</v>
      </c>
      <c r="G194" s="33" t="s">
        <v>40</v>
      </c>
      <c r="H194" s="36" t="s">
        <v>3355</v>
      </c>
      <c r="I194" s="36" t="s">
        <v>3356</v>
      </c>
      <c r="J194" s="41" t="s">
        <v>3188</v>
      </c>
      <c r="K194" s="36" t="s">
        <v>3357</v>
      </c>
      <c r="L194" s="36" t="s">
        <v>3358</v>
      </c>
      <c r="M194" s="35" t="s">
        <v>194</v>
      </c>
      <c r="N194" s="494"/>
      <c r="O194" s="33"/>
      <c r="P194" s="36"/>
      <c r="Q194" s="38"/>
      <c r="R194" s="39"/>
      <c r="S194" s="40" t="s">
        <v>3185</v>
      </c>
    </row>
    <row r="195" spans="1:19" ht="72" hidden="1" customHeight="1">
      <c r="A195" s="32">
        <v>194</v>
      </c>
      <c r="B195" s="33" t="s">
        <v>2335</v>
      </c>
      <c r="C195" s="65" t="s">
        <v>3179</v>
      </c>
      <c r="D195" s="67" t="s">
        <v>3180</v>
      </c>
      <c r="E195" s="33" t="s">
        <v>3359</v>
      </c>
      <c r="F195" s="33" t="s">
        <v>403</v>
      </c>
      <c r="G195" s="33" t="s">
        <v>40</v>
      </c>
      <c r="H195" s="36" t="s">
        <v>3360</v>
      </c>
      <c r="I195" s="36" t="s">
        <v>3361</v>
      </c>
      <c r="J195" s="41" t="s">
        <v>3188</v>
      </c>
      <c r="K195" s="36" t="s">
        <v>3362</v>
      </c>
      <c r="L195" s="36" t="s">
        <v>3363</v>
      </c>
      <c r="M195" s="35" t="s">
        <v>194</v>
      </c>
      <c r="N195" s="494"/>
      <c r="O195" s="33"/>
      <c r="P195" s="36"/>
      <c r="Q195" s="38"/>
      <c r="R195" s="39"/>
      <c r="S195" s="40" t="s">
        <v>3185</v>
      </c>
    </row>
    <row r="196" spans="1:19" ht="72" hidden="1" customHeight="1">
      <c r="A196" s="32">
        <v>195</v>
      </c>
      <c r="B196" s="33" t="s">
        <v>2335</v>
      </c>
      <c r="C196" s="65" t="s">
        <v>3179</v>
      </c>
      <c r="D196" s="67" t="s">
        <v>3180</v>
      </c>
      <c r="E196" s="33" t="s">
        <v>3364</v>
      </c>
      <c r="F196" s="33" t="s">
        <v>403</v>
      </c>
      <c r="G196" s="33" t="s">
        <v>40</v>
      </c>
      <c r="H196" s="36" t="s">
        <v>3365</v>
      </c>
      <c r="I196" s="36" t="s">
        <v>3366</v>
      </c>
      <c r="J196" s="41" t="s">
        <v>3188</v>
      </c>
      <c r="K196" s="36" t="s">
        <v>3367</v>
      </c>
      <c r="L196" s="36" t="s">
        <v>3368</v>
      </c>
      <c r="M196" s="35" t="s">
        <v>194</v>
      </c>
      <c r="N196" s="494"/>
      <c r="O196" s="33"/>
      <c r="P196" s="36"/>
      <c r="Q196" s="38"/>
      <c r="R196" s="39"/>
      <c r="S196" s="40" t="s">
        <v>3185</v>
      </c>
    </row>
    <row r="197" spans="1:19" ht="69.75" hidden="1" customHeight="1">
      <c r="A197" s="32">
        <v>196</v>
      </c>
      <c r="B197" s="33" t="s">
        <v>2335</v>
      </c>
      <c r="C197" s="65" t="s">
        <v>3179</v>
      </c>
      <c r="D197" s="67" t="s">
        <v>3180</v>
      </c>
      <c r="E197" s="33" t="s">
        <v>3369</v>
      </c>
      <c r="F197" s="33" t="s">
        <v>403</v>
      </c>
      <c r="G197" s="33" t="s">
        <v>40</v>
      </c>
      <c r="H197" s="36" t="s">
        <v>3370</v>
      </c>
      <c r="I197" s="36" t="s">
        <v>3371</v>
      </c>
      <c r="J197" s="41" t="s">
        <v>3188</v>
      </c>
      <c r="K197" s="36" t="s">
        <v>3372</v>
      </c>
      <c r="L197" s="36" t="s">
        <v>3373</v>
      </c>
      <c r="M197" s="35" t="s">
        <v>194</v>
      </c>
      <c r="N197" s="494"/>
      <c r="O197" s="33"/>
      <c r="P197" s="36"/>
      <c r="Q197" s="38"/>
      <c r="R197" s="39"/>
      <c r="S197" s="40" t="s">
        <v>3185</v>
      </c>
    </row>
    <row r="198" spans="1:19" ht="90.75" hidden="1" customHeight="1">
      <c r="A198" s="32">
        <v>197</v>
      </c>
      <c r="B198" s="33" t="s">
        <v>2335</v>
      </c>
      <c r="C198" s="65" t="s">
        <v>3179</v>
      </c>
      <c r="D198" s="67" t="s">
        <v>3180</v>
      </c>
      <c r="E198" s="33" t="s">
        <v>3374</v>
      </c>
      <c r="F198" s="33" t="s">
        <v>403</v>
      </c>
      <c r="G198" s="33" t="s">
        <v>40</v>
      </c>
      <c r="H198" s="36" t="s">
        <v>3375</v>
      </c>
      <c r="I198" s="36" t="s">
        <v>3376</v>
      </c>
      <c r="J198" s="41" t="s">
        <v>3188</v>
      </c>
      <c r="K198" s="36" t="s">
        <v>3377</v>
      </c>
      <c r="L198" s="36" t="s">
        <v>3378</v>
      </c>
      <c r="M198" s="35" t="s">
        <v>194</v>
      </c>
      <c r="N198" s="494"/>
      <c r="O198" s="33"/>
      <c r="P198" s="36"/>
      <c r="Q198" s="38"/>
      <c r="R198" s="39"/>
      <c r="S198" s="40" t="s">
        <v>3185</v>
      </c>
    </row>
    <row r="199" spans="1:19" ht="141" hidden="1" customHeight="1">
      <c r="A199" s="32">
        <v>198</v>
      </c>
      <c r="B199" s="33" t="s">
        <v>2335</v>
      </c>
      <c r="C199" s="65" t="s">
        <v>3179</v>
      </c>
      <c r="D199" s="67" t="s">
        <v>3180</v>
      </c>
      <c r="E199" s="33" t="s">
        <v>3379</v>
      </c>
      <c r="F199" s="33" t="s">
        <v>403</v>
      </c>
      <c r="G199" s="33" t="s">
        <v>40</v>
      </c>
      <c r="H199" s="36" t="s">
        <v>3380</v>
      </c>
      <c r="I199" s="36" t="s">
        <v>3381</v>
      </c>
      <c r="J199" s="41" t="s">
        <v>3188</v>
      </c>
      <c r="K199" s="36" t="s">
        <v>3382</v>
      </c>
      <c r="L199" s="36" t="s">
        <v>3383</v>
      </c>
      <c r="M199" s="35" t="s">
        <v>194</v>
      </c>
      <c r="N199" s="494"/>
      <c r="O199" s="33"/>
      <c r="P199" s="36"/>
      <c r="Q199" s="38"/>
      <c r="R199" s="39"/>
      <c r="S199" s="40" t="s">
        <v>3185</v>
      </c>
    </row>
    <row r="200" spans="1:19" ht="77.25" hidden="1" customHeight="1">
      <c r="A200" s="32">
        <v>199</v>
      </c>
      <c r="B200" s="33" t="s">
        <v>2335</v>
      </c>
      <c r="C200" s="65" t="s">
        <v>3179</v>
      </c>
      <c r="D200" s="67" t="s">
        <v>3180</v>
      </c>
      <c r="E200" s="33" t="s">
        <v>3384</v>
      </c>
      <c r="F200" s="33" t="s">
        <v>403</v>
      </c>
      <c r="G200" s="33" t="s">
        <v>40</v>
      </c>
      <c r="H200" s="36" t="s">
        <v>3385</v>
      </c>
      <c r="I200" s="36" t="s">
        <v>3386</v>
      </c>
      <c r="J200" s="41" t="s">
        <v>3188</v>
      </c>
      <c r="K200" s="36" t="s">
        <v>3387</v>
      </c>
      <c r="L200" s="36" t="s">
        <v>3388</v>
      </c>
      <c r="M200" s="35" t="s">
        <v>194</v>
      </c>
      <c r="N200" s="494"/>
      <c r="O200" s="33"/>
      <c r="P200" s="36"/>
      <c r="Q200" s="38"/>
      <c r="R200" s="39"/>
      <c r="S200" s="40" t="s">
        <v>3185</v>
      </c>
    </row>
    <row r="201" spans="1:19" ht="67.5" hidden="1" customHeight="1">
      <c r="A201" s="32">
        <v>200</v>
      </c>
      <c r="B201" s="33" t="s">
        <v>2335</v>
      </c>
      <c r="C201" s="65" t="s">
        <v>3179</v>
      </c>
      <c r="D201" s="67" t="s">
        <v>3180</v>
      </c>
      <c r="E201" s="33" t="s">
        <v>3389</v>
      </c>
      <c r="F201" s="33" t="s">
        <v>403</v>
      </c>
      <c r="G201" s="33" t="s">
        <v>40</v>
      </c>
      <c r="H201" s="36" t="s">
        <v>3390</v>
      </c>
      <c r="I201" s="36" t="s">
        <v>3391</v>
      </c>
      <c r="J201" s="41" t="s">
        <v>3188</v>
      </c>
      <c r="K201" s="36" t="s">
        <v>3392</v>
      </c>
      <c r="L201" s="36" t="s">
        <v>3393</v>
      </c>
      <c r="M201" s="35" t="s">
        <v>194</v>
      </c>
      <c r="N201" s="494"/>
      <c r="O201" s="33"/>
      <c r="P201" s="36"/>
      <c r="Q201" s="38" t="s">
        <v>3353</v>
      </c>
      <c r="R201" s="39"/>
      <c r="S201" s="40" t="s">
        <v>3185</v>
      </c>
    </row>
    <row r="202" spans="1:19" ht="67.5" hidden="1" customHeight="1">
      <c r="A202" s="32">
        <v>201</v>
      </c>
      <c r="B202" s="33" t="s">
        <v>2335</v>
      </c>
      <c r="C202" s="65" t="s">
        <v>3179</v>
      </c>
      <c r="D202" s="67" t="s">
        <v>3180</v>
      </c>
      <c r="E202" s="33" t="s">
        <v>3394</v>
      </c>
      <c r="F202" s="33" t="s">
        <v>403</v>
      </c>
      <c r="G202" s="33" t="s">
        <v>40</v>
      </c>
      <c r="H202" s="36" t="s">
        <v>3395</v>
      </c>
      <c r="I202" s="36" t="s">
        <v>3396</v>
      </c>
      <c r="J202" s="41" t="s">
        <v>3188</v>
      </c>
      <c r="K202" s="36" t="s">
        <v>3397</v>
      </c>
      <c r="L202" s="36" t="s">
        <v>3398</v>
      </c>
      <c r="M202" s="35" t="s">
        <v>194</v>
      </c>
      <c r="N202" s="494"/>
      <c r="O202" s="33"/>
      <c r="P202" s="36"/>
      <c r="Q202" s="38"/>
      <c r="R202" s="39"/>
      <c r="S202" s="40" t="s">
        <v>3185</v>
      </c>
    </row>
    <row r="203" spans="1:19" ht="67.5" hidden="1" customHeight="1">
      <c r="A203" s="32">
        <v>202</v>
      </c>
      <c r="B203" s="33" t="s">
        <v>2335</v>
      </c>
      <c r="C203" s="65" t="s">
        <v>3179</v>
      </c>
      <c r="D203" s="67" t="s">
        <v>3180</v>
      </c>
      <c r="E203" s="33" t="s">
        <v>3399</v>
      </c>
      <c r="F203" s="33" t="s">
        <v>403</v>
      </c>
      <c r="G203" s="33" t="s">
        <v>41</v>
      </c>
      <c r="H203" s="36" t="s">
        <v>3400</v>
      </c>
      <c r="I203" s="36" t="s">
        <v>3401</v>
      </c>
      <c r="J203" s="41" t="s">
        <v>3188</v>
      </c>
      <c r="K203" s="36" t="s">
        <v>3402</v>
      </c>
      <c r="L203" s="36" t="s">
        <v>3403</v>
      </c>
      <c r="M203" s="35" t="s">
        <v>194</v>
      </c>
      <c r="N203" s="494"/>
      <c r="O203" s="33"/>
      <c r="P203" s="36"/>
      <c r="Q203" s="38"/>
      <c r="R203" s="39"/>
      <c r="S203" s="40" t="s">
        <v>3185</v>
      </c>
    </row>
    <row r="204" spans="1:19" ht="81.75" hidden="1" customHeight="1">
      <c r="A204" s="32">
        <v>203</v>
      </c>
      <c r="B204" s="33" t="s">
        <v>2335</v>
      </c>
      <c r="C204" s="65" t="s">
        <v>3179</v>
      </c>
      <c r="D204" s="67" t="s">
        <v>3180</v>
      </c>
      <c r="E204" s="33" t="s">
        <v>3404</v>
      </c>
      <c r="F204" s="33" t="s">
        <v>403</v>
      </c>
      <c r="G204" s="33" t="s">
        <v>40</v>
      </c>
      <c r="H204" s="36" t="s">
        <v>3405</v>
      </c>
      <c r="I204" s="36" t="s">
        <v>3406</v>
      </c>
      <c r="J204" s="41" t="s">
        <v>3188</v>
      </c>
      <c r="K204" s="36" t="s">
        <v>3407</v>
      </c>
      <c r="L204" s="36" t="s">
        <v>3408</v>
      </c>
      <c r="M204" s="35" t="s">
        <v>194</v>
      </c>
      <c r="N204" s="494"/>
      <c r="O204" s="33"/>
      <c r="P204" s="36"/>
      <c r="Q204" s="38"/>
      <c r="R204" s="39"/>
      <c r="S204" s="40" t="s">
        <v>3185</v>
      </c>
    </row>
    <row r="205" spans="1:19" ht="71.25" hidden="1">
      <c r="A205" s="32">
        <v>204</v>
      </c>
      <c r="B205" s="33" t="s">
        <v>2335</v>
      </c>
      <c r="C205" s="65" t="s">
        <v>3179</v>
      </c>
      <c r="D205" s="67" t="s">
        <v>3180</v>
      </c>
      <c r="E205" s="33" t="s">
        <v>3409</v>
      </c>
      <c r="F205" s="33" t="s">
        <v>222</v>
      </c>
      <c r="G205" s="33" t="s">
        <v>40</v>
      </c>
      <c r="H205" s="36" t="s">
        <v>3410</v>
      </c>
      <c r="I205" s="36" t="s">
        <v>3411</v>
      </c>
      <c r="J205" s="41" t="s">
        <v>3188</v>
      </c>
      <c r="K205" s="36" t="s">
        <v>3412</v>
      </c>
      <c r="L205" s="36" t="s">
        <v>3413</v>
      </c>
      <c r="M205" s="35" t="s">
        <v>194</v>
      </c>
      <c r="N205" s="494"/>
      <c r="O205" s="33"/>
      <c r="P205" s="36"/>
      <c r="Q205" s="38"/>
      <c r="R205" s="39"/>
      <c r="S205" s="40" t="s">
        <v>3185</v>
      </c>
    </row>
    <row r="206" spans="1:19" ht="72" hidden="1" customHeight="1">
      <c r="A206" s="32">
        <v>205</v>
      </c>
      <c r="B206" s="33" t="s">
        <v>2335</v>
      </c>
      <c r="C206" s="65" t="s">
        <v>3179</v>
      </c>
      <c r="D206" s="67" t="s">
        <v>3180</v>
      </c>
      <c r="E206" s="33" t="s">
        <v>3414</v>
      </c>
      <c r="F206" s="33" t="s">
        <v>403</v>
      </c>
      <c r="G206" s="33" t="s">
        <v>40</v>
      </c>
      <c r="H206" s="36" t="s">
        <v>3415</v>
      </c>
      <c r="I206" s="36" t="s">
        <v>3416</v>
      </c>
      <c r="J206" s="41" t="s">
        <v>3188</v>
      </c>
      <c r="K206" s="36" t="s">
        <v>3417</v>
      </c>
      <c r="L206" s="36" t="s">
        <v>3418</v>
      </c>
      <c r="M206" s="35" t="s">
        <v>194</v>
      </c>
      <c r="N206" s="494"/>
      <c r="O206" s="33"/>
      <c r="P206" s="36"/>
      <c r="Q206" s="38"/>
      <c r="R206" s="39"/>
      <c r="S206" s="40" t="s">
        <v>3185</v>
      </c>
    </row>
    <row r="207" spans="1:19" ht="93.75" hidden="1" customHeight="1">
      <c r="A207" s="32">
        <v>206</v>
      </c>
      <c r="B207" s="33" t="s">
        <v>2335</v>
      </c>
      <c r="C207" s="65" t="s">
        <v>3179</v>
      </c>
      <c r="D207" s="67" t="s">
        <v>3180</v>
      </c>
      <c r="E207" s="33" t="s">
        <v>3419</v>
      </c>
      <c r="F207" s="33" t="s">
        <v>222</v>
      </c>
      <c r="G207" s="33" t="s">
        <v>40</v>
      </c>
      <c r="H207" s="36" t="s">
        <v>3420</v>
      </c>
      <c r="I207" s="36" t="s">
        <v>3421</v>
      </c>
      <c r="J207" s="41" t="s">
        <v>3188</v>
      </c>
      <c r="K207" s="36" t="s">
        <v>3422</v>
      </c>
      <c r="L207" s="36" t="s">
        <v>3423</v>
      </c>
      <c r="M207" s="35" t="s">
        <v>194</v>
      </c>
      <c r="N207" s="494"/>
      <c r="O207" s="33"/>
      <c r="P207" s="36"/>
      <c r="Q207" s="38"/>
      <c r="R207" s="39"/>
      <c r="S207" s="40" t="s">
        <v>3185</v>
      </c>
    </row>
    <row r="208" spans="1:19" ht="69.75" hidden="1" customHeight="1">
      <c r="A208" s="32">
        <v>207</v>
      </c>
      <c r="B208" s="33" t="s">
        <v>2335</v>
      </c>
      <c r="C208" s="65" t="s">
        <v>3179</v>
      </c>
      <c r="D208" s="67" t="s">
        <v>3180</v>
      </c>
      <c r="E208" s="33" t="s">
        <v>3424</v>
      </c>
      <c r="F208" s="33" t="s">
        <v>403</v>
      </c>
      <c r="G208" s="33" t="s">
        <v>40</v>
      </c>
      <c r="H208" s="36" t="s">
        <v>3425</v>
      </c>
      <c r="I208" s="36" t="s">
        <v>3426</v>
      </c>
      <c r="J208" s="41" t="s">
        <v>3188</v>
      </c>
      <c r="K208" s="36" t="s">
        <v>3427</v>
      </c>
      <c r="L208" s="36" t="s">
        <v>3428</v>
      </c>
      <c r="M208" s="35" t="s">
        <v>194</v>
      </c>
      <c r="N208" s="494"/>
      <c r="O208" s="33"/>
      <c r="P208" s="36"/>
      <c r="Q208" s="38"/>
      <c r="R208" s="39"/>
      <c r="S208" s="40" t="s">
        <v>3185</v>
      </c>
    </row>
    <row r="209" spans="1:19" ht="90" hidden="1" customHeight="1">
      <c r="A209" s="32">
        <v>208</v>
      </c>
      <c r="B209" s="33" t="s">
        <v>2335</v>
      </c>
      <c r="C209" s="65" t="s">
        <v>3179</v>
      </c>
      <c r="D209" s="67" t="s">
        <v>3180</v>
      </c>
      <c r="E209" s="33" t="s">
        <v>3429</v>
      </c>
      <c r="F209" s="33" t="s">
        <v>403</v>
      </c>
      <c r="G209" s="33" t="s">
        <v>40</v>
      </c>
      <c r="H209" s="61" t="s">
        <v>3430</v>
      </c>
      <c r="I209" s="61" t="s">
        <v>3431</v>
      </c>
      <c r="J209" s="253" t="s">
        <v>3188</v>
      </c>
      <c r="K209" s="61" t="s">
        <v>3432</v>
      </c>
      <c r="L209" s="61" t="s">
        <v>3433</v>
      </c>
      <c r="M209" s="35" t="s">
        <v>194</v>
      </c>
      <c r="N209" s="494"/>
      <c r="O209" s="33"/>
      <c r="P209" s="36"/>
      <c r="Q209" s="38"/>
      <c r="R209" s="39"/>
      <c r="S209" s="40" t="s">
        <v>3185</v>
      </c>
    </row>
    <row r="210" spans="1:19" ht="141" hidden="1" customHeight="1">
      <c r="A210" s="32">
        <v>209</v>
      </c>
      <c r="B210" s="33" t="s">
        <v>2335</v>
      </c>
      <c r="C210" s="65" t="s">
        <v>3179</v>
      </c>
      <c r="D210" s="67" t="s">
        <v>3180</v>
      </c>
      <c r="E210" s="33" t="s">
        <v>3434</v>
      </c>
      <c r="F210" s="33" t="s">
        <v>222</v>
      </c>
      <c r="G210" s="33" t="s">
        <v>40</v>
      </c>
      <c r="H210" s="36" t="s">
        <v>3435</v>
      </c>
      <c r="I210" s="36" t="s">
        <v>3436</v>
      </c>
      <c r="J210" s="41" t="s">
        <v>3188</v>
      </c>
      <c r="K210" s="36" t="s">
        <v>3437</v>
      </c>
      <c r="L210" s="36" t="s">
        <v>3438</v>
      </c>
      <c r="M210" s="35" t="s">
        <v>194</v>
      </c>
      <c r="N210" s="494"/>
      <c r="O210" s="33"/>
      <c r="P210" s="36"/>
      <c r="Q210" s="38"/>
      <c r="R210" s="39"/>
      <c r="S210" s="40" t="s">
        <v>3185</v>
      </c>
    </row>
    <row r="211" spans="1:19" ht="72" hidden="1" customHeight="1">
      <c r="A211" s="32">
        <v>210</v>
      </c>
      <c r="B211" s="33" t="s">
        <v>2335</v>
      </c>
      <c r="C211" s="65" t="s">
        <v>3179</v>
      </c>
      <c r="D211" s="67" t="s">
        <v>3180</v>
      </c>
      <c r="E211" s="33" t="s">
        <v>3439</v>
      </c>
      <c r="F211" s="33" t="s">
        <v>222</v>
      </c>
      <c r="G211" s="33" t="s">
        <v>40</v>
      </c>
      <c r="H211" s="36" t="s">
        <v>3440</v>
      </c>
      <c r="I211" s="36" t="s">
        <v>3441</v>
      </c>
      <c r="J211" s="41" t="s">
        <v>3188</v>
      </c>
      <c r="K211" s="36" t="s">
        <v>3442</v>
      </c>
      <c r="L211" s="36" t="s">
        <v>3443</v>
      </c>
      <c r="M211" s="35" t="s">
        <v>9</v>
      </c>
      <c r="N211" s="494">
        <v>46266</v>
      </c>
      <c r="O211" s="33" t="s">
        <v>2344</v>
      </c>
      <c r="P211" s="42" t="s">
        <v>3444</v>
      </c>
      <c r="Q211" s="38" t="s">
        <v>3445</v>
      </c>
      <c r="R211" s="39"/>
      <c r="S211" s="40" t="s">
        <v>3185</v>
      </c>
    </row>
    <row r="212" spans="1:19" ht="81.75" hidden="1" customHeight="1">
      <c r="A212" s="32">
        <v>211</v>
      </c>
      <c r="B212" s="33" t="s">
        <v>2335</v>
      </c>
      <c r="C212" s="65" t="s">
        <v>3179</v>
      </c>
      <c r="D212" s="67" t="s">
        <v>3180</v>
      </c>
      <c r="E212" s="33" t="s">
        <v>3446</v>
      </c>
      <c r="F212" s="33" t="s">
        <v>222</v>
      </c>
      <c r="G212" s="33" t="s">
        <v>40</v>
      </c>
      <c r="H212" s="36" t="s">
        <v>3447</v>
      </c>
      <c r="I212" s="36" t="s">
        <v>3448</v>
      </c>
      <c r="J212" s="41" t="s">
        <v>3188</v>
      </c>
      <c r="K212" s="36" t="s">
        <v>3449</v>
      </c>
      <c r="L212" s="36" t="s">
        <v>3450</v>
      </c>
      <c r="M212" s="35" t="s">
        <v>194</v>
      </c>
      <c r="N212" s="494"/>
      <c r="O212" s="33"/>
      <c r="P212" s="36"/>
      <c r="Q212" s="38"/>
      <c r="R212" s="39"/>
      <c r="S212" s="40" t="s">
        <v>3185</v>
      </c>
    </row>
    <row r="213" spans="1:19" ht="95.25" hidden="1" customHeight="1">
      <c r="A213" s="32">
        <v>212</v>
      </c>
      <c r="B213" s="33" t="s">
        <v>2335</v>
      </c>
      <c r="C213" s="50" t="s">
        <v>3451</v>
      </c>
      <c r="D213" s="53" t="s">
        <v>3452</v>
      </c>
      <c r="E213" s="33" t="s">
        <v>3453</v>
      </c>
      <c r="F213" s="33" t="s">
        <v>222</v>
      </c>
      <c r="G213" s="33" t="s">
        <v>40</v>
      </c>
      <c r="H213" s="36" t="s">
        <v>3454</v>
      </c>
      <c r="I213" s="36" t="s">
        <v>3455</v>
      </c>
      <c r="J213" s="46" t="s">
        <v>2341</v>
      </c>
      <c r="K213" s="36" t="s">
        <v>3456</v>
      </c>
      <c r="L213" s="36" t="s">
        <v>3457</v>
      </c>
      <c r="M213" s="35" t="s">
        <v>8</v>
      </c>
      <c r="N213" s="494">
        <v>46265</v>
      </c>
      <c r="O213" s="33" t="s">
        <v>2344</v>
      </c>
      <c r="P213" s="36"/>
      <c r="Q213" s="38"/>
      <c r="R213" s="39"/>
      <c r="S213" s="40" t="s">
        <v>3185</v>
      </c>
    </row>
    <row r="214" spans="1:19" ht="121.5" hidden="1" customHeight="1">
      <c r="A214" s="32">
        <v>213</v>
      </c>
      <c r="B214" s="33" t="s">
        <v>2335</v>
      </c>
      <c r="C214" s="65" t="s">
        <v>3451</v>
      </c>
      <c r="D214" s="67" t="s">
        <v>3452</v>
      </c>
      <c r="E214" s="33" t="s">
        <v>3458</v>
      </c>
      <c r="F214" s="33" t="s">
        <v>222</v>
      </c>
      <c r="G214" s="33" t="s">
        <v>40</v>
      </c>
      <c r="H214" s="36" t="s">
        <v>3459</v>
      </c>
      <c r="I214" s="36" t="s">
        <v>2340</v>
      </c>
      <c r="J214" s="46" t="s">
        <v>2341</v>
      </c>
      <c r="K214" s="36" t="s">
        <v>3460</v>
      </c>
      <c r="L214" s="36" t="s">
        <v>3461</v>
      </c>
      <c r="M214" s="35" t="s">
        <v>9</v>
      </c>
      <c r="N214" s="494">
        <v>46265</v>
      </c>
      <c r="O214" s="33" t="s">
        <v>2344</v>
      </c>
      <c r="P214" s="42" t="s">
        <v>3462</v>
      </c>
      <c r="Q214" s="38" t="s">
        <v>3463</v>
      </c>
      <c r="R214" s="39"/>
      <c r="S214" s="40" t="s">
        <v>3185</v>
      </c>
    </row>
    <row r="215" spans="1:19" ht="65.25" hidden="1" customHeight="1">
      <c r="A215" s="32">
        <v>214</v>
      </c>
      <c r="B215" s="33" t="s">
        <v>2335</v>
      </c>
      <c r="C215" s="65" t="s">
        <v>3451</v>
      </c>
      <c r="D215" s="67" t="s">
        <v>3452</v>
      </c>
      <c r="E215" s="33" t="s">
        <v>3464</v>
      </c>
      <c r="F215" s="33" t="s">
        <v>222</v>
      </c>
      <c r="G215" s="33" t="s">
        <v>40</v>
      </c>
      <c r="H215" s="36" t="s">
        <v>3465</v>
      </c>
      <c r="I215" s="36" t="s">
        <v>3466</v>
      </c>
      <c r="J215" s="46" t="s">
        <v>2341</v>
      </c>
      <c r="K215" s="36" t="s">
        <v>3467</v>
      </c>
      <c r="L215" s="36" t="s">
        <v>3468</v>
      </c>
      <c r="M215" s="35" t="s">
        <v>8</v>
      </c>
      <c r="N215" s="494">
        <v>46265</v>
      </c>
      <c r="O215" s="33" t="s">
        <v>2344</v>
      </c>
      <c r="P215" s="36"/>
      <c r="Q215" s="38"/>
      <c r="R215" s="39"/>
      <c r="S215" s="40" t="s">
        <v>3185</v>
      </c>
    </row>
    <row r="216" spans="1:19" ht="50.25" hidden="1" customHeight="1">
      <c r="A216" s="32">
        <v>215</v>
      </c>
      <c r="B216" s="33" t="s">
        <v>2335</v>
      </c>
      <c r="C216" s="65" t="s">
        <v>3451</v>
      </c>
      <c r="D216" s="67" t="s">
        <v>3452</v>
      </c>
      <c r="E216" s="33" t="s">
        <v>3469</v>
      </c>
      <c r="F216" s="33" t="s">
        <v>222</v>
      </c>
      <c r="G216" s="33" t="s">
        <v>40</v>
      </c>
      <c r="H216" s="36" t="s">
        <v>3470</v>
      </c>
      <c r="I216" s="36" t="s">
        <v>3471</v>
      </c>
      <c r="J216" s="46" t="s">
        <v>2341</v>
      </c>
      <c r="K216" s="36" t="s">
        <v>3472</v>
      </c>
      <c r="L216" s="36" t="s">
        <v>3473</v>
      </c>
      <c r="M216" s="35" t="s">
        <v>8</v>
      </c>
      <c r="N216" s="494">
        <v>46265</v>
      </c>
      <c r="O216" s="33" t="s">
        <v>2344</v>
      </c>
      <c r="P216" s="36"/>
      <c r="Q216" s="38"/>
      <c r="R216" s="39"/>
      <c r="S216" s="40" t="s">
        <v>3185</v>
      </c>
    </row>
    <row r="217" spans="1:19" ht="57" hidden="1">
      <c r="A217" s="32">
        <v>216</v>
      </c>
      <c r="B217" s="33" t="s">
        <v>2335</v>
      </c>
      <c r="C217" s="65" t="s">
        <v>3451</v>
      </c>
      <c r="D217" s="67" t="s">
        <v>3452</v>
      </c>
      <c r="E217" s="33" t="s">
        <v>3474</v>
      </c>
      <c r="F217" s="33" t="s">
        <v>222</v>
      </c>
      <c r="G217" s="33" t="s">
        <v>40</v>
      </c>
      <c r="H217" s="36" t="s">
        <v>3475</v>
      </c>
      <c r="I217" s="36" t="s">
        <v>3476</v>
      </c>
      <c r="J217" s="46" t="s">
        <v>2341</v>
      </c>
      <c r="K217" s="36" t="s">
        <v>3477</v>
      </c>
      <c r="L217" s="36" t="s">
        <v>3478</v>
      </c>
      <c r="M217" s="35" t="s">
        <v>8</v>
      </c>
      <c r="N217" s="494">
        <v>46265</v>
      </c>
      <c r="O217" s="33" t="s">
        <v>2344</v>
      </c>
      <c r="P217" s="36"/>
      <c r="Q217" s="38"/>
      <c r="R217" s="39"/>
      <c r="S217" s="40" t="s">
        <v>3185</v>
      </c>
    </row>
    <row r="218" spans="1:19" ht="87.75" hidden="1" customHeight="1">
      <c r="A218" s="32">
        <v>217</v>
      </c>
      <c r="B218" s="33" t="s">
        <v>2335</v>
      </c>
      <c r="C218" s="65" t="s">
        <v>3451</v>
      </c>
      <c r="D218" s="67" t="s">
        <v>3452</v>
      </c>
      <c r="E218" s="33" t="s">
        <v>3479</v>
      </c>
      <c r="F218" s="33" t="s">
        <v>222</v>
      </c>
      <c r="G218" s="33" t="s">
        <v>40</v>
      </c>
      <c r="H218" s="36" t="s">
        <v>3480</v>
      </c>
      <c r="I218" s="36" t="s">
        <v>3481</v>
      </c>
      <c r="J218" s="46" t="s">
        <v>2341</v>
      </c>
      <c r="K218" s="36" t="s">
        <v>3482</v>
      </c>
      <c r="L218" s="36" t="s">
        <v>3483</v>
      </c>
      <c r="M218" s="35" t="s">
        <v>8</v>
      </c>
      <c r="N218" s="494">
        <v>46265</v>
      </c>
      <c r="O218" s="33" t="s">
        <v>2344</v>
      </c>
      <c r="P218" s="36"/>
      <c r="Q218" s="38"/>
      <c r="R218" s="39"/>
      <c r="S218" s="40" t="s">
        <v>3185</v>
      </c>
    </row>
    <row r="219" spans="1:19" ht="75.75" hidden="1" customHeight="1">
      <c r="A219" s="32">
        <v>218</v>
      </c>
      <c r="B219" s="33" t="s">
        <v>2335</v>
      </c>
      <c r="C219" s="65" t="s">
        <v>3451</v>
      </c>
      <c r="D219" s="67" t="s">
        <v>3452</v>
      </c>
      <c r="E219" s="33" t="s">
        <v>3484</v>
      </c>
      <c r="F219" s="33" t="s">
        <v>222</v>
      </c>
      <c r="G219" s="33" t="s">
        <v>40</v>
      </c>
      <c r="H219" s="36" t="s">
        <v>3485</v>
      </c>
      <c r="I219" s="36" t="s">
        <v>3486</v>
      </c>
      <c r="J219" s="46" t="s">
        <v>2341</v>
      </c>
      <c r="K219" s="36" t="s">
        <v>3487</v>
      </c>
      <c r="L219" s="36" t="s">
        <v>3488</v>
      </c>
      <c r="M219" s="35" t="s">
        <v>8</v>
      </c>
      <c r="N219" s="494">
        <v>46265</v>
      </c>
      <c r="O219" s="33" t="s">
        <v>2344</v>
      </c>
      <c r="P219" s="36"/>
      <c r="Q219" s="38"/>
      <c r="R219" s="39"/>
      <c r="S219" s="40" t="s">
        <v>3185</v>
      </c>
    </row>
    <row r="220" spans="1:19" ht="75.75" hidden="1" customHeight="1">
      <c r="A220" s="32">
        <v>219</v>
      </c>
      <c r="B220" s="33" t="s">
        <v>2335</v>
      </c>
      <c r="C220" s="65" t="s">
        <v>3451</v>
      </c>
      <c r="D220" s="67" t="s">
        <v>3452</v>
      </c>
      <c r="E220" s="33" t="s">
        <v>3489</v>
      </c>
      <c r="F220" s="33" t="s">
        <v>222</v>
      </c>
      <c r="G220" s="33" t="s">
        <v>40</v>
      </c>
      <c r="H220" s="36" t="s">
        <v>3490</v>
      </c>
      <c r="I220" s="36" t="s">
        <v>3491</v>
      </c>
      <c r="J220" s="46" t="s">
        <v>2341</v>
      </c>
      <c r="K220" s="36" t="s">
        <v>3492</v>
      </c>
      <c r="L220" s="36" t="s">
        <v>3493</v>
      </c>
      <c r="M220" s="35" t="s">
        <v>8</v>
      </c>
      <c r="N220" s="494">
        <v>46265</v>
      </c>
      <c r="O220" s="33" t="s">
        <v>2344</v>
      </c>
      <c r="P220" s="36"/>
      <c r="Q220" s="38"/>
      <c r="R220" s="39"/>
      <c r="S220" s="40" t="s">
        <v>3185</v>
      </c>
    </row>
    <row r="221" spans="1:19" ht="74.25" hidden="1" customHeight="1">
      <c r="A221" s="32">
        <v>220</v>
      </c>
      <c r="B221" s="33" t="s">
        <v>2335</v>
      </c>
      <c r="C221" s="65" t="s">
        <v>3451</v>
      </c>
      <c r="D221" s="67" t="s">
        <v>3452</v>
      </c>
      <c r="E221" s="33" t="s">
        <v>3494</v>
      </c>
      <c r="F221" s="33" t="s">
        <v>222</v>
      </c>
      <c r="G221" s="33" t="s">
        <v>40</v>
      </c>
      <c r="H221" s="36" t="s">
        <v>3495</v>
      </c>
      <c r="I221" s="36" t="s">
        <v>2340</v>
      </c>
      <c r="J221" s="46" t="s">
        <v>2341</v>
      </c>
      <c r="K221" s="36" t="s">
        <v>3496</v>
      </c>
      <c r="L221" s="36" t="s">
        <v>3497</v>
      </c>
      <c r="M221" s="35" t="s">
        <v>8</v>
      </c>
      <c r="N221" s="494">
        <v>46265</v>
      </c>
      <c r="O221" s="33" t="s">
        <v>2344</v>
      </c>
      <c r="P221" s="36"/>
      <c r="Q221" s="38"/>
      <c r="R221" s="39"/>
      <c r="S221" s="40" t="s">
        <v>3185</v>
      </c>
    </row>
    <row r="222" spans="1:19" ht="100.5" hidden="1" customHeight="1">
      <c r="A222" s="32">
        <v>221</v>
      </c>
      <c r="B222" s="33" t="s">
        <v>2335</v>
      </c>
      <c r="C222" s="65" t="s">
        <v>3451</v>
      </c>
      <c r="D222" s="67" t="s">
        <v>3452</v>
      </c>
      <c r="E222" s="33" t="s">
        <v>3498</v>
      </c>
      <c r="F222" s="33" t="s">
        <v>222</v>
      </c>
      <c r="G222" s="33" t="s">
        <v>40</v>
      </c>
      <c r="H222" s="36" t="s">
        <v>3499</v>
      </c>
      <c r="I222" s="36" t="s">
        <v>2340</v>
      </c>
      <c r="J222" s="46" t="s">
        <v>2341</v>
      </c>
      <c r="K222" s="36" t="s">
        <v>3500</v>
      </c>
      <c r="L222" s="36" t="s">
        <v>3501</v>
      </c>
      <c r="M222" s="35" t="s">
        <v>8</v>
      </c>
      <c r="N222" s="494">
        <v>46265</v>
      </c>
      <c r="O222" s="33" t="s">
        <v>2344</v>
      </c>
      <c r="P222" s="36"/>
      <c r="Q222" s="38" t="s">
        <v>3502</v>
      </c>
      <c r="R222" s="39"/>
      <c r="S222" s="40" t="s">
        <v>3185</v>
      </c>
    </row>
    <row r="223" spans="1:19" ht="81" hidden="1" customHeight="1">
      <c r="A223" s="32">
        <v>222</v>
      </c>
      <c r="B223" s="33" t="s">
        <v>2335</v>
      </c>
      <c r="C223" s="65" t="s">
        <v>3451</v>
      </c>
      <c r="D223" s="67" t="s">
        <v>3452</v>
      </c>
      <c r="E223" s="33" t="s">
        <v>3503</v>
      </c>
      <c r="F223" s="33" t="s">
        <v>403</v>
      </c>
      <c r="G223" s="33" t="s">
        <v>40</v>
      </c>
      <c r="H223" s="36" t="s">
        <v>3504</v>
      </c>
      <c r="I223" s="36" t="s">
        <v>3505</v>
      </c>
      <c r="J223" s="46" t="s">
        <v>2341</v>
      </c>
      <c r="K223" s="36" t="s">
        <v>3506</v>
      </c>
      <c r="L223" s="36" t="s">
        <v>3507</v>
      </c>
      <c r="M223" s="35" t="s">
        <v>8</v>
      </c>
      <c r="N223" s="494">
        <v>46265</v>
      </c>
      <c r="O223" s="33" t="s">
        <v>2344</v>
      </c>
      <c r="P223" s="36"/>
      <c r="Q223" s="38"/>
      <c r="R223" s="244"/>
      <c r="S223" s="40" t="s">
        <v>3185</v>
      </c>
    </row>
    <row r="224" spans="1:19" ht="150" hidden="1">
      <c r="A224" s="32">
        <v>223</v>
      </c>
      <c r="B224" s="33" t="s">
        <v>3508</v>
      </c>
      <c r="C224" s="32" t="s">
        <v>3509</v>
      </c>
      <c r="D224" s="235" t="s">
        <v>3510</v>
      </c>
      <c r="E224" s="32" t="s">
        <v>3511</v>
      </c>
      <c r="F224" s="32" t="s">
        <v>222</v>
      </c>
      <c r="G224" s="33" t="s">
        <v>40</v>
      </c>
      <c r="H224" s="235" t="s">
        <v>3512</v>
      </c>
      <c r="I224" s="236" t="s">
        <v>2340</v>
      </c>
      <c r="J224" s="46" t="s">
        <v>3513</v>
      </c>
      <c r="K224" s="235" t="s">
        <v>3514</v>
      </c>
      <c r="L224" s="235" t="s">
        <v>3515</v>
      </c>
      <c r="M224" s="35" t="s">
        <v>194</v>
      </c>
      <c r="N224" s="495"/>
      <c r="O224" s="21"/>
      <c r="P224" s="21"/>
      <c r="Q224" s="245"/>
      <c r="R224" s="39"/>
      <c r="S224" s="247"/>
    </row>
    <row r="225" spans="1:19" ht="42.75" hidden="1">
      <c r="A225" s="32">
        <v>224</v>
      </c>
      <c r="B225" s="33" t="s">
        <v>3508</v>
      </c>
      <c r="C225" s="32" t="s">
        <v>3516</v>
      </c>
      <c r="D225" s="235" t="s">
        <v>3517</v>
      </c>
      <c r="E225" s="32" t="s">
        <v>3518</v>
      </c>
      <c r="F225" s="32" t="s">
        <v>222</v>
      </c>
      <c r="G225" s="33" t="s">
        <v>41</v>
      </c>
      <c r="H225" s="235" t="s">
        <v>3519</v>
      </c>
      <c r="I225" s="236" t="s">
        <v>2340</v>
      </c>
      <c r="J225" s="46" t="s">
        <v>3513</v>
      </c>
      <c r="K225" s="235" t="s">
        <v>3520</v>
      </c>
      <c r="L225" s="235" t="s">
        <v>2355</v>
      </c>
      <c r="M225" s="35" t="s">
        <v>194</v>
      </c>
      <c r="N225" s="495"/>
      <c r="O225" s="21"/>
      <c r="P225" s="21"/>
      <c r="Q225" s="245"/>
      <c r="R225" s="39"/>
      <c r="S225" s="247"/>
    </row>
    <row r="226" spans="1:19" ht="45" hidden="1">
      <c r="A226" s="32">
        <v>225</v>
      </c>
      <c r="B226" s="33" t="s">
        <v>3508</v>
      </c>
      <c r="C226" s="248" t="s">
        <v>3516</v>
      </c>
      <c r="D226" s="249" t="s">
        <v>3517</v>
      </c>
      <c r="E226" s="32" t="s">
        <v>3521</v>
      </c>
      <c r="F226" s="32" t="s">
        <v>222</v>
      </c>
      <c r="G226" s="33" t="s">
        <v>41</v>
      </c>
      <c r="H226" s="235" t="s">
        <v>2357</v>
      </c>
      <c r="I226" s="236" t="s">
        <v>2340</v>
      </c>
      <c r="J226" s="46" t="s">
        <v>3513</v>
      </c>
      <c r="K226" s="235" t="s">
        <v>3522</v>
      </c>
      <c r="L226" s="235" t="s">
        <v>2359</v>
      </c>
      <c r="M226" s="35" t="s">
        <v>194</v>
      </c>
      <c r="N226" s="495"/>
      <c r="O226" s="21"/>
      <c r="P226" s="21"/>
      <c r="Q226" s="245"/>
      <c r="R226" s="39"/>
      <c r="S226" s="247"/>
    </row>
    <row r="227" spans="1:19" ht="60" hidden="1">
      <c r="A227" s="32">
        <v>226</v>
      </c>
      <c r="B227" s="33" t="s">
        <v>3508</v>
      </c>
      <c r="C227" s="248" t="s">
        <v>3516</v>
      </c>
      <c r="D227" s="249" t="s">
        <v>3517</v>
      </c>
      <c r="E227" s="32" t="s">
        <v>3523</v>
      </c>
      <c r="F227" s="32" t="s">
        <v>222</v>
      </c>
      <c r="G227" s="33" t="s">
        <v>41</v>
      </c>
      <c r="H227" s="235" t="s">
        <v>2362</v>
      </c>
      <c r="I227" s="236" t="s">
        <v>2340</v>
      </c>
      <c r="J227" s="46" t="s">
        <v>3513</v>
      </c>
      <c r="K227" s="235" t="s">
        <v>3524</v>
      </c>
      <c r="L227" s="235" t="s">
        <v>2364</v>
      </c>
      <c r="M227" s="35" t="s">
        <v>194</v>
      </c>
      <c r="N227" s="495"/>
      <c r="O227" s="21"/>
      <c r="P227" s="21"/>
      <c r="Q227" s="245"/>
      <c r="R227" s="39"/>
      <c r="S227" s="247"/>
    </row>
    <row r="228" spans="1:19" ht="105" hidden="1">
      <c r="A228" s="32">
        <v>227</v>
      </c>
      <c r="B228" s="33" t="s">
        <v>3508</v>
      </c>
      <c r="C228" s="248" t="s">
        <v>3516</v>
      </c>
      <c r="D228" s="249" t="s">
        <v>3517</v>
      </c>
      <c r="E228" s="32" t="s">
        <v>3525</v>
      </c>
      <c r="F228" s="32" t="s">
        <v>222</v>
      </c>
      <c r="G228" s="33" t="s">
        <v>41</v>
      </c>
      <c r="H228" s="235" t="s">
        <v>2366</v>
      </c>
      <c r="I228" s="236" t="s">
        <v>2340</v>
      </c>
      <c r="J228" s="46" t="s">
        <v>3513</v>
      </c>
      <c r="K228" s="235" t="s">
        <v>3526</v>
      </c>
      <c r="L228" s="235" t="s">
        <v>2368</v>
      </c>
      <c r="M228" s="35" t="s">
        <v>194</v>
      </c>
      <c r="N228" s="495"/>
      <c r="O228" s="21"/>
      <c r="P228" s="21"/>
      <c r="Q228" s="245"/>
      <c r="R228" s="39"/>
      <c r="S228" s="247"/>
    </row>
    <row r="229" spans="1:19" ht="60" hidden="1">
      <c r="A229" s="32">
        <v>228</v>
      </c>
      <c r="B229" s="33" t="s">
        <v>3508</v>
      </c>
      <c r="C229" s="248" t="s">
        <v>3516</v>
      </c>
      <c r="D229" s="249" t="s">
        <v>3517</v>
      </c>
      <c r="E229" s="32" t="s">
        <v>3527</v>
      </c>
      <c r="F229" s="32" t="s">
        <v>222</v>
      </c>
      <c r="G229" s="33" t="s">
        <v>41</v>
      </c>
      <c r="H229" s="235" t="s">
        <v>2370</v>
      </c>
      <c r="I229" s="236" t="s">
        <v>2340</v>
      </c>
      <c r="J229" s="46" t="s">
        <v>3513</v>
      </c>
      <c r="K229" s="235" t="s">
        <v>2371</v>
      </c>
      <c r="L229" s="235" t="s">
        <v>2364</v>
      </c>
      <c r="M229" s="35" t="s">
        <v>194</v>
      </c>
      <c r="N229" s="495"/>
      <c r="O229" s="21"/>
      <c r="P229" s="21"/>
      <c r="Q229" s="245"/>
      <c r="R229" s="39"/>
      <c r="S229" s="247"/>
    </row>
    <row r="230" spans="1:19" ht="215.25" hidden="1">
      <c r="A230" s="32">
        <v>229</v>
      </c>
      <c r="B230" s="33" t="s">
        <v>3508</v>
      </c>
      <c r="C230" s="32" t="s">
        <v>3528</v>
      </c>
      <c r="D230" s="235" t="s">
        <v>3529</v>
      </c>
      <c r="E230" s="32" t="s">
        <v>3530</v>
      </c>
      <c r="F230" s="32" t="s">
        <v>222</v>
      </c>
      <c r="G230" s="33" t="s">
        <v>40</v>
      </c>
      <c r="H230" s="235" t="s">
        <v>2504</v>
      </c>
      <c r="I230" s="236" t="s">
        <v>2340</v>
      </c>
      <c r="J230" s="46" t="s">
        <v>3513</v>
      </c>
      <c r="K230" s="235" t="s">
        <v>3531</v>
      </c>
      <c r="L230" s="34" t="s">
        <v>3532</v>
      </c>
      <c r="M230" s="35" t="s">
        <v>194</v>
      </c>
      <c r="N230" s="495"/>
      <c r="O230" s="21"/>
      <c r="P230" s="21"/>
      <c r="Q230" s="245" t="s">
        <v>3533</v>
      </c>
      <c r="R230" s="39"/>
      <c r="S230" s="247"/>
    </row>
    <row r="231" spans="1:19" ht="60" hidden="1">
      <c r="A231" s="32">
        <v>230</v>
      </c>
      <c r="B231" s="33" t="s">
        <v>3508</v>
      </c>
      <c r="C231" s="248" t="s">
        <v>3528</v>
      </c>
      <c r="D231" s="249" t="s">
        <v>3529</v>
      </c>
      <c r="E231" s="32" t="s">
        <v>3534</v>
      </c>
      <c r="F231" s="32" t="s">
        <v>222</v>
      </c>
      <c r="G231" s="33" t="s">
        <v>40</v>
      </c>
      <c r="H231" s="235" t="s">
        <v>3535</v>
      </c>
      <c r="I231" s="236" t="s">
        <v>2340</v>
      </c>
      <c r="J231" s="46" t="s">
        <v>3513</v>
      </c>
      <c r="K231" s="235" t="s">
        <v>3536</v>
      </c>
      <c r="L231" s="34" t="s">
        <v>3537</v>
      </c>
      <c r="M231" s="35" t="s">
        <v>194</v>
      </c>
      <c r="N231" s="495"/>
      <c r="O231" s="21"/>
      <c r="P231" s="21"/>
      <c r="Q231" s="245"/>
      <c r="R231" s="39"/>
      <c r="S231" s="247"/>
    </row>
    <row r="232" spans="1:19" ht="71.25" hidden="1">
      <c r="A232" s="32">
        <v>231</v>
      </c>
      <c r="B232" s="33" t="s">
        <v>3508</v>
      </c>
      <c r="C232" s="248" t="s">
        <v>3528</v>
      </c>
      <c r="D232" s="249" t="s">
        <v>3529</v>
      </c>
      <c r="E232" s="32" t="s">
        <v>3538</v>
      </c>
      <c r="F232" s="32" t="s">
        <v>222</v>
      </c>
      <c r="G232" s="33" t="s">
        <v>40</v>
      </c>
      <c r="H232" s="235" t="s">
        <v>3539</v>
      </c>
      <c r="I232" s="236" t="s">
        <v>2340</v>
      </c>
      <c r="J232" s="46" t="s">
        <v>3513</v>
      </c>
      <c r="K232" s="235" t="s">
        <v>3540</v>
      </c>
      <c r="L232" s="34" t="s">
        <v>3541</v>
      </c>
      <c r="M232" s="35" t="s">
        <v>194</v>
      </c>
      <c r="N232" s="495"/>
      <c r="O232" s="21"/>
      <c r="P232" s="21"/>
      <c r="Q232" s="245"/>
      <c r="R232" s="39"/>
      <c r="S232" s="247"/>
    </row>
    <row r="233" spans="1:19" ht="60" hidden="1">
      <c r="A233" s="32">
        <v>232</v>
      </c>
      <c r="B233" s="33" t="s">
        <v>3508</v>
      </c>
      <c r="C233" s="248" t="s">
        <v>3528</v>
      </c>
      <c r="D233" s="249" t="s">
        <v>3529</v>
      </c>
      <c r="E233" s="32" t="s">
        <v>3542</v>
      </c>
      <c r="F233" s="32" t="s">
        <v>222</v>
      </c>
      <c r="G233" s="33" t="s">
        <v>40</v>
      </c>
      <c r="H233" s="235" t="s">
        <v>3543</v>
      </c>
      <c r="I233" s="236" t="s">
        <v>2340</v>
      </c>
      <c r="J233" s="46" t="s">
        <v>3513</v>
      </c>
      <c r="K233" s="235" t="s">
        <v>3544</v>
      </c>
      <c r="L233" s="34" t="s">
        <v>3545</v>
      </c>
      <c r="M233" s="35" t="s">
        <v>194</v>
      </c>
      <c r="N233" s="495"/>
      <c r="O233" s="21"/>
      <c r="P233" s="21"/>
      <c r="Q233" s="245"/>
      <c r="R233" s="39"/>
      <c r="S233" s="247"/>
    </row>
    <row r="234" spans="1:19" ht="171.75" hidden="1">
      <c r="A234" s="32">
        <v>234</v>
      </c>
      <c r="B234" s="33" t="s">
        <v>3508</v>
      </c>
      <c r="C234" s="248" t="s">
        <v>3528</v>
      </c>
      <c r="D234" s="249" t="s">
        <v>3529</v>
      </c>
      <c r="E234" s="32" t="s">
        <v>3546</v>
      </c>
      <c r="F234" s="32" t="s">
        <v>222</v>
      </c>
      <c r="G234" s="33" t="s">
        <v>40</v>
      </c>
      <c r="H234" s="34" t="s">
        <v>3547</v>
      </c>
      <c r="I234" s="236" t="s">
        <v>2340</v>
      </c>
      <c r="J234" s="46" t="s">
        <v>3513</v>
      </c>
      <c r="K234" s="34" t="s">
        <v>3548</v>
      </c>
      <c r="L234" s="34" t="s">
        <v>3549</v>
      </c>
      <c r="M234" s="35" t="s">
        <v>194</v>
      </c>
      <c r="N234" s="495"/>
      <c r="O234" s="21"/>
      <c r="P234" s="21"/>
      <c r="Q234" s="245" t="s">
        <v>3550</v>
      </c>
      <c r="R234" s="39"/>
      <c r="S234" s="247"/>
    </row>
    <row r="235" spans="1:19" ht="229.5" hidden="1">
      <c r="A235" s="32">
        <v>236</v>
      </c>
      <c r="B235" s="33" t="s">
        <v>3508</v>
      </c>
      <c r="C235" s="248" t="s">
        <v>3528</v>
      </c>
      <c r="D235" s="249" t="s">
        <v>3529</v>
      </c>
      <c r="E235" s="32" t="s">
        <v>3551</v>
      </c>
      <c r="F235" s="32" t="s">
        <v>222</v>
      </c>
      <c r="G235" s="33" t="s">
        <v>40</v>
      </c>
      <c r="H235" s="34" t="s">
        <v>3552</v>
      </c>
      <c r="I235" s="236" t="s">
        <v>2340</v>
      </c>
      <c r="J235" s="46" t="s">
        <v>3513</v>
      </c>
      <c r="K235" s="34" t="s">
        <v>3553</v>
      </c>
      <c r="L235" s="34" t="s">
        <v>3554</v>
      </c>
      <c r="M235" s="35" t="s">
        <v>194</v>
      </c>
      <c r="N235" s="495"/>
      <c r="O235" s="21"/>
      <c r="P235" s="21"/>
      <c r="Q235" s="245" t="s">
        <v>3555</v>
      </c>
      <c r="R235" s="39"/>
      <c r="S235" s="247"/>
    </row>
    <row r="236" spans="1:19" ht="168" hidden="1">
      <c r="A236" s="32">
        <v>238</v>
      </c>
      <c r="B236" s="33" t="s">
        <v>3508</v>
      </c>
      <c r="C236" s="248" t="s">
        <v>3528</v>
      </c>
      <c r="D236" s="249" t="s">
        <v>3529</v>
      </c>
      <c r="E236" s="32" t="s">
        <v>3556</v>
      </c>
      <c r="F236" s="32" t="s">
        <v>222</v>
      </c>
      <c r="G236" s="33" t="s">
        <v>40</v>
      </c>
      <c r="H236" s="34" t="s">
        <v>3557</v>
      </c>
      <c r="I236" s="236" t="s">
        <v>2340</v>
      </c>
      <c r="J236" s="46" t="s">
        <v>3513</v>
      </c>
      <c r="K236" s="34" t="s">
        <v>3558</v>
      </c>
      <c r="L236" s="34" t="s">
        <v>3559</v>
      </c>
      <c r="M236" s="35" t="s">
        <v>194</v>
      </c>
      <c r="N236" s="496"/>
      <c r="O236" s="236"/>
      <c r="P236" s="236"/>
      <c r="Q236" s="245"/>
      <c r="R236" s="39"/>
      <c r="S236" s="247"/>
    </row>
    <row r="237" spans="1:19" ht="57.95" hidden="1">
      <c r="A237" s="32">
        <v>239</v>
      </c>
      <c r="B237" s="33" t="s">
        <v>3508</v>
      </c>
      <c r="C237" s="248" t="s">
        <v>3528</v>
      </c>
      <c r="D237" s="249" t="s">
        <v>3529</v>
      </c>
      <c r="E237" s="32" t="s">
        <v>3560</v>
      </c>
      <c r="F237" s="32" t="s">
        <v>222</v>
      </c>
      <c r="G237" s="33" t="s">
        <v>40</v>
      </c>
      <c r="H237" s="34" t="s">
        <v>3561</v>
      </c>
      <c r="I237" s="236" t="s">
        <v>2340</v>
      </c>
      <c r="J237" s="46" t="s">
        <v>3513</v>
      </c>
      <c r="K237" s="34" t="s">
        <v>3562</v>
      </c>
      <c r="L237" s="34" t="s">
        <v>3563</v>
      </c>
      <c r="M237" s="35" t="s">
        <v>194</v>
      </c>
      <c r="N237" s="496"/>
      <c r="O237" s="236"/>
      <c r="P237" s="236"/>
      <c r="Q237" s="245"/>
      <c r="R237" s="39"/>
      <c r="S237" s="247"/>
    </row>
    <row r="238" spans="1:19" ht="57.95" hidden="1">
      <c r="A238" s="32">
        <v>240</v>
      </c>
      <c r="B238" s="33" t="s">
        <v>3508</v>
      </c>
      <c r="C238" s="248" t="s">
        <v>3528</v>
      </c>
      <c r="D238" s="249" t="s">
        <v>3529</v>
      </c>
      <c r="E238" s="32" t="s">
        <v>3564</v>
      </c>
      <c r="F238" s="32" t="s">
        <v>222</v>
      </c>
      <c r="G238" s="33" t="s">
        <v>40</v>
      </c>
      <c r="H238" s="235" t="s">
        <v>3565</v>
      </c>
      <c r="I238" s="236" t="s">
        <v>3566</v>
      </c>
      <c r="J238" s="46" t="s">
        <v>3513</v>
      </c>
      <c r="K238" s="235" t="s">
        <v>3567</v>
      </c>
      <c r="L238" s="235" t="s">
        <v>3568</v>
      </c>
      <c r="M238" s="35" t="s">
        <v>194</v>
      </c>
      <c r="N238" s="496"/>
      <c r="O238" s="236"/>
      <c r="P238" s="236"/>
      <c r="Q238" s="245"/>
      <c r="R238" s="39"/>
      <c r="S238" s="247"/>
    </row>
    <row r="239" spans="1:19" ht="60" hidden="1">
      <c r="A239" s="32">
        <v>241</v>
      </c>
      <c r="B239" s="33" t="s">
        <v>3508</v>
      </c>
      <c r="C239" s="248" t="s">
        <v>3528</v>
      </c>
      <c r="D239" s="249" t="s">
        <v>3529</v>
      </c>
      <c r="E239" s="32" t="s">
        <v>3569</v>
      </c>
      <c r="F239" s="32" t="s">
        <v>222</v>
      </c>
      <c r="G239" s="33" t="s">
        <v>40</v>
      </c>
      <c r="H239" s="235" t="s">
        <v>3570</v>
      </c>
      <c r="I239" s="236" t="s">
        <v>3571</v>
      </c>
      <c r="J239" s="46" t="s">
        <v>3513</v>
      </c>
      <c r="K239" s="235" t="s">
        <v>3572</v>
      </c>
      <c r="L239" s="235" t="s">
        <v>3573</v>
      </c>
      <c r="M239" s="35" t="s">
        <v>194</v>
      </c>
      <c r="N239" s="495"/>
      <c r="O239" s="21"/>
      <c r="P239" s="21"/>
      <c r="Q239" s="245"/>
      <c r="R239" s="39"/>
      <c r="S239" s="247"/>
    </row>
    <row r="240" spans="1:19" ht="60" hidden="1">
      <c r="A240" s="32">
        <v>242</v>
      </c>
      <c r="B240" s="33" t="s">
        <v>3508</v>
      </c>
      <c r="C240" s="248" t="s">
        <v>3528</v>
      </c>
      <c r="D240" s="249" t="s">
        <v>3529</v>
      </c>
      <c r="E240" s="32" t="s">
        <v>3574</v>
      </c>
      <c r="F240" s="32" t="s">
        <v>222</v>
      </c>
      <c r="G240" s="33" t="s">
        <v>40</v>
      </c>
      <c r="H240" s="235" t="s">
        <v>3575</v>
      </c>
      <c r="I240" s="236" t="s">
        <v>3576</v>
      </c>
      <c r="J240" s="46" t="s">
        <v>3513</v>
      </c>
      <c r="K240" s="235" t="s">
        <v>3577</v>
      </c>
      <c r="L240" s="235" t="s">
        <v>3578</v>
      </c>
      <c r="M240" s="35" t="s">
        <v>194</v>
      </c>
      <c r="N240" s="495"/>
      <c r="O240" s="21"/>
      <c r="P240" s="21"/>
      <c r="Q240" s="245"/>
      <c r="R240" s="39"/>
      <c r="S240" s="247"/>
    </row>
    <row r="241" spans="1:19" ht="60" hidden="1">
      <c r="A241" s="32">
        <v>243</v>
      </c>
      <c r="B241" s="33" t="s">
        <v>3508</v>
      </c>
      <c r="C241" s="248" t="s">
        <v>3528</v>
      </c>
      <c r="D241" s="249" t="s">
        <v>3529</v>
      </c>
      <c r="E241" s="32" t="s">
        <v>3579</v>
      </c>
      <c r="F241" s="32" t="s">
        <v>403</v>
      </c>
      <c r="G241" s="33" t="s">
        <v>40</v>
      </c>
      <c r="H241" s="235" t="s">
        <v>3580</v>
      </c>
      <c r="I241" s="236" t="s">
        <v>3581</v>
      </c>
      <c r="J241" s="46" t="s">
        <v>3513</v>
      </c>
      <c r="K241" s="235" t="s">
        <v>3582</v>
      </c>
      <c r="L241" s="235" t="s">
        <v>3583</v>
      </c>
      <c r="M241" s="35" t="s">
        <v>194</v>
      </c>
      <c r="N241" s="495"/>
      <c r="O241" s="21"/>
      <c r="P241" s="21"/>
      <c r="Q241" s="245"/>
      <c r="R241" s="39"/>
      <c r="S241" s="247"/>
    </row>
    <row r="242" spans="1:19" ht="60" hidden="1">
      <c r="A242" s="32">
        <v>244</v>
      </c>
      <c r="B242" s="33" t="s">
        <v>3508</v>
      </c>
      <c r="C242" s="248" t="s">
        <v>3528</v>
      </c>
      <c r="D242" s="249" t="s">
        <v>3529</v>
      </c>
      <c r="E242" s="32" t="s">
        <v>3584</v>
      </c>
      <c r="F242" s="32" t="s">
        <v>403</v>
      </c>
      <c r="G242" s="33" t="s">
        <v>40</v>
      </c>
      <c r="H242" s="235" t="s">
        <v>3585</v>
      </c>
      <c r="I242" s="236" t="s">
        <v>3586</v>
      </c>
      <c r="J242" s="46" t="s">
        <v>3513</v>
      </c>
      <c r="K242" s="235" t="s">
        <v>3587</v>
      </c>
      <c r="L242" s="34" t="s">
        <v>3588</v>
      </c>
      <c r="M242" s="35" t="s">
        <v>194</v>
      </c>
      <c r="N242" s="495"/>
      <c r="O242" s="21"/>
      <c r="P242" s="21"/>
      <c r="Q242" s="245"/>
      <c r="R242" s="39"/>
      <c r="S242" s="247"/>
    </row>
    <row r="243" spans="1:19" ht="57" hidden="1">
      <c r="A243" s="32">
        <v>245</v>
      </c>
      <c r="B243" s="33" t="s">
        <v>3508</v>
      </c>
      <c r="C243" s="248" t="s">
        <v>3528</v>
      </c>
      <c r="D243" s="249" t="s">
        <v>3529</v>
      </c>
      <c r="E243" s="32" t="s">
        <v>3589</v>
      </c>
      <c r="F243" s="32" t="s">
        <v>403</v>
      </c>
      <c r="G243" s="33" t="s">
        <v>40</v>
      </c>
      <c r="H243" s="34" t="s">
        <v>3590</v>
      </c>
      <c r="I243" s="236" t="s">
        <v>3591</v>
      </c>
      <c r="J243" s="46" t="s">
        <v>3513</v>
      </c>
      <c r="K243" s="34" t="s">
        <v>3592</v>
      </c>
      <c r="L243" s="34" t="s">
        <v>3593</v>
      </c>
      <c r="M243" s="35" t="s">
        <v>194</v>
      </c>
      <c r="N243" s="495"/>
      <c r="O243" s="21"/>
      <c r="P243" s="21"/>
      <c r="Q243" s="245"/>
      <c r="R243" s="39"/>
      <c r="S243" s="247"/>
    </row>
    <row r="244" spans="1:19" ht="49.5" hidden="1">
      <c r="A244" s="32">
        <v>246</v>
      </c>
      <c r="B244" s="33" t="s">
        <v>3508</v>
      </c>
      <c r="C244" s="248" t="s">
        <v>3528</v>
      </c>
      <c r="D244" s="249" t="s">
        <v>3529</v>
      </c>
      <c r="E244" s="32" t="s">
        <v>3594</v>
      </c>
      <c r="F244" s="32" t="s">
        <v>403</v>
      </c>
      <c r="G244" s="33" t="s">
        <v>40</v>
      </c>
      <c r="H244" s="34" t="s">
        <v>3595</v>
      </c>
      <c r="I244" s="236" t="s">
        <v>3596</v>
      </c>
      <c r="J244" s="46" t="s">
        <v>3513</v>
      </c>
      <c r="K244" s="34" t="s">
        <v>3597</v>
      </c>
      <c r="L244" s="34" t="s">
        <v>3598</v>
      </c>
      <c r="M244" s="35" t="s">
        <v>194</v>
      </c>
      <c r="N244" s="495"/>
      <c r="O244" s="21"/>
      <c r="P244" s="21"/>
      <c r="Q244" s="245"/>
      <c r="R244" s="39"/>
      <c r="S244" s="247"/>
    </row>
    <row r="245" spans="1:19" ht="51" hidden="1">
      <c r="A245" s="32">
        <v>247</v>
      </c>
      <c r="B245" s="33" t="s">
        <v>3508</v>
      </c>
      <c r="C245" s="248" t="s">
        <v>3528</v>
      </c>
      <c r="D245" s="249" t="s">
        <v>3529</v>
      </c>
      <c r="E245" s="32" t="s">
        <v>3599</v>
      </c>
      <c r="F245" s="32" t="s">
        <v>222</v>
      </c>
      <c r="G245" s="33" t="s">
        <v>40</v>
      </c>
      <c r="H245" s="235" t="s">
        <v>3600</v>
      </c>
      <c r="I245" s="236" t="s">
        <v>3601</v>
      </c>
      <c r="J245" s="46" t="s">
        <v>3513</v>
      </c>
      <c r="K245" s="235" t="s">
        <v>3602</v>
      </c>
      <c r="L245" s="34" t="s">
        <v>3603</v>
      </c>
      <c r="M245" s="35" t="s">
        <v>194</v>
      </c>
      <c r="N245" s="495"/>
      <c r="O245" s="21"/>
      <c r="P245" s="21"/>
      <c r="Q245" s="245"/>
      <c r="R245" s="39"/>
      <c r="S245" s="247"/>
    </row>
    <row r="246" spans="1:19" ht="51" hidden="1">
      <c r="A246" s="32">
        <v>248</v>
      </c>
      <c r="B246" s="33" t="s">
        <v>3508</v>
      </c>
      <c r="C246" s="248" t="s">
        <v>3528</v>
      </c>
      <c r="D246" s="249" t="s">
        <v>3529</v>
      </c>
      <c r="E246" s="32" t="s">
        <v>3604</v>
      </c>
      <c r="F246" s="32" t="s">
        <v>222</v>
      </c>
      <c r="G246" s="33" t="s">
        <v>40</v>
      </c>
      <c r="H246" s="34" t="s">
        <v>3605</v>
      </c>
      <c r="I246" s="236" t="s">
        <v>3606</v>
      </c>
      <c r="J246" s="46" t="s">
        <v>3513</v>
      </c>
      <c r="K246" s="237" t="s">
        <v>3607</v>
      </c>
      <c r="L246" s="34" t="s">
        <v>3608</v>
      </c>
      <c r="M246" s="35" t="s">
        <v>194</v>
      </c>
      <c r="N246" s="495"/>
      <c r="O246" s="21"/>
      <c r="P246" s="21"/>
      <c r="Q246" s="245"/>
      <c r="R246" s="39"/>
      <c r="S246" s="247"/>
    </row>
    <row r="247" spans="1:19" ht="66" hidden="1">
      <c r="A247" s="32">
        <v>249</v>
      </c>
      <c r="B247" s="33" t="s">
        <v>3508</v>
      </c>
      <c r="C247" s="248" t="s">
        <v>3528</v>
      </c>
      <c r="D247" s="249" t="s">
        <v>3529</v>
      </c>
      <c r="E247" s="32" t="s">
        <v>3609</v>
      </c>
      <c r="F247" s="32" t="s">
        <v>222</v>
      </c>
      <c r="G247" s="33" t="s">
        <v>40</v>
      </c>
      <c r="H247" s="235" t="s">
        <v>3610</v>
      </c>
      <c r="I247" s="236" t="s">
        <v>3566</v>
      </c>
      <c r="J247" s="46" t="s">
        <v>3513</v>
      </c>
      <c r="K247" s="235" t="s">
        <v>3611</v>
      </c>
      <c r="L247" s="235" t="s">
        <v>3612</v>
      </c>
      <c r="M247" s="35" t="s">
        <v>194</v>
      </c>
      <c r="N247" s="495"/>
      <c r="O247" s="21"/>
      <c r="P247" s="21"/>
      <c r="Q247" s="245"/>
      <c r="R247" s="39"/>
      <c r="S247" s="247"/>
    </row>
    <row r="248" spans="1:19" ht="156.75" hidden="1">
      <c r="A248" s="32">
        <v>250</v>
      </c>
      <c r="B248" s="33" t="s">
        <v>3508</v>
      </c>
      <c r="C248" s="248" t="s">
        <v>3528</v>
      </c>
      <c r="D248" s="249" t="s">
        <v>3529</v>
      </c>
      <c r="E248" s="32" t="s">
        <v>3613</v>
      </c>
      <c r="F248" s="32" t="s">
        <v>222</v>
      </c>
      <c r="G248" s="33" t="s">
        <v>40</v>
      </c>
      <c r="H248" s="34" t="s">
        <v>3614</v>
      </c>
      <c r="I248" s="236" t="s">
        <v>2340</v>
      </c>
      <c r="J248" s="46" t="s">
        <v>3513</v>
      </c>
      <c r="K248" s="34" t="s">
        <v>3615</v>
      </c>
      <c r="L248" s="34" t="s">
        <v>3616</v>
      </c>
      <c r="M248" s="35" t="s">
        <v>194</v>
      </c>
      <c r="N248" s="495"/>
      <c r="O248" s="21"/>
      <c r="P248" s="21"/>
      <c r="Q248" s="245"/>
      <c r="R248" s="39"/>
      <c r="S248" s="247"/>
    </row>
    <row r="249" spans="1:19" ht="185.25" hidden="1">
      <c r="A249" s="32">
        <v>251</v>
      </c>
      <c r="B249" s="33" t="s">
        <v>3508</v>
      </c>
      <c r="C249" s="248" t="s">
        <v>3528</v>
      </c>
      <c r="D249" s="249" t="s">
        <v>3529</v>
      </c>
      <c r="E249" s="32" t="s">
        <v>3617</v>
      </c>
      <c r="F249" s="32" t="s">
        <v>222</v>
      </c>
      <c r="G249" s="33" t="s">
        <v>40</v>
      </c>
      <c r="H249" s="34" t="s">
        <v>3618</v>
      </c>
      <c r="I249" s="236" t="s">
        <v>2340</v>
      </c>
      <c r="J249" s="46" t="s">
        <v>3513</v>
      </c>
      <c r="K249" s="34" t="s">
        <v>3619</v>
      </c>
      <c r="L249" s="34" t="s">
        <v>3620</v>
      </c>
      <c r="M249" s="35" t="s">
        <v>194</v>
      </c>
      <c r="N249" s="495"/>
      <c r="O249" s="21"/>
      <c r="P249" s="21"/>
      <c r="Q249" s="245"/>
      <c r="R249" s="39"/>
      <c r="S249" s="247"/>
    </row>
    <row r="250" spans="1:19" ht="185.25" hidden="1">
      <c r="A250" s="32">
        <v>252</v>
      </c>
      <c r="B250" s="33" t="s">
        <v>3508</v>
      </c>
      <c r="C250" s="248" t="s">
        <v>3528</v>
      </c>
      <c r="D250" s="249" t="s">
        <v>3529</v>
      </c>
      <c r="E250" s="32" t="s">
        <v>3621</v>
      </c>
      <c r="F250" s="32" t="s">
        <v>222</v>
      </c>
      <c r="G250" s="33" t="s">
        <v>40</v>
      </c>
      <c r="H250" s="34" t="s">
        <v>3622</v>
      </c>
      <c r="I250" s="236" t="s">
        <v>2340</v>
      </c>
      <c r="J250" s="46" t="s">
        <v>3513</v>
      </c>
      <c r="K250" s="34" t="s">
        <v>3623</v>
      </c>
      <c r="L250" s="34" t="s">
        <v>3624</v>
      </c>
      <c r="M250" s="35" t="s">
        <v>194</v>
      </c>
      <c r="N250" s="495"/>
      <c r="O250" s="21"/>
      <c r="P250" s="21"/>
      <c r="Q250" s="245"/>
      <c r="R250" s="39"/>
      <c r="S250" s="247"/>
    </row>
    <row r="251" spans="1:19" ht="185.25" hidden="1">
      <c r="A251" s="32">
        <v>253</v>
      </c>
      <c r="B251" s="33" t="s">
        <v>3508</v>
      </c>
      <c r="C251" s="248" t="s">
        <v>3528</v>
      </c>
      <c r="D251" s="249" t="s">
        <v>3529</v>
      </c>
      <c r="E251" s="32" t="s">
        <v>3625</v>
      </c>
      <c r="F251" s="32" t="s">
        <v>222</v>
      </c>
      <c r="G251" s="33" t="s">
        <v>40</v>
      </c>
      <c r="H251" s="34" t="s">
        <v>3626</v>
      </c>
      <c r="I251" s="236" t="s">
        <v>2340</v>
      </c>
      <c r="J251" s="46" t="s">
        <v>3513</v>
      </c>
      <c r="K251" s="34" t="s">
        <v>3627</v>
      </c>
      <c r="L251" s="34" t="s">
        <v>3628</v>
      </c>
      <c r="M251" s="35" t="s">
        <v>194</v>
      </c>
      <c r="N251" s="495"/>
      <c r="O251" s="21"/>
      <c r="P251" s="21"/>
      <c r="Q251" s="245"/>
      <c r="R251" s="39"/>
      <c r="S251" s="247"/>
    </row>
    <row r="252" spans="1:19" ht="142.5" hidden="1">
      <c r="A252" s="32">
        <v>254</v>
      </c>
      <c r="B252" s="33" t="s">
        <v>3508</v>
      </c>
      <c r="C252" s="248" t="s">
        <v>3528</v>
      </c>
      <c r="D252" s="249" t="s">
        <v>3529</v>
      </c>
      <c r="E252" s="32" t="s">
        <v>3629</v>
      </c>
      <c r="F252" s="32" t="s">
        <v>222</v>
      </c>
      <c r="G252" s="33" t="s">
        <v>40</v>
      </c>
      <c r="H252" s="34" t="s">
        <v>3630</v>
      </c>
      <c r="I252" s="236" t="s">
        <v>2340</v>
      </c>
      <c r="J252" s="46" t="s">
        <v>3513</v>
      </c>
      <c r="K252" s="34" t="s">
        <v>3631</v>
      </c>
      <c r="L252" s="34" t="s">
        <v>3632</v>
      </c>
      <c r="M252" s="35" t="s">
        <v>194</v>
      </c>
      <c r="N252" s="495"/>
      <c r="O252" s="21"/>
      <c r="P252" s="21"/>
      <c r="Q252" s="245"/>
      <c r="R252" s="39"/>
      <c r="S252" s="247"/>
    </row>
    <row r="253" spans="1:19" ht="85.5" hidden="1">
      <c r="A253" s="32">
        <v>255</v>
      </c>
      <c r="B253" s="33" t="s">
        <v>3508</v>
      </c>
      <c r="C253" s="248" t="s">
        <v>3528</v>
      </c>
      <c r="D253" s="249" t="s">
        <v>3529</v>
      </c>
      <c r="E253" s="32" t="s">
        <v>3633</v>
      </c>
      <c r="F253" s="32" t="s">
        <v>222</v>
      </c>
      <c r="G253" s="33" t="s">
        <v>40</v>
      </c>
      <c r="H253" s="34" t="s">
        <v>3634</v>
      </c>
      <c r="I253" s="236" t="s">
        <v>2340</v>
      </c>
      <c r="J253" s="46" t="s">
        <v>3513</v>
      </c>
      <c r="K253" s="34" t="s">
        <v>3635</v>
      </c>
      <c r="L253" s="34" t="s">
        <v>3636</v>
      </c>
      <c r="M253" s="35" t="s">
        <v>194</v>
      </c>
      <c r="N253" s="495"/>
      <c r="O253" s="21"/>
      <c r="P253" s="21"/>
      <c r="Q253" s="245"/>
      <c r="R253" s="39"/>
      <c r="S253" s="247"/>
    </row>
    <row r="254" spans="1:19" ht="85.5" hidden="1">
      <c r="A254" s="32">
        <v>256</v>
      </c>
      <c r="B254" s="33" t="s">
        <v>3508</v>
      </c>
      <c r="C254" s="248" t="s">
        <v>3528</v>
      </c>
      <c r="D254" s="249" t="s">
        <v>3529</v>
      </c>
      <c r="E254" s="32" t="s">
        <v>3637</v>
      </c>
      <c r="F254" s="32" t="s">
        <v>222</v>
      </c>
      <c r="G254" s="33" t="s">
        <v>40</v>
      </c>
      <c r="H254" s="34" t="s">
        <v>3638</v>
      </c>
      <c r="I254" s="236" t="s">
        <v>2340</v>
      </c>
      <c r="J254" s="46" t="s">
        <v>3513</v>
      </c>
      <c r="K254" s="34" t="s">
        <v>3639</v>
      </c>
      <c r="L254" s="34" t="s">
        <v>3636</v>
      </c>
      <c r="M254" s="35" t="s">
        <v>194</v>
      </c>
      <c r="N254" s="495"/>
      <c r="O254" s="21"/>
      <c r="P254" s="21"/>
      <c r="Q254" s="245"/>
      <c r="R254" s="39"/>
      <c r="S254" s="247"/>
    </row>
    <row r="255" spans="1:19" ht="105" hidden="1">
      <c r="A255" s="32">
        <v>257</v>
      </c>
      <c r="B255" s="33" t="s">
        <v>3508</v>
      </c>
      <c r="C255" s="248" t="s">
        <v>3528</v>
      </c>
      <c r="D255" s="249" t="s">
        <v>3529</v>
      </c>
      <c r="E255" s="32" t="s">
        <v>3640</v>
      </c>
      <c r="F255" s="32" t="s">
        <v>222</v>
      </c>
      <c r="G255" s="33" t="s">
        <v>40</v>
      </c>
      <c r="H255" s="235" t="s">
        <v>2536</v>
      </c>
      <c r="I255" s="236" t="s">
        <v>2340</v>
      </c>
      <c r="J255" s="46" t="s">
        <v>3513</v>
      </c>
      <c r="K255" s="235" t="s">
        <v>3641</v>
      </c>
      <c r="L255" s="235" t="s">
        <v>3642</v>
      </c>
      <c r="M255" s="35" t="s">
        <v>194</v>
      </c>
      <c r="N255" s="495"/>
      <c r="O255" s="21"/>
      <c r="P255" s="21"/>
      <c r="Q255" s="245"/>
      <c r="R255" s="39"/>
      <c r="S255" s="247"/>
    </row>
    <row r="256" spans="1:19" ht="242.25" hidden="1">
      <c r="A256" s="32">
        <v>258</v>
      </c>
      <c r="B256" s="33" t="s">
        <v>3508</v>
      </c>
      <c r="C256" s="32" t="s">
        <v>3643</v>
      </c>
      <c r="D256" s="235" t="s">
        <v>3644</v>
      </c>
      <c r="E256" s="32" t="s">
        <v>3645</v>
      </c>
      <c r="F256" s="32" t="s">
        <v>222</v>
      </c>
      <c r="G256" s="33" t="s">
        <v>40</v>
      </c>
      <c r="H256" s="235" t="s">
        <v>2549</v>
      </c>
      <c r="I256" s="236" t="s">
        <v>2340</v>
      </c>
      <c r="J256" s="46" t="s">
        <v>3513</v>
      </c>
      <c r="K256" s="235" t="s">
        <v>2550</v>
      </c>
      <c r="L256" s="34" t="s">
        <v>3646</v>
      </c>
      <c r="M256" s="35" t="s">
        <v>194</v>
      </c>
      <c r="N256" s="495"/>
      <c r="O256" s="21"/>
      <c r="P256" s="21"/>
      <c r="Q256" s="245" t="s">
        <v>3647</v>
      </c>
      <c r="R256" s="39"/>
      <c r="S256" s="247"/>
    </row>
    <row r="257" spans="1:19" ht="51" hidden="1">
      <c r="A257" s="32">
        <v>259</v>
      </c>
      <c r="B257" s="33" t="s">
        <v>3508</v>
      </c>
      <c r="C257" s="248" t="s">
        <v>3643</v>
      </c>
      <c r="D257" s="249" t="s">
        <v>3644</v>
      </c>
      <c r="E257" s="32" t="s">
        <v>3648</v>
      </c>
      <c r="F257" s="32" t="s">
        <v>222</v>
      </c>
      <c r="G257" s="33" t="s">
        <v>40</v>
      </c>
      <c r="H257" s="235" t="s">
        <v>2554</v>
      </c>
      <c r="I257" s="236" t="s">
        <v>2340</v>
      </c>
      <c r="J257" s="46" t="s">
        <v>3513</v>
      </c>
      <c r="K257" s="235" t="s">
        <v>2555</v>
      </c>
      <c r="L257" s="235" t="s">
        <v>3649</v>
      </c>
      <c r="M257" s="35" t="s">
        <v>194</v>
      </c>
      <c r="N257" s="495"/>
      <c r="O257" s="21"/>
      <c r="P257" s="21"/>
      <c r="Q257" s="245" t="s">
        <v>3650</v>
      </c>
      <c r="R257" s="39"/>
      <c r="S257" s="247"/>
    </row>
    <row r="258" spans="1:19" ht="60" hidden="1">
      <c r="A258" s="32">
        <v>260</v>
      </c>
      <c r="B258" s="33" t="s">
        <v>3508</v>
      </c>
      <c r="C258" s="248" t="s">
        <v>3643</v>
      </c>
      <c r="D258" s="249" t="s">
        <v>3644</v>
      </c>
      <c r="E258" s="32" t="s">
        <v>3651</v>
      </c>
      <c r="F258" s="32" t="s">
        <v>222</v>
      </c>
      <c r="G258" s="33" t="s">
        <v>40</v>
      </c>
      <c r="H258" s="236" t="s">
        <v>3652</v>
      </c>
      <c r="I258" s="236" t="s">
        <v>2340</v>
      </c>
      <c r="J258" s="46" t="s">
        <v>3513</v>
      </c>
      <c r="K258" s="236" t="s">
        <v>3653</v>
      </c>
      <c r="L258" s="236" t="s">
        <v>3654</v>
      </c>
      <c r="M258" s="35" t="s">
        <v>194</v>
      </c>
      <c r="N258" s="495"/>
      <c r="O258" s="21"/>
      <c r="P258" s="21"/>
      <c r="Q258" s="245"/>
      <c r="R258" s="39"/>
      <c r="S258" s="247"/>
    </row>
    <row r="259" spans="1:19" ht="60" hidden="1">
      <c r="A259" s="32">
        <v>261</v>
      </c>
      <c r="B259" s="33" t="s">
        <v>3508</v>
      </c>
      <c r="C259" s="248" t="s">
        <v>3643</v>
      </c>
      <c r="D259" s="249" t="s">
        <v>3644</v>
      </c>
      <c r="E259" s="32" t="s">
        <v>3655</v>
      </c>
      <c r="F259" s="32" t="s">
        <v>222</v>
      </c>
      <c r="G259" s="33" t="s">
        <v>40</v>
      </c>
      <c r="H259" s="236" t="s">
        <v>3656</v>
      </c>
      <c r="I259" s="236" t="s">
        <v>2340</v>
      </c>
      <c r="J259" s="46" t="s">
        <v>3513</v>
      </c>
      <c r="K259" s="236" t="s">
        <v>3657</v>
      </c>
      <c r="L259" s="236" t="s">
        <v>3658</v>
      </c>
      <c r="M259" s="35" t="s">
        <v>194</v>
      </c>
      <c r="N259" s="495"/>
      <c r="O259" s="21"/>
      <c r="P259" s="21"/>
      <c r="Q259" s="245"/>
      <c r="R259" s="39"/>
      <c r="S259" s="247"/>
    </row>
    <row r="260" spans="1:19" ht="85.5" hidden="1">
      <c r="A260" s="32">
        <v>262</v>
      </c>
      <c r="B260" s="33" t="s">
        <v>3508</v>
      </c>
      <c r="C260" s="248" t="s">
        <v>3643</v>
      </c>
      <c r="D260" s="249" t="s">
        <v>3644</v>
      </c>
      <c r="E260" s="32" t="s">
        <v>3659</v>
      </c>
      <c r="F260" s="157" t="s">
        <v>222</v>
      </c>
      <c r="G260" s="33" t="s">
        <v>40</v>
      </c>
      <c r="H260" s="238" t="s">
        <v>3660</v>
      </c>
      <c r="I260" s="236" t="s">
        <v>2340</v>
      </c>
      <c r="J260" s="46" t="s">
        <v>3513</v>
      </c>
      <c r="K260" s="238" t="s">
        <v>3661</v>
      </c>
      <c r="L260" s="238" t="s">
        <v>3662</v>
      </c>
      <c r="M260" s="35" t="s">
        <v>194</v>
      </c>
      <c r="N260" s="495"/>
      <c r="O260" s="21"/>
      <c r="P260" s="21"/>
      <c r="Q260" s="245"/>
      <c r="R260" s="39"/>
      <c r="S260" s="247"/>
    </row>
    <row r="261" spans="1:19" ht="42.75" hidden="1">
      <c r="A261" s="32">
        <v>263</v>
      </c>
      <c r="B261" s="33" t="s">
        <v>3508</v>
      </c>
      <c r="C261" s="248" t="s">
        <v>3643</v>
      </c>
      <c r="D261" s="249" t="s">
        <v>3644</v>
      </c>
      <c r="E261" s="32" t="s">
        <v>3663</v>
      </c>
      <c r="F261" s="157" t="s">
        <v>222</v>
      </c>
      <c r="G261" s="33" t="s">
        <v>40</v>
      </c>
      <c r="H261" s="238" t="s">
        <v>3664</v>
      </c>
      <c r="I261" s="236" t="s">
        <v>2340</v>
      </c>
      <c r="J261" s="46" t="s">
        <v>3513</v>
      </c>
      <c r="K261" s="238" t="s">
        <v>3665</v>
      </c>
      <c r="L261" s="51" t="s">
        <v>3666</v>
      </c>
      <c r="M261" s="35" t="s">
        <v>194</v>
      </c>
      <c r="N261" s="495"/>
      <c r="O261" s="21"/>
      <c r="P261" s="21"/>
      <c r="Q261" s="245"/>
      <c r="R261" s="39"/>
      <c r="S261" s="247"/>
    </row>
    <row r="262" spans="1:19" ht="90" hidden="1">
      <c r="A262" s="32">
        <v>264</v>
      </c>
      <c r="B262" s="33" t="s">
        <v>3508</v>
      </c>
      <c r="C262" s="248" t="s">
        <v>3643</v>
      </c>
      <c r="D262" s="249" t="s">
        <v>3644</v>
      </c>
      <c r="E262" s="32" t="s">
        <v>3667</v>
      </c>
      <c r="F262" s="157" t="s">
        <v>222</v>
      </c>
      <c r="G262" s="33" t="s">
        <v>40</v>
      </c>
      <c r="H262" s="236" t="s">
        <v>3668</v>
      </c>
      <c r="I262" s="236" t="s">
        <v>2340</v>
      </c>
      <c r="J262" s="46" t="s">
        <v>3513</v>
      </c>
      <c r="K262" s="236" t="s">
        <v>3669</v>
      </c>
      <c r="L262" s="236" t="s">
        <v>3670</v>
      </c>
      <c r="M262" s="35" t="s">
        <v>194</v>
      </c>
      <c r="N262" s="495"/>
      <c r="O262" s="21"/>
      <c r="P262" s="21"/>
      <c r="Q262" s="245"/>
      <c r="R262" s="39"/>
      <c r="S262" s="247"/>
    </row>
    <row r="263" spans="1:19" ht="409.5" hidden="1">
      <c r="A263" s="32">
        <v>265</v>
      </c>
      <c r="B263" s="33" t="s">
        <v>3508</v>
      </c>
      <c r="C263" s="248" t="s">
        <v>3643</v>
      </c>
      <c r="D263" s="249" t="s">
        <v>3644</v>
      </c>
      <c r="E263" s="32" t="s">
        <v>3671</v>
      </c>
      <c r="F263" s="157" t="s">
        <v>222</v>
      </c>
      <c r="G263" s="33" t="s">
        <v>40</v>
      </c>
      <c r="H263" s="238" t="s">
        <v>3672</v>
      </c>
      <c r="I263" s="236" t="s">
        <v>2340</v>
      </c>
      <c r="J263" s="46" t="s">
        <v>3513</v>
      </c>
      <c r="K263" s="238" t="s">
        <v>3673</v>
      </c>
      <c r="L263" s="236" t="s">
        <v>3674</v>
      </c>
      <c r="M263" s="35" t="s">
        <v>194</v>
      </c>
      <c r="N263" s="495"/>
      <c r="O263" s="21"/>
      <c r="P263" s="21"/>
      <c r="Q263" s="245"/>
      <c r="R263" s="39"/>
      <c r="S263" s="247"/>
    </row>
    <row r="264" spans="1:19" ht="409.5" hidden="1">
      <c r="A264" s="32">
        <v>266</v>
      </c>
      <c r="B264" s="33" t="s">
        <v>3508</v>
      </c>
      <c r="C264" s="248" t="s">
        <v>3643</v>
      </c>
      <c r="D264" s="249" t="s">
        <v>3644</v>
      </c>
      <c r="E264" s="32" t="s">
        <v>3675</v>
      </c>
      <c r="F264" s="157" t="s">
        <v>222</v>
      </c>
      <c r="G264" s="33" t="s">
        <v>40</v>
      </c>
      <c r="H264" s="238" t="s">
        <v>3676</v>
      </c>
      <c r="I264" s="236" t="s">
        <v>2340</v>
      </c>
      <c r="J264" s="46" t="s">
        <v>3513</v>
      </c>
      <c r="K264" s="236" t="s">
        <v>3677</v>
      </c>
      <c r="L264" s="236" t="s">
        <v>3678</v>
      </c>
      <c r="M264" s="35" t="s">
        <v>194</v>
      </c>
      <c r="N264" s="495"/>
      <c r="O264" s="21"/>
      <c r="P264" s="21"/>
      <c r="Q264" s="245"/>
      <c r="R264" s="39"/>
      <c r="S264" s="247"/>
    </row>
    <row r="265" spans="1:19" ht="409.5" hidden="1">
      <c r="A265" s="32">
        <v>267</v>
      </c>
      <c r="B265" s="33" t="s">
        <v>3508</v>
      </c>
      <c r="C265" s="248" t="s">
        <v>3643</v>
      </c>
      <c r="D265" s="249" t="s">
        <v>3644</v>
      </c>
      <c r="E265" s="32" t="s">
        <v>3679</v>
      </c>
      <c r="F265" s="157" t="s">
        <v>222</v>
      </c>
      <c r="G265" s="33" t="s">
        <v>40</v>
      </c>
      <c r="H265" s="238" t="s">
        <v>3680</v>
      </c>
      <c r="I265" s="236" t="s">
        <v>2340</v>
      </c>
      <c r="J265" s="46" t="s">
        <v>3513</v>
      </c>
      <c r="K265" s="236" t="s">
        <v>3681</v>
      </c>
      <c r="L265" s="236" t="s">
        <v>3682</v>
      </c>
      <c r="M265" s="35" t="s">
        <v>194</v>
      </c>
      <c r="N265" s="495"/>
      <c r="O265" s="21"/>
      <c r="P265" s="21"/>
      <c r="Q265" s="245"/>
      <c r="R265" s="39"/>
      <c r="S265" s="247"/>
    </row>
    <row r="266" spans="1:19" ht="142.5" hidden="1">
      <c r="A266" s="32">
        <v>268</v>
      </c>
      <c r="B266" s="33" t="s">
        <v>3508</v>
      </c>
      <c r="C266" s="248" t="s">
        <v>3643</v>
      </c>
      <c r="D266" s="249" t="s">
        <v>3644</v>
      </c>
      <c r="E266" s="32" t="s">
        <v>3683</v>
      </c>
      <c r="F266" s="32" t="s">
        <v>222</v>
      </c>
      <c r="G266" s="33" t="s">
        <v>40</v>
      </c>
      <c r="H266" s="236" t="s">
        <v>3684</v>
      </c>
      <c r="I266" s="236" t="s">
        <v>2340</v>
      </c>
      <c r="J266" s="46" t="s">
        <v>3513</v>
      </c>
      <c r="K266" s="236" t="s">
        <v>3685</v>
      </c>
      <c r="L266" s="36" t="s">
        <v>3686</v>
      </c>
      <c r="M266" s="35" t="s">
        <v>194</v>
      </c>
      <c r="N266" s="495"/>
      <c r="O266" s="21"/>
      <c r="P266" s="21"/>
      <c r="Q266" s="245" t="s">
        <v>3687</v>
      </c>
      <c r="R266" s="39"/>
      <c r="S266" s="247"/>
    </row>
    <row r="267" spans="1:19" ht="135" hidden="1">
      <c r="A267" s="32">
        <v>269</v>
      </c>
      <c r="B267" s="33" t="s">
        <v>3508</v>
      </c>
      <c r="C267" s="248" t="s">
        <v>3643</v>
      </c>
      <c r="D267" s="249" t="s">
        <v>3644</v>
      </c>
      <c r="E267" s="32" t="s">
        <v>3688</v>
      </c>
      <c r="F267" s="32" t="s">
        <v>222</v>
      </c>
      <c r="G267" s="33" t="s">
        <v>40</v>
      </c>
      <c r="H267" s="236" t="s">
        <v>3689</v>
      </c>
      <c r="I267" s="236" t="s">
        <v>2340</v>
      </c>
      <c r="J267" s="46" t="s">
        <v>3513</v>
      </c>
      <c r="K267" s="236" t="s">
        <v>3685</v>
      </c>
      <c r="L267" s="236" t="s">
        <v>3690</v>
      </c>
      <c r="M267" s="35" t="s">
        <v>194</v>
      </c>
      <c r="N267" s="495"/>
      <c r="O267" s="21"/>
      <c r="P267" s="21"/>
      <c r="Q267" s="245"/>
      <c r="R267" s="39"/>
      <c r="S267" s="247"/>
    </row>
    <row r="268" spans="1:19" ht="75" hidden="1">
      <c r="A268" s="32">
        <v>270</v>
      </c>
      <c r="B268" s="33" t="s">
        <v>3508</v>
      </c>
      <c r="C268" s="248" t="s">
        <v>3643</v>
      </c>
      <c r="D268" s="249" t="s">
        <v>3644</v>
      </c>
      <c r="E268" s="32" t="s">
        <v>3691</v>
      </c>
      <c r="F268" s="32" t="s">
        <v>222</v>
      </c>
      <c r="G268" s="33" t="s">
        <v>40</v>
      </c>
      <c r="H268" s="236" t="s">
        <v>3692</v>
      </c>
      <c r="I268" s="236" t="s">
        <v>2340</v>
      </c>
      <c r="J268" s="46" t="s">
        <v>3513</v>
      </c>
      <c r="K268" s="236" t="s">
        <v>3693</v>
      </c>
      <c r="L268" s="236" t="s">
        <v>3694</v>
      </c>
      <c r="M268" s="35" t="s">
        <v>194</v>
      </c>
      <c r="N268" s="495"/>
      <c r="O268" s="21"/>
      <c r="P268" s="21"/>
      <c r="Q268" s="245"/>
      <c r="R268" s="39"/>
      <c r="S268" s="247"/>
    </row>
    <row r="269" spans="1:19" ht="76.5" hidden="1" customHeight="1">
      <c r="A269" s="32">
        <v>271</v>
      </c>
      <c r="B269" s="33" t="s">
        <v>3508</v>
      </c>
      <c r="C269" s="248" t="s">
        <v>3643</v>
      </c>
      <c r="D269" s="249" t="s">
        <v>3644</v>
      </c>
      <c r="E269" s="32" t="s">
        <v>3695</v>
      </c>
      <c r="F269" s="32" t="s">
        <v>222</v>
      </c>
      <c r="G269" s="33" t="s">
        <v>40</v>
      </c>
      <c r="H269" s="236" t="s">
        <v>3696</v>
      </c>
      <c r="I269" s="236" t="s">
        <v>2340</v>
      </c>
      <c r="J269" s="46" t="s">
        <v>3513</v>
      </c>
      <c r="K269" s="236" t="s">
        <v>3697</v>
      </c>
      <c r="L269" s="236" t="s">
        <v>3698</v>
      </c>
      <c r="M269" s="35" t="s">
        <v>194</v>
      </c>
      <c r="N269" s="495"/>
      <c r="O269" s="21"/>
      <c r="P269" s="21"/>
      <c r="Q269" s="245"/>
      <c r="R269" s="39"/>
      <c r="S269" s="247"/>
    </row>
    <row r="270" spans="1:19" ht="76.5" hidden="1" customHeight="1">
      <c r="A270" s="32">
        <v>272</v>
      </c>
      <c r="B270" s="33" t="s">
        <v>3508</v>
      </c>
      <c r="C270" s="248" t="s">
        <v>3643</v>
      </c>
      <c r="D270" s="249" t="s">
        <v>3644</v>
      </c>
      <c r="E270" s="32" t="s">
        <v>3699</v>
      </c>
      <c r="F270" s="32" t="s">
        <v>222</v>
      </c>
      <c r="G270" s="33" t="s">
        <v>40</v>
      </c>
      <c r="H270" s="236" t="s">
        <v>3700</v>
      </c>
      <c r="I270" s="236" t="s">
        <v>2340</v>
      </c>
      <c r="J270" s="46" t="s">
        <v>3513</v>
      </c>
      <c r="K270" s="236" t="s">
        <v>3701</v>
      </c>
      <c r="L270" s="236" t="s">
        <v>3702</v>
      </c>
      <c r="M270" s="35" t="s">
        <v>194</v>
      </c>
      <c r="N270" s="495"/>
      <c r="O270" s="21"/>
      <c r="P270" s="21"/>
      <c r="Q270" s="245"/>
      <c r="R270" s="39"/>
      <c r="S270" s="247"/>
    </row>
    <row r="271" spans="1:19" ht="76.5" hidden="1" customHeight="1">
      <c r="A271" s="32">
        <v>273</v>
      </c>
      <c r="B271" s="33" t="s">
        <v>3508</v>
      </c>
      <c r="C271" s="248" t="s">
        <v>3643</v>
      </c>
      <c r="D271" s="249" t="s">
        <v>3644</v>
      </c>
      <c r="E271" s="32" t="s">
        <v>3703</v>
      </c>
      <c r="F271" s="32" t="s">
        <v>222</v>
      </c>
      <c r="G271" s="33" t="s">
        <v>40</v>
      </c>
      <c r="H271" s="236" t="s">
        <v>3704</v>
      </c>
      <c r="I271" s="236" t="s">
        <v>2340</v>
      </c>
      <c r="J271" s="46" t="s">
        <v>3513</v>
      </c>
      <c r="K271" s="236" t="s">
        <v>3705</v>
      </c>
      <c r="L271" s="236" t="s">
        <v>3706</v>
      </c>
      <c r="M271" s="35" t="s">
        <v>194</v>
      </c>
      <c r="N271" s="495"/>
      <c r="O271" s="21"/>
      <c r="P271" s="21"/>
      <c r="Q271" s="245"/>
      <c r="R271" s="39"/>
      <c r="S271" s="247"/>
    </row>
    <row r="272" spans="1:19" ht="76.5" hidden="1" customHeight="1">
      <c r="A272" s="32">
        <v>274</v>
      </c>
      <c r="B272" s="33" t="s">
        <v>3508</v>
      </c>
      <c r="C272" s="248" t="s">
        <v>3643</v>
      </c>
      <c r="D272" s="249" t="s">
        <v>3644</v>
      </c>
      <c r="E272" s="32" t="s">
        <v>3707</v>
      </c>
      <c r="F272" s="32" t="s">
        <v>222</v>
      </c>
      <c r="G272" s="33" t="s">
        <v>40</v>
      </c>
      <c r="H272" s="236" t="s">
        <v>3708</v>
      </c>
      <c r="I272" s="236" t="s">
        <v>2340</v>
      </c>
      <c r="J272" s="46" t="s">
        <v>3513</v>
      </c>
      <c r="K272" s="236" t="s">
        <v>3709</v>
      </c>
      <c r="L272" s="236" t="s">
        <v>3710</v>
      </c>
      <c r="M272" s="35" t="s">
        <v>194</v>
      </c>
      <c r="N272" s="495"/>
      <c r="O272" s="21"/>
      <c r="P272" s="21"/>
      <c r="Q272" s="245"/>
      <c r="R272" s="39"/>
      <c r="S272" s="247"/>
    </row>
    <row r="273" spans="1:19" ht="76.5" hidden="1" customHeight="1">
      <c r="A273" s="32">
        <v>275</v>
      </c>
      <c r="B273" s="33" t="s">
        <v>3508</v>
      </c>
      <c r="C273" s="248" t="s">
        <v>3643</v>
      </c>
      <c r="D273" s="249" t="s">
        <v>3644</v>
      </c>
      <c r="E273" s="32" t="s">
        <v>3711</v>
      </c>
      <c r="F273" s="32" t="s">
        <v>222</v>
      </c>
      <c r="G273" s="33" t="s">
        <v>40</v>
      </c>
      <c r="H273" s="236" t="s">
        <v>3712</v>
      </c>
      <c r="I273" s="236" t="s">
        <v>2340</v>
      </c>
      <c r="J273" s="46" t="s">
        <v>3513</v>
      </c>
      <c r="K273" s="236" t="s">
        <v>3713</v>
      </c>
      <c r="L273" s="236" t="s">
        <v>3714</v>
      </c>
      <c r="M273" s="35" t="s">
        <v>194</v>
      </c>
      <c r="N273" s="495"/>
      <c r="O273" s="21"/>
      <c r="P273" s="21"/>
      <c r="Q273" s="245"/>
      <c r="R273" s="39"/>
      <c r="S273" s="247"/>
    </row>
    <row r="274" spans="1:19" ht="76.5" hidden="1" customHeight="1">
      <c r="A274" s="32">
        <v>276</v>
      </c>
      <c r="B274" s="33" t="s">
        <v>3508</v>
      </c>
      <c r="C274" s="248" t="s">
        <v>3643</v>
      </c>
      <c r="D274" s="249" t="s">
        <v>3644</v>
      </c>
      <c r="E274" s="32" t="s">
        <v>3715</v>
      </c>
      <c r="F274" s="32" t="s">
        <v>222</v>
      </c>
      <c r="G274" s="33" t="s">
        <v>40</v>
      </c>
      <c r="H274" s="236" t="s">
        <v>3716</v>
      </c>
      <c r="I274" s="236" t="s">
        <v>2340</v>
      </c>
      <c r="J274" s="46" t="s">
        <v>3513</v>
      </c>
      <c r="K274" s="236" t="s">
        <v>3717</v>
      </c>
      <c r="L274" s="236" t="s">
        <v>3718</v>
      </c>
      <c r="M274" s="35" t="s">
        <v>194</v>
      </c>
      <c r="N274" s="495"/>
      <c r="O274" s="21"/>
      <c r="P274" s="21"/>
      <c r="Q274" s="245"/>
      <c r="R274" s="39"/>
      <c r="S274" s="247"/>
    </row>
    <row r="275" spans="1:19" ht="76.5" hidden="1" customHeight="1">
      <c r="A275" s="32">
        <v>277</v>
      </c>
      <c r="B275" s="33" t="s">
        <v>3508</v>
      </c>
      <c r="C275" s="32" t="s">
        <v>3719</v>
      </c>
      <c r="D275" s="236" t="s">
        <v>3720</v>
      </c>
      <c r="E275" s="32" t="s">
        <v>3721</v>
      </c>
      <c r="F275" s="32" t="s">
        <v>222</v>
      </c>
      <c r="G275" s="33" t="s">
        <v>40</v>
      </c>
      <c r="H275" s="236" t="s">
        <v>3722</v>
      </c>
      <c r="I275" s="236" t="s">
        <v>2340</v>
      </c>
      <c r="J275" s="46" t="s">
        <v>3513</v>
      </c>
      <c r="K275" s="236" t="s">
        <v>3723</v>
      </c>
      <c r="L275" s="36" t="s">
        <v>3724</v>
      </c>
      <c r="M275" s="35" t="s">
        <v>194</v>
      </c>
      <c r="N275" s="495"/>
      <c r="O275" s="21"/>
      <c r="P275" s="21"/>
      <c r="Q275" s="245"/>
      <c r="R275" s="39"/>
      <c r="S275" s="247"/>
    </row>
    <row r="276" spans="1:19" ht="76.5" hidden="1" customHeight="1">
      <c r="A276" s="32">
        <v>278</v>
      </c>
      <c r="B276" s="33" t="s">
        <v>3508</v>
      </c>
      <c r="C276" s="248" t="s">
        <v>3719</v>
      </c>
      <c r="D276" s="250" t="s">
        <v>3720</v>
      </c>
      <c r="E276" s="32" t="s">
        <v>3725</v>
      </c>
      <c r="F276" s="32" t="s">
        <v>403</v>
      </c>
      <c r="G276" s="33" t="s">
        <v>40</v>
      </c>
      <c r="H276" s="236" t="s">
        <v>3726</v>
      </c>
      <c r="I276" s="236" t="s">
        <v>2340</v>
      </c>
      <c r="J276" s="46" t="s">
        <v>3513</v>
      </c>
      <c r="K276" s="236" t="s">
        <v>3727</v>
      </c>
      <c r="L276" s="36" t="s">
        <v>3728</v>
      </c>
      <c r="M276" s="35" t="s">
        <v>194</v>
      </c>
      <c r="N276" s="495"/>
      <c r="O276" s="21"/>
      <c r="P276" s="21"/>
      <c r="Q276" s="245"/>
      <c r="R276" s="39"/>
      <c r="S276" s="247"/>
    </row>
    <row r="277" spans="1:19" ht="76.5" hidden="1" customHeight="1">
      <c r="A277" s="32">
        <v>279</v>
      </c>
      <c r="B277" s="33" t="s">
        <v>3508</v>
      </c>
      <c r="C277" s="248" t="s">
        <v>3719</v>
      </c>
      <c r="D277" s="250" t="s">
        <v>3720</v>
      </c>
      <c r="E277" s="32" t="s">
        <v>3729</v>
      </c>
      <c r="F277" s="32" t="s">
        <v>222</v>
      </c>
      <c r="G277" s="33" t="s">
        <v>40</v>
      </c>
      <c r="H277" s="236" t="s">
        <v>3730</v>
      </c>
      <c r="I277" s="236" t="s">
        <v>2340</v>
      </c>
      <c r="J277" s="46" t="s">
        <v>3513</v>
      </c>
      <c r="K277" s="36" t="s">
        <v>3731</v>
      </c>
      <c r="L277" s="53" t="s">
        <v>3732</v>
      </c>
      <c r="M277" s="35" t="s">
        <v>194</v>
      </c>
      <c r="N277" s="495"/>
      <c r="O277" s="21"/>
      <c r="P277" s="21"/>
      <c r="Q277" s="245"/>
      <c r="R277" s="39"/>
      <c r="S277" s="247"/>
    </row>
    <row r="278" spans="1:19" ht="76.5" hidden="1" customHeight="1">
      <c r="A278" s="32">
        <v>280</v>
      </c>
      <c r="B278" s="33" t="s">
        <v>3508</v>
      </c>
      <c r="C278" s="248" t="s">
        <v>3719</v>
      </c>
      <c r="D278" s="250" t="s">
        <v>3720</v>
      </c>
      <c r="E278" s="32" t="s">
        <v>3733</v>
      </c>
      <c r="F278" s="32" t="s">
        <v>222</v>
      </c>
      <c r="G278" s="33" t="s">
        <v>40</v>
      </c>
      <c r="H278" s="236" t="s">
        <v>3734</v>
      </c>
      <c r="I278" s="236" t="s">
        <v>2340</v>
      </c>
      <c r="J278" s="46" t="s">
        <v>3513</v>
      </c>
      <c r="K278" s="236" t="s">
        <v>3735</v>
      </c>
      <c r="L278" s="36" t="s">
        <v>3736</v>
      </c>
      <c r="M278" s="35" t="s">
        <v>194</v>
      </c>
      <c r="N278" s="495"/>
      <c r="O278" s="21"/>
      <c r="P278" s="21"/>
      <c r="Q278" s="246" t="s">
        <v>3737</v>
      </c>
      <c r="R278" s="39"/>
      <c r="S278" s="247"/>
    </row>
    <row r="279" spans="1:19" ht="76.5" hidden="1" customHeight="1">
      <c r="A279" s="32">
        <v>281</v>
      </c>
      <c r="B279" s="33" t="s">
        <v>3508</v>
      </c>
      <c r="C279" s="248" t="s">
        <v>3719</v>
      </c>
      <c r="D279" s="250" t="s">
        <v>3720</v>
      </c>
      <c r="E279" s="32" t="s">
        <v>3738</v>
      </c>
      <c r="F279" s="32" t="s">
        <v>222</v>
      </c>
      <c r="G279" s="33" t="s">
        <v>40</v>
      </c>
      <c r="H279" s="236" t="s">
        <v>3739</v>
      </c>
      <c r="I279" s="236" t="s">
        <v>2340</v>
      </c>
      <c r="J279" s="46" t="s">
        <v>3513</v>
      </c>
      <c r="K279" s="236" t="s">
        <v>3740</v>
      </c>
      <c r="L279" s="36" t="s">
        <v>3741</v>
      </c>
      <c r="M279" s="35" t="s">
        <v>194</v>
      </c>
      <c r="N279" s="495"/>
      <c r="O279" s="21"/>
      <c r="P279" s="21"/>
      <c r="Q279" s="245"/>
      <c r="R279" s="39"/>
      <c r="S279" s="247"/>
    </row>
    <row r="280" spans="1:19" ht="76.5" hidden="1" customHeight="1">
      <c r="A280" s="32">
        <v>282</v>
      </c>
      <c r="B280" s="33" t="s">
        <v>3508</v>
      </c>
      <c r="C280" s="248" t="s">
        <v>3719</v>
      </c>
      <c r="D280" s="250" t="s">
        <v>3720</v>
      </c>
      <c r="E280" s="32" t="s">
        <v>3742</v>
      </c>
      <c r="F280" s="32" t="s">
        <v>222</v>
      </c>
      <c r="G280" s="33" t="s">
        <v>40</v>
      </c>
      <c r="H280" s="36" t="s">
        <v>3743</v>
      </c>
      <c r="I280" s="236" t="s">
        <v>2340</v>
      </c>
      <c r="J280" s="46" t="s">
        <v>3513</v>
      </c>
      <c r="K280" s="36" t="s">
        <v>3744</v>
      </c>
      <c r="L280" s="36" t="s">
        <v>3745</v>
      </c>
      <c r="M280" s="35" t="s">
        <v>194</v>
      </c>
      <c r="N280" s="495"/>
      <c r="O280" s="21"/>
      <c r="P280" s="21"/>
      <c r="Q280" s="246" t="s">
        <v>3746</v>
      </c>
      <c r="R280" s="39"/>
      <c r="S280" s="247"/>
    </row>
    <row r="281" spans="1:19" ht="76.5" hidden="1" customHeight="1">
      <c r="A281" s="32">
        <v>283</v>
      </c>
      <c r="B281" s="33" t="s">
        <v>3508</v>
      </c>
      <c r="C281" s="248" t="s">
        <v>3719</v>
      </c>
      <c r="D281" s="250" t="s">
        <v>3720</v>
      </c>
      <c r="E281" s="32" t="s">
        <v>3747</v>
      </c>
      <c r="F281" s="157" t="s">
        <v>403</v>
      </c>
      <c r="G281" s="33" t="s">
        <v>40</v>
      </c>
      <c r="H281" s="238" t="s">
        <v>3748</v>
      </c>
      <c r="I281" s="239" t="s">
        <v>2340</v>
      </c>
      <c r="J281" s="46" t="s">
        <v>3513</v>
      </c>
      <c r="K281" s="238" t="s">
        <v>3749</v>
      </c>
      <c r="L281" s="238" t="s">
        <v>3750</v>
      </c>
      <c r="M281" s="35" t="s">
        <v>194</v>
      </c>
      <c r="N281" s="495"/>
      <c r="O281" s="21"/>
      <c r="P281" s="21"/>
      <c r="Q281" s="245"/>
      <c r="R281" s="39"/>
      <c r="S281" s="247"/>
    </row>
    <row r="282" spans="1:19" ht="76.5" hidden="1" customHeight="1">
      <c r="A282" s="32">
        <v>284</v>
      </c>
      <c r="B282" s="33" t="s">
        <v>3508</v>
      </c>
      <c r="C282" s="248" t="s">
        <v>3719</v>
      </c>
      <c r="D282" s="250" t="s">
        <v>3720</v>
      </c>
      <c r="E282" s="32" t="s">
        <v>3751</v>
      </c>
      <c r="F282" s="32" t="s">
        <v>222</v>
      </c>
      <c r="G282" s="33" t="s">
        <v>40</v>
      </c>
      <c r="H282" s="236" t="s">
        <v>3752</v>
      </c>
      <c r="I282" s="236" t="s">
        <v>3753</v>
      </c>
      <c r="J282" s="46" t="s">
        <v>3513</v>
      </c>
      <c r="K282" s="236" t="s">
        <v>3754</v>
      </c>
      <c r="L282" s="36" t="s">
        <v>3755</v>
      </c>
      <c r="M282" s="35" t="s">
        <v>194</v>
      </c>
      <c r="N282" s="495"/>
      <c r="O282" s="21"/>
      <c r="P282" s="21"/>
      <c r="Q282" s="245" t="s">
        <v>3756</v>
      </c>
      <c r="R282" s="39"/>
      <c r="S282" s="247"/>
    </row>
    <row r="283" spans="1:19" ht="76.5" hidden="1" customHeight="1">
      <c r="A283" s="32">
        <v>285</v>
      </c>
      <c r="B283" s="33" t="s">
        <v>3508</v>
      </c>
      <c r="C283" s="248" t="s">
        <v>3719</v>
      </c>
      <c r="D283" s="250" t="s">
        <v>3720</v>
      </c>
      <c r="E283" s="32" t="s">
        <v>3757</v>
      </c>
      <c r="F283" s="32" t="s">
        <v>222</v>
      </c>
      <c r="G283" s="33" t="s">
        <v>40</v>
      </c>
      <c r="H283" s="236" t="s">
        <v>3758</v>
      </c>
      <c r="I283" s="236" t="s">
        <v>3759</v>
      </c>
      <c r="J283" s="46" t="s">
        <v>3513</v>
      </c>
      <c r="K283" s="236" t="s">
        <v>3760</v>
      </c>
      <c r="L283" s="236" t="s">
        <v>3755</v>
      </c>
      <c r="M283" s="35" t="s">
        <v>194</v>
      </c>
      <c r="N283" s="495"/>
      <c r="O283" s="21"/>
      <c r="P283" s="21"/>
      <c r="Q283" s="236" t="s">
        <v>3756</v>
      </c>
      <c r="R283" s="247"/>
    </row>
    <row r="284" spans="1:19" ht="76.5" hidden="1" customHeight="1">
      <c r="A284" s="32">
        <v>286</v>
      </c>
      <c r="B284" s="33" t="s">
        <v>3508</v>
      </c>
      <c r="C284" s="248" t="s">
        <v>3719</v>
      </c>
      <c r="D284" s="250" t="s">
        <v>3720</v>
      </c>
      <c r="E284" s="32" t="s">
        <v>3761</v>
      </c>
      <c r="F284" s="32" t="s">
        <v>403</v>
      </c>
      <c r="G284" s="33" t="s">
        <v>40</v>
      </c>
      <c r="H284" s="236" t="s">
        <v>3762</v>
      </c>
      <c r="I284" s="236" t="s">
        <v>3763</v>
      </c>
      <c r="J284" s="46" t="s">
        <v>3513</v>
      </c>
      <c r="K284" s="236" t="s">
        <v>3764</v>
      </c>
      <c r="L284" s="236" t="s">
        <v>3765</v>
      </c>
      <c r="M284" s="35" t="s">
        <v>194</v>
      </c>
      <c r="N284" s="495"/>
      <c r="O284" s="21"/>
      <c r="P284" s="21"/>
      <c r="Q284" s="236" t="s">
        <v>3756</v>
      </c>
    </row>
    <row r="285" spans="1:19" ht="76.5" hidden="1" customHeight="1">
      <c r="A285" s="32">
        <v>287</v>
      </c>
      <c r="B285" s="33" t="s">
        <v>3508</v>
      </c>
      <c r="C285" s="248" t="s">
        <v>3719</v>
      </c>
      <c r="D285" s="250" t="s">
        <v>3720</v>
      </c>
      <c r="E285" s="32" t="s">
        <v>3766</v>
      </c>
      <c r="F285" s="32" t="s">
        <v>222</v>
      </c>
      <c r="G285" s="33" t="s">
        <v>40</v>
      </c>
      <c r="H285" s="236" t="s">
        <v>3767</v>
      </c>
      <c r="I285" s="236" t="s">
        <v>3768</v>
      </c>
      <c r="J285" s="46" t="s">
        <v>3513</v>
      </c>
      <c r="K285" s="236" t="s">
        <v>3769</v>
      </c>
      <c r="L285" s="236" t="s">
        <v>3770</v>
      </c>
      <c r="M285" s="35" t="s">
        <v>194</v>
      </c>
      <c r="N285" s="495"/>
      <c r="O285" s="21"/>
      <c r="P285" s="21"/>
      <c r="Q285" s="236" t="s">
        <v>3756</v>
      </c>
    </row>
    <row r="286" spans="1:19" ht="76.5" hidden="1" customHeight="1">
      <c r="A286" s="32">
        <v>288</v>
      </c>
      <c r="B286" s="33" t="s">
        <v>3508</v>
      </c>
      <c r="C286" s="248" t="s">
        <v>3719</v>
      </c>
      <c r="D286" s="250" t="s">
        <v>3720</v>
      </c>
      <c r="E286" s="32" t="s">
        <v>3771</v>
      </c>
      <c r="F286" s="32" t="s">
        <v>403</v>
      </c>
      <c r="G286" s="33" t="s">
        <v>40</v>
      </c>
      <c r="H286" s="236" t="s">
        <v>3772</v>
      </c>
      <c r="I286" s="236" t="s">
        <v>3773</v>
      </c>
      <c r="J286" s="46" t="s">
        <v>3513</v>
      </c>
      <c r="K286" s="236" t="s">
        <v>3774</v>
      </c>
      <c r="L286" s="236" t="s">
        <v>3775</v>
      </c>
      <c r="M286" s="35" t="s">
        <v>194</v>
      </c>
      <c r="N286" s="495"/>
      <c r="O286" s="21"/>
      <c r="P286" s="21"/>
      <c r="Q286" s="236" t="s">
        <v>3756</v>
      </c>
    </row>
    <row r="287" spans="1:19" ht="76.5" hidden="1" customHeight="1">
      <c r="A287" s="32">
        <v>289</v>
      </c>
      <c r="B287" s="33" t="s">
        <v>3508</v>
      </c>
      <c r="C287" s="248" t="s">
        <v>3719</v>
      </c>
      <c r="D287" s="250" t="s">
        <v>3720</v>
      </c>
      <c r="E287" s="32" t="s">
        <v>3776</v>
      </c>
      <c r="F287" s="32" t="s">
        <v>403</v>
      </c>
      <c r="G287" s="33" t="s">
        <v>40</v>
      </c>
      <c r="H287" s="236" t="s">
        <v>3777</v>
      </c>
      <c r="I287" s="236" t="s">
        <v>3778</v>
      </c>
      <c r="J287" s="46" t="s">
        <v>3513</v>
      </c>
      <c r="K287" s="236" t="s">
        <v>3779</v>
      </c>
      <c r="L287" s="236" t="s">
        <v>3775</v>
      </c>
      <c r="M287" s="35" t="s">
        <v>194</v>
      </c>
      <c r="N287" s="495"/>
      <c r="O287" s="21"/>
      <c r="P287" s="21"/>
      <c r="Q287" s="236" t="s">
        <v>3756</v>
      </c>
    </row>
    <row r="288" spans="1:19" ht="76.5" hidden="1" customHeight="1">
      <c r="A288" s="32">
        <v>290</v>
      </c>
      <c r="B288" s="33" t="s">
        <v>3508</v>
      </c>
      <c r="C288" s="248" t="s">
        <v>3719</v>
      </c>
      <c r="D288" s="250" t="s">
        <v>3720</v>
      </c>
      <c r="E288" s="32" t="s">
        <v>3780</v>
      </c>
      <c r="F288" s="32" t="s">
        <v>222</v>
      </c>
      <c r="G288" s="33" t="s">
        <v>40</v>
      </c>
      <c r="H288" s="236" t="s">
        <v>3781</v>
      </c>
      <c r="I288" s="236" t="s">
        <v>3782</v>
      </c>
      <c r="J288" s="46" t="s">
        <v>3513</v>
      </c>
      <c r="K288" s="236" t="s">
        <v>3783</v>
      </c>
      <c r="L288" s="236" t="s">
        <v>3784</v>
      </c>
      <c r="M288" s="35" t="s">
        <v>194</v>
      </c>
      <c r="N288" s="495"/>
      <c r="O288" s="21"/>
      <c r="P288" s="21"/>
      <c r="Q288" s="236" t="s">
        <v>3756</v>
      </c>
    </row>
    <row r="289" spans="1:17" ht="76.5" hidden="1" customHeight="1">
      <c r="A289" s="32">
        <v>291</v>
      </c>
      <c r="B289" s="33" t="s">
        <v>3508</v>
      </c>
      <c r="C289" s="248" t="s">
        <v>3719</v>
      </c>
      <c r="D289" s="250" t="s">
        <v>3720</v>
      </c>
      <c r="E289" s="32" t="s">
        <v>3785</v>
      </c>
      <c r="F289" s="32" t="s">
        <v>222</v>
      </c>
      <c r="G289" s="33" t="s">
        <v>40</v>
      </c>
      <c r="H289" s="236" t="s">
        <v>3786</v>
      </c>
      <c r="I289" s="236" t="s">
        <v>3787</v>
      </c>
      <c r="J289" s="46" t="s">
        <v>3513</v>
      </c>
      <c r="K289" s="236" t="s">
        <v>3788</v>
      </c>
      <c r="L289" s="236" t="s">
        <v>3784</v>
      </c>
      <c r="M289" s="35" t="s">
        <v>194</v>
      </c>
      <c r="N289" s="495"/>
      <c r="O289" s="21"/>
      <c r="P289" s="21"/>
      <c r="Q289" s="236" t="s">
        <v>3756</v>
      </c>
    </row>
    <row r="290" spans="1:17" ht="76.5" hidden="1" customHeight="1">
      <c r="A290" s="32">
        <v>292</v>
      </c>
      <c r="B290" s="33" t="s">
        <v>3508</v>
      </c>
      <c r="C290" s="248" t="s">
        <v>3719</v>
      </c>
      <c r="D290" s="250" t="s">
        <v>3720</v>
      </c>
      <c r="E290" s="32" t="s">
        <v>3789</v>
      </c>
      <c r="F290" s="32" t="s">
        <v>403</v>
      </c>
      <c r="G290" s="33" t="s">
        <v>40</v>
      </c>
      <c r="H290" s="236" t="s">
        <v>3790</v>
      </c>
      <c r="I290" s="236" t="s">
        <v>3773</v>
      </c>
      <c r="J290" s="46" t="s">
        <v>3513</v>
      </c>
      <c r="K290" s="236" t="s">
        <v>3791</v>
      </c>
      <c r="L290" s="236" t="s">
        <v>3792</v>
      </c>
      <c r="M290" s="35" t="s">
        <v>194</v>
      </c>
      <c r="N290" s="495"/>
      <c r="O290" s="21"/>
      <c r="P290" s="21"/>
      <c r="Q290" s="236" t="s">
        <v>3756</v>
      </c>
    </row>
    <row r="291" spans="1:17" ht="76.5" hidden="1" customHeight="1">
      <c r="A291" s="32">
        <v>293</v>
      </c>
      <c r="B291" s="33" t="s">
        <v>3508</v>
      </c>
      <c r="C291" s="248" t="s">
        <v>3719</v>
      </c>
      <c r="D291" s="250" t="s">
        <v>3720</v>
      </c>
      <c r="E291" s="32" t="s">
        <v>3793</v>
      </c>
      <c r="F291" s="32" t="s">
        <v>222</v>
      </c>
      <c r="G291" s="33" t="s">
        <v>40</v>
      </c>
      <c r="H291" s="236" t="s">
        <v>3794</v>
      </c>
      <c r="I291" s="236" t="s">
        <v>3795</v>
      </c>
      <c r="J291" s="46" t="s">
        <v>3513</v>
      </c>
      <c r="K291" s="236" t="s">
        <v>3796</v>
      </c>
      <c r="L291" s="236" t="s">
        <v>3797</v>
      </c>
      <c r="M291" s="35" t="s">
        <v>194</v>
      </c>
      <c r="N291" s="495"/>
      <c r="O291" s="21"/>
      <c r="P291" s="21"/>
      <c r="Q291" s="236" t="s">
        <v>3756</v>
      </c>
    </row>
    <row r="292" spans="1:17" ht="76.5" hidden="1" customHeight="1">
      <c r="A292" s="32">
        <v>294</v>
      </c>
      <c r="B292" s="33" t="s">
        <v>3508</v>
      </c>
      <c r="C292" s="248" t="s">
        <v>3719</v>
      </c>
      <c r="D292" s="250" t="s">
        <v>3720</v>
      </c>
      <c r="E292" s="32" t="s">
        <v>3798</v>
      </c>
      <c r="F292" s="32" t="s">
        <v>403</v>
      </c>
      <c r="G292" s="33" t="s">
        <v>40</v>
      </c>
      <c r="H292" s="236" t="s">
        <v>3799</v>
      </c>
      <c r="I292" s="236" t="s">
        <v>3778</v>
      </c>
      <c r="J292" s="46" t="s">
        <v>3513</v>
      </c>
      <c r="K292" s="236" t="s">
        <v>3800</v>
      </c>
      <c r="L292" s="236" t="s">
        <v>3801</v>
      </c>
      <c r="M292" s="35" t="s">
        <v>194</v>
      </c>
      <c r="N292" s="495"/>
      <c r="O292" s="21"/>
      <c r="P292" s="21"/>
      <c r="Q292" s="236" t="s">
        <v>3756</v>
      </c>
    </row>
    <row r="293" spans="1:17" ht="76.5" hidden="1" customHeight="1">
      <c r="A293" s="32">
        <v>295</v>
      </c>
      <c r="B293" s="33" t="s">
        <v>3508</v>
      </c>
      <c r="C293" s="248" t="s">
        <v>3719</v>
      </c>
      <c r="D293" s="250" t="s">
        <v>3720</v>
      </c>
      <c r="E293" s="32" t="s">
        <v>3802</v>
      </c>
      <c r="F293" s="32" t="s">
        <v>403</v>
      </c>
      <c r="G293" s="33" t="s">
        <v>40</v>
      </c>
      <c r="H293" s="236" t="s">
        <v>3803</v>
      </c>
      <c r="I293" s="236" t="s">
        <v>3763</v>
      </c>
      <c r="J293" s="46" t="s">
        <v>3513</v>
      </c>
      <c r="K293" s="236" t="s">
        <v>3804</v>
      </c>
      <c r="L293" s="236" t="s">
        <v>3801</v>
      </c>
      <c r="M293" s="35" t="s">
        <v>194</v>
      </c>
      <c r="N293" s="495"/>
      <c r="O293" s="21"/>
      <c r="P293" s="21"/>
      <c r="Q293" s="236" t="s">
        <v>3756</v>
      </c>
    </row>
    <row r="294" spans="1:17" ht="76.5" hidden="1" customHeight="1">
      <c r="A294" s="32">
        <v>296</v>
      </c>
      <c r="B294" s="33" t="s">
        <v>3508</v>
      </c>
      <c r="C294" s="248" t="s">
        <v>3719</v>
      </c>
      <c r="D294" s="250" t="s">
        <v>3720</v>
      </c>
      <c r="E294" s="32" t="s">
        <v>3805</v>
      </c>
      <c r="F294" s="32" t="s">
        <v>403</v>
      </c>
      <c r="G294" s="33" t="s">
        <v>40</v>
      </c>
      <c r="H294" s="236" t="s">
        <v>3806</v>
      </c>
      <c r="I294" s="236" t="s">
        <v>3807</v>
      </c>
      <c r="J294" s="46" t="s">
        <v>3513</v>
      </c>
      <c r="K294" s="236" t="s">
        <v>3808</v>
      </c>
      <c r="L294" s="236" t="s">
        <v>3809</v>
      </c>
      <c r="M294" s="35" t="s">
        <v>194</v>
      </c>
      <c r="N294" s="495"/>
      <c r="O294" s="21"/>
      <c r="P294" s="21"/>
      <c r="Q294" s="236" t="s">
        <v>3756</v>
      </c>
    </row>
    <row r="295" spans="1:17" ht="76.5" hidden="1" customHeight="1">
      <c r="A295" s="32">
        <v>297</v>
      </c>
      <c r="B295" s="33" t="s">
        <v>3508</v>
      </c>
      <c r="C295" s="248" t="s">
        <v>3719</v>
      </c>
      <c r="D295" s="250" t="s">
        <v>3720</v>
      </c>
      <c r="E295" s="32" t="s">
        <v>3810</v>
      </c>
      <c r="F295" s="32" t="s">
        <v>403</v>
      </c>
      <c r="G295" s="33" t="s">
        <v>40</v>
      </c>
      <c r="H295" s="236" t="s">
        <v>3811</v>
      </c>
      <c r="I295" s="236" t="s">
        <v>3812</v>
      </c>
      <c r="J295" s="46" t="s">
        <v>3513</v>
      </c>
      <c r="K295" s="236" t="s">
        <v>3813</v>
      </c>
      <c r="L295" s="236" t="s">
        <v>3814</v>
      </c>
      <c r="M295" s="35" t="s">
        <v>194</v>
      </c>
      <c r="N295" s="495"/>
      <c r="O295" s="21"/>
      <c r="P295" s="21"/>
      <c r="Q295" s="236" t="s">
        <v>3756</v>
      </c>
    </row>
    <row r="296" spans="1:17" ht="76.5" hidden="1" customHeight="1">
      <c r="A296" s="32">
        <v>298</v>
      </c>
      <c r="B296" s="33" t="s">
        <v>3508</v>
      </c>
      <c r="C296" s="248" t="s">
        <v>3719</v>
      </c>
      <c r="D296" s="250" t="s">
        <v>3720</v>
      </c>
      <c r="E296" s="32" t="s">
        <v>3815</v>
      </c>
      <c r="F296" s="32" t="s">
        <v>222</v>
      </c>
      <c r="G296" s="33" t="s">
        <v>40</v>
      </c>
      <c r="H296" s="236" t="s">
        <v>3816</v>
      </c>
      <c r="I296" s="236" t="s">
        <v>3817</v>
      </c>
      <c r="J296" s="46" t="s">
        <v>3513</v>
      </c>
      <c r="K296" s="236" t="s">
        <v>3818</v>
      </c>
      <c r="L296" s="236" t="s">
        <v>3819</v>
      </c>
      <c r="M296" s="35" t="s">
        <v>194</v>
      </c>
      <c r="N296" s="495"/>
      <c r="O296" s="21"/>
      <c r="P296" s="21"/>
      <c r="Q296" s="236" t="s">
        <v>3756</v>
      </c>
    </row>
    <row r="297" spans="1:17" ht="76.5" hidden="1" customHeight="1">
      <c r="A297" s="32">
        <v>299</v>
      </c>
      <c r="B297" s="33" t="s">
        <v>3508</v>
      </c>
      <c r="C297" s="248" t="s">
        <v>3719</v>
      </c>
      <c r="D297" s="250" t="s">
        <v>3720</v>
      </c>
      <c r="E297" s="32" t="s">
        <v>3820</v>
      </c>
      <c r="F297" s="32" t="s">
        <v>403</v>
      </c>
      <c r="G297" s="33" t="s">
        <v>40</v>
      </c>
      <c r="H297" s="236" t="s">
        <v>3821</v>
      </c>
      <c r="I297" s="236" t="s">
        <v>3822</v>
      </c>
      <c r="J297" s="46" t="s">
        <v>3513</v>
      </c>
      <c r="K297" s="236" t="s">
        <v>3823</v>
      </c>
      <c r="L297" s="236" t="s">
        <v>3824</v>
      </c>
      <c r="M297" s="35" t="s">
        <v>194</v>
      </c>
      <c r="N297" s="495"/>
      <c r="O297" s="21"/>
      <c r="P297" s="21"/>
      <c r="Q297" s="236" t="s">
        <v>3756</v>
      </c>
    </row>
    <row r="298" spans="1:17" ht="76.5" hidden="1" customHeight="1">
      <c r="A298" s="32">
        <v>300</v>
      </c>
      <c r="B298" s="33" t="s">
        <v>3508</v>
      </c>
      <c r="C298" s="248" t="s">
        <v>3719</v>
      </c>
      <c r="D298" s="250" t="s">
        <v>3720</v>
      </c>
      <c r="E298" s="32" t="s">
        <v>3825</v>
      </c>
      <c r="F298" s="32" t="s">
        <v>222</v>
      </c>
      <c r="G298" s="33" t="s">
        <v>40</v>
      </c>
      <c r="H298" s="236" t="s">
        <v>3826</v>
      </c>
      <c r="I298" s="236" t="s">
        <v>3827</v>
      </c>
      <c r="J298" s="46" t="s">
        <v>3513</v>
      </c>
      <c r="K298" s="36" t="s">
        <v>3828</v>
      </c>
      <c r="L298" s="53" t="s">
        <v>3829</v>
      </c>
      <c r="M298" s="35" t="s">
        <v>194</v>
      </c>
      <c r="N298" s="495"/>
      <c r="O298" s="21"/>
      <c r="P298" s="21"/>
      <c r="Q298" s="236"/>
    </row>
    <row r="299" spans="1:17" ht="76.5" hidden="1" customHeight="1">
      <c r="A299" s="32">
        <v>301</v>
      </c>
      <c r="B299" s="33" t="s">
        <v>3508</v>
      </c>
      <c r="C299" s="248" t="s">
        <v>3719</v>
      </c>
      <c r="D299" s="250" t="s">
        <v>3720</v>
      </c>
      <c r="E299" s="32" t="s">
        <v>3830</v>
      </c>
      <c r="F299" s="33" t="s">
        <v>403</v>
      </c>
      <c r="G299" s="33" t="s">
        <v>40</v>
      </c>
      <c r="H299" s="36" t="s">
        <v>2714</v>
      </c>
      <c r="I299" s="36" t="s">
        <v>2715</v>
      </c>
      <c r="J299" s="46" t="s">
        <v>3513</v>
      </c>
      <c r="K299" s="36" t="s">
        <v>2716</v>
      </c>
      <c r="L299" s="36" t="s">
        <v>2717</v>
      </c>
      <c r="M299" s="35" t="s">
        <v>194</v>
      </c>
      <c r="N299" s="495"/>
      <c r="O299" s="21"/>
      <c r="P299" s="21"/>
      <c r="Q299" s="38" t="s">
        <v>2719</v>
      </c>
    </row>
    <row r="300" spans="1:17" ht="76.5" hidden="1" customHeight="1">
      <c r="A300" s="32">
        <v>302</v>
      </c>
      <c r="B300" s="33" t="s">
        <v>3508</v>
      </c>
      <c r="C300" s="248" t="s">
        <v>3719</v>
      </c>
      <c r="D300" s="250" t="s">
        <v>3720</v>
      </c>
      <c r="E300" s="32" t="s">
        <v>3831</v>
      </c>
      <c r="F300" s="33" t="s">
        <v>403</v>
      </c>
      <c r="G300" s="33" t="s">
        <v>41</v>
      </c>
      <c r="H300" s="53" t="s">
        <v>2846</v>
      </c>
      <c r="I300" s="36" t="s">
        <v>2847</v>
      </c>
      <c r="J300" s="46" t="s">
        <v>3513</v>
      </c>
      <c r="K300" s="53" t="s">
        <v>2848</v>
      </c>
      <c r="L300" s="36" t="s">
        <v>2849</v>
      </c>
      <c r="M300" s="35" t="s">
        <v>194</v>
      </c>
      <c r="N300" s="495"/>
      <c r="O300" s="21"/>
      <c r="P300" s="21"/>
      <c r="Q300" s="38" t="s">
        <v>2851</v>
      </c>
    </row>
    <row r="301" spans="1:17" ht="76.5" hidden="1" customHeight="1">
      <c r="A301" s="32">
        <v>303</v>
      </c>
      <c r="B301" s="33" t="s">
        <v>3508</v>
      </c>
      <c r="C301" s="248" t="s">
        <v>3719</v>
      </c>
      <c r="D301" s="250" t="s">
        <v>3720</v>
      </c>
      <c r="E301" s="32" t="s">
        <v>3832</v>
      </c>
      <c r="F301" s="33" t="s">
        <v>403</v>
      </c>
      <c r="G301" s="33" t="s">
        <v>41</v>
      </c>
      <c r="H301" s="53" t="s">
        <v>2853</v>
      </c>
      <c r="I301" s="36" t="s">
        <v>2854</v>
      </c>
      <c r="J301" s="46" t="s">
        <v>3513</v>
      </c>
      <c r="K301" s="53" t="s">
        <v>2855</v>
      </c>
      <c r="L301" s="36" t="s">
        <v>2849</v>
      </c>
      <c r="M301" s="35" t="s">
        <v>194</v>
      </c>
      <c r="N301" s="495"/>
      <c r="O301" s="21"/>
      <c r="P301" s="21"/>
      <c r="Q301" s="38" t="s">
        <v>2851</v>
      </c>
    </row>
    <row r="302" spans="1:17" ht="76.5" hidden="1" customHeight="1">
      <c r="A302" s="32">
        <v>304</v>
      </c>
      <c r="B302" s="33" t="s">
        <v>3508</v>
      </c>
      <c r="C302" s="248" t="s">
        <v>3719</v>
      </c>
      <c r="D302" s="250" t="s">
        <v>3720</v>
      </c>
      <c r="E302" s="32" t="s">
        <v>3833</v>
      </c>
      <c r="F302" s="33" t="s">
        <v>403</v>
      </c>
      <c r="G302" s="33" t="s">
        <v>40</v>
      </c>
      <c r="H302" s="36" t="s">
        <v>3834</v>
      </c>
      <c r="I302" s="36" t="s">
        <v>2728</v>
      </c>
      <c r="J302" s="46" t="s">
        <v>3513</v>
      </c>
      <c r="K302" s="36" t="s">
        <v>2729</v>
      </c>
      <c r="L302" s="36" t="s">
        <v>2730</v>
      </c>
      <c r="M302" s="35" t="s">
        <v>194</v>
      </c>
      <c r="N302" s="495"/>
      <c r="O302" s="21"/>
      <c r="P302" s="21"/>
      <c r="Q302" s="38" t="s">
        <v>2732</v>
      </c>
    </row>
    <row r="303" spans="1:17" ht="76.5" hidden="1" customHeight="1">
      <c r="A303" s="32">
        <v>305</v>
      </c>
      <c r="B303" s="33" t="s">
        <v>3508</v>
      </c>
      <c r="C303" s="248" t="s">
        <v>3719</v>
      </c>
      <c r="D303" s="250" t="s">
        <v>3720</v>
      </c>
      <c r="E303" s="32" t="s">
        <v>3835</v>
      </c>
      <c r="F303" s="33" t="s">
        <v>403</v>
      </c>
      <c r="G303" s="33" t="s">
        <v>40</v>
      </c>
      <c r="H303" s="36" t="s">
        <v>3836</v>
      </c>
      <c r="I303" s="36" t="s">
        <v>2735</v>
      </c>
      <c r="J303" s="46" t="s">
        <v>3513</v>
      </c>
      <c r="K303" s="36" t="s">
        <v>2736</v>
      </c>
      <c r="L303" s="36" t="s">
        <v>2737</v>
      </c>
      <c r="M303" s="35" t="s">
        <v>194</v>
      </c>
      <c r="N303" s="495"/>
      <c r="O303" s="21"/>
      <c r="P303" s="21"/>
      <c r="Q303" s="38" t="s">
        <v>2739</v>
      </c>
    </row>
    <row r="304" spans="1:17" ht="76.5" hidden="1" customHeight="1">
      <c r="A304" s="32">
        <v>306</v>
      </c>
      <c r="B304" s="33" t="s">
        <v>3508</v>
      </c>
      <c r="C304" s="248" t="s">
        <v>3719</v>
      </c>
      <c r="D304" s="250" t="s">
        <v>3720</v>
      </c>
      <c r="E304" s="32" t="s">
        <v>3837</v>
      </c>
      <c r="F304" s="33" t="s">
        <v>403</v>
      </c>
      <c r="G304" s="33" t="s">
        <v>40</v>
      </c>
      <c r="H304" s="36" t="s">
        <v>3838</v>
      </c>
      <c r="I304" s="36" t="s">
        <v>2742</v>
      </c>
      <c r="J304" s="46" t="s">
        <v>3513</v>
      </c>
      <c r="K304" s="36" t="s">
        <v>2743</v>
      </c>
      <c r="L304" s="36" t="s">
        <v>2744</v>
      </c>
      <c r="M304" s="35" t="s">
        <v>194</v>
      </c>
      <c r="N304" s="495"/>
      <c r="O304" s="21"/>
      <c r="P304" s="21"/>
      <c r="Q304" s="38" t="s">
        <v>2746</v>
      </c>
    </row>
    <row r="305" spans="1:17" ht="76.5" hidden="1" customHeight="1">
      <c r="A305" s="32">
        <v>307</v>
      </c>
      <c r="B305" s="33" t="s">
        <v>3508</v>
      </c>
      <c r="C305" s="248" t="s">
        <v>3719</v>
      </c>
      <c r="D305" s="250" t="s">
        <v>3720</v>
      </c>
      <c r="E305" s="32" t="s">
        <v>3839</v>
      </c>
      <c r="F305" s="33" t="s">
        <v>403</v>
      </c>
      <c r="G305" s="33" t="s">
        <v>40</v>
      </c>
      <c r="H305" s="36" t="s">
        <v>3840</v>
      </c>
      <c r="I305" s="36" t="s">
        <v>2749</v>
      </c>
      <c r="J305" s="46" t="s">
        <v>3513</v>
      </c>
      <c r="K305" s="36" t="s">
        <v>3841</v>
      </c>
      <c r="L305" s="36" t="s">
        <v>2751</v>
      </c>
      <c r="M305" s="35" t="s">
        <v>194</v>
      </c>
      <c r="N305" s="495"/>
      <c r="O305" s="21"/>
      <c r="P305" s="21"/>
      <c r="Q305" s="38" t="s">
        <v>2753</v>
      </c>
    </row>
    <row r="306" spans="1:17" ht="76.5" hidden="1" customHeight="1">
      <c r="A306" s="32">
        <v>308</v>
      </c>
      <c r="B306" s="33" t="s">
        <v>3508</v>
      </c>
      <c r="C306" s="248" t="s">
        <v>3719</v>
      </c>
      <c r="D306" s="250" t="s">
        <v>3720</v>
      </c>
      <c r="E306" s="32" t="s">
        <v>3842</v>
      </c>
      <c r="F306" s="33" t="s">
        <v>222</v>
      </c>
      <c r="G306" s="33" t="s">
        <v>40</v>
      </c>
      <c r="H306" s="36" t="s">
        <v>3843</v>
      </c>
      <c r="I306" s="36"/>
      <c r="J306" s="46" t="s">
        <v>3513</v>
      </c>
      <c r="K306" s="36" t="s">
        <v>2762</v>
      </c>
      <c r="L306" s="53" t="s">
        <v>2763</v>
      </c>
      <c r="M306" s="35" t="s">
        <v>194</v>
      </c>
      <c r="N306" s="495"/>
      <c r="O306" s="21"/>
      <c r="P306" s="21"/>
      <c r="Q306" s="38" t="s">
        <v>2765</v>
      </c>
    </row>
    <row r="307" spans="1:17" ht="76.5" hidden="1" customHeight="1">
      <c r="A307" s="32">
        <v>309</v>
      </c>
      <c r="B307" s="33" t="s">
        <v>3508</v>
      </c>
      <c r="C307" s="248" t="s">
        <v>3719</v>
      </c>
      <c r="D307" s="250" t="s">
        <v>3720</v>
      </c>
      <c r="E307" s="32" t="s">
        <v>3844</v>
      </c>
      <c r="F307" s="33" t="s">
        <v>222</v>
      </c>
      <c r="G307" s="33" t="s">
        <v>40</v>
      </c>
      <c r="H307" s="36" t="s">
        <v>3845</v>
      </c>
      <c r="I307" s="36"/>
      <c r="J307" s="46" t="s">
        <v>3513</v>
      </c>
      <c r="K307" s="36" t="s">
        <v>2770</v>
      </c>
      <c r="L307" s="53" t="s">
        <v>2771</v>
      </c>
      <c r="M307" s="35" t="s">
        <v>194</v>
      </c>
      <c r="N307" s="495"/>
      <c r="O307" s="21"/>
      <c r="P307" s="21"/>
      <c r="Q307" s="38" t="s">
        <v>2773</v>
      </c>
    </row>
    <row r="308" spans="1:17" ht="76.5" hidden="1" customHeight="1">
      <c r="A308" s="32">
        <v>310</v>
      </c>
      <c r="B308" s="33" t="s">
        <v>3508</v>
      </c>
      <c r="C308" s="248" t="s">
        <v>3719</v>
      </c>
      <c r="D308" s="250" t="s">
        <v>3720</v>
      </c>
      <c r="E308" s="32" t="s">
        <v>3846</v>
      </c>
      <c r="F308" s="33" t="s">
        <v>222</v>
      </c>
      <c r="G308" s="33" t="s">
        <v>40</v>
      </c>
      <c r="H308" s="36" t="s">
        <v>3847</v>
      </c>
      <c r="I308" s="36"/>
      <c r="J308" s="46" t="s">
        <v>3513</v>
      </c>
      <c r="K308" s="36" t="s">
        <v>2778</v>
      </c>
      <c r="L308" s="53" t="s">
        <v>2779</v>
      </c>
      <c r="M308" s="35" t="s">
        <v>194</v>
      </c>
      <c r="N308" s="495"/>
      <c r="O308" s="21"/>
      <c r="P308" s="21"/>
      <c r="Q308" s="38" t="s">
        <v>2781</v>
      </c>
    </row>
    <row r="309" spans="1:17" ht="76.5" hidden="1" customHeight="1">
      <c r="A309" s="32">
        <v>311</v>
      </c>
      <c r="B309" s="33" t="s">
        <v>3508</v>
      </c>
      <c r="C309" s="248" t="s">
        <v>3719</v>
      </c>
      <c r="D309" s="250" t="s">
        <v>3720</v>
      </c>
      <c r="E309" s="32" t="s">
        <v>3848</v>
      </c>
      <c r="F309" s="33" t="s">
        <v>403</v>
      </c>
      <c r="G309" s="33" t="s">
        <v>40</v>
      </c>
      <c r="H309" s="36" t="s">
        <v>3849</v>
      </c>
      <c r="I309" s="36"/>
      <c r="J309" s="46" t="s">
        <v>3513</v>
      </c>
      <c r="K309" s="36" t="s">
        <v>2786</v>
      </c>
      <c r="L309" s="57" t="s">
        <v>2787</v>
      </c>
      <c r="M309" s="35" t="s">
        <v>194</v>
      </c>
      <c r="N309" s="495"/>
      <c r="O309" s="21"/>
      <c r="P309" s="21"/>
      <c r="Q309" s="38" t="s">
        <v>2789</v>
      </c>
    </row>
    <row r="310" spans="1:17" ht="76.5" hidden="1" customHeight="1">
      <c r="A310" s="32">
        <v>312</v>
      </c>
      <c r="B310" s="33" t="s">
        <v>3508</v>
      </c>
      <c r="C310" s="248" t="s">
        <v>3719</v>
      </c>
      <c r="D310" s="250" t="s">
        <v>3720</v>
      </c>
      <c r="E310" s="32" t="s">
        <v>3850</v>
      </c>
      <c r="F310" s="33" t="s">
        <v>222</v>
      </c>
      <c r="G310" s="33" t="s">
        <v>40</v>
      </c>
      <c r="H310" s="36" t="s">
        <v>3851</v>
      </c>
      <c r="I310" s="36"/>
      <c r="J310" s="46" t="s">
        <v>3513</v>
      </c>
      <c r="K310" s="36" t="s">
        <v>2794</v>
      </c>
      <c r="L310" s="53" t="s">
        <v>2795</v>
      </c>
      <c r="M310" s="35" t="s">
        <v>194</v>
      </c>
      <c r="N310" s="495"/>
      <c r="O310" s="21"/>
      <c r="P310" s="21"/>
      <c r="Q310" s="38" t="s">
        <v>2797</v>
      </c>
    </row>
    <row r="311" spans="1:17" ht="76.5" hidden="1" customHeight="1">
      <c r="A311" s="32">
        <v>313</v>
      </c>
      <c r="B311" s="33" t="s">
        <v>3508</v>
      </c>
      <c r="C311" s="248" t="s">
        <v>3719</v>
      </c>
      <c r="D311" s="250" t="s">
        <v>3720</v>
      </c>
      <c r="E311" s="32" t="s">
        <v>3852</v>
      </c>
      <c r="F311" s="33" t="s">
        <v>222</v>
      </c>
      <c r="G311" s="33" t="s">
        <v>40</v>
      </c>
      <c r="H311" s="36" t="s">
        <v>3853</v>
      </c>
      <c r="I311" s="36"/>
      <c r="J311" s="46" t="s">
        <v>3513</v>
      </c>
      <c r="K311" s="36" t="s">
        <v>2802</v>
      </c>
      <c r="L311" s="53" t="s">
        <v>2803</v>
      </c>
      <c r="M311" s="35" t="s">
        <v>194</v>
      </c>
      <c r="N311" s="495"/>
      <c r="O311" s="21"/>
      <c r="P311" s="21"/>
      <c r="Q311" s="38" t="s">
        <v>2804</v>
      </c>
    </row>
    <row r="312" spans="1:17" ht="76.5" hidden="1" customHeight="1">
      <c r="A312" s="32">
        <v>314</v>
      </c>
      <c r="B312" s="33" t="s">
        <v>3508</v>
      </c>
      <c r="C312" s="33" t="s">
        <v>3854</v>
      </c>
      <c r="D312" s="39" t="s">
        <v>3855</v>
      </c>
      <c r="E312" s="33" t="s">
        <v>3856</v>
      </c>
      <c r="F312" s="33" t="s">
        <v>222</v>
      </c>
      <c r="G312" s="33" t="s">
        <v>39</v>
      </c>
      <c r="H312" s="36" t="s">
        <v>3857</v>
      </c>
      <c r="I312" s="36" t="s">
        <v>3858</v>
      </c>
      <c r="J312" s="46" t="s">
        <v>3513</v>
      </c>
      <c r="K312" s="36" t="s">
        <v>3859</v>
      </c>
      <c r="L312" s="36" t="s">
        <v>3860</v>
      </c>
      <c r="M312" s="35" t="s">
        <v>194</v>
      </c>
      <c r="N312" s="495"/>
      <c r="O312" s="21"/>
      <c r="P312" s="21"/>
      <c r="Q312" s="236" t="s">
        <v>3861</v>
      </c>
    </row>
    <row r="313" spans="1:17" ht="76.5" hidden="1" customHeight="1">
      <c r="A313" s="32">
        <v>315</v>
      </c>
      <c r="B313" s="33" t="s">
        <v>3508</v>
      </c>
      <c r="C313" s="65" t="s">
        <v>3854</v>
      </c>
      <c r="D313" s="251" t="s">
        <v>3855</v>
      </c>
      <c r="E313" s="33" t="s">
        <v>3862</v>
      </c>
      <c r="F313" s="33" t="s">
        <v>222</v>
      </c>
      <c r="G313" s="33" t="s">
        <v>40</v>
      </c>
      <c r="H313" s="36" t="s">
        <v>3863</v>
      </c>
      <c r="I313" s="36" t="s">
        <v>3858</v>
      </c>
      <c r="J313" s="46" t="s">
        <v>3513</v>
      </c>
      <c r="K313" s="36" t="s">
        <v>3864</v>
      </c>
      <c r="L313" s="36" t="s">
        <v>3865</v>
      </c>
      <c r="M313" s="35" t="s">
        <v>194</v>
      </c>
      <c r="N313" s="495"/>
      <c r="O313" s="21"/>
      <c r="P313" s="21"/>
      <c r="Q313" s="236" t="s">
        <v>3866</v>
      </c>
    </row>
    <row r="314" spans="1:17" ht="76.5" hidden="1" customHeight="1">
      <c r="A314" s="32">
        <v>316</v>
      </c>
      <c r="B314" s="33" t="s">
        <v>3508</v>
      </c>
      <c r="C314" s="65" t="s">
        <v>3854</v>
      </c>
      <c r="D314" s="251" t="s">
        <v>3855</v>
      </c>
      <c r="E314" s="33" t="s">
        <v>3867</v>
      </c>
      <c r="F314" s="33" t="s">
        <v>403</v>
      </c>
      <c r="G314" s="33" t="s">
        <v>41</v>
      </c>
      <c r="H314" s="36" t="s">
        <v>3868</v>
      </c>
      <c r="I314" s="36" t="s">
        <v>3858</v>
      </c>
      <c r="J314" s="46" t="s">
        <v>3513</v>
      </c>
      <c r="K314" s="36" t="s">
        <v>3869</v>
      </c>
      <c r="L314" s="36" t="s">
        <v>3870</v>
      </c>
      <c r="M314" s="35" t="s">
        <v>194</v>
      </c>
      <c r="N314" s="495"/>
      <c r="O314" s="21"/>
      <c r="P314" s="21"/>
      <c r="Q314" s="236"/>
    </row>
    <row r="315" spans="1:17" ht="76.5" hidden="1" customHeight="1">
      <c r="A315" s="32">
        <v>317</v>
      </c>
      <c r="B315" s="33" t="s">
        <v>3508</v>
      </c>
      <c r="C315" s="65" t="s">
        <v>3854</v>
      </c>
      <c r="D315" s="251" t="s">
        <v>3855</v>
      </c>
      <c r="E315" s="33" t="s">
        <v>3871</v>
      </c>
      <c r="F315" s="33" t="s">
        <v>222</v>
      </c>
      <c r="G315" s="33" t="s">
        <v>40</v>
      </c>
      <c r="H315" s="36" t="s">
        <v>3872</v>
      </c>
      <c r="I315" s="36" t="s">
        <v>3873</v>
      </c>
      <c r="J315" s="46" t="s">
        <v>3513</v>
      </c>
      <c r="K315" s="36" t="s">
        <v>3874</v>
      </c>
      <c r="L315" s="36" t="s">
        <v>3875</v>
      </c>
      <c r="M315" s="35" t="s">
        <v>194</v>
      </c>
      <c r="N315" s="495"/>
      <c r="O315" s="21"/>
      <c r="P315" s="21"/>
      <c r="Q315" s="236" t="s">
        <v>3866</v>
      </c>
    </row>
    <row r="316" spans="1:17" ht="76.5" hidden="1" customHeight="1">
      <c r="A316" s="32">
        <v>318</v>
      </c>
      <c r="B316" s="33" t="s">
        <v>3508</v>
      </c>
      <c r="C316" s="65" t="s">
        <v>3854</v>
      </c>
      <c r="D316" s="251" t="s">
        <v>3855</v>
      </c>
      <c r="E316" s="33" t="s">
        <v>3876</v>
      </c>
      <c r="F316" s="33" t="s">
        <v>222</v>
      </c>
      <c r="G316" s="33" t="s">
        <v>40</v>
      </c>
      <c r="H316" s="36" t="s">
        <v>3877</v>
      </c>
      <c r="I316" s="36" t="s">
        <v>3878</v>
      </c>
      <c r="J316" s="46" t="s">
        <v>3513</v>
      </c>
      <c r="K316" s="36" t="s">
        <v>3879</v>
      </c>
      <c r="L316" s="36" t="s">
        <v>3880</v>
      </c>
      <c r="M316" s="35" t="s">
        <v>194</v>
      </c>
      <c r="N316" s="495"/>
      <c r="O316" s="21"/>
      <c r="P316" s="21"/>
      <c r="Q316" s="236"/>
    </row>
    <row r="317" spans="1:17" ht="76.5" hidden="1" customHeight="1">
      <c r="A317" s="32">
        <v>319</v>
      </c>
      <c r="B317" s="33" t="s">
        <v>3508</v>
      </c>
      <c r="C317" s="65" t="s">
        <v>3854</v>
      </c>
      <c r="D317" s="251" t="s">
        <v>3855</v>
      </c>
      <c r="E317" s="33" t="s">
        <v>3881</v>
      </c>
      <c r="F317" s="33" t="s">
        <v>403</v>
      </c>
      <c r="G317" s="33" t="s">
        <v>40</v>
      </c>
      <c r="H317" s="36" t="s">
        <v>3882</v>
      </c>
      <c r="I317" s="36" t="s">
        <v>3858</v>
      </c>
      <c r="J317" s="46" t="s">
        <v>3513</v>
      </c>
      <c r="K317" s="36" t="s">
        <v>3883</v>
      </c>
      <c r="L317" s="36" t="s">
        <v>3884</v>
      </c>
      <c r="M317" s="35" t="s">
        <v>194</v>
      </c>
      <c r="N317" s="497"/>
      <c r="O317" s="240"/>
      <c r="P317" s="240"/>
      <c r="Q317" s="241"/>
    </row>
    <row r="318" spans="1:17" ht="76.5" hidden="1" customHeight="1">
      <c r="A318" s="32">
        <v>320</v>
      </c>
      <c r="B318" s="33" t="s">
        <v>3508</v>
      </c>
      <c r="C318" s="65" t="s">
        <v>3854</v>
      </c>
      <c r="D318" s="251" t="s">
        <v>3855</v>
      </c>
      <c r="E318" s="33" t="s">
        <v>3885</v>
      </c>
      <c r="F318" s="33" t="s">
        <v>222</v>
      </c>
      <c r="G318" s="33" t="s">
        <v>40</v>
      </c>
      <c r="H318" s="36" t="s">
        <v>3886</v>
      </c>
      <c r="I318" s="36" t="s">
        <v>3858</v>
      </c>
      <c r="J318" s="46" t="s">
        <v>3513</v>
      </c>
      <c r="K318" s="36" t="s">
        <v>3887</v>
      </c>
      <c r="L318" s="36" t="s">
        <v>3888</v>
      </c>
      <c r="M318" s="35" t="s">
        <v>194</v>
      </c>
      <c r="N318" s="495"/>
      <c r="O318" s="21"/>
      <c r="P318" s="21"/>
      <c r="Q318" s="236"/>
    </row>
    <row r="319" spans="1:17" ht="76.5" hidden="1" customHeight="1">
      <c r="A319" s="32">
        <v>321</v>
      </c>
      <c r="B319" s="33" t="s">
        <v>3508</v>
      </c>
      <c r="C319" s="65" t="s">
        <v>3854</v>
      </c>
      <c r="D319" s="251" t="s">
        <v>3855</v>
      </c>
      <c r="E319" s="33" t="s">
        <v>3889</v>
      </c>
      <c r="F319" s="33" t="s">
        <v>222</v>
      </c>
      <c r="G319" s="33" t="s">
        <v>39</v>
      </c>
      <c r="H319" s="36" t="s">
        <v>3890</v>
      </c>
      <c r="I319" s="36" t="s">
        <v>3858</v>
      </c>
      <c r="J319" s="46" t="s">
        <v>3513</v>
      </c>
      <c r="K319" s="36" t="s">
        <v>3891</v>
      </c>
      <c r="L319" s="36" t="s">
        <v>3892</v>
      </c>
      <c r="M319" s="35" t="s">
        <v>194</v>
      </c>
      <c r="N319" s="495"/>
      <c r="O319" s="21"/>
      <c r="P319" s="21"/>
      <c r="Q319" s="236"/>
    </row>
    <row r="320" spans="1:17" ht="76.5" hidden="1" customHeight="1">
      <c r="A320" s="32">
        <v>322</v>
      </c>
      <c r="B320" s="33" t="s">
        <v>3508</v>
      </c>
      <c r="C320" s="65" t="s">
        <v>3854</v>
      </c>
      <c r="D320" s="251" t="s">
        <v>3855</v>
      </c>
      <c r="E320" s="33" t="s">
        <v>3893</v>
      </c>
      <c r="F320" s="33" t="s">
        <v>222</v>
      </c>
      <c r="G320" s="33" t="s">
        <v>40</v>
      </c>
      <c r="H320" s="36" t="s">
        <v>3894</v>
      </c>
      <c r="I320" s="36" t="s">
        <v>2340</v>
      </c>
      <c r="J320" s="46" t="s">
        <v>3513</v>
      </c>
      <c r="K320" s="36" t="s">
        <v>3895</v>
      </c>
      <c r="L320" s="36" t="s">
        <v>3896</v>
      </c>
      <c r="M320" s="35" t="s">
        <v>194</v>
      </c>
      <c r="N320" s="495"/>
      <c r="O320" s="21"/>
      <c r="P320" s="21"/>
      <c r="Q320" s="236"/>
    </row>
    <row r="321" spans="1:19" ht="76.5" hidden="1" customHeight="1">
      <c r="A321" s="32">
        <v>323</v>
      </c>
      <c r="B321" s="33" t="s">
        <v>3508</v>
      </c>
      <c r="C321" s="65" t="s">
        <v>3854</v>
      </c>
      <c r="D321" s="251" t="s">
        <v>3855</v>
      </c>
      <c r="E321" s="33" t="s">
        <v>3897</v>
      </c>
      <c r="F321" s="33" t="s">
        <v>222</v>
      </c>
      <c r="G321" s="33" t="s">
        <v>40</v>
      </c>
      <c r="H321" s="36" t="s">
        <v>3898</v>
      </c>
      <c r="I321" s="36" t="s">
        <v>2340</v>
      </c>
      <c r="J321" s="46" t="s">
        <v>3513</v>
      </c>
      <c r="K321" s="36" t="s">
        <v>3899</v>
      </c>
      <c r="L321" s="36" t="s">
        <v>3900</v>
      </c>
      <c r="M321" s="35" t="s">
        <v>194</v>
      </c>
      <c r="N321" s="495"/>
      <c r="O321" s="21"/>
      <c r="P321" s="21"/>
      <c r="Q321" s="236"/>
    </row>
    <row r="322" spans="1:19" ht="76.5" hidden="1" customHeight="1">
      <c r="A322" s="32">
        <v>324</v>
      </c>
      <c r="B322" s="33" t="s">
        <v>3508</v>
      </c>
      <c r="C322" s="65" t="s">
        <v>3854</v>
      </c>
      <c r="D322" s="251" t="s">
        <v>3855</v>
      </c>
      <c r="E322" s="33" t="s">
        <v>3901</v>
      </c>
      <c r="F322" s="33" t="s">
        <v>222</v>
      </c>
      <c r="G322" s="33" t="s">
        <v>40</v>
      </c>
      <c r="H322" s="36" t="s">
        <v>3902</v>
      </c>
      <c r="I322" s="36" t="s">
        <v>2340</v>
      </c>
      <c r="J322" s="46" t="s">
        <v>3513</v>
      </c>
      <c r="K322" s="36" t="s">
        <v>3903</v>
      </c>
      <c r="L322" s="36" t="s">
        <v>3904</v>
      </c>
      <c r="M322" s="35" t="s">
        <v>194</v>
      </c>
      <c r="N322" s="495"/>
      <c r="O322" s="21"/>
      <c r="P322" s="21"/>
      <c r="Q322" s="236"/>
    </row>
    <row r="323" spans="1:19" ht="76.5" hidden="1" customHeight="1">
      <c r="A323" s="32">
        <v>325</v>
      </c>
      <c r="B323" s="33" t="s">
        <v>3508</v>
      </c>
      <c r="C323" s="65" t="s">
        <v>3854</v>
      </c>
      <c r="D323" s="251" t="s">
        <v>3855</v>
      </c>
      <c r="E323" s="33" t="s">
        <v>3905</v>
      </c>
      <c r="F323" s="33" t="s">
        <v>222</v>
      </c>
      <c r="G323" s="33" t="s">
        <v>39</v>
      </c>
      <c r="H323" s="36" t="s">
        <v>3906</v>
      </c>
      <c r="I323" s="36" t="s">
        <v>3907</v>
      </c>
      <c r="J323" s="46" t="s">
        <v>3513</v>
      </c>
      <c r="K323" s="36" t="s">
        <v>3908</v>
      </c>
      <c r="L323" s="36" t="s">
        <v>3909</v>
      </c>
      <c r="M323" s="35" t="s">
        <v>194</v>
      </c>
      <c r="N323" s="495"/>
      <c r="O323" s="21"/>
      <c r="P323" s="21"/>
      <c r="Q323" s="236"/>
    </row>
    <row r="324" spans="1:19" ht="76.5" hidden="1" customHeight="1">
      <c r="A324" s="32">
        <v>326</v>
      </c>
      <c r="B324" s="33" t="s">
        <v>3508</v>
      </c>
      <c r="C324" s="65" t="s">
        <v>3854</v>
      </c>
      <c r="D324" s="251" t="s">
        <v>3855</v>
      </c>
      <c r="E324" s="33" t="s">
        <v>3910</v>
      </c>
      <c r="F324" s="33" t="s">
        <v>222</v>
      </c>
      <c r="G324" s="33" t="s">
        <v>40</v>
      </c>
      <c r="H324" s="36" t="s">
        <v>3911</v>
      </c>
      <c r="I324" s="36" t="s">
        <v>3858</v>
      </c>
      <c r="J324" s="46" t="s">
        <v>3513</v>
      </c>
      <c r="K324" s="36" t="s">
        <v>3912</v>
      </c>
      <c r="L324" s="36" t="s">
        <v>3913</v>
      </c>
      <c r="M324" s="35" t="s">
        <v>194</v>
      </c>
      <c r="N324" s="498"/>
      <c r="O324" s="242"/>
      <c r="P324" s="242"/>
      <c r="Q324" s="243"/>
    </row>
    <row r="325" spans="1:19" ht="76.5" hidden="1" customHeight="1">
      <c r="A325" s="32">
        <v>327</v>
      </c>
      <c r="B325" s="33" t="s">
        <v>3508</v>
      </c>
      <c r="C325" s="65" t="s">
        <v>3854</v>
      </c>
      <c r="D325" s="251" t="s">
        <v>3855</v>
      </c>
      <c r="E325" s="33" t="s">
        <v>3914</v>
      </c>
      <c r="F325" s="33" t="s">
        <v>222</v>
      </c>
      <c r="G325" s="33" t="s">
        <v>40</v>
      </c>
      <c r="H325" s="36" t="s">
        <v>3915</v>
      </c>
      <c r="I325" s="36" t="s">
        <v>3916</v>
      </c>
      <c r="J325" s="46" t="s">
        <v>3513</v>
      </c>
      <c r="K325" s="36" t="s">
        <v>3917</v>
      </c>
      <c r="L325" s="36" t="s">
        <v>3918</v>
      </c>
      <c r="M325" s="35" t="s">
        <v>194</v>
      </c>
      <c r="N325" s="495"/>
      <c r="O325" s="21"/>
      <c r="P325" s="21"/>
      <c r="Q325" s="236"/>
    </row>
    <row r="326" spans="1:19" ht="76.5" hidden="1" customHeight="1">
      <c r="A326" s="32">
        <v>328</v>
      </c>
      <c r="B326" s="33" t="s">
        <v>3508</v>
      </c>
      <c r="C326" s="65" t="s">
        <v>3854</v>
      </c>
      <c r="D326" s="251" t="s">
        <v>3855</v>
      </c>
      <c r="E326" s="33" t="s">
        <v>3919</v>
      </c>
      <c r="F326" s="33" t="s">
        <v>222</v>
      </c>
      <c r="G326" s="33" t="s">
        <v>40</v>
      </c>
      <c r="H326" s="36" t="s">
        <v>3920</v>
      </c>
      <c r="I326" s="36" t="s">
        <v>3921</v>
      </c>
      <c r="J326" s="46" t="s">
        <v>3513</v>
      </c>
      <c r="K326" s="36" t="s">
        <v>3922</v>
      </c>
      <c r="L326" s="36" t="s">
        <v>3923</v>
      </c>
      <c r="M326" s="35" t="s">
        <v>194</v>
      </c>
      <c r="N326" s="495"/>
      <c r="O326" s="21"/>
      <c r="P326" s="21"/>
      <c r="Q326" s="236"/>
    </row>
    <row r="327" spans="1:19" ht="76.5" hidden="1" customHeight="1">
      <c r="A327" s="32">
        <v>329</v>
      </c>
      <c r="B327" s="33" t="s">
        <v>3508</v>
      </c>
      <c r="C327" s="65" t="s">
        <v>3854</v>
      </c>
      <c r="D327" s="251" t="s">
        <v>3855</v>
      </c>
      <c r="E327" s="33" t="s">
        <v>3924</v>
      </c>
      <c r="F327" s="33" t="s">
        <v>222</v>
      </c>
      <c r="G327" s="33" t="s">
        <v>39</v>
      </c>
      <c r="H327" s="36" t="s">
        <v>3925</v>
      </c>
      <c r="I327" s="36" t="s">
        <v>2340</v>
      </c>
      <c r="J327" s="46" t="s">
        <v>3513</v>
      </c>
      <c r="K327" s="36" t="s">
        <v>3926</v>
      </c>
      <c r="L327" s="36" t="s">
        <v>3927</v>
      </c>
      <c r="M327" s="35" t="s">
        <v>194</v>
      </c>
      <c r="N327" s="495"/>
      <c r="O327" s="21"/>
      <c r="P327" s="21"/>
      <c r="Q327" s="236"/>
    </row>
    <row r="328" spans="1:19" ht="76.5" hidden="1" customHeight="1">
      <c r="A328" s="32">
        <v>330</v>
      </c>
      <c r="B328" s="33" t="s">
        <v>3508</v>
      </c>
      <c r="C328" s="65" t="s">
        <v>3854</v>
      </c>
      <c r="D328" s="251" t="s">
        <v>3855</v>
      </c>
      <c r="E328" s="33" t="s">
        <v>3928</v>
      </c>
      <c r="F328" s="33" t="s">
        <v>222</v>
      </c>
      <c r="G328" s="33" t="s">
        <v>41</v>
      </c>
      <c r="H328" s="36" t="s">
        <v>3929</v>
      </c>
      <c r="I328" s="36" t="s">
        <v>3930</v>
      </c>
      <c r="J328" s="46" t="s">
        <v>3513</v>
      </c>
      <c r="K328" s="36" t="s">
        <v>3931</v>
      </c>
      <c r="L328" s="36" t="s">
        <v>3932</v>
      </c>
      <c r="M328" s="35" t="s">
        <v>194</v>
      </c>
      <c r="N328" s="495"/>
      <c r="O328" s="21"/>
      <c r="P328" s="21"/>
      <c r="Q328" s="236"/>
    </row>
    <row r="329" spans="1:19" ht="215.25" hidden="1" customHeight="1">
      <c r="A329" s="32">
        <v>135</v>
      </c>
      <c r="B329" s="33" t="s">
        <v>3508</v>
      </c>
      <c r="C329" s="65" t="s">
        <v>2914</v>
      </c>
      <c r="D329" s="67" t="s">
        <v>2915</v>
      </c>
      <c r="E329" s="33" t="s">
        <v>3933</v>
      </c>
      <c r="F329" s="33" t="s">
        <v>222</v>
      </c>
      <c r="G329" s="33" t="s">
        <v>40</v>
      </c>
      <c r="H329" s="53" t="s">
        <v>3934</v>
      </c>
      <c r="I329" s="36" t="s">
        <v>3935</v>
      </c>
      <c r="J329" s="46" t="s">
        <v>3513</v>
      </c>
      <c r="K329" s="53" t="s">
        <v>3936</v>
      </c>
      <c r="L329" s="53" t="s">
        <v>3937</v>
      </c>
      <c r="M329" s="35" t="s">
        <v>194</v>
      </c>
      <c r="N329" s="495"/>
      <c r="O329" s="21"/>
      <c r="P329" s="21"/>
      <c r="Q329" s="236"/>
      <c r="R329" s="39"/>
      <c r="S329" s="40" t="s">
        <v>2345</v>
      </c>
    </row>
    <row r="330" spans="1:19" ht="76.5" hidden="1" customHeight="1">
      <c r="A330" s="32">
        <v>331</v>
      </c>
      <c r="B330" s="33" t="s">
        <v>3508</v>
      </c>
      <c r="C330" s="33" t="s">
        <v>3938</v>
      </c>
      <c r="D330" s="36" t="s">
        <v>3939</v>
      </c>
      <c r="E330" s="33" t="s">
        <v>3940</v>
      </c>
      <c r="F330" s="33" t="s">
        <v>222</v>
      </c>
      <c r="G330" s="33" t="s">
        <v>39</v>
      </c>
      <c r="H330" s="36" t="s">
        <v>3941</v>
      </c>
      <c r="I330" s="36" t="s">
        <v>3858</v>
      </c>
      <c r="J330" s="46" t="s">
        <v>3513</v>
      </c>
      <c r="K330" s="36" t="s">
        <v>3942</v>
      </c>
      <c r="L330" s="36" t="s">
        <v>3943</v>
      </c>
      <c r="M330" s="35" t="s">
        <v>194</v>
      </c>
      <c r="N330" s="495"/>
      <c r="O330" s="21"/>
      <c r="P330" s="21"/>
      <c r="Q330" s="236" t="s">
        <v>3861</v>
      </c>
    </row>
    <row r="331" spans="1:19" ht="76.5" hidden="1" customHeight="1">
      <c r="A331" s="32">
        <v>332</v>
      </c>
      <c r="B331" s="33" t="s">
        <v>3508</v>
      </c>
      <c r="C331" s="65" t="s">
        <v>3938</v>
      </c>
      <c r="D331" s="67" t="s">
        <v>3939</v>
      </c>
      <c r="E331" s="33" t="s">
        <v>3944</v>
      </c>
      <c r="F331" s="33" t="s">
        <v>222</v>
      </c>
      <c r="G331" s="33" t="s">
        <v>40</v>
      </c>
      <c r="H331" s="36" t="s">
        <v>3945</v>
      </c>
      <c r="I331" s="36" t="s">
        <v>3946</v>
      </c>
      <c r="J331" s="46" t="s">
        <v>3513</v>
      </c>
      <c r="K331" s="36" t="s">
        <v>3947</v>
      </c>
      <c r="L331" s="36" t="s">
        <v>3948</v>
      </c>
      <c r="M331" s="35" t="s">
        <v>194</v>
      </c>
      <c r="N331" s="495"/>
      <c r="O331" s="21"/>
      <c r="P331" s="21"/>
      <c r="Q331" s="236"/>
    </row>
    <row r="332" spans="1:19" ht="76.5" hidden="1" customHeight="1">
      <c r="A332" s="32">
        <v>333</v>
      </c>
      <c r="B332" s="33" t="s">
        <v>3508</v>
      </c>
      <c r="C332" s="65" t="s">
        <v>3938</v>
      </c>
      <c r="D332" s="67" t="s">
        <v>3939</v>
      </c>
      <c r="E332" s="33" t="s">
        <v>3949</v>
      </c>
      <c r="F332" s="33" t="s">
        <v>403</v>
      </c>
      <c r="G332" s="33" t="s">
        <v>40</v>
      </c>
      <c r="H332" s="36" t="s">
        <v>2928</v>
      </c>
      <c r="I332" s="36" t="s">
        <v>3858</v>
      </c>
      <c r="J332" s="46" t="s">
        <v>3513</v>
      </c>
      <c r="K332" s="36" t="s">
        <v>3950</v>
      </c>
      <c r="L332" s="36" t="s">
        <v>2930</v>
      </c>
      <c r="M332" s="35" t="s">
        <v>194</v>
      </c>
      <c r="N332" s="495"/>
      <c r="O332" s="21"/>
      <c r="P332" s="21"/>
      <c r="Q332" s="236"/>
    </row>
    <row r="333" spans="1:19" ht="76.5" hidden="1" customHeight="1">
      <c r="A333" s="32">
        <v>334</v>
      </c>
      <c r="B333" s="33" t="s">
        <v>3508</v>
      </c>
      <c r="C333" s="65" t="s">
        <v>3938</v>
      </c>
      <c r="D333" s="67" t="s">
        <v>3939</v>
      </c>
      <c r="E333" s="33" t="s">
        <v>3951</v>
      </c>
      <c r="F333" s="33" t="s">
        <v>222</v>
      </c>
      <c r="G333" s="33" t="s">
        <v>40</v>
      </c>
      <c r="H333" s="36" t="s">
        <v>3952</v>
      </c>
      <c r="I333" s="36" t="s">
        <v>3953</v>
      </c>
      <c r="J333" s="46" t="s">
        <v>3513</v>
      </c>
      <c r="K333" s="36" t="s">
        <v>3954</v>
      </c>
      <c r="L333" s="36" t="s">
        <v>3955</v>
      </c>
      <c r="M333" s="35" t="s">
        <v>194</v>
      </c>
      <c r="N333" s="495"/>
      <c r="O333" s="21"/>
      <c r="P333" s="21"/>
      <c r="Q333" s="236"/>
    </row>
    <row r="334" spans="1:19" ht="76.5" hidden="1" customHeight="1">
      <c r="A334" s="32">
        <v>335</v>
      </c>
      <c r="B334" s="33" t="s">
        <v>3508</v>
      </c>
      <c r="C334" s="65" t="s">
        <v>3938</v>
      </c>
      <c r="D334" s="67" t="s">
        <v>3939</v>
      </c>
      <c r="E334" s="33" t="s">
        <v>3956</v>
      </c>
      <c r="F334" s="33" t="s">
        <v>222</v>
      </c>
      <c r="G334" s="33" t="s">
        <v>40</v>
      </c>
      <c r="H334" s="36" t="s">
        <v>3957</v>
      </c>
      <c r="I334" s="36" t="s">
        <v>3858</v>
      </c>
      <c r="J334" s="46" t="s">
        <v>3513</v>
      </c>
      <c r="K334" s="36" t="s">
        <v>3958</v>
      </c>
      <c r="L334" s="36" t="s">
        <v>3959</v>
      </c>
      <c r="M334" s="35" t="s">
        <v>194</v>
      </c>
      <c r="N334" s="495"/>
      <c r="O334" s="21"/>
      <c r="P334" s="21"/>
      <c r="Q334" s="236"/>
    </row>
    <row r="335" spans="1:19" ht="76.5" hidden="1" customHeight="1">
      <c r="A335" s="32">
        <v>336</v>
      </c>
      <c r="B335" s="33" t="s">
        <v>3508</v>
      </c>
      <c r="C335" s="65" t="s">
        <v>3938</v>
      </c>
      <c r="D335" s="67" t="s">
        <v>3939</v>
      </c>
      <c r="E335" s="33" t="s">
        <v>3960</v>
      </c>
      <c r="F335" s="33" t="s">
        <v>403</v>
      </c>
      <c r="G335" s="33" t="s">
        <v>40</v>
      </c>
      <c r="H335" s="36" t="s">
        <v>3961</v>
      </c>
      <c r="I335" s="36" t="s">
        <v>3858</v>
      </c>
      <c r="J335" s="46" t="s">
        <v>3513</v>
      </c>
      <c r="K335" s="36" t="s">
        <v>3962</v>
      </c>
      <c r="L335" s="36" t="s">
        <v>3870</v>
      </c>
      <c r="M335" s="35" t="s">
        <v>194</v>
      </c>
      <c r="N335" s="495"/>
      <c r="O335" s="21"/>
      <c r="P335" s="21"/>
      <c r="Q335" s="236"/>
    </row>
    <row r="336" spans="1:19" ht="76.5" hidden="1" customHeight="1">
      <c r="A336" s="32">
        <v>337</v>
      </c>
      <c r="B336" s="33" t="s">
        <v>3508</v>
      </c>
      <c r="C336" s="65" t="s">
        <v>3938</v>
      </c>
      <c r="D336" s="67" t="s">
        <v>3939</v>
      </c>
      <c r="E336" s="33" t="s">
        <v>3963</v>
      </c>
      <c r="F336" s="33" t="s">
        <v>222</v>
      </c>
      <c r="G336" s="33" t="s">
        <v>40</v>
      </c>
      <c r="H336" s="36" t="s">
        <v>3964</v>
      </c>
      <c r="I336" s="36" t="s">
        <v>3953</v>
      </c>
      <c r="J336" s="46" t="s">
        <v>3513</v>
      </c>
      <c r="K336" s="36" t="s">
        <v>3965</v>
      </c>
      <c r="L336" s="36" t="s">
        <v>3966</v>
      </c>
      <c r="M336" s="35" t="s">
        <v>194</v>
      </c>
      <c r="N336" s="495"/>
      <c r="O336" s="21"/>
      <c r="P336" s="21"/>
      <c r="Q336" s="236"/>
    </row>
    <row r="337" spans="1:17" ht="76.5" hidden="1" customHeight="1">
      <c r="A337" s="32">
        <v>338</v>
      </c>
      <c r="B337" s="33" t="s">
        <v>3508</v>
      </c>
      <c r="C337" s="65" t="s">
        <v>3938</v>
      </c>
      <c r="D337" s="67" t="s">
        <v>3939</v>
      </c>
      <c r="E337" s="33" t="s">
        <v>3967</v>
      </c>
      <c r="F337" s="33" t="s">
        <v>222</v>
      </c>
      <c r="G337" s="33" t="s">
        <v>40</v>
      </c>
      <c r="H337" s="36" t="s">
        <v>3968</v>
      </c>
      <c r="I337" s="36" t="s">
        <v>3858</v>
      </c>
      <c r="J337" s="46" t="s">
        <v>3513</v>
      </c>
      <c r="K337" s="36" t="s">
        <v>3969</v>
      </c>
      <c r="L337" s="36" t="s">
        <v>3970</v>
      </c>
      <c r="M337" s="35" t="s">
        <v>194</v>
      </c>
      <c r="N337" s="495"/>
      <c r="O337" s="21"/>
      <c r="P337" s="21"/>
      <c r="Q337" s="236"/>
    </row>
    <row r="338" spans="1:17" ht="76.5" hidden="1" customHeight="1">
      <c r="A338" s="32">
        <v>339</v>
      </c>
      <c r="B338" s="33" t="s">
        <v>3508</v>
      </c>
      <c r="C338" s="65" t="s">
        <v>3938</v>
      </c>
      <c r="D338" s="67" t="s">
        <v>3939</v>
      </c>
      <c r="E338" s="33" t="s">
        <v>3971</v>
      </c>
      <c r="F338" s="33" t="s">
        <v>222</v>
      </c>
      <c r="G338" s="33" t="s">
        <v>41</v>
      </c>
      <c r="H338" s="36" t="s">
        <v>3972</v>
      </c>
      <c r="I338" s="36" t="s">
        <v>3858</v>
      </c>
      <c r="J338" s="46" t="s">
        <v>3513</v>
      </c>
      <c r="K338" s="36" t="s">
        <v>3973</v>
      </c>
      <c r="L338" s="36" t="s">
        <v>3974</v>
      </c>
      <c r="M338" s="35" t="s">
        <v>194</v>
      </c>
      <c r="N338" s="495"/>
      <c r="O338" s="21"/>
      <c r="P338" s="21"/>
      <c r="Q338" s="236"/>
    </row>
    <row r="339" spans="1:17" ht="76.5" hidden="1" customHeight="1">
      <c r="A339" s="32">
        <v>340</v>
      </c>
      <c r="B339" s="33" t="s">
        <v>3508</v>
      </c>
      <c r="C339" s="65" t="s">
        <v>3938</v>
      </c>
      <c r="D339" s="67" t="s">
        <v>3939</v>
      </c>
      <c r="E339" s="33" t="s">
        <v>3975</v>
      </c>
      <c r="F339" s="33" t="s">
        <v>222</v>
      </c>
      <c r="G339" s="33" t="s">
        <v>40</v>
      </c>
      <c r="H339" s="36" t="s">
        <v>3976</v>
      </c>
      <c r="I339" s="36" t="s">
        <v>3977</v>
      </c>
      <c r="J339" s="46" t="s">
        <v>3513</v>
      </c>
      <c r="K339" s="36" t="s">
        <v>3978</v>
      </c>
      <c r="L339" s="36" t="s">
        <v>3979</v>
      </c>
      <c r="M339" s="35" t="s">
        <v>194</v>
      </c>
      <c r="N339" s="495"/>
      <c r="O339" s="21"/>
      <c r="P339" s="21"/>
      <c r="Q339" s="236"/>
    </row>
    <row r="340" spans="1:17" ht="76.5" hidden="1" customHeight="1">
      <c r="A340" s="32">
        <v>341</v>
      </c>
      <c r="B340" s="33" t="s">
        <v>3508</v>
      </c>
      <c r="C340" s="65" t="s">
        <v>3938</v>
      </c>
      <c r="D340" s="67" t="s">
        <v>3939</v>
      </c>
      <c r="E340" s="33" t="s">
        <v>3980</v>
      </c>
      <c r="F340" s="32" t="s">
        <v>403</v>
      </c>
      <c r="G340" s="33" t="s">
        <v>40</v>
      </c>
      <c r="H340" s="236" t="s">
        <v>3981</v>
      </c>
      <c r="I340" s="36" t="s">
        <v>3858</v>
      </c>
      <c r="J340" s="46" t="s">
        <v>3513</v>
      </c>
      <c r="K340" s="236" t="s">
        <v>3982</v>
      </c>
      <c r="L340" s="236" t="s">
        <v>3983</v>
      </c>
      <c r="M340" s="35" t="s">
        <v>194</v>
      </c>
      <c r="N340" s="495"/>
      <c r="O340" s="21"/>
      <c r="P340" s="21"/>
      <c r="Q340" s="236"/>
    </row>
    <row r="341" spans="1:17" ht="76.5" hidden="1" customHeight="1">
      <c r="A341" s="32">
        <v>342</v>
      </c>
      <c r="B341" s="33" t="s">
        <v>3508</v>
      </c>
      <c r="C341" s="65" t="s">
        <v>3938</v>
      </c>
      <c r="D341" s="67" t="s">
        <v>3939</v>
      </c>
      <c r="E341" s="33" t="s">
        <v>3984</v>
      </c>
      <c r="F341" s="33" t="s">
        <v>222</v>
      </c>
      <c r="G341" s="33" t="s">
        <v>40</v>
      </c>
      <c r="H341" s="61" t="s">
        <v>2962</v>
      </c>
      <c r="I341" s="61" t="s">
        <v>3985</v>
      </c>
      <c r="J341" s="46" t="s">
        <v>3513</v>
      </c>
      <c r="K341" s="61" t="s">
        <v>2964</v>
      </c>
      <c r="L341" s="92" t="s">
        <v>2965</v>
      </c>
      <c r="M341" s="35" t="s">
        <v>194</v>
      </c>
      <c r="N341" s="495"/>
      <c r="O341" s="21"/>
      <c r="P341" s="21"/>
      <c r="Q341" s="38" t="s">
        <v>2967</v>
      </c>
    </row>
    <row r="342" spans="1:17" ht="76.5" hidden="1" customHeight="1">
      <c r="A342" s="32">
        <v>343</v>
      </c>
      <c r="B342" s="33" t="s">
        <v>3508</v>
      </c>
      <c r="C342" s="65" t="s">
        <v>3938</v>
      </c>
      <c r="D342" s="67" t="s">
        <v>3939</v>
      </c>
      <c r="E342" s="33" t="s">
        <v>3986</v>
      </c>
      <c r="F342" s="33" t="s">
        <v>222</v>
      </c>
      <c r="G342" s="33" t="s">
        <v>40</v>
      </c>
      <c r="H342" s="36" t="s">
        <v>2969</v>
      </c>
      <c r="I342" s="93" t="s">
        <v>2970</v>
      </c>
      <c r="J342" s="46" t="s">
        <v>3513</v>
      </c>
      <c r="K342" s="36" t="s">
        <v>2971</v>
      </c>
      <c r="L342" s="53" t="s">
        <v>2972</v>
      </c>
      <c r="M342" s="35" t="s">
        <v>194</v>
      </c>
      <c r="N342" s="495"/>
      <c r="O342" s="21"/>
      <c r="P342" s="21"/>
      <c r="Q342" s="38" t="s">
        <v>2974</v>
      </c>
    </row>
    <row r="343" spans="1:17" ht="76.5" hidden="1" customHeight="1">
      <c r="A343" s="32">
        <v>344</v>
      </c>
      <c r="B343" s="33" t="s">
        <v>3508</v>
      </c>
      <c r="C343" s="65" t="s">
        <v>3938</v>
      </c>
      <c r="D343" s="67" t="s">
        <v>3939</v>
      </c>
      <c r="E343" s="33" t="s">
        <v>3987</v>
      </c>
      <c r="F343" s="33" t="s">
        <v>222</v>
      </c>
      <c r="G343" s="33" t="s">
        <v>40</v>
      </c>
      <c r="H343" s="36" t="s">
        <v>2976</v>
      </c>
      <c r="I343" s="61" t="s">
        <v>2977</v>
      </c>
      <c r="J343" s="46" t="s">
        <v>3513</v>
      </c>
      <c r="K343" s="36" t="s">
        <v>2978</v>
      </c>
      <c r="L343" s="53" t="s">
        <v>2979</v>
      </c>
      <c r="M343" s="35" t="s">
        <v>194</v>
      </c>
      <c r="N343" s="495"/>
      <c r="O343" s="21"/>
      <c r="P343" s="21"/>
      <c r="Q343" s="38" t="s">
        <v>2981</v>
      </c>
    </row>
    <row r="344" spans="1:17" ht="76.5" hidden="1" customHeight="1">
      <c r="A344" s="32">
        <v>345</v>
      </c>
      <c r="B344" s="33" t="s">
        <v>3508</v>
      </c>
      <c r="C344" s="65" t="s">
        <v>3938</v>
      </c>
      <c r="D344" s="67" t="s">
        <v>3939</v>
      </c>
      <c r="E344" s="33" t="s">
        <v>3988</v>
      </c>
      <c r="F344" s="33" t="s">
        <v>222</v>
      </c>
      <c r="G344" s="33" t="s">
        <v>40</v>
      </c>
      <c r="H344" s="61" t="s">
        <v>2983</v>
      </c>
      <c r="I344" s="61" t="s">
        <v>2984</v>
      </c>
      <c r="J344" s="46" t="s">
        <v>3513</v>
      </c>
      <c r="K344" s="36" t="s">
        <v>2985</v>
      </c>
      <c r="L344" s="92" t="s">
        <v>2986</v>
      </c>
      <c r="M344" s="35" t="s">
        <v>194</v>
      </c>
      <c r="N344" s="495"/>
      <c r="O344" s="21"/>
      <c r="P344" s="21"/>
      <c r="Q344" s="38" t="s">
        <v>2988</v>
      </c>
    </row>
    <row r="345" spans="1:17" ht="76.5" hidden="1" customHeight="1">
      <c r="A345" s="32">
        <v>346</v>
      </c>
      <c r="B345" s="33" t="s">
        <v>3508</v>
      </c>
      <c r="C345" s="65" t="s">
        <v>3938</v>
      </c>
      <c r="D345" s="67" t="s">
        <v>3939</v>
      </c>
      <c r="E345" s="33" t="s">
        <v>3989</v>
      </c>
      <c r="F345" s="33" t="s">
        <v>222</v>
      </c>
      <c r="G345" s="33" t="s">
        <v>40</v>
      </c>
      <c r="H345" s="36" t="s">
        <v>3016</v>
      </c>
      <c r="I345" s="61" t="s">
        <v>3017</v>
      </c>
      <c r="J345" s="46" t="s">
        <v>3513</v>
      </c>
      <c r="K345" s="36" t="s">
        <v>3018</v>
      </c>
      <c r="L345" s="53" t="s">
        <v>3019</v>
      </c>
      <c r="M345" s="35" t="s">
        <v>194</v>
      </c>
      <c r="N345" s="495"/>
      <c r="O345" s="21"/>
      <c r="P345" s="21"/>
      <c r="Q345" s="38" t="s">
        <v>3020</v>
      </c>
    </row>
    <row r="346" spans="1:17" ht="76.5" hidden="1" customHeight="1">
      <c r="A346" s="32">
        <v>347</v>
      </c>
      <c r="B346" s="33" t="s">
        <v>3508</v>
      </c>
      <c r="C346" s="65" t="s">
        <v>3938</v>
      </c>
      <c r="D346" s="67" t="s">
        <v>3939</v>
      </c>
      <c r="E346" s="33" t="s">
        <v>3990</v>
      </c>
      <c r="F346" s="33" t="s">
        <v>222</v>
      </c>
      <c r="G346" s="33" t="s">
        <v>40</v>
      </c>
      <c r="H346" s="36" t="s">
        <v>3022</v>
      </c>
      <c r="I346" s="61" t="s">
        <v>3991</v>
      </c>
      <c r="J346" s="46" t="s">
        <v>3513</v>
      </c>
      <c r="K346" s="36" t="s">
        <v>3024</v>
      </c>
      <c r="L346" s="53" t="s">
        <v>3025</v>
      </c>
      <c r="M346" s="35" t="s">
        <v>194</v>
      </c>
      <c r="N346" s="495"/>
      <c r="O346" s="21"/>
      <c r="P346" s="21"/>
      <c r="Q346" s="38" t="s">
        <v>3992</v>
      </c>
    </row>
    <row r="347" spans="1:17" ht="76.5" hidden="1" customHeight="1">
      <c r="A347" s="32">
        <v>348</v>
      </c>
      <c r="B347" s="33" t="s">
        <v>3508</v>
      </c>
      <c r="C347" s="65" t="s">
        <v>3938</v>
      </c>
      <c r="D347" s="67" t="s">
        <v>3939</v>
      </c>
      <c r="E347" s="33" t="s">
        <v>3993</v>
      </c>
      <c r="F347" s="33" t="s">
        <v>403</v>
      </c>
      <c r="G347" s="33" t="s">
        <v>40</v>
      </c>
      <c r="H347" s="36" t="s">
        <v>3030</v>
      </c>
      <c r="I347" s="61" t="s">
        <v>3031</v>
      </c>
      <c r="J347" s="46" t="s">
        <v>3513</v>
      </c>
      <c r="K347" s="36" t="s">
        <v>3032</v>
      </c>
      <c r="L347" s="53" t="s">
        <v>3033</v>
      </c>
      <c r="M347" s="35" t="s">
        <v>194</v>
      </c>
      <c r="N347" s="495"/>
      <c r="O347" s="21"/>
      <c r="P347" s="21"/>
      <c r="Q347" s="38" t="s">
        <v>3994</v>
      </c>
    </row>
    <row r="348" spans="1:17" ht="76.5" hidden="1" customHeight="1">
      <c r="A348" s="32">
        <v>349</v>
      </c>
      <c r="B348" s="33" t="s">
        <v>3508</v>
      </c>
      <c r="C348" s="65" t="s">
        <v>3938</v>
      </c>
      <c r="D348" s="67" t="s">
        <v>3939</v>
      </c>
      <c r="E348" s="33" t="s">
        <v>3995</v>
      </c>
      <c r="F348" s="33" t="s">
        <v>222</v>
      </c>
      <c r="G348" s="33" t="s">
        <v>40</v>
      </c>
      <c r="H348" s="36" t="s">
        <v>3036</v>
      </c>
      <c r="I348" s="61" t="s">
        <v>3037</v>
      </c>
      <c r="J348" s="46" t="s">
        <v>3513</v>
      </c>
      <c r="K348" s="36" t="s">
        <v>3038</v>
      </c>
      <c r="L348" s="53" t="s">
        <v>3039</v>
      </c>
      <c r="M348" s="35" t="s">
        <v>194</v>
      </c>
      <c r="N348" s="495"/>
      <c r="O348" s="21"/>
      <c r="P348" s="21"/>
      <c r="Q348" s="38" t="s">
        <v>3992</v>
      </c>
    </row>
    <row r="349" spans="1:17" ht="76.5" hidden="1" customHeight="1">
      <c r="A349" s="32">
        <v>350</v>
      </c>
      <c r="B349" s="33" t="s">
        <v>3508</v>
      </c>
      <c r="C349" s="65" t="s">
        <v>3938</v>
      </c>
      <c r="D349" s="67" t="s">
        <v>3939</v>
      </c>
      <c r="E349" s="33" t="s">
        <v>3996</v>
      </c>
      <c r="F349" s="33" t="s">
        <v>222</v>
      </c>
      <c r="G349" s="33" t="s">
        <v>40</v>
      </c>
      <c r="H349" s="36" t="s">
        <v>3042</v>
      </c>
      <c r="I349" s="61" t="s">
        <v>3043</v>
      </c>
      <c r="J349" s="46" t="s">
        <v>3513</v>
      </c>
      <c r="K349" s="36" t="s">
        <v>3044</v>
      </c>
      <c r="L349" s="53" t="s">
        <v>3045</v>
      </c>
      <c r="M349" s="35" t="s">
        <v>194</v>
      </c>
      <c r="N349" s="495"/>
      <c r="O349" s="21"/>
      <c r="P349" s="21"/>
      <c r="Q349" s="38" t="s">
        <v>3992</v>
      </c>
    </row>
    <row r="350" spans="1:17" ht="76.5" hidden="1" customHeight="1">
      <c r="A350" s="32">
        <v>351</v>
      </c>
      <c r="B350" s="33" t="s">
        <v>3508</v>
      </c>
      <c r="C350" s="65" t="s">
        <v>3938</v>
      </c>
      <c r="D350" s="67" t="s">
        <v>3939</v>
      </c>
      <c r="E350" s="33" t="s">
        <v>3997</v>
      </c>
      <c r="F350" s="33" t="s">
        <v>222</v>
      </c>
      <c r="G350" s="33" t="s">
        <v>40</v>
      </c>
      <c r="H350" s="36" t="s">
        <v>3047</v>
      </c>
      <c r="I350" s="61" t="s">
        <v>3048</v>
      </c>
      <c r="J350" s="46" t="s">
        <v>3513</v>
      </c>
      <c r="K350" s="36" t="s">
        <v>3049</v>
      </c>
      <c r="L350" s="53" t="s">
        <v>3050</v>
      </c>
      <c r="M350" s="35" t="s">
        <v>194</v>
      </c>
      <c r="N350" s="495"/>
      <c r="O350" s="21"/>
      <c r="P350" s="21"/>
      <c r="Q350" s="38" t="s">
        <v>3998</v>
      </c>
    </row>
    <row r="351" spans="1:17" ht="76.5" hidden="1" customHeight="1">
      <c r="A351" s="32">
        <v>352</v>
      </c>
      <c r="B351" s="33" t="s">
        <v>3508</v>
      </c>
      <c r="C351" s="65" t="s">
        <v>3938</v>
      </c>
      <c r="D351" s="67" t="s">
        <v>3939</v>
      </c>
      <c r="E351" s="33" t="s">
        <v>3999</v>
      </c>
      <c r="F351" s="33" t="s">
        <v>403</v>
      </c>
      <c r="G351" s="33" t="s">
        <v>40</v>
      </c>
      <c r="H351" s="36" t="s">
        <v>3058</v>
      </c>
      <c r="I351" s="61" t="s">
        <v>4000</v>
      </c>
      <c r="J351" s="46" t="s">
        <v>3513</v>
      </c>
      <c r="K351" s="36" t="s">
        <v>3060</v>
      </c>
      <c r="L351" s="53" t="s">
        <v>3061</v>
      </c>
      <c r="M351" s="35" t="s">
        <v>194</v>
      </c>
      <c r="N351" s="495"/>
      <c r="O351" s="21"/>
      <c r="P351" s="21"/>
      <c r="Q351" s="38"/>
    </row>
    <row r="352" spans="1:17" ht="76.5" hidden="1" customHeight="1">
      <c r="A352" s="32">
        <v>353</v>
      </c>
      <c r="B352" s="33" t="s">
        <v>3508</v>
      </c>
      <c r="C352" s="65" t="s">
        <v>3938</v>
      </c>
      <c r="D352" s="67" t="s">
        <v>3939</v>
      </c>
      <c r="E352" s="33" t="s">
        <v>4001</v>
      </c>
      <c r="F352" s="33" t="s">
        <v>222</v>
      </c>
      <c r="G352" s="33" t="s">
        <v>40</v>
      </c>
      <c r="H352" s="36" t="s">
        <v>3068</v>
      </c>
      <c r="I352" s="61" t="s">
        <v>4002</v>
      </c>
      <c r="J352" s="46" t="s">
        <v>3513</v>
      </c>
      <c r="K352" s="36" t="s">
        <v>3070</v>
      </c>
      <c r="L352" s="53" t="s">
        <v>3071</v>
      </c>
      <c r="M352" s="35" t="s">
        <v>194</v>
      </c>
      <c r="N352" s="495"/>
      <c r="O352" s="21"/>
      <c r="P352" s="21"/>
      <c r="Q352" s="38" t="s">
        <v>4003</v>
      </c>
    </row>
    <row r="353" spans="1:19" ht="76.5" hidden="1" customHeight="1">
      <c r="A353" s="32">
        <v>354</v>
      </c>
      <c r="B353" s="33" t="s">
        <v>3508</v>
      </c>
      <c r="C353" s="65" t="s">
        <v>3938</v>
      </c>
      <c r="D353" s="67" t="s">
        <v>3939</v>
      </c>
      <c r="E353" s="33" t="s">
        <v>4004</v>
      </c>
      <c r="F353" s="33" t="s">
        <v>222</v>
      </c>
      <c r="G353" s="33" t="s">
        <v>40</v>
      </c>
      <c r="H353" s="36" t="s">
        <v>3074</v>
      </c>
      <c r="I353" s="61" t="s">
        <v>4005</v>
      </c>
      <c r="J353" s="46" t="s">
        <v>3513</v>
      </c>
      <c r="K353" s="36" t="s">
        <v>3076</v>
      </c>
      <c r="L353" s="53" t="s">
        <v>3077</v>
      </c>
      <c r="M353" s="35" t="s">
        <v>194</v>
      </c>
      <c r="N353" s="495"/>
      <c r="O353" s="21"/>
      <c r="P353" s="21"/>
      <c r="Q353" s="38" t="s">
        <v>4006</v>
      </c>
    </row>
    <row r="354" spans="1:19" ht="76.5" hidden="1" customHeight="1">
      <c r="A354" s="32">
        <v>355</v>
      </c>
      <c r="B354" s="33" t="s">
        <v>3508</v>
      </c>
      <c r="C354" s="65" t="s">
        <v>3938</v>
      </c>
      <c r="D354" s="67" t="s">
        <v>3939</v>
      </c>
      <c r="E354" s="33" t="s">
        <v>4007</v>
      </c>
      <c r="F354" s="33" t="s">
        <v>222</v>
      </c>
      <c r="G354" s="33" t="s">
        <v>40</v>
      </c>
      <c r="H354" s="36" t="s">
        <v>3080</v>
      </c>
      <c r="I354" s="61" t="s">
        <v>4008</v>
      </c>
      <c r="J354" s="46" t="s">
        <v>3513</v>
      </c>
      <c r="K354" s="36" t="s">
        <v>3082</v>
      </c>
      <c r="L354" s="53" t="s">
        <v>3083</v>
      </c>
      <c r="M354" s="35" t="s">
        <v>194</v>
      </c>
      <c r="N354" s="495"/>
      <c r="O354" s="21"/>
      <c r="P354" s="21"/>
      <c r="Q354" s="38"/>
    </row>
    <row r="355" spans="1:19" ht="76.5" hidden="1" customHeight="1">
      <c r="A355" s="32">
        <v>135</v>
      </c>
      <c r="B355" s="33" t="s">
        <v>3508</v>
      </c>
      <c r="C355" s="65" t="s">
        <v>2914</v>
      </c>
      <c r="D355" s="67" t="s">
        <v>2915</v>
      </c>
      <c r="E355" s="33" t="s">
        <v>4009</v>
      </c>
      <c r="F355" s="33" t="s">
        <v>222</v>
      </c>
      <c r="G355" s="33" t="s">
        <v>40</v>
      </c>
      <c r="H355" s="53" t="s">
        <v>4010</v>
      </c>
      <c r="I355" s="36" t="s">
        <v>3935</v>
      </c>
      <c r="J355" s="46" t="s">
        <v>3513</v>
      </c>
      <c r="K355" s="53" t="s">
        <v>4011</v>
      </c>
      <c r="L355" s="53" t="s">
        <v>3937</v>
      </c>
      <c r="M355" s="35" t="s">
        <v>194</v>
      </c>
      <c r="N355" s="495"/>
      <c r="O355" s="21"/>
      <c r="P355" s="21"/>
      <c r="Q355" s="236"/>
      <c r="R355" s="39"/>
      <c r="S355" s="40" t="s">
        <v>2345</v>
      </c>
    </row>
    <row r="356" spans="1:19" ht="76.5" hidden="1" customHeight="1">
      <c r="A356" s="32">
        <v>356</v>
      </c>
      <c r="B356" s="33" t="s">
        <v>3508</v>
      </c>
      <c r="C356" s="33" t="s">
        <v>4012</v>
      </c>
      <c r="D356" s="36" t="s">
        <v>4013</v>
      </c>
      <c r="E356" s="33" t="s">
        <v>4014</v>
      </c>
      <c r="F356" s="33" t="s">
        <v>222</v>
      </c>
      <c r="G356" s="33" t="s">
        <v>39</v>
      </c>
      <c r="H356" s="36" t="s">
        <v>4015</v>
      </c>
      <c r="I356" s="36" t="s">
        <v>3858</v>
      </c>
      <c r="J356" s="46" t="s">
        <v>3513</v>
      </c>
      <c r="K356" s="36" t="s">
        <v>3095</v>
      </c>
      <c r="L356" s="36" t="s">
        <v>3096</v>
      </c>
      <c r="M356" s="35" t="s">
        <v>194</v>
      </c>
      <c r="N356" s="495"/>
      <c r="O356" s="21"/>
      <c r="P356" s="21"/>
      <c r="Q356" s="236"/>
    </row>
    <row r="357" spans="1:19" ht="76.5" hidden="1" customHeight="1">
      <c r="A357" s="32">
        <v>357</v>
      </c>
      <c r="B357" s="33" t="s">
        <v>3508</v>
      </c>
      <c r="C357" s="65" t="s">
        <v>4012</v>
      </c>
      <c r="D357" s="67" t="s">
        <v>3091</v>
      </c>
      <c r="E357" s="33" t="s">
        <v>4016</v>
      </c>
      <c r="F357" s="33" t="s">
        <v>222</v>
      </c>
      <c r="G357" s="33" t="s">
        <v>41</v>
      </c>
      <c r="H357" s="36" t="s">
        <v>4017</v>
      </c>
      <c r="I357" s="36" t="s">
        <v>3858</v>
      </c>
      <c r="J357" s="46" t="s">
        <v>3513</v>
      </c>
      <c r="K357" s="36" t="s">
        <v>4018</v>
      </c>
      <c r="L357" s="36" t="s">
        <v>4019</v>
      </c>
      <c r="M357" s="35" t="s">
        <v>194</v>
      </c>
      <c r="N357" s="495"/>
      <c r="O357" s="21"/>
      <c r="P357" s="21"/>
      <c r="Q357" s="236"/>
    </row>
    <row r="358" spans="1:19" ht="76.5" hidden="1" customHeight="1">
      <c r="A358" s="32">
        <v>358</v>
      </c>
      <c r="B358" s="33" t="s">
        <v>3508</v>
      </c>
      <c r="C358" s="65" t="s">
        <v>4012</v>
      </c>
      <c r="D358" s="67" t="s">
        <v>3091</v>
      </c>
      <c r="E358" s="33" t="s">
        <v>4020</v>
      </c>
      <c r="F358" s="33" t="s">
        <v>403</v>
      </c>
      <c r="G358" s="33" t="s">
        <v>41</v>
      </c>
      <c r="H358" s="36" t="s">
        <v>3102</v>
      </c>
      <c r="I358" s="36" t="s">
        <v>3858</v>
      </c>
      <c r="J358" s="46" t="s">
        <v>3513</v>
      </c>
      <c r="K358" s="36" t="s">
        <v>4021</v>
      </c>
      <c r="L358" s="36" t="s">
        <v>4022</v>
      </c>
      <c r="M358" s="35" t="s">
        <v>194</v>
      </c>
      <c r="N358" s="495"/>
      <c r="O358" s="21"/>
      <c r="P358" s="21"/>
      <c r="Q358" s="236"/>
    </row>
    <row r="359" spans="1:19" ht="76.5" hidden="1" customHeight="1">
      <c r="A359" s="32">
        <v>359</v>
      </c>
      <c r="B359" s="33" t="s">
        <v>3508</v>
      </c>
      <c r="C359" s="65" t="s">
        <v>4012</v>
      </c>
      <c r="D359" s="67" t="s">
        <v>3091</v>
      </c>
      <c r="E359" s="33" t="s">
        <v>4023</v>
      </c>
      <c r="F359" s="33" t="s">
        <v>222</v>
      </c>
      <c r="G359" s="33" t="s">
        <v>40</v>
      </c>
      <c r="H359" s="36" t="s">
        <v>4024</v>
      </c>
      <c r="I359" s="36" t="s">
        <v>4025</v>
      </c>
      <c r="J359" s="46" t="s">
        <v>3513</v>
      </c>
      <c r="K359" s="36" t="s">
        <v>4026</v>
      </c>
      <c r="L359" s="36" t="s">
        <v>4027</v>
      </c>
      <c r="M359" s="35" t="s">
        <v>194</v>
      </c>
      <c r="N359" s="495"/>
      <c r="O359" s="21"/>
      <c r="P359" s="21"/>
      <c r="Q359" s="236"/>
    </row>
    <row r="360" spans="1:19" ht="76.5" hidden="1" customHeight="1">
      <c r="A360" s="32">
        <v>360</v>
      </c>
      <c r="B360" s="33" t="s">
        <v>3508</v>
      </c>
      <c r="C360" s="65" t="s">
        <v>4012</v>
      </c>
      <c r="D360" s="67" t="s">
        <v>3091</v>
      </c>
      <c r="E360" s="33" t="s">
        <v>4028</v>
      </c>
      <c r="F360" s="33" t="s">
        <v>222</v>
      </c>
      <c r="G360" s="33" t="s">
        <v>40</v>
      </c>
      <c r="H360" s="36" t="s">
        <v>4029</v>
      </c>
      <c r="I360" s="36" t="s">
        <v>4030</v>
      </c>
      <c r="J360" s="46" t="s">
        <v>3513</v>
      </c>
      <c r="K360" s="36" t="s">
        <v>4031</v>
      </c>
      <c r="L360" s="36" t="s">
        <v>4032</v>
      </c>
      <c r="M360" s="35" t="s">
        <v>194</v>
      </c>
      <c r="N360" s="495"/>
      <c r="O360" s="21"/>
      <c r="P360" s="21"/>
      <c r="Q360" s="236"/>
    </row>
    <row r="361" spans="1:19" ht="76.5" hidden="1" customHeight="1">
      <c r="A361" s="32">
        <v>361</v>
      </c>
      <c r="B361" s="33" t="s">
        <v>3508</v>
      </c>
      <c r="C361" s="65" t="s">
        <v>4012</v>
      </c>
      <c r="D361" s="67" t="s">
        <v>3091</v>
      </c>
      <c r="E361" s="33" t="s">
        <v>4033</v>
      </c>
      <c r="F361" s="33" t="s">
        <v>222</v>
      </c>
      <c r="G361" s="33" t="s">
        <v>40</v>
      </c>
      <c r="H361" s="36" t="s">
        <v>4034</v>
      </c>
      <c r="I361" s="36"/>
      <c r="J361" s="46" t="s">
        <v>3513</v>
      </c>
      <c r="K361" s="36" t="s">
        <v>4035</v>
      </c>
      <c r="L361" s="36" t="s">
        <v>3137</v>
      </c>
      <c r="M361" s="35" t="s">
        <v>194</v>
      </c>
      <c r="N361" s="495"/>
      <c r="O361" s="21"/>
      <c r="P361" s="21"/>
      <c r="Q361" s="38" t="s">
        <v>3155</v>
      </c>
    </row>
    <row r="362" spans="1:19" ht="76.5" hidden="1" customHeight="1">
      <c r="A362" s="32">
        <v>362</v>
      </c>
      <c r="B362" s="33" t="s">
        <v>3508</v>
      </c>
      <c r="C362" s="65" t="s">
        <v>4012</v>
      </c>
      <c r="D362" s="67" t="s">
        <v>3091</v>
      </c>
      <c r="E362" s="33" t="s">
        <v>4036</v>
      </c>
      <c r="F362" s="33" t="s">
        <v>222</v>
      </c>
      <c r="G362" s="33" t="s">
        <v>40</v>
      </c>
      <c r="H362" s="36" t="s">
        <v>4037</v>
      </c>
      <c r="I362" s="36"/>
      <c r="J362" s="46" t="s">
        <v>3513</v>
      </c>
      <c r="K362" s="36" t="s">
        <v>4038</v>
      </c>
      <c r="L362" s="36" t="s">
        <v>3119</v>
      </c>
      <c r="M362" s="35" t="s">
        <v>194</v>
      </c>
      <c r="N362" s="495"/>
      <c r="O362" s="21"/>
      <c r="P362" s="21"/>
      <c r="Q362" s="38" t="s">
        <v>3161</v>
      </c>
    </row>
    <row r="363" spans="1:19" ht="143.25" hidden="1" customHeight="1">
      <c r="A363" s="32">
        <v>153</v>
      </c>
      <c r="B363" s="33" t="s">
        <v>3508</v>
      </c>
      <c r="C363" s="65" t="s">
        <v>3090</v>
      </c>
      <c r="D363" s="67" t="s">
        <v>3091</v>
      </c>
      <c r="E363" s="33" t="s">
        <v>4039</v>
      </c>
      <c r="F363" s="33" t="s">
        <v>222</v>
      </c>
      <c r="G363" s="33" t="s">
        <v>40</v>
      </c>
      <c r="H363" s="36" t="s">
        <v>3171</v>
      </c>
      <c r="I363" s="36" t="s">
        <v>3172</v>
      </c>
      <c r="J363" s="46" t="s">
        <v>2341</v>
      </c>
      <c r="K363" s="36" t="s">
        <v>3173</v>
      </c>
      <c r="L363" s="36" t="s">
        <v>3174</v>
      </c>
      <c r="M363" s="35" t="s">
        <v>194</v>
      </c>
      <c r="N363" s="495"/>
      <c r="O363" s="21"/>
      <c r="P363" s="36"/>
      <c r="Q363" s="38" t="s">
        <v>4040</v>
      </c>
      <c r="R363" s="39"/>
      <c r="S363" s="40" t="s">
        <v>2345</v>
      </c>
    </row>
    <row r="364" spans="1:19" ht="143.25" hidden="1" customHeight="1">
      <c r="A364" s="32">
        <v>154</v>
      </c>
      <c r="B364" s="33" t="s">
        <v>3508</v>
      </c>
      <c r="C364" s="65" t="s">
        <v>3090</v>
      </c>
      <c r="D364" s="67" t="s">
        <v>3091</v>
      </c>
      <c r="E364" s="33" t="s">
        <v>4041</v>
      </c>
      <c r="F364" s="33" t="s">
        <v>222</v>
      </c>
      <c r="G364" s="33" t="s">
        <v>40</v>
      </c>
      <c r="H364" s="36" t="s">
        <v>4042</v>
      </c>
      <c r="I364" s="36" t="s">
        <v>3172</v>
      </c>
      <c r="J364" s="46" t="s">
        <v>2341</v>
      </c>
      <c r="K364" s="36" t="s">
        <v>3173</v>
      </c>
      <c r="L364" s="36" t="s">
        <v>3174</v>
      </c>
      <c r="M364" s="35" t="s">
        <v>194</v>
      </c>
      <c r="N364" s="495"/>
      <c r="O364" s="21"/>
      <c r="P364" s="36"/>
      <c r="Q364" s="49" t="s">
        <v>3178</v>
      </c>
      <c r="R364" s="39"/>
      <c r="S364" s="40" t="s">
        <v>2345</v>
      </c>
    </row>
    <row r="365" spans="1:19" ht="76.5" hidden="1" customHeight="1">
      <c r="A365" s="32">
        <v>363</v>
      </c>
      <c r="B365" s="33" t="s">
        <v>3508</v>
      </c>
      <c r="C365" s="33" t="s">
        <v>4043</v>
      </c>
      <c r="D365" s="36" t="s">
        <v>3180</v>
      </c>
      <c r="E365" s="33" t="s">
        <v>4044</v>
      </c>
      <c r="F365" s="33" t="s">
        <v>222</v>
      </c>
      <c r="G365" s="33" t="s">
        <v>39</v>
      </c>
      <c r="H365" s="36" t="s">
        <v>3182</v>
      </c>
      <c r="I365" s="36" t="s">
        <v>2340</v>
      </c>
      <c r="J365" s="46" t="s">
        <v>3513</v>
      </c>
      <c r="K365" s="36" t="s">
        <v>3183</v>
      </c>
      <c r="L365" s="36" t="s">
        <v>3184</v>
      </c>
      <c r="M365" s="35" t="s">
        <v>194</v>
      </c>
      <c r="N365" s="494"/>
      <c r="O365" s="33"/>
      <c r="P365" s="38"/>
      <c r="Q365" s="36"/>
      <c r="R365" s="247"/>
    </row>
    <row r="366" spans="1:19" ht="76.5" hidden="1" customHeight="1">
      <c r="A366" s="32">
        <v>364</v>
      </c>
      <c r="B366" s="33" t="s">
        <v>3508</v>
      </c>
      <c r="C366" s="65" t="s">
        <v>4043</v>
      </c>
      <c r="D366" s="67" t="s">
        <v>3180</v>
      </c>
      <c r="E366" s="33" t="s">
        <v>4045</v>
      </c>
      <c r="F366" s="35" t="s">
        <v>222</v>
      </c>
      <c r="G366" s="33" t="s">
        <v>41</v>
      </c>
      <c r="H366" s="36" t="s">
        <v>3187</v>
      </c>
      <c r="I366" s="36" t="s">
        <v>2340</v>
      </c>
      <c r="J366" s="41" t="s">
        <v>4046</v>
      </c>
      <c r="K366" s="36" t="s">
        <v>3189</v>
      </c>
      <c r="L366" s="36" t="s">
        <v>4047</v>
      </c>
      <c r="M366" s="35" t="s">
        <v>194</v>
      </c>
      <c r="N366" s="494"/>
      <c r="O366" s="33"/>
      <c r="P366" s="36"/>
      <c r="Q366" s="254" t="s">
        <v>4048</v>
      </c>
    </row>
    <row r="367" spans="1:19" ht="76.5" hidden="1" customHeight="1">
      <c r="A367" s="32">
        <v>365</v>
      </c>
      <c r="B367" s="33" t="s">
        <v>3508</v>
      </c>
      <c r="C367" s="65" t="s">
        <v>4043</v>
      </c>
      <c r="D367" s="67" t="s">
        <v>3180</v>
      </c>
      <c r="E367" s="33" t="s">
        <v>4049</v>
      </c>
      <c r="F367" s="35" t="s">
        <v>222</v>
      </c>
      <c r="G367" s="33" t="s">
        <v>41</v>
      </c>
      <c r="H367" s="36" t="s">
        <v>3193</v>
      </c>
      <c r="I367" s="36" t="s">
        <v>2340</v>
      </c>
      <c r="J367" s="41" t="s">
        <v>4046</v>
      </c>
      <c r="K367" s="36" t="s">
        <v>3194</v>
      </c>
      <c r="L367" s="36" t="s">
        <v>3195</v>
      </c>
      <c r="M367" s="35" t="s">
        <v>194</v>
      </c>
      <c r="N367" s="494"/>
      <c r="O367" s="33"/>
      <c r="P367" s="36"/>
      <c r="Q367" s="38"/>
    </row>
    <row r="368" spans="1:19" ht="76.5" hidden="1" customHeight="1">
      <c r="A368" s="32">
        <v>366</v>
      </c>
      <c r="B368" s="33" t="s">
        <v>3508</v>
      </c>
      <c r="C368" s="65" t="s">
        <v>4043</v>
      </c>
      <c r="D368" s="67" t="s">
        <v>3180</v>
      </c>
      <c r="E368" s="33" t="s">
        <v>4050</v>
      </c>
      <c r="F368" s="35" t="s">
        <v>222</v>
      </c>
      <c r="G368" s="33" t="s">
        <v>41</v>
      </c>
      <c r="H368" s="36" t="s">
        <v>3198</v>
      </c>
      <c r="I368" s="36" t="s">
        <v>2340</v>
      </c>
      <c r="J368" s="41" t="s">
        <v>4046</v>
      </c>
      <c r="K368" s="36" t="s">
        <v>3199</v>
      </c>
      <c r="L368" s="36" t="s">
        <v>2387</v>
      </c>
      <c r="M368" s="35" t="s">
        <v>194</v>
      </c>
      <c r="N368" s="494"/>
      <c r="O368" s="33"/>
      <c r="P368" s="36"/>
      <c r="Q368" s="38"/>
    </row>
    <row r="369" spans="1:17" ht="76.5" hidden="1" customHeight="1">
      <c r="A369" s="32">
        <v>367</v>
      </c>
      <c r="B369" s="33" t="s">
        <v>3508</v>
      </c>
      <c r="C369" s="65" t="s">
        <v>4043</v>
      </c>
      <c r="D369" s="67" t="s">
        <v>3180</v>
      </c>
      <c r="E369" s="33" t="s">
        <v>4051</v>
      </c>
      <c r="F369" s="33" t="s">
        <v>222</v>
      </c>
      <c r="G369" s="33" t="s">
        <v>40</v>
      </c>
      <c r="H369" s="36" t="s">
        <v>3201</v>
      </c>
      <c r="I369" s="36" t="s">
        <v>2340</v>
      </c>
      <c r="J369" s="41" t="s">
        <v>4046</v>
      </c>
      <c r="K369" s="36" t="s">
        <v>3202</v>
      </c>
      <c r="L369" s="36" t="s">
        <v>3203</v>
      </c>
      <c r="M369" s="35" t="s">
        <v>194</v>
      </c>
      <c r="N369" s="494"/>
      <c r="O369" s="33"/>
      <c r="P369" s="36"/>
      <c r="Q369" s="38"/>
    </row>
    <row r="370" spans="1:17" ht="76.5" hidden="1" customHeight="1">
      <c r="A370" s="32">
        <v>368</v>
      </c>
      <c r="B370" s="33" t="s">
        <v>3508</v>
      </c>
      <c r="C370" s="65" t="s">
        <v>4043</v>
      </c>
      <c r="D370" s="67" t="s">
        <v>3180</v>
      </c>
      <c r="E370" s="33" t="s">
        <v>4052</v>
      </c>
      <c r="F370" s="33" t="s">
        <v>222</v>
      </c>
      <c r="G370" s="33" t="s">
        <v>40</v>
      </c>
      <c r="H370" s="36" t="s">
        <v>3205</v>
      </c>
      <c r="I370" s="36" t="s">
        <v>2340</v>
      </c>
      <c r="J370" s="41" t="s">
        <v>4046</v>
      </c>
      <c r="K370" s="36" t="s">
        <v>3206</v>
      </c>
      <c r="L370" s="36" t="s">
        <v>4053</v>
      </c>
      <c r="M370" s="35" t="s">
        <v>194</v>
      </c>
      <c r="N370" s="494"/>
      <c r="O370" s="33"/>
      <c r="P370" s="36"/>
      <c r="Q370" s="38" t="s">
        <v>4054</v>
      </c>
    </row>
    <row r="371" spans="1:17" ht="76.5" hidden="1" customHeight="1">
      <c r="A371" s="32">
        <v>369</v>
      </c>
      <c r="B371" s="33" t="s">
        <v>3508</v>
      </c>
      <c r="C371" s="65" t="s">
        <v>4043</v>
      </c>
      <c r="D371" s="67" t="s">
        <v>3180</v>
      </c>
      <c r="E371" s="33" t="s">
        <v>4055</v>
      </c>
      <c r="F371" s="33" t="s">
        <v>222</v>
      </c>
      <c r="G371" s="33" t="s">
        <v>40</v>
      </c>
      <c r="H371" s="36" t="s">
        <v>4056</v>
      </c>
      <c r="I371" s="36" t="s">
        <v>4057</v>
      </c>
      <c r="J371" s="41" t="s">
        <v>4046</v>
      </c>
      <c r="K371" s="36" t="s">
        <v>3212</v>
      </c>
      <c r="L371" s="53" t="s">
        <v>4058</v>
      </c>
      <c r="M371" s="35" t="s">
        <v>194</v>
      </c>
      <c r="N371" s="494"/>
      <c r="O371" s="33"/>
      <c r="P371" s="36"/>
      <c r="Q371" s="38"/>
    </row>
    <row r="372" spans="1:17" ht="76.5" hidden="1" customHeight="1">
      <c r="A372" s="32">
        <v>370</v>
      </c>
      <c r="B372" s="33" t="s">
        <v>3508</v>
      </c>
      <c r="C372" s="65" t="s">
        <v>4043</v>
      </c>
      <c r="D372" s="67" t="s">
        <v>3180</v>
      </c>
      <c r="E372" s="33" t="s">
        <v>4059</v>
      </c>
      <c r="F372" s="33" t="s">
        <v>222</v>
      </c>
      <c r="G372" s="33" t="s">
        <v>40</v>
      </c>
      <c r="H372" s="36" t="s">
        <v>3215</v>
      </c>
      <c r="I372" s="36" t="s">
        <v>4057</v>
      </c>
      <c r="J372" s="41" t="s">
        <v>4046</v>
      </c>
      <c r="K372" s="36" t="s">
        <v>3216</v>
      </c>
      <c r="L372" s="36" t="s">
        <v>3217</v>
      </c>
      <c r="M372" s="35" t="s">
        <v>194</v>
      </c>
      <c r="N372" s="494"/>
      <c r="O372" s="33"/>
      <c r="P372" s="36"/>
      <c r="Q372" s="38"/>
    </row>
    <row r="373" spans="1:17" ht="76.5" hidden="1" customHeight="1">
      <c r="A373" s="32">
        <v>371</v>
      </c>
      <c r="B373" s="33" t="s">
        <v>3508</v>
      </c>
      <c r="C373" s="65" t="s">
        <v>4043</v>
      </c>
      <c r="D373" s="67" t="s">
        <v>3180</v>
      </c>
      <c r="E373" s="33" t="s">
        <v>4060</v>
      </c>
      <c r="F373" s="33" t="s">
        <v>222</v>
      </c>
      <c r="G373" s="33" t="s">
        <v>40</v>
      </c>
      <c r="H373" s="36" t="s">
        <v>3219</v>
      </c>
      <c r="I373" s="36" t="s">
        <v>4057</v>
      </c>
      <c r="J373" s="41" t="s">
        <v>4046</v>
      </c>
      <c r="K373" s="36" t="s">
        <v>3220</v>
      </c>
      <c r="L373" s="53" t="s">
        <v>4061</v>
      </c>
      <c r="M373" s="35" t="s">
        <v>194</v>
      </c>
      <c r="N373" s="494"/>
      <c r="O373" s="33"/>
      <c r="P373" s="36"/>
      <c r="Q373" s="38"/>
    </row>
    <row r="374" spans="1:17" ht="76.5" hidden="1" customHeight="1">
      <c r="A374" s="32">
        <v>372</v>
      </c>
      <c r="B374" s="33" t="s">
        <v>3508</v>
      </c>
      <c r="C374" s="65" t="s">
        <v>4043</v>
      </c>
      <c r="D374" s="67" t="s">
        <v>3180</v>
      </c>
      <c r="E374" s="33" t="s">
        <v>4062</v>
      </c>
      <c r="F374" s="33" t="s">
        <v>403</v>
      </c>
      <c r="G374" s="33" t="s">
        <v>40</v>
      </c>
      <c r="H374" s="53" t="s">
        <v>4063</v>
      </c>
      <c r="I374" s="36" t="s">
        <v>2340</v>
      </c>
      <c r="J374" s="41" t="s">
        <v>4046</v>
      </c>
      <c r="K374" s="53" t="s">
        <v>4064</v>
      </c>
      <c r="L374" s="36" t="s">
        <v>4065</v>
      </c>
      <c r="M374" s="35" t="s">
        <v>194</v>
      </c>
      <c r="N374" s="494"/>
      <c r="O374" s="33"/>
      <c r="P374" s="36"/>
      <c r="Q374" s="38"/>
    </row>
    <row r="375" spans="1:17" ht="76.5" hidden="1" customHeight="1">
      <c r="A375" s="32">
        <v>373</v>
      </c>
      <c r="B375" s="33" t="s">
        <v>3508</v>
      </c>
      <c r="C375" s="65" t="s">
        <v>4043</v>
      </c>
      <c r="D375" s="67" t="s">
        <v>3180</v>
      </c>
      <c r="E375" s="33" t="s">
        <v>4066</v>
      </c>
      <c r="F375" s="33" t="s">
        <v>222</v>
      </c>
      <c r="G375" s="33" t="s">
        <v>40</v>
      </c>
      <c r="H375" s="36" t="s">
        <v>3227</v>
      </c>
      <c r="I375" s="36" t="s">
        <v>4057</v>
      </c>
      <c r="J375" s="41" t="s">
        <v>4046</v>
      </c>
      <c r="K375" s="53" t="s">
        <v>4067</v>
      </c>
      <c r="L375" s="36" t="s">
        <v>4068</v>
      </c>
      <c r="M375" s="35" t="s">
        <v>194</v>
      </c>
      <c r="N375" s="494"/>
      <c r="O375" s="33"/>
      <c r="P375" s="36"/>
      <c r="Q375" s="38" t="s">
        <v>4069</v>
      </c>
    </row>
    <row r="376" spans="1:17" ht="76.5" hidden="1" customHeight="1">
      <c r="A376" s="32">
        <v>374</v>
      </c>
      <c r="B376" s="33" t="s">
        <v>3508</v>
      </c>
      <c r="C376" s="65" t="s">
        <v>4043</v>
      </c>
      <c r="D376" s="67" t="s">
        <v>3180</v>
      </c>
      <c r="E376" s="33" t="s">
        <v>4070</v>
      </c>
      <c r="F376" s="47" t="s">
        <v>222</v>
      </c>
      <c r="G376" s="33" t="s">
        <v>41</v>
      </c>
      <c r="H376" s="48" t="s">
        <v>2585</v>
      </c>
      <c r="I376" s="48" t="s">
        <v>2340</v>
      </c>
      <c r="J376" s="41" t="s">
        <v>4046</v>
      </c>
      <c r="K376" s="48" t="s">
        <v>2586</v>
      </c>
      <c r="L376" s="48" t="s">
        <v>3234</v>
      </c>
      <c r="M376" s="35" t="s">
        <v>194</v>
      </c>
      <c r="N376" s="494"/>
      <c r="O376" s="47"/>
      <c r="P376" s="48"/>
      <c r="Q376" s="49"/>
    </row>
    <row r="377" spans="1:17" ht="76.5" hidden="1" customHeight="1">
      <c r="A377" s="32">
        <v>375</v>
      </c>
      <c r="B377" s="33" t="s">
        <v>3508</v>
      </c>
      <c r="C377" s="65" t="s">
        <v>4043</v>
      </c>
      <c r="D377" s="67" t="s">
        <v>3180</v>
      </c>
      <c r="E377" s="33" t="s">
        <v>4071</v>
      </c>
      <c r="F377" s="35" t="s">
        <v>222</v>
      </c>
      <c r="G377" s="33" t="s">
        <v>41</v>
      </c>
      <c r="H377" s="36" t="s">
        <v>2589</v>
      </c>
      <c r="I377" s="36" t="s">
        <v>2340</v>
      </c>
      <c r="J377" s="41" t="s">
        <v>4046</v>
      </c>
      <c r="K377" s="36" t="s">
        <v>2590</v>
      </c>
      <c r="L377" s="36" t="s">
        <v>2591</v>
      </c>
      <c r="M377" s="35" t="s">
        <v>194</v>
      </c>
      <c r="N377" s="494"/>
      <c r="O377" s="35"/>
      <c r="P377" s="36"/>
      <c r="Q377" s="38" t="s">
        <v>2592</v>
      </c>
    </row>
    <row r="378" spans="1:17" ht="76.5" hidden="1" customHeight="1">
      <c r="A378" s="32">
        <v>376</v>
      </c>
      <c r="B378" s="33" t="s">
        <v>3508</v>
      </c>
      <c r="C378" s="65" t="s">
        <v>4043</v>
      </c>
      <c r="D378" s="67" t="s">
        <v>3180</v>
      </c>
      <c r="E378" s="33" t="s">
        <v>4072</v>
      </c>
      <c r="F378" s="35" t="s">
        <v>222</v>
      </c>
      <c r="G378" s="33" t="s">
        <v>41</v>
      </c>
      <c r="H378" s="36" t="s">
        <v>2594</v>
      </c>
      <c r="I378" s="36" t="s">
        <v>3237</v>
      </c>
      <c r="J378" s="41" t="s">
        <v>4046</v>
      </c>
      <c r="K378" s="36" t="s">
        <v>2596</v>
      </c>
      <c r="L378" s="36" t="s">
        <v>3238</v>
      </c>
      <c r="M378" s="35" t="s">
        <v>194</v>
      </c>
      <c r="N378" s="494"/>
      <c r="O378" s="35"/>
      <c r="P378" s="36"/>
      <c r="Q378" s="38" t="s">
        <v>2592</v>
      </c>
    </row>
    <row r="379" spans="1:17" ht="76.5" hidden="1" customHeight="1">
      <c r="A379" s="32">
        <v>377</v>
      </c>
      <c r="B379" s="33" t="s">
        <v>3508</v>
      </c>
      <c r="C379" s="65" t="s">
        <v>4043</v>
      </c>
      <c r="D379" s="67" t="s">
        <v>3180</v>
      </c>
      <c r="E379" s="33" t="s">
        <v>4073</v>
      </c>
      <c r="F379" s="35" t="s">
        <v>222</v>
      </c>
      <c r="G379" s="33" t="s">
        <v>41</v>
      </c>
      <c r="H379" s="36" t="s">
        <v>2599</v>
      </c>
      <c r="I379" s="36" t="s">
        <v>3240</v>
      </c>
      <c r="J379" s="41" t="s">
        <v>4046</v>
      </c>
      <c r="K379" s="36" t="s">
        <v>4074</v>
      </c>
      <c r="L379" s="36" t="s">
        <v>4075</v>
      </c>
      <c r="M379" s="35" t="s">
        <v>194</v>
      </c>
      <c r="N379" s="494"/>
      <c r="O379" s="35"/>
      <c r="P379" s="36"/>
      <c r="Q379" s="38" t="s">
        <v>2592</v>
      </c>
    </row>
    <row r="380" spans="1:17" ht="76.5" hidden="1" customHeight="1">
      <c r="A380" s="32">
        <v>378</v>
      </c>
      <c r="B380" s="33" t="s">
        <v>3508</v>
      </c>
      <c r="C380" s="65" t="s">
        <v>4043</v>
      </c>
      <c r="D380" s="67" t="s">
        <v>3180</v>
      </c>
      <c r="E380" s="33" t="s">
        <v>4076</v>
      </c>
      <c r="F380" s="35" t="s">
        <v>222</v>
      </c>
      <c r="G380" s="33" t="s">
        <v>41</v>
      </c>
      <c r="H380" s="36" t="s">
        <v>2604</v>
      </c>
      <c r="I380" s="36" t="s">
        <v>2605</v>
      </c>
      <c r="J380" s="41" t="s">
        <v>4046</v>
      </c>
      <c r="K380" s="36" t="s">
        <v>2606</v>
      </c>
      <c r="L380" s="36" t="s">
        <v>2607</v>
      </c>
      <c r="M380" s="35" t="s">
        <v>194</v>
      </c>
      <c r="N380" s="494"/>
      <c r="O380" s="35"/>
      <c r="P380" s="36"/>
      <c r="Q380" s="38" t="s">
        <v>2592</v>
      </c>
    </row>
    <row r="381" spans="1:17" ht="76.5" hidden="1" customHeight="1">
      <c r="A381" s="32">
        <v>379</v>
      </c>
      <c r="B381" s="33" t="s">
        <v>3508</v>
      </c>
      <c r="C381" s="65" t="s">
        <v>4043</v>
      </c>
      <c r="D381" s="67" t="s">
        <v>3180</v>
      </c>
      <c r="E381" s="33" t="s">
        <v>4077</v>
      </c>
      <c r="F381" s="35" t="s">
        <v>222</v>
      </c>
      <c r="G381" s="33" t="s">
        <v>41</v>
      </c>
      <c r="H381" s="36" t="s">
        <v>2609</v>
      </c>
      <c r="I381" s="36" t="s">
        <v>2610</v>
      </c>
      <c r="J381" s="41" t="s">
        <v>4046</v>
      </c>
      <c r="K381" s="36" t="s">
        <v>2611</v>
      </c>
      <c r="L381" s="36" t="s">
        <v>2612</v>
      </c>
      <c r="M381" s="35" t="s">
        <v>194</v>
      </c>
      <c r="N381" s="494"/>
      <c r="O381" s="35"/>
      <c r="P381" s="36"/>
      <c r="Q381" s="38" t="s">
        <v>2592</v>
      </c>
    </row>
    <row r="382" spans="1:17" ht="76.5" hidden="1" customHeight="1">
      <c r="A382" s="32">
        <v>380</v>
      </c>
      <c r="B382" s="33" t="s">
        <v>3508</v>
      </c>
      <c r="C382" s="65" t="s">
        <v>4043</v>
      </c>
      <c r="D382" s="67" t="s">
        <v>3180</v>
      </c>
      <c r="E382" s="33" t="s">
        <v>4078</v>
      </c>
      <c r="F382" s="35" t="s">
        <v>222</v>
      </c>
      <c r="G382" s="33" t="s">
        <v>41</v>
      </c>
      <c r="H382" s="36" t="s">
        <v>2614</v>
      </c>
      <c r="I382" s="36" t="s">
        <v>2615</v>
      </c>
      <c r="J382" s="41" t="s">
        <v>4046</v>
      </c>
      <c r="K382" s="36" t="s">
        <v>2616</v>
      </c>
      <c r="L382" s="36" t="s">
        <v>2617</v>
      </c>
      <c r="M382" s="35" t="s">
        <v>194</v>
      </c>
      <c r="N382" s="494"/>
      <c r="O382" s="35"/>
      <c r="P382" s="36"/>
      <c r="Q382" s="38" t="s">
        <v>2592</v>
      </c>
    </row>
    <row r="383" spans="1:17" ht="76.5" hidden="1" customHeight="1">
      <c r="A383" s="32">
        <v>381</v>
      </c>
      <c r="B383" s="33" t="s">
        <v>3508</v>
      </c>
      <c r="C383" s="65" t="s">
        <v>4043</v>
      </c>
      <c r="D383" s="67" t="s">
        <v>3180</v>
      </c>
      <c r="E383" s="33" t="s">
        <v>4079</v>
      </c>
      <c r="F383" s="35" t="s">
        <v>222</v>
      </c>
      <c r="G383" s="33" t="s">
        <v>41</v>
      </c>
      <c r="H383" s="36" t="s">
        <v>2620</v>
      </c>
      <c r="I383" s="36" t="s">
        <v>2621</v>
      </c>
      <c r="J383" s="41" t="s">
        <v>4046</v>
      </c>
      <c r="K383" s="36" t="s">
        <v>2622</v>
      </c>
      <c r="L383" s="36" t="s">
        <v>2623</v>
      </c>
      <c r="M383" s="35" t="s">
        <v>194</v>
      </c>
      <c r="N383" s="494"/>
      <c r="O383" s="35"/>
      <c r="P383" s="36"/>
      <c r="Q383" s="38" t="s">
        <v>2592</v>
      </c>
    </row>
    <row r="384" spans="1:17" ht="76.5" hidden="1" customHeight="1">
      <c r="A384" s="32">
        <v>382</v>
      </c>
      <c r="B384" s="33" t="s">
        <v>3508</v>
      </c>
      <c r="C384" s="65" t="s">
        <v>4043</v>
      </c>
      <c r="D384" s="67" t="s">
        <v>3180</v>
      </c>
      <c r="E384" s="33" t="s">
        <v>4080</v>
      </c>
      <c r="F384" s="35" t="s">
        <v>222</v>
      </c>
      <c r="G384" s="33" t="s">
        <v>41</v>
      </c>
      <c r="H384" s="36" t="s">
        <v>2625</v>
      </c>
      <c r="I384" s="36" t="s">
        <v>2626</v>
      </c>
      <c r="J384" s="41" t="s">
        <v>4046</v>
      </c>
      <c r="K384" s="36" t="s">
        <v>2627</v>
      </c>
      <c r="L384" s="36" t="s">
        <v>2628</v>
      </c>
      <c r="M384" s="35" t="s">
        <v>194</v>
      </c>
      <c r="N384" s="494"/>
      <c r="O384" s="35"/>
      <c r="P384" s="36"/>
      <c r="Q384" s="38" t="s">
        <v>2592</v>
      </c>
    </row>
    <row r="385" spans="1:17" ht="76.5" hidden="1" customHeight="1">
      <c r="A385" s="32">
        <v>383</v>
      </c>
      <c r="B385" s="33" t="s">
        <v>3508</v>
      </c>
      <c r="C385" s="65" t="s">
        <v>4043</v>
      </c>
      <c r="D385" s="67" t="s">
        <v>3180</v>
      </c>
      <c r="E385" s="33" t="s">
        <v>4081</v>
      </c>
      <c r="F385" s="33" t="s">
        <v>222</v>
      </c>
      <c r="G385" s="33" t="s">
        <v>40</v>
      </c>
      <c r="H385" s="36" t="s">
        <v>3261</v>
      </c>
      <c r="I385" s="36" t="s">
        <v>2340</v>
      </c>
      <c r="J385" s="41" t="s">
        <v>4046</v>
      </c>
      <c r="K385" s="53" t="s">
        <v>3263</v>
      </c>
      <c r="L385" s="53" t="s">
        <v>3264</v>
      </c>
      <c r="M385" s="35" t="s">
        <v>194</v>
      </c>
      <c r="N385" s="494"/>
      <c r="O385" s="33"/>
      <c r="P385" s="36"/>
      <c r="Q385" s="38"/>
    </row>
    <row r="386" spans="1:17" ht="76.5" hidden="1" customHeight="1">
      <c r="A386" s="32">
        <v>384</v>
      </c>
      <c r="B386" s="33" t="s">
        <v>3508</v>
      </c>
      <c r="C386" s="65" t="s">
        <v>4043</v>
      </c>
      <c r="D386" s="67" t="s">
        <v>3180</v>
      </c>
      <c r="E386" s="33" t="s">
        <v>4082</v>
      </c>
      <c r="F386" s="33" t="s">
        <v>222</v>
      </c>
      <c r="G386" s="33" t="s">
        <v>40</v>
      </c>
      <c r="H386" s="36" t="s">
        <v>3268</v>
      </c>
      <c r="I386" s="36" t="s">
        <v>2340</v>
      </c>
      <c r="J386" s="41" t="s">
        <v>4046</v>
      </c>
      <c r="K386" s="53" t="s">
        <v>3269</v>
      </c>
      <c r="L386" s="53" t="s">
        <v>3270</v>
      </c>
      <c r="M386" s="35" t="s">
        <v>194</v>
      </c>
      <c r="N386" s="494"/>
      <c r="O386" s="33"/>
      <c r="P386" s="36"/>
      <c r="Q386" s="38"/>
    </row>
    <row r="387" spans="1:17" ht="76.5" hidden="1" customHeight="1">
      <c r="A387" s="32">
        <v>385</v>
      </c>
      <c r="B387" s="33" t="s">
        <v>3508</v>
      </c>
      <c r="C387" s="65" t="s">
        <v>4043</v>
      </c>
      <c r="D387" s="67" t="s">
        <v>3180</v>
      </c>
      <c r="E387" s="33" t="s">
        <v>4083</v>
      </c>
      <c r="F387" s="33" t="s">
        <v>222</v>
      </c>
      <c r="G387" s="33" t="s">
        <v>40</v>
      </c>
      <c r="H387" s="36" t="s">
        <v>3272</v>
      </c>
      <c r="I387" s="36" t="s">
        <v>2340</v>
      </c>
      <c r="J387" s="41" t="s">
        <v>4046</v>
      </c>
      <c r="K387" s="53" t="s">
        <v>3273</v>
      </c>
      <c r="L387" s="53" t="s">
        <v>4084</v>
      </c>
      <c r="M387" s="35" t="s">
        <v>194</v>
      </c>
      <c r="N387" s="494"/>
      <c r="O387" s="33"/>
      <c r="P387" s="36"/>
      <c r="Q387" s="38"/>
    </row>
    <row r="388" spans="1:17" ht="76.5" hidden="1" customHeight="1">
      <c r="A388" s="32">
        <v>386</v>
      </c>
      <c r="B388" s="33" t="s">
        <v>3508</v>
      </c>
      <c r="C388" s="65" t="s">
        <v>4043</v>
      </c>
      <c r="D388" s="67" t="s">
        <v>3180</v>
      </c>
      <c r="E388" s="33" t="s">
        <v>4085</v>
      </c>
      <c r="F388" s="33" t="s">
        <v>222</v>
      </c>
      <c r="G388" s="33" t="s">
        <v>40</v>
      </c>
      <c r="H388" s="36" t="s">
        <v>3278</v>
      </c>
      <c r="I388" s="36" t="s">
        <v>2340</v>
      </c>
      <c r="J388" s="41" t="s">
        <v>4046</v>
      </c>
      <c r="K388" s="53" t="s">
        <v>3279</v>
      </c>
      <c r="L388" s="53" t="s">
        <v>3280</v>
      </c>
      <c r="M388" s="35" t="s">
        <v>194</v>
      </c>
      <c r="N388" s="494"/>
      <c r="O388" s="33"/>
      <c r="P388" s="36"/>
      <c r="Q388" s="38"/>
    </row>
    <row r="389" spans="1:17" ht="76.5" hidden="1" customHeight="1">
      <c r="A389" s="32">
        <v>387</v>
      </c>
      <c r="B389" s="33" t="s">
        <v>3508</v>
      </c>
      <c r="C389" s="65" t="s">
        <v>4043</v>
      </c>
      <c r="D389" s="67" t="s">
        <v>3180</v>
      </c>
      <c r="E389" s="33" t="s">
        <v>4086</v>
      </c>
      <c r="F389" s="33" t="s">
        <v>403</v>
      </c>
      <c r="G389" s="33" t="s">
        <v>40</v>
      </c>
      <c r="H389" s="36" t="s">
        <v>4087</v>
      </c>
      <c r="I389" s="36" t="s">
        <v>4088</v>
      </c>
      <c r="J389" s="41" t="s">
        <v>4046</v>
      </c>
      <c r="K389" s="36" t="s">
        <v>4089</v>
      </c>
      <c r="L389" s="36" t="s">
        <v>4090</v>
      </c>
      <c r="M389" s="35" t="s">
        <v>194</v>
      </c>
      <c r="N389" s="494"/>
      <c r="O389" s="33"/>
      <c r="P389" s="36"/>
      <c r="Q389" s="38" t="s">
        <v>4091</v>
      </c>
    </row>
    <row r="390" spans="1:17" ht="76.5" hidden="1" customHeight="1">
      <c r="A390" s="32">
        <v>388</v>
      </c>
      <c r="B390" s="33" t="s">
        <v>3508</v>
      </c>
      <c r="C390" s="65" t="s">
        <v>4043</v>
      </c>
      <c r="D390" s="67" t="s">
        <v>3180</v>
      </c>
      <c r="E390" s="33" t="s">
        <v>4092</v>
      </c>
      <c r="F390" s="33" t="s">
        <v>222</v>
      </c>
      <c r="G390" s="33" t="s">
        <v>40</v>
      </c>
      <c r="H390" s="36" t="s">
        <v>3289</v>
      </c>
      <c r="I390" s="36" t="s">
        <v>4093</v>
      </c>
      <c r="J390" s="41" t="s">
        <v>4046</v>
      </c>
      <c r="K390" s="36" t="s">
        <v>3290</v>
      </c>
      <c r="L390" s="36" t="s">
        <v>3291</v>
      </c>
      <c r="M390" s="35" t="s">
        <v>194</v>
      </c>
      <c r="N390" s="494"/>
      <c r="O390" s="33"/>
      <c r="P390" s="36"/>
      <c r="Q390" s="38"/>
    </row>
    <row r="391" spans="1:17" ht="76.5" hidden="1" customHeight="1">
      <c r="A391" s="32">
        <v>389</v>
      </c>
      <c r="B391" s="33" t="s">
        <v>3508</v>
      </c>
      <c r="C391" s="65" t="s">
        <v>4043</v>
      </c>
      <c r="D391" s="67" t="s">
        <v>3180</v>
      </c>
      <c r="E391" s="33" t="s">
        <v>4094</v>
      </c>
      <c r="F391" s="33" t="s">
        <v>222</v>
      </c>
      <c r="G391" s="33" t="s">
        <v>40</v>
      </c>
      <c r="H391" s="36" t="s">
        <v>3295</v>
      </c>
      <c r="I391" s="36" t="s">
        <v>2340</v>
      </c>
      <c r="J391" s="41" t="s">
        <v>4046</v>
      </c>
      <c r="K391" s="53" t="s">
        <v>3296</v>
      </c>
      <c r="L391" s="53" t="s">
        <v>3297</v>
      </c>
      <c r="M391" s="35" t="s">
        <v>194</v>
      </c>
      <c r="N391" s="494"/>
      <c r="O391" s="33"/>
      <c r="P391" s="36"/>
      <c r="Q391" s="38"/>
    </row>
    <row r="392" spans="1:17" ht="76.5" hidden="1" customHeight="1">
      <c r="A392" s="32">
        <v>390</v>
      </c>
      <c r="B392" s="33" t="s">
        <v>3508</v>
      </c>
      <c r="C392" s="65" t="s">
        <v>4043</v>
      </c>
      <c r="D392" s="67" t="s">
        <v>3180</v>
      </c>
      <c r="E392" s="33" t="s">
        <v>4095</v>
      </c>
      <c r="F392" s="35" t="s">
        <v>222</v>
      </c>
      <c r="G392" s="33" t="s">
        <v>41</v>
      </c>
      <c r="H392" s="36" t="s">
        <v>3299</v>
      </c>
      <c r="I392" s="36" t="s">
        <v>2340</v>
      </c>
      <c r="J392" s="41" t="s">
        <v>4046</v>
      </c>
      <c r="K392" s="36" t="s">
        <v>2590</v>
      </c>
      <c r="L392" s="36" t="s">
        <v>2591</v>
      </c>
      <c r="M392" s="35" t="s">
        <v>194</v>
      </c>
      <c r="N392" s="494"/>
      <c r="O392" s="35"/>
      <c r="P392" s="36"/>
      <c r="Q392" s="38" t="s">
        <v>2592</v>
      </c>
    </row>
    <row r="393" spans="1:17" ht="76.5" hidden="1" customHeight="1">
      <c r="A393" s="32">
        <v>391</v>
      </c>
      <c r="B393" s="33" t="s">
        <v>3508</v>
      </c>
      <c r="C393" s="65" t="s">
        <v>4043</v>
      </c>
      <c r="D393" s="67" t="s">
        <v>3180</v>
      </c>
      <c r="E393" s="33" t="s">
        <v>4096</v>
      </c>
      <c r="F393" s="35" t="s">
        <v>222</v>
      </c>
      <c r="G393" s="33" t="s">
        <v>41</v>
      </c>
      <c r="H393" s="36" t="s">
        <v>3301</v>
      </c>
      <c r="I393" s="36" t="s">
        <v>3237</v>
      </c>
      <c r="J393" s="41" t="s">
        <v>4046</v>
      </c>
      <c r="K393" s="36" t="s">
        <v>2596</v>
      </c>
      <c r="L393" s="36" t="s">
        <v>3238</v>
      </c>
      <c r="M393" s="35" t="s">
        <v>194</v>
      </c>
      <c r="N393" s="494"/>
      <c r="O393" s="35"/>
      <c r="P393" s="36"/>
      <c r="Q393" s="38" t="s">
        <v>2592</v>
      </c>
    </row>
    <row r="394" spans="1:17" ht="76.5" hidden="1" customHeight="1">
      <c r="A394" s="32">
        <v>392</v>
      </c>
      <c r="B394" s="33" t="s">
        <v>3508</v>
      </c>
      <c r="C394" s="65" t="s">
        <v>4043</v>
      </c>
      <c r="D394" s="67" t="s">
        <v>3180</v>
      </c>
      <c r="E394" s="33" t="s">
        <v>4097</v>
      </c>
      <c r="F394" s="35" t="s">
        <v>222</v>
      </c>
      <c r="G394" s="33" t="s">
        <v>41</v>
      </c>
      <c r="H394" s="36" t="s">
        <v>2599</v>
      </c>
      <c r="I394" s="36" t="s">
        <v>3240</v>
      </c>
      <c r="J394" s="41" t="s">
        <v>4046</v>
      </c>
      <c r="K394" s="36" t="s">
        <v>4074</v>
      </c>
      <c r="L394" s="36" t="s">
        <v>4075</v>
      </c>
      <c r="M394" s="35" t="s">
        <v>194</v>
      </c>
      <c r="N394" s="494"/>
      <c r="O394" s="35"/>
      <c r="P394" s="36"/>
      <c r="Q394" s="38" t="s">
        <v>2592</v>
      </c>
    </row>
    <row r="395" spans="1:17" ht="76.5" hidden="1" customHeight="1">
      <c r="A395" s="32">
        <v>393</v>
      </c>
      <c r="B395" s="33" t="s">
        <v>3508</v>
      </c>
      <c r="C395" s="65" t="s">
        <v>4043</v>
      </c>
      <c r="D395" s="67" t="s">
        <v>3180</v>
      </c>
      <c r="E395" s="33" t="s">
        <v>4098</v>
      </c>
      <c r="F395" s="33" t="s">
        <v>403</v>
      </c>
      <c r="G395" s="33" t="s">
        <v>40</v>
      </c>
      <c r="H395" s="36" t="s">
        <v>3306</v>
      </c>
      <c r="I395" s="36" t="s">
        <v>3307</v>
      </c>
      <c r="J395" s="41" t="s">
        <v>4046</v>
      </c>
      <c r="K395" s="36" t="s">
        <v>4099</v>
      </c>
      <c r="L395" s="36" t="s">
        <v>4100</v>
      </c>
      <c r="M395" s="35" t="s">
        <v>194</v>
      </c>
      <c r="N395" s="494"/>
      <c r="O395" s="33"/>
      <c r="P395" s="36"/>
      <c r="Q395" s="38" t="s">
        <v>4101</v>
      </c>
    </row>
    <row r="396" spans="1:17" ht="76.5" hidden="1" customHeight="1">
      <c r="A396" s="32">
        <v>394</v>
      </c>
      <c r="B396" s="33" t="s">
        <v>3508</v>
      </c>
      <c r="C396" s="65" t="s">
        <v>4043</v>
      </c>
      <c r="D396" s="67" t="s">
        <v>3180</v>
      </c>
      <c r="E396" s="33" t="s">
        <v>4102</v>
      </c>
      <c r="F396" s="33" t="s">
        <v>403</v>
      </c>
      <c r="G396" s="33" t="s">
        <v>40</v>
      </c>
      <c r="H396" s="36" t="s">
        <v>4103</v>
      </c>
      <c r="I396" s="36" t="s">
        <v>4104</v>
      </c>
      <c r="J396" s="41" t="s">
        <v>4046</v>
      </c>
      <c r="K396" s="36" t="s">
        <v>4105</v>
      </c>
      <c r="L396" s="36" t="s">
        <v>4106</v>
      </c>
      <c r="M396" s="35" t="s">
        <v>194</v>
      </c>
      <c r="N396" s="494"/>
      <c r="O396" s="33"/>
      <c r="P396" s="36"/>
      <c r="Q396" s="38"/>
    </row>
    <row r="397" spans="1:17" ht="76.5" hidden="1" customHeight="1">
      <c r="A397" s="32">
        <v>395</v>
      </c>
      <c r="B397" s="33" t="s">
        <v>3508</v>
      </c>
      <c r="C397" s="65" t="s">
        <v>4043</v>
      </c>
      <c r="D397" s="67" t="s">
        <v>3180</v>
      </c>
      <c r="E397" s="33" t="s">
        <v>4107</v>
      </c>
      <c r="F397" s="33" t="s">
        <v>403</v>
      </c>
      <c r="G397" s="33" t="s">
        <v>40</v>
      </c>
      <c r="H397" s="36" t="s">
        <v>3319</v>
      </c>
      <c r="I397" s="36" t="s">
        <v>4108</v>
      </c>
      <c r="J397" s="41" t="s">
        <v>4046</v>
      </c>
      <c r="K397" s="36" t="s">
        <v>3321</v>
      </c>
      <c r="L397" s="36" t="s">
        <v>4109</v>
      </c>
      <c r="M397" s="35" t="s">
        <v>194</v>
      </c>
      <c r="N397" s="494"/>
      <c r="O397" s="33"/>
      <c r="P397" s="36"/>
      <c r="Q397" s="38" t="s">
        <v>3323</v>
      </c>
    </row>
    <row r="398" spans="1:17" ht="76.5" hidden="1" customHeight="1">
      <c r="A398" s="32">
        <v>396</v>
      </c>
      <c r="B398" s="33" t="s">
        <v>3508</v>
      </c>
      <c r="C398" s="65" t="s">
        <v>4043</v>
      </c>
      <c r="D398" s="67" t="s">
        <v>3180</v>
      </c>
      <c r="E398" s="33" t="s">
        <v>4110</v>
      </c>
      <c r="F398" s="33" t="s">
        <v>403</v>
      </c>
      <c r="G398" s="33" t="s">
        <v>40</v>
      </c>
      <c r="H398" s="36" t="s">
        <v>3325</v>
      </c>
      <c r="I398" s="36" t="s">
        <v>4111</v>
      </c>
      <c r="J398" s="41" t="s">
        <v>4046</v>
      </c>
      <c r="K398" s="36" t="s">
        <v>4112</v>
      </c>
      <c r="L398" s="36" t="s">
        <v>4113</v>
      </c>
      <c r="M398" s="35" t="s">
        <v>194</v>
      </c>
      <c r="N398" s="494"/>
      <c r="O398" s="33"/>
      <c r="P398" s="36"/>
      <c r="Q398" s="38"/>
    </row>
    <row r="399" spans="1:17" ht="76.5" hidden="1" customHeight="1">
      <c r="A399" s="32">
        <v>397</v>
      </c>
      <c r="B399" s="33" t="s">
        <v>3508</v>
      </c>
      <c r="C399" s="65" t="s">
        <v>4043</v>
      </c>
      <c r="D399" s="67" t="s">
        <v>3180</v>
      </c>
      <c r="E399" s="33" t="s">
        <v>4114</v>
      </c>
      <c r="F399" s="33" t="s">
        <v>403</v>
      </c>
      <c r="G399" s="33" t="s">
        <v>40</v>
      </c>
      <c r="H399" s="36" t="s">
        <v>3332</v>
      </c>
      <c r="I399" s="36" t="s">
        <v>4115</v>
      </c>
      <c r="J399" s="41" t="s">
        <v>4046</v>
      </c>
      <c r="K399" s="36" t="s">
        <v>4116</v>
      </c>
      <c r="L399" s="36" t="s">
        <v>4117</v>
      </c>
      <c r="M399" s="35" t="s">
        <v>194</v>
      </c>
      <c r="N399" s="494"/>
      <c r="O399" s="33"/>
      <c r="P399" s="36"/>
      <c r="Q399" s="38"/>
    </row>
    <row r="400" spans="1:17" ht="76.5" hidden="1" customHeight="1">
      <c r="A400" s="32">
        <v>398</v>
      </c>
      <c r="B400" s="33" t="s">
        <v>3508</v>
      </c>
      <c r="C400" s="65" t="s">
        <v>4043</v>
      </c>
      <c r="D400" s="67" t="s">
        <v>3180</v>
      </c>
      <c r="E400" s="33" t="s">
        <v>4118</v>
      </c>
      <c r="F400" s="33" t="s">
        <v>403</v>
      </c>
      <c r="G400" s="33" t="s">
        <v>41</v>
      </c>
      <c r="H400" s="36" t="s">
        <v>3339</v>
      </c>
      <c r="I400" s="36" t="s">
        <v>4119</v>
      </c>
      <c r="J400" s="41" t="s">
        <v>4046</v>
      </c>
      <c r="K400" s="36" t="s">
        <v>4120</v>
      </c>
      <c r="L400" s="36" t="s">
        <v>4121</v>
      </c>
      <c r="M400" s="35" t="s">
        <v>194</v>
      </c>
      <c r="N400" s="494"/>
      <c r="O400" s="33"/>
      <c r="P400" s="36"/>
      <c r="Q400" s="38"/>
    </row>
    <row r="401" spans="1:17" ht="76.5" hidden="1" customHeight="1">
      <c r="A401" s="32">
        <v>399</v>
      </c>
      <c r="B401" s="33" t="s">
        <v>3508</v>
      </c>
      <c r="C401" s="65" t="s">
        <v>4043</v>
      </c>
      <c r="D401" s="67" t="s">
        <v>3180</v>
      </c>
      <c r="E401" s="33" t="s">
        <v>4122</v>
      </c>
      <c r="F401" s="33" t="s">
        <v>403</v>
      </c>
      <c r="G401" s="33" t="s">
        <v>40</v>
      </c>
      <c r="H401" s="36" t="s">
        <v>3343</v>
      </c>
      <c r="I401" s="36" t="s">
        <v>3344</v>
      </c>
      <c r="J401" s="41" t="s">
        <v>4046</v>
      </c>
      <c r="K401" s="36" t="s">
        <v>3345</v>
      </c>
      <c r="L401" s="36" t="s">
        <v>3346</v>
      </c>
      <c r="M401" s="35" t="s">
        <v>194</v>
      </c>
      <c r="N401" s="494"/>
      <c r="O401" s="33"/>
      <c r="P401" s="36"/>
      <c r="Q401" s="38"/>
    </row>
    <row r="402" spans="1:17" ht="76.5" hidden="1" customHeight="1">
      <c r="A402" s="32">
        <v>400</v>
      </c>
      <c r="B402" s="33" t="s">
        <v>3508</v>
      </c>
      <c r="C402" s="65" t="s">
        <v>4043</v>
      </c>
      <c r="D402" s="67" t="s">
        <v>3180</v>
      </c>
      <c r="E402" s="33" t="s">
        <v>4123</v>
      </c>
      <c r="F402" s="33" t="s">
        <v>403</v>
      </c>
      <c r="G402" s="33" t="s">
        <v>40</v>
      </c>
      <c r="H402" s="36" t="s">
        <v>4124</v>
      </c>
      <c r="I402" s="36" t="s">
        <v>4125</v>
      </c>
      <c r="J402" s="41" t="s">
        <v>4046</v>
      </c>
      <c r="K402" s="36" t="s">
        <v>3351</v>
      </c>
      <c r="L402" s="36" t="s">
        <v>3352</v>
      </c>
      <c r="M402" s="35" t="s">
        <v>194</v>
      </c>
      <c r="N402" s="494"/>
      <c r="O402" s="33"/>
      <c r="P402" s="36"/>
      <c r="Q402" s="38" t="s">
        <v>3353</v>
      </c>
    </row>
    <row r="403" spans="1:17" ht="76.5" hidden="1" customHeight="1">
      <c r="A403" s="32">
        <v>401</v>
      </c>
      <c r="B403" s="33" t="s">
        <v>3508</v>
      </c>
      <c r="C403" s="65" t="s">
        <v>4043</v>
      </c>
      <c r="D403" s="67" t="s">
        <v>3180</v>
      </c>
      <c r="E403" s="33" t="s">
        <v>4126</v>
      </c>
      <c r="F403" s="33" t="s">
        <v>403</v>
      </c>
      <c r="G403" s="33" t="s">
        <v>40</v>
      </c>
      <c r="H403" s="36" t="s">
        <v>3355</v>
      </c>
      <c r="I403" s="36" t="s">
        <v>3356</v>
      </c>
      <c r="J403" s="41" t="s">
        <v>4046</v>
      </c>
      <c r="K403" s="36" t="s">
        <v>3357</v>
      </c>
      <c r="L403" s="36" t="s">
        <v>3358</v>
      </c>
      <c r="M403" s="35" t="s">
        <v>194</v>
      </c>
      <c r="N403" s="494"/>
      <c r="O403" s="33"/>
      <c r="P403" s="36"/>
      <c r="Q403" s="38"/>
    </row>
    <row r="404" spans="1:17" ht="76.5" hidden="1" customHeight="1">
      <c r="A404" s="32">
        <v>402</v>
      </c>
      <c r="B404" s="33" t="s">
        <v>3508</v>
      </c>
      <c r="C404" s="65" t="s">
        <v>4043</v>
      </c>
      <c r="D404" s="67" t="s">
        <v>3180</v>
      </c>
      <c r="E404" s="33" t="s">
        <v>4127</v>
      </c>
      <c r="F404" s="33" t="s">
        <v>403</v>
      </c>
      <c r="G404" s="33" t="s">
        <v>40</v>
      </c>
      <c r="H404" s="36" t="s">
        <v>3360</v>
      </c>
      <c r="I404" s="36" t="s">
        <v>3361</v>
      </c>
      <c r="J404" s="41" t="s">
        <v>4046</v>
      </c>
      <c r="K404" s="36" t="s">
        <v>3362</v>
      </c>
      <c r="L404" s="36" t="s">
        <v>3363</v>
      </c>
      <c r="M404" s="35" t="s">
        <v>194</v>
      </c>
      <c r="N404" s="494"/>
      <c r="O404" s="33"/>
      <c r="P404" s="36"/>
      <c r="Q404" s="38"/>
    </row>
    <row r="405" spans="1:17" ht="76.5" hidden="1" customHeight="1">
      <c r="A405" s="32">
        <v>403</v>
      </c>
      <c r="B405" s="33" t="s">
        <v>3508</v>
      </c>
      <c r="C405" s="65" t="s">
        <v>4043</v>
      </c>
      <c r="D405" s="67" t="s">
        <v>3180</v>
      </c>
      <c r="E405" s="33" t="s">
        <v>4128</v>
      </c>
      <c r="F405" s="33" t="s">
        <v>403</v>
      </c>
      <c r="G405" s="33" t="s">
        <v>40</v>
      </c>
      <c r="H405" s="36" t="s">
        <v>3365</v>
      </c>
      <c r="I405" s="36" t="s">
        <v>3366</v>
      </c>
      <c r="J405" s="41" t="s">
        <v>4046</v>
      </c>
      <c r="K405" s="36" t="s">
        <v>3367</v>
      </c>
      <c r="L405" s="36" t="s">
        <v>3368</v>
      </c>
      <c r="M405" s="35" t="s">
        <v>194</v>
      </c>
      <c r="N405" s="494"/>
      <c r="O405" s="33"/>
      <c r="P405" s="36"/>
      <c r="Q405" s="38"/>
    </row>
    <row r="406" spans="1:17" ht="76.5" hidden="1" customHeight="1">
      <c r="A406" s="32">
        <v>404</v>
      </c>
      <c r="B406" s="33" t="s">
        <v>3508</v>
      </c>
      <c r="C406" s="65" t="s">
        <v>4043</v>
      </c>
      <c r="D406" s="67" t="s">
        <v>3180</v>
      </c>
      <c r="E406" s="33" t="s">
        <v>4129</v>
      </c>
      <c r="F406" s="33" t="s">
        <v>403</v>
      </c>
      <c r="G406" s="33" t="s">
        <v>40</v>
      </c>
      <c r="H406" s="36" t="s">
        <v>3370</v>
      </c>
      <c r="I406" s="36" t="s">
        <v>3371</v>
      </c>
      <c r="J406" s="41" t="s">
        <v>4046</v>
      </c>
      <c r="K406" s="36" t="s">
        <v>3372</v>
      </c>
      <c r="L406" s="36" t="s">
        <v>3373</v>
      </c>
      <c r="M406" s="35" t="s">
        <v>194</v>
      </c>
      <c r="N406" s="494"/>
      <c r="O406" s="33"/>
      <c r="P406" s="36"/>
      <c r="Q406" s="38"/>
    </row>
    <row r="407" spans="1:17" ht="76.5" hidden="1" customHeight="1">
      <c r="A407" s="32">
        <v>405</v>
      </c>
      <c r="B407" s="33" t="s">
        <v>3508</v>
      </c>
      <c r="C407" s="65" t="s">
        <v>4043</v>
      </c>
      <c r="D407" s="67" t="s">
        <v>3180</v>
      </c>
      <c r="E407" s="33" t="s">
        <v>4130</v>
      </c>
      <c r="F407" s="33" t="s">
        <v>403</v>
      </c>
      <c r="G407" s="33" t="s">
        <v>40</v>
      </c>
      <c r="H407" s="36" t="s">
        <v>3375</v>
      </c>
      <c r="I407" s="36" t="s">
        <v>3376</v>
      </c>
      <c r="J407" s="41" t="s">
        <v>4046</v>
      </c>
      <c r="K407" s="36" t="s">
        <v>3377</v>
      </c>
      <c r="L407" s="36" t="s">
        <v>3378</v>
      </c>
      <c r="M407" s="35" t="s">
        <v>194</v>
      </c>
      <c r="N407" s="494"/>
      <c r="O407" s="33"/>
      <c r="P407" s="36"/>
      <c r="Q407" s="38"/>
    </row>
    <row r="408" spans="1:17" ht="76.5" hidden="1" customHeight="1">
      <c r="A408" s="32">
        <v>406</v>
      </c>
      <c r="B408" s="33" t="s">
        <v>3508</v>
      </c>
      <c r="C408" s="65" t="s">
        <v>4043</v>
      </c>
      <c r="D408" s="67" t="s">
        <v>3180</v>
      </c>
      <c r="E408" s="33" t="s">
        <v>4131</v>
      </c>
      <c r="F408" s="33" t="s">
        <v>403</v>
      </c>
      <c r="G408" s="33" t="s">
        <v>40</v>
      </c>
      <c r="H408" s="36" t="s">
        <v>3380</v>
      </c>
      <c r="I408" s="36" t="s">
        <v>3381</v>
      </c>
      <c r="J408" s="41" t="s">
        <v>4046</v>
      </c>
      <c r="K408" s="36" t="s">
        <v>3382</v>
      </c>
      <c r="L408" s="36" t="s">
        <v>3383</v>
      </c>
      <c r="M408" s="35" t="s">
        <v>194</v>
      </c>
      <c r="N408" s="494"/>
      <c r="O408" s="33"/>
      <c r="P408" s="36"/>
      <c r="Q408" s="38"/>
    </row>
    <row r="409" spans="1:17" ht="76.5" hidden="1" customHeight="1">
      <c r="A409" s="32">
        <v>407</v>
      </c>
      <c r="B409" s="33" t="s">
        <v>3508</v>
      </c>
      <c r="C409" s="65" t="s">
        <v>4043</v>
      </c>
      <c r="D409" s="67" t="s">
        <v>3180</v>
      </c>
      <c r="E409" s="33" t="s">
        <v>4132</v>
      </c>
      <c r="F409" s="33" t="s">
        <v>403</v>
      </c>
      <c r="G409" s="33" t="s">
        <v>40</v>
      </c>
      <c r="H409" s="36" t="s">
        <v>3385</v>
      </c>
      <c r="I409" s="36" t="s">
        <v>3386</v>
      </c>
      <c r="J409" s="41" t="s">
        <v>4046</v>
      </c>
      <c r="K409" s="36" t="s">
        <v>3387</v>
      </c>
      <c r="L409" s="36" t="s">
        <v>3388</v>
      </c>
      <c r="M409" s="35" t="s">
        <v>194</v>
      </c>
      <c r="N409" s="494"/>
      <c r="O409" s="33"/>
      <c r="P409" s="36"/>
      <c r="Q409" s="38"/>
    </row>
    <row r="410" spans="1:17" ht="76.5" hidden="1" customHeight="1">
      <c r="A410" s="32">
        <v>408</v>
      </c>
      <c r="B410" s="33" t="s">
        <v>3508</v>
      </c>
      <c r="C410" s="65" t="s">
        <v>4043</v>
      </c>
      <c r="D410" s="67" t="s">
        <v>3180</v>
      </c>
      <c r="E410" s="33" t="s">
        <v>4133</v>
      </c>
      <c r="F410" s="33" t="s">
        <v>403</v>
      </c>
      <c r="G410" s="33" t="s">
        <v>40</v>
      </c>
      <c r="H410" s="36" t="s">
        <v>3390</v>
      </c>
      <c r="I410" s="36" t="s">
        <v>3391</v>
      </c>
      <c r="J410" s="41" t="s">
        <v>4046</v>
      </c>
      <c r="K410" s="36" t="s">
        <v>3392</v>
      </c>
      <c r="L410" s="36" t="s">
        <v>3393</v>
      </c>
      <c r="M410" s="35" t="s">
        <v>194</v>
      </c>
      <c r="N410" s="494"/>
      <c r="O410" s="33"/>
      <c r="P410" s="36"/>
      <c r="Q410" s="38" t="s">
        <v>3353</v>
      </c>
    </row>
    <row r="411" spans="1:17" ht="76.5" hidden="1" customHeight="1">
      <c r="A411" s="32">
        <v>409</v>
      </c>
      <c r="B411" s="33" t="s">
        <v>3508</v>
      </c>
      <c r="C411" s="65" t="s">
        <v>4043</v>
      </c>
      <c r="D411" s="67" t="s">
        <v>3180</v>
      </c>
      <c r="E411" s="33" t="s">
        <v>4134</v>
      </c>
      <c r="F411" s="33" t="s">
        <v>403</v>
      </c>
      <c r="G411" s="33" t="s">
        <v>40</v>
      </c>
      <c r="H411" s="36" t="s">
        <v>3395</v>
      </c>
      <c r="I411" s="36" t="s">
        <v>3396</v>
      </c>
      <c r="J411" s="41" t="s">
        <v>4046</v>
      </c>
      <c r="K411" s="36" t="s">
        <v>3397</v>
      </c>
      <c r="L411" s="36" t="s">
        <v>3398</v>
      </c>
      <c r="M411" s="35" t="s">
        <v>194</v>
      </c>
      <c r="N411" s="494"/>
      <c r="O411" s="33"/>
      <c r="P411" s="36"/>
      <c r="Q411" s="38"/>
    </row>
    <row r="412" spans="1:17" ht="76.5" hidden="1" customHeight="1">
      <c r="A412" s="32">
        <v>410</v>
      </c>
      <c r="B412" s="33" t="s">
        <v>3508</v>
      </c>
      <c r="C412" s="65" t="s">
        <v>4043</v>
      </c>
      <c r="D412" s="67" t="s">
        <v>3180</v>
      </c>
      <c r="E412" s="33" t="s">
        <v>4135</v>
      </c>
      <c r="F412" s="33" t="s">
        <v>403</v>
      </c>
      <c r="G412" s="33" t="s">
        <v>41</v>
      </c>
      <c r="H412" s="36" t="s">
        <v>3400</v>
      </c>
      <c r="I412" s="36" t="s">
        <v>3401</v>
      </c>
      <c r="J412" s="41" t="s">
        <v>4046</v>
      </c>
      <c r="K412" s="36" t="s">
        <v>3402</v>
      </c>
      <c r="L412" s="36" t="s">
        <v>3403</v>
      </c>
      <c r="M412" s="35" t="s">
        <v>194</v>
      </c>
      <c r="N412" s="494"/>
      <c r="O412" s="33"/>
      <c r="P412" s="36"/>
      <c r="Q412" s="38"/>
    </row>
    <row r="413" spans="1:17" ht="76.5" hidden="1" customHeight="1">
      <c r="A413" s="32">
        <v>411</v>
      </c>
      <c r="B413" s="33" t="s">
        <v>3508</v>
      </c>
      <c r="C413" s="65" t="s">
        <v>4043</v>
      </c>
      <c r="D413" s="67" t="s">
        <v>3180</v>
      </c>
      <c r="E413" s="33" t="s">
        <v>4136</v>
      </c>
      <c r="F413" s="33" t="s">
        <v>403</v>
      </c>
      <c r="G413" s="33" t="s">
        <v>40</v>
      </c>
      <c r="H413" s="36" t="s">
        <v>3405</v>
      </c>
      <c r="I413" s="36" t="s">
        <v>3406</v>
      </c>
      <c r="J413" s="41" t="s">
        <v>4046</v>
      </c>
      <c r="K413" s="36" t="s">
        <v>3407</v>
      </c>
      <c r="L413" s="36" t="s">
        <v>3408</v>
      </c>
      <c r="M413" s="35" t="s">
        <v>194</v>
      </c>
      <c r="N413" s="494"/>
      <c r="O413" s="33"/>
      <c r="P413" s="36"/>
      <c r="Q413" s="38"/>
    </row>
    <row r="414" spans="1:17" ht="76.5" hidden="1" customHeight="1">
      <c r="A414" s="32">
        <v>412</v>
      </c>
      <c r="B414" s="33" t="s">
        <v>3508</v>
      </c>
      <c r="C414" s="65" t="s">
        <v>4043</v>
      </c>
      <c r="D414" s="67" t="s">
        <v>3180</v>
      </c>
      <c r="E414" s="33" t="s">
        <v>4137</v>
      </c>
      <c r="F414" s="33" t="s">
        <v>222</v>
      </c>
      <c r="G414" s="33" t="s">
        <v>40</v>
      </c>
      <c r="H414" s="36" t="s">
        <v>3410</v>
      </c>
      <c r="I414" s="36" t="s">
        <v>3411</v>
      </c>
      <c r="J414" s="41" t="s">
        <v>4046</v>
      </c>
      <c r="K414" s="36" t="s">
        <v>3412</v>
      </c>
      <c r="L414" s="36" t="s">
        <v>3413</v>
      </c>
      <c r="M414" s="35" t="s">
        <v>194</v>
      </c>
      <c r="N414" s="494"/>
      <c r="O414" s="33"/>
      <c r="P414" s="36"/>
      <c r="Q414" s="38"/>
    </row>
    <row r="415" spans="1:17" ht="76.5" hidden="1" customHeight="1">
      <c r="A415" s="32">
        <v>413</v>
      </c>
      <c r="B415" s="33" t="s">
        <v>3508</v>
      </c>
      <c r="C415" s="65" t="s">
        <v>4043</v>
      </c>
      <c r="D415" s="67" t="s">
        <v>3180</v>
      </c>
      <c r="E415" s="33" t="s">
        <v>4138</v>
      </c>
      <c r="F415" s="33" t="s">
        <v>403</v>
      </c>
      <c r="G415" s="33" t="s">
        <v>40</v>
      </c>
      <c r="H415" s="36" t="s">
        <v>3415</v>
      </c>
      <c r="I415" s="36" t="s">
        <v>3416</v>
      </c>
      <c r="J415" s="41" t="s">
        <v>4046</v>
      </c>
      <c r="K415" s="36" t="s">
        <v>3417</v>
      </c>
      <c r="L415" s="36" t="s">
        <v>3418</v>
      </c>
      <c r="M415" s="35" t="s">
        <v>194</v>
      </c>
      <c r="N415" s="494"/>
      <c r="O415" s="33"/>
      <c r="P415" s="36"/>
      <c r="Q415" s="38"/>
    </row>
    <row r="416" spans="1:17" ht="76.5" hidden="1" customHeight="1">
      <c r="A416" s="32">
        <v>414</v>
      </c>
      <c r="B416" s="33" t="s">
        <v>3508</v>
      </c>
      <c r="C416" s="65" t="s">
        <v>4043</v>
      </c>
      <c r="D416" s="67" t="s">
        <v>3180</v>
      </c>
      <c r="E416" s="33" t="s">
        <v>4139</v>
      </c>
      <c r="F416" s="33" t="s">
        <v>222</v>
      </c>
      <c r="G416" s="33" t="s">
        <v>40</v>
      </c>
      <c r="H416" s="36" t="s">
        <v>3420</v>
      </c>
      <c r="I416" s="36" t="s">
        <v>3421</v>
      </c>
      <c r="J416" s="41" t="s">
        <v>4046</v>
      </c>
      <c r="K416" s="36" t="s">
        <v>3422</v>
      </c>
      <c r="L416" s="36" t="s">
        <v>3423</v>
      </c>
      <c r="M416" s="35" t="s">
        <v>194</v>
      </c>
      <c r="N416" s="494"/>
      <c r="O416" s="33"/>
      <c r="P416" s="36"/>
      <c r="Q416" s="38"/>
    </row>
    <row r="417" spans="1:19" ht="76.5" hidden="1" customHeight="1">
      <c r="A417" s="32">
        <v>415</v>
      </c>
      <c r="B417" s="33" t="s">
        <v>3508</v>
      </c>
      <c r="C417" s="65" t="s">
        <v>4043</v>
      </c>
      <c r="D417" s="67" t="s">
        <v>3180</v>
      </c>
      <c r="E417" s="33" t="s">
        <v>4140</v>
      </c>
      <c r="F417" s="33" t="s">
        <v>403</v>
      </c>
      <c r="G417" s="33" t="s">
        <v>40</v>
      </c>
      <c r="H417" s="36" t="s">
        <v>3425</v>
      </c>
      <c r="I417" s="36" t="s">
        <v>3426</v>
      </c>
      <c r="J417" s="41" t="s">
        <v>4046</v>
      </c>
      <c r="K417" s="36" t="s">
        <v>3427</v>
      </c>
      <c r="L417" s="36" t="s">
        <v>3428</v>
      </c>
      <c r="M417" s="35" t="s">
        <v>194</v>
      </c>
      <c r="N417" s="494"/>
      <c r="O417" s="33"/>
      <c r="P417" s="36"/>
      <c r="Q417" s="38"/>
    </row>
    <row r="418" spans="1:19" ht="76.5" hidden="1" customHeight="1">
      <c r="A418" s="32">
        <v>416</v>
      </c>
      <c r="B418" s="33" t="s">
        <v>3508</v>
      </c>
      <c r="C418" s="65" t="s">
        <v>4043</v>
      </c>
      <c r="D418" s="67" t="s">
        <v>3180</v>
      </c>
      <c r="E418" s="33" t="s">
        <v>4141</v>
      </c>
      <c r="F418" s="33" t="s">
        <v>403</v>
      </c>
      <c r="G418" s="33" t="s">
        <v>40</v>
      </c>
      <c r="H418" s="36" t="s">
        <v>3430</v>
      </c>
      <c r="I418" s="36" t="s">
        <v>3431</v>
      </c>
      <c r="J418" s="41" t="s">
        <v>4046</v>
      </c>
      <c r="K418" s="36" t="s">
        <v>3432</v>
      </c>
      <c r="L418" s="36" t="s">
        <v>3433</v>
      </c>
      <c r="M418" s="35" t="s">
        <v>194</v>
      </c>
      <c r="N418" s="494"/>
      <c r="O418" s="33"/>
      <c r="P418" s="36"/>
      <c r="Q418" s="38"/>
    </row>
    <row r="419" spans="1:19" ht="76.5" hidden="1" customHeight="1">
      <c r="A419" s="32">
        <v>417</v>
      </c>
      <c r="B419" s="33" t="s">
        <v>3508</v>
      </c>
      <c r="C419" s="65" t="s">
        <v>4043</v>
      </c>
      <c r="D419" s="67" t="s">
        <v>3180</v>
      </c>
      <c r="E419" s="33" t="s">
        <v>4142</v>
      </c>
      <c r="F419" s="33" t="s">
        <v>222</v>
      </c>
      <c r="G419" s="33" t="s">
        <v>40</v>
      </c>
      <c r="H419" s="36" t="s">
        <v>3435</v>
      </c>
      <c r="I419" s="36" t="s">
        <v>3436</v>
      </c>
      <c r="J419" s="41" t="s">
        <v>4046</v>
      </c>
      <c r="K419" s="36" t="s">
        <v>3437</v>
      </c>
      <c r="L419" s="36" t="s">
        <v>3438</v>
      </c>
      <c r="M419" s="35" t="s">
        <v>194</v>
      </c>
      <c r="N419" s="494"/>
      <c r="O419" s="33"/>
      <c r="P419" s="36"/>
      <c r="Q419" s="38"/>
    </row>
    <row r="420" spans="1:19" ht="76.5" hidden="1" customHeight="1">
      <c r="A420" s="32">
        <v>418</v>
      </c>
      <c r="B420" s="33" t="s">
        <v>3508</v>
      </c>
      <c r="C420" s="65" t="s">
        <v>4043</v>
      </c>
      <c r="D420" s="67" t="s">
        <v>3180</v>
      </c>
      <c r="E420" s="33" t="s">
        <v>4143</v>
      </c>
      <c r="F420" s="33" t="s">
        <v>222</v>
      </c>
      <c r="G420" s="33" t="s">
        <v>40</v>
      </c>
      <c r="H420" s="36" t="s">
        <v>4144</v>
      </c>
      <c r="I420" s="36" t="s">
        <v>3441</v>
      </c>
      <c r="J420" s="41" t="s">
        <v>4046</v>
      </c>
      <c r="K420" s="36" t="s">
        <v>3442</v>
      </c>
      <c r="L420" s="36" t="s">
        <v>4145</v>
      </c>
      <c r="M420" s="35" t="s">
        <v>194</v>
      </c>
      <c r="N420" s="494"/>
      <c r="O420" s="33"/>
      <c r="P420" s="36"/>
      <c r="Q420" s="38"/>
    </row>
    <row r="421" spans="1:19" ht="76.5" hidden="1" customHeight="1">
      <c r="A421" s="32">
        <v>419</v>
      </c>
      <c r="B421" s="33" t="s">
        <v>3508</v>
      </c>
      <c r="C421" s="65" t="s">
        <v>4043</v>
      </c>
      <c r="D421" s="67" t="s">
        <v>3180</v>
      </c>
      <c r="E421" s="33" t="s">
        <v>4146</v>
      </c>
      <c r="F421" s="33" t="s">
        <v>222</v>
      </c>
      <c r="G421" s="33" t="s">
        <v>40</v>
      </c>
      <c r="H421" s="36" t="s">
        <v>3447</v>
      </c>
      <c r="I421" s="36" t="s">
        <v>3448</v>
      </c>
      <c r="J421" s="41" t="s">
        <v>4046</v>
      </c>
      <c r="K421" s="36" t="s">
        <v>3449</v>
      </c>
      <c r="L421" s="36" t="s">
        <v>3450</v>
      </c>
      <c r="M421" s="35" t="s">
        <v>194</v>
      </c>
      <c r="N421" s="494"/>
      <c r="O421" s="33"/>
      <c r="P421" s="36"/>
      <c r="Q421" s="38"/>
    </row>
    <row r="422" spans="1:19" ht="78" hidden="1" customHeight="1">
      <c r="A422" s="32">
        <v>212</v>
      </c>
      <c r="B422" s="33" t="s">
        <v>3508</v>
      </c>
      <c r="C422" s="50" t="s">
        <v>4147</v>
      </c>
      <c r="D422" s="53" t="s">
        <v>3452</v>
      </c>
      <c r="E422" s="33" t="s">
        <v>4148</v>
      </c>
      <c r="F422" s="33" t="s">
        <v>222</v>
      </c>
      <c r="G422" s="33" t="s">
        <v>40</v>
      </c>
      <c r="H422" s="36" t="s">
        <v>3454</v>
      </c>
      <c r="I422" s="36" t="s">
        <v>3455</v>
      </c>
      <c r="J422" s="46" t="s">
        <v>3513</v>
      </c>
      <c r="K422" s="36" t="s">
        <v>3456</v>
      </c>
      <c r="L422" s="36" t="s">
        <v>3457</v>
      </c>
      <c r="M422" s="35" t="s">
        <v>194</v>
      </c>
      <c r="N422" s="494"/>
      <c r="O422" s="33"/>
      <c r="P422" s="36"/>
      <c r="Q422" s="38"/>
      <c r="R422" s="39"/>
      <c r="S422" s="40" t="s">
        <v>2345</v>
      </c>
    </row>
    <row r="423" spans="1:19" ht="78" hidden="1" customHeight="1">
      <c r="A423" s="32">
        <v>213</v>
      </c>
      <c r="B423" s="33" t="s">
        <v>3508</v>
      </c>
      <c r="C423" s="65" t="s">
        <v>4147</v>
      </c>
      <c r="D423" s="67" t="s">
        <v>3452</v>
      </c>
      <c r="E423" s="33" t="s">
        <v>4149</v>
      </c>
      <c r="F423" s="33" t="s">
        <v>222</v>
      </c>
      <c r="G423" s="33" t="s">
        <v>40</v>
      </c>
      <c r="H423" s="36" t="s">
        <v>3459</v>
      </c>
      <c r="I423" s="36" t="s">
        <v>2340</v>
      </c>
      <c r="J423" s="46" t="s">
        <v>3513</v>
      </c>
      <c r="K423" s="36" t="s">
        <v>3460</v>
      </c>
      <c r="L423" s="36" t="s">
        <v>3461</v>
      </c>
      <c r="M423" s="35" t="s">
        <v>194</v>
      </c>
      <c r="N423" s="494"/>
      <c r="O423" s="33"/>
      <c r="P423" s="36"/>
      <c r="Q423" s="38"/>
      <c r="R423" s="39"/>
      <c r="S423" s="40" t="s">
        <v>2345</v>
      </c>
    </row>
    <row r="424" spans="1:19" ht="78" hidden="1" customHeight="1">
      <c r="A424" s="32">
        <v>214</v>
      </c>
      <c r="B424" s="33" t="s">
        <v>3508</v>
      </c>
      <c r="C424" s="65" t="s">
        <v>4147</v>
      </c>
      <c r="D424" s="67" t="s">
        <v>3452</v>
      </c>
      <c r="E424" s="33" t="s">
        <v>4150</v>
      </c>
      <c r="F424" s="33" t="s">
        <v>222</v>
      </c>
      <c r="G424" s="33" t="s">
        <v>40</v>
      </c>
      <c r="H424" s="36" t="s">
        <v>3465</v>
      </c>
      <c r="I424" s="36" t="s">
        <v>3466</v>
      </c>
      <c r="J424" s="46" t="s">
        <v>3513</v>
      </c>
      <c r="K424" s="36" t="s">
        <v>3467</v>
      </c>
      <c r="L424" s="36" t="s">
        <v>3468</v>
      </c>
      <c r="M424" s="35" t="s">
        <v>194</v>
      </c>
      <c r="N424" s="494"/>
      <c r="O424" s="33"/>
      <c r="P424" s="36"/>
      <c r="Q424" s="38"/>
      <c r="R424" s="39"/>
      <c r="S424" s="40" t="s">
        <v>2345</v>
      </c>
    </row>
    <row r="425" spans="1:19" ht="78" hidden="1" customHeight="1">
      <c r="A425" s="32">
        <v>215</v>
      </c>
      <c r="B425" s="33" t="s">
        <v>3508</v>
      </c>
      <c r="C425" s="65" t="s">
        <v>4147</v>
      </c>
      <c r="D425" s="67" t="s">
        <v>3452</v>
      </c>
      <c r="E425" s="33" t="s">
        <v>4151</v>
      </c>
      <c r="F425" s="33" t="s">
        <v>222</v>
      </c>
      <c r="G425" s="33" t="s">
        <v>40</v>
      </c>
      <c r="H425" s="36" t="s">
        <v>3470</v>
      </c>
      <c r="I425" s="36" t="s">
        <v>3471</v>
      </c>
      <c r="J425" s="46" t="s">
        <v>3513</v>
      </c>
      <c r="K425" s="36" t="s">
        <v>3472</v>
      </c>
      <c r="L425" s="36" t="s">
        <v>3473</v>
      </c>
      <c r="M425" s="35" t="s">
        <v>194</v>
      </c>
      <c r="N425" s="494"/>
      <c r="O425" s="33"/>
      <c r="P425" s="36"/>
      <c r="Q425" s="38"/>
      <c r="R425" s="39"/>
      <c r="S425" s="40" t="s">
        <v>2345</v>
      </c>
    </row>
    <row r="426" spans="1:19" ht="78" hidden="1" customHeight="1">
      <c r="A426" s="32">
        <v>216</v>
      </c>
      <c r="B426" s="33" t="s">
        <v>3508</v>
      </c>
      <c r="C426" s="65" t="s">
        <v>4147</v>
      </c>
      <c r="D426" s="67" t="s">
        <v>3452</v>
      </c>
      <c r="E426" s="33" t="s">
        <v>4152</v>
      </c>
      <c r="F426" s="33" t="s">
        <v>222</v>
      </c>
      <c r="G426" s="33" t="s">
        <v>40</v>
      </c>
      <c r="H426" s="36" t="s">
        <v>3475</v>
      </c>
      <c r="I426" s="36" t="s">
        <v>3476</v>
      </c>
      <c r="J426" s="46" t="s">
        <v>3513</v>
      </c>
      <c r="K426" s="36" t="s">
        <v>3477</v>
      </c>
      <c r="L426" s="36" t="s">
        <v>3478</v>
      </c>
      <c r="M426" s="35" t="s">
        <v>194</v>
      </c>
      <c r="N426" s="494"/>
      <c r="O426" s="33"/>
      <c r="P426" s="36"/>
      <c r="Q426" s="38"/>
      <c r="R426" s="39"/>
      <c r="S426" s="40" t="s">
        <v>2345</v>
      </c>
    </row>
    <row r="427" spans="1:19" ht="78" hidden="1" customHeight="1">
      <c r="A427" s="32">
        <v>217</v>
      </c>
      <c r="B427" s="33" t="s">
        <v>3508</v>
      </c>
      <c r="C427" s="65" t="s">
        <v>4147</v>
      </c>
      <c r="D427" s="67" t="s">
        <v>3452</v>
      </c>
      <c r="E427" s="33" t="s">
        <v>4153</v>
      </c>
      <c r="F427" s="33" t="s">
        <v>222</v>
      </c>
      <c r="G427" s="33" t="s">
        <v>40</v>
      </c>
      <c r="H427" s="36" t="s">
        <v>3480</v>
      </c>
      <c r="I427" s="36" t="s">
        <v>3481</v>
      </c>
      <c r="J427" s="46" t="s">
        <v>3513</v>
      </c>
      <c r="K427" s="36" t="s">
        <v>3482</v>
      </c>
      <c r="L427" s="36" t="s">
        <v>3483</v>
      </c>
      <c r="M427" s="35" t="s">
        <v>194</v>
      </c>
      <c r="N427" s="494"/>
      <c r="O427" s="33"/>
      <c r="P427" s="36"/>
      <c r="Q427" s="38"/>
      <c r="R427" s="39"/>
      <c r="S427" s="40" t="s">
        <v>2345</v>
      </c>
    </row>
    <row r="428" spans="1:19" ht="78" hidden="1" customHeight="1">
      <c r="A428" s="32">
        <v>218</v>
      </c>
      <c r="B428" s="33" t="s">
        <v>3508</v>
      </c>
      <c r="C428" s="65" t="s">
        <v>4147</v>
      </c>
      <c r="D428" s="67" t="s">
        <v>3452</v>
      </c>
      <c r="E428" s="33" t="s">
        <v>4154</v>
      </c>
      <c r="F428" s="33" t="s">
        <v>222</v>
      </c>
      <c r="G428" s="33" t="s">
        <v>40</v>
      </c>
      <c r="H428" s="36" t="s">
        <v>3485</v>
      </c>
      <c r="I428" s="36" t="s">
        <v>3486</v>
      </c>
      <c r="J428" s="46" t="s">
        <v>3513</v>
      </c>
      <c r="K428" s="36" t="s">
        <v>3487</v>
      </c>
      <c r="L428" s="36" t="s">
        <v>3488</v>
      </c>
      <c r="M428" s="35" t="s">
        <v>194</v>
      </c>
      <c r="N428" s="494"/>
      <c r="O428" s="33"/>
      <c r="P428" s="36"/>
      <c r="Q428" s="38"/>
      <c r="R428" s="39"/>
      <c r="S428" s="40" t="s">
        <v>2345</v>
      </c>
    </row>
    <row r="429" spans="1:19" ht="78" hidden="1" customHeight="1">
      <c r="A429" s="32">
        <v>219</v>
      </c>
      <c r="B429" s="33" t="s">
        <v>3508</v>
      </c>
      <c r="C429" s="65" t="s">
        <v>4147</v>
      </c>
      <c r="D429" s="67" t="s">
        <v>3452</v>
      </c>
      <c r="E429" s="33" t="s">
        <v>4155</v>
      </c>
      <c r="F429" s="33" t="s">
        <v>222</v>
      </c>
      <c r="G429" s="33" t="s">
        <v>40</v>
      </c>
      <c r="H429" s="36" t="s">
        <v>3490</v>
      </c>
      <c r="I429" s="36" t="s">
        <v>3491</v>
      </c>
      <c r="J429" s="46" t="s">
        <v>3513</v>
      </c>
      <c r="K429" s="36" t="s">
        <v>3492</v>
      </c>
      <c r="L429" s="36" t="s">
        <v>3493</v>
      </c>
      <c r="M429" s="35" t="s">
        <v>194</v>
      </c>
      <c r="N429" s="494"/>
      <c r="O429" s="33"/>
      <c r="P429" s="36"/>
      <c r="Q429" s="38"/>
      <c r="R429" s="39"/>
      <c r="S429" s="40" t="s">
        <v>2345</v>
      </c>
    </row>
    <row r="430" spans="1:19" ht="78" hidden="1" customHeight="1">
      <c r="A430" s="32">
        <v>220</v>
      </c>
      <c r="B430" s="33" t="s">
        <v>3508</v>
      </c>
      <c r="C430" s="65" t="s">
        <v>4147</v>
      </c>
      <c r="D430" s="67" t="s">
        <v>3452</v>
      </c>
      <c r="E430" s="33" t="s">
        <v>4156</v>
      </c>
      <c r="F430" s="33" t="s">
        <v>222</v>
      </c>
      <c r="G430" s="33" t="s">
        <v>40</v>
      </c>
      <c r="H430" s="36" t="s">
        <v>3495</v>
      </c>
      <c r="I430" s="36" t="s">
        <v>2340</v>
      </c>
      <c r="J430" s="46" t="s">
        <v>3513</v>
      </c>
      <c r="K430" s="36" t="s">
        <v>3496</v>
      </c>
      <c r="L430" s="36" t="s">
        <v>3497</v>
      </c>
      <c r="M430" s="35" t="s">
        <v>194</v>
      </c>
      <c r="N430" s="494"/>
      <c r="O430" s="33"/>
      <c r="P430" s="36"/>
      <c r="Q430" s="38"/>
      <c r="R430" s="39"/>
      <c r="S430" s="40" t="s">
        <v>2345</v>
      </c>
    </row>
    <row r="431" spans="1:19" ht="78" hidden="1" customHeight="1">
      <c r="A431" s="32">
        <v>221</v>
      </c>
      <c r="B431" s="33" t="s">
        <v>3508</v>
      </c>
      <c r="C431" s="65" t="s">
        <v>4147</v>
      </c>
      <c r="D431" s="67" t="s">
        <v>3452</v>
      </c>
      <c r="E431" s="33" t="s">
        <v>4157</v>
      </c>
      <c r="F431" s="33" t="s">
        <v>222</v>
      </c>
      <c r="G431" s="33" t="s">
        <v>40</v>
      </c>
      <c r="H431" s="36" t="s">
        <v>3499</v>
      </c>
      <c r="I431" s="36" t="s">
        <v>2340</v>
      </c>
      <c r="J431" s="46" t="s">
        <v>3513</v>
      </c>
      <c r="K431" s="36" t="s">
        <v>3500</v>
      </c>
      <c r="L431" s="36" t="s">
        <v>3501</v>
      </c>
      <c r="M431" s="35" t="s">
        <v>194</v>
      </c>
      <c r="N431" s="494"/>
      <c r="O431" s="33"/>
      <c r="P431" s="36"/>
      <c r="Q431" s="38"/>
      <c r="R431" s="39"/>
      <c r="S431" s="40" t="s">
        <v>2345</v>
      </c>
    </row>
    <row r="432" spans="1:19" ht="78" hidden="1" customHeight="1">
      <c r="A432" s="32">
        <v>222</v>
      </c>
      <c r="B432" s="33" t="s">
        <v>3508</v>
      </c>
      <c r="C432" s="65" t="s">
        <v>4147</v>
      </c>
      <c r="D432" s="67" t="s">
        <v>3452</v>
      </c>
      <c r="E432" s="33" t="s">
        <v>4158</v>
      </c>
      <c r="F432" s="33" t="s">
        <v>403</v>
      </c>
      <c r="G432" s="33" t="s">
        <v>40</v>
      </c>
      <c r="H432" s="36" t="s">
        <v>3504</v>
      </c>
      <c r="I432" s="36" t="s">
        <v>3505</v>
      </c>
      <c r="J432" s="46" t="s">
        <v>3513</v>
      </c>
      <c r="K432" s="36" t="s">
        <v>3506</v>
      </c>
      <c r="L432" s="36" t="s">
        <v>3507</v>
      </c>
      <c r="M432" s="35" t="s">
        <v>194</v>
      </c>
      <c r="N432" s="494"/>
      <c r="O432" s="33"/>
      <c r="P432" s="36"/>
      <c r="Q432" s="38"/>
      <c r="R432" s="244"/>
      <c r="S432" s="40" t="s">
        <v>2345</v>
      </c>
    </row>
  </sheetData>
  <autoFilter ref="A1:S432" xr:uid="{1028168A-9F0B-4CF4-81C5-7F3C38D22E0C}">
    <filterColumn colId="13">
      <filters>
        <dateGroupItem year="2026" month="9" day="2" dateTimeGrouping="day"/>
      </filters>
    </filterColumn>
  </autoFilter>
  <conditionalFormatting sqref="M2:M432">
    <cfRule type="cellIs" dxfId="287" priority="22" operator="equal">
      <formula>"Blocked"</formula>
    </cfRule>
  </conditionalFormatting>
  <conditionalFormatting sqref="M2:M1048576">
    <cfRule type="cellIs" dxfId="286" priority="23" operator="equal">
      <formula>"Re-testing"</formula>
    </cfRule>
    <cfRule type="cellIs" dxfId="285" priority="24" operator="equal">
      <formula>"Ready to test"</formula>
    </cfRule>
    <cfRule type="cellIs" dxfId="284" priority="25" operator="equal">
      <formula>"Cancelled"</formula>
    </cfRule>
    <cfRule type="cellIs" dxfId="283" priority="26" operator="equal">
      <formula>"Testing"</formula>
    </cfRule>
    <cfRule type="cellIs" dxfId="282" priority="27" operator="equal">
      <formula>"Re-test Passed"</formula>
    </cfRule>
    <cfRule type="cellIs" dxfId="281" priority="28" operator="equal">
      <formula>"Passed"</formula>
    </cfRule>
    <cfRule type="cellIs" dxfId="280" priority="29" operator="equal">
      <formula>"Re-test failed"</formula>
    </cfRule>
    <cfRule type="cellIs" dxfId="279" priority="30" operator="equal">
      <formula>"Failed"</formula>
    </cfRule>
    <cfRule type="cellIs" dxfId="278" priority="31" operator="equal">
      <formula>"Skip"</formula>
    </cfRule>
    <cfRule type="cellIs" dxfId="277" priority="32" operator="equal">
      <formula>"Pending confirm"</formula>
    </cfRule>
    <cfRule type="cellIs" dxfId="276" priority="33" operator="equal">
      <formula>"Pending deploy"</formula>
    </cfRule>
  </conditionalFormatting>
  <conditionalFormatting sqref="G1:G1048576">
    <cfRule type="cellIs" dxfId="275" priority="21" operator="equal">
      <formula>"High"</formula>
    </cfRule>
  </conditionalFormatting>
  <conditionalFormatting sqref="G1:G1048576">
    <cfRule type="cellIs" dxfId="274" priority="20" operator="equal">
      <formula>"Medium"</formula>
    </cfRule>
  </conditionalFormatting>
  <conditionalFormatting sqref="G1:G1048576">
    <cfRule type="cellIs" dxfId="273" priority="19" operator="equal">
      <formula>"Low"</formula>
    </cfRule>
  </conditionalFormatting>
  <dataValidations count="3">
    <dataValidation type="list" allowBlank="1" showInputMessage="1" showErrorMessage="1" sqref="M224:M1048576" xr:uid="{93C22649-3C37-425F-BFE2-354A6D412174}">
      <formula1>"Pending deploy, Pending confirm, Ready to test, Testing, Passed, Failed, Re-Testing, Re-Test Passed, Re-Test Failed,Skip,Cancelled"</formula1>
    </dataValidation>
    <dataValidation type="list" allowBlank="1" showInputMessage="1" showErrorMessage="1" sqref="G2:G49 G224:G297" xr:uid="{7A6DEECF-9B01-4A85-A57B-DC6F54FB9751}">
      <formula1>"Low, Medium, High"</formula1>
    </dataValidation>
    <dataValidation type="list" allowBlank="1" showInputMessage="1" showErrorMessage="1" sqref="M2:M223" xr:uid="{77F5CF85-F10C-47F6-8E8C-0C0662202095}">
      <formula1>"Pending deploy, Pending confirm, Ready to test, Testing, Passed, Failed, Re-Testing, Re-Test Passed, Re-Test Failed,Skip,Cancelled,Blocked"</formula1>
    </dataValidation>
  </dataValidations>
  <hyperlinks>
    <hyperlink ref="P9" r:id="rId1" xr:uid="{4C38DEBD-86C0-43A7-BE41-94F4A480214A}"/>
    <hyperlink ref="P35" r:id="rId2" xr:uid="{8EFFC634-ED36-4454-A4D7-2D17435FCA52}"/>
    <hyperlink ref="P36" r:id="rId3" xr:uid="{1F24C831-4AF3-4BB4-8192-B4BB1CFDDED3}"/>
    <hyperlink ref="P39" r:id="rId4" xr:uid="{B9320093-844D-4D6D-A259-95B525FB8CD4}"/>
    <hyperlink ref="P43" r:id="rId5" xr:uid="{2E2BEC53-8980-4082-9238-BD360AF45982}"/>
    <hyperlink ref="P41" r:id="rId6" xr:uid="{F7DBEA4A-290B-492C-801A-1ACE30208DF5}"/>
    <hyperlink ref="P82" r:id="rId7" xr:uid="{3B675A67-45B4-4A09-B04C-B28FAA6699E6}"/>
    <hyperlink ref="P84" r:id="rId8" xr:uid="{F73461B7-182C-4C36-B8B3-0C5D017A462B}"/>
    <hyperlink ref="P150" r:id="rId9" xr:uid="{68CA7ED5-B77E-423E-AE49-997526293EB3}"/>
    <hyperlink ref="P151" r:id="rId10" xr:uid="{4DB141C6-B140-4347-A33F-59135925FD2A}"/>
    <hyperlink ref="P62" r:id="rId11" xr:uid="{136A2F58-3E70-4531-B572-9BAB598A07B9}"/>
    <hyperlink ref="P86" r:id="rId12" xr:uid="{DE2C293B-704B-4F5B-8158-FB2109D61D4B}"/>
    <hyperlink ref="P63" r:id="rId13" xr:uid="{B5C31FB3-155F-46DC-89BE-06207FC3F37A}"/>
    <hyperlink ref="P73" r:id="rId14" xr:uid="{81E0103B-6796-42F2-8AEC-B5640375F5BD}"/>
    <hyperlink ref="P76" r:id="rId15" xr:uid="{3D80E923-DE71-412A-B2B1-E6E4B4926603}"/>
    <hyperlink ref="P75" r:id="rId16" xr:uid="{F26E454F-CECD-4CF8-A608-7EFA2AC862A4}"/>
    <hyperlink ref="P83" r:id="rId17" xr:uid="{668EFACA-5F44-425F-B5D2-AF9C09F00BC6}"/>
    <hyperlink ref="P81" r:id="rId18" xr:uid="{EC906F10-616E-4682-B7DC-2C3343A183F7}"/>
    <hyperlink ref="P101" r:id="rId19" xr:uid="{47D5ED38-48B7-4B53-9156-E0589EB9B516}"/>
    <hyperlink ref="P88" r:id="rId20" xr:uid="{C3ADCEAC-025F-46BD-AF54-6300389CDB73}"/>
    <hyperlink ref="P77" r:id="rId21" xr:uid="{B6203050-7EDA-4E93-B410-651238071355}"/>
    <hyperlink ref="P116" r:id="rId22" xr:uid="{C5ECC5F0-4E24-4BBF-B847-F2E0B11D3ADA}"/>
    <hyperlink ref="P117" r:id="rId23" xr:uid="{E8D8BF0A-4E5E-421B-A3AC-3C2C4852ECBF}"/>
    <hyperlink ref="P119" r:id="rId24" xr:uid="{6FD82500-4369-4C99-B4DA-0997E744D755}"/>
    <hyperlink ref="P118" r:id="rId25" xr:uid="{1D8EF90F-3A23-4C4C-82FD-B850FE9A4978}"/>
    <hyperlink ref="P124" r:id="rId26" xr:uid="{BED5D6A0-92FE-4470-AC42-4C7DC9966E53}"/>
    <hyperlink ref="P129" r:id="rId27" display="https://dev.azure.com/centralgroup/Product - Humi/_workitems/edit/71164" xr:uid="{C3B9158F-1481-4F40-8D48-F0D2D2A62C1F}"/>
    <hyperlink ref="P94" r:id="rId28" xr:uid="{698A36D0-3519-441F-9C6F-B5A243BCCFA6}"/>
    <hyperlink ref="P95" r:id="rId29" xr:uid="{DD09F41E-B23F-436B-8060-A8F956AF738E}"/>
    <hyperlink ref="P131" r:id="rId30" xr:uid="{54F82E8B-8FF8-4712-B92E-C40C9BA39C81}"/>
    <hyperlink ref="P161" r:id="rId31" xr:uid="{ADD2AF80-5601-4CD3-AFE1-AED8BB9460F2}"/>
    <hyperlink ref="P170" r:id="rId32" xr:uid="{75F5EE38-C895-49D0-8471-9A469B05890A}"/>
    <hyperlink ref="P171" r:id="rId33" xr:uid="{12940E0C-A545-476A-B143-6E029B6643B4}"/>
    <hyperlink ref="P175" r:id="rId34" xr:uid="{D3C8B704-2CC9-40A6-A2AF-03BDA2539D26}"/>
    <hyperlink ref="P125" r:id="rId35" xr:uid="{27BB6259-825C-40F1-9DF6-556E627072EC}"/>
    <hyperlink ref="P176" r:id="rId36" xr:uid="{25DA0899-6C2E-49EC-B840-1288DB5CB31E}"/>
    <hyperlink ref="P177" r:id="rId37" xr:uid="{7777AB9D-7AA7-4C50-BC95-FBEF9D28F898}"/>
    <hyperlink ref="P178" r:id="rId38" xr:uid="{1F25C812-9686-4B3F-8D27-325E145097AE}"/>
    <hyperlink ref="P181" r:id="rId39" xr:uid="{0CE65909-09CE-4112-AAF6-2B4BD1DAD2BE}"/>
    <hyperlink ref="P185" r:id="rId40" xr:uid="{4FCA1762-547E-4B57-87ED-7193CFA4E6AA}"/>
    <hyperlink ref="P187" r:id="rId41" xr:uid="{2B111732-328B-43A7-AFA7-A7E5D6F4AD54}"/>
    <hyperlink ref="P211" r:id="rId42" xr:uid="{2717075C-6623-47A5-B39F-498A0042CA2C}"/>
    <hyperlink ref="P214" r:id="rId43" xr:uid="{7DD76C8A-1E60-494D-A438-7A94830B8C11}"/>
    <hyperlink ref="P189" r:id="rId44" xr:uid="{B1261667-A90A-4D3D-82EC-C007230CFB92}"/>
    <hyperlink ref="P190" r:id="rId45" xr:uid="{23F300F3-0578-40C0-ACE0-9E9BFE015A0F}"/>
  </hyperlinks>
  <pageMargins left="0.7" right="0.7" top="0.75" bottom="0.75" header="0.3" footer="0.3"/>
  <pageSetup paperSize="9" orientation="portrait" horizont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2E4A6B"/>
  </sheetPr>
  <dimension ref="A1:AA916"/>
  <sheetViews>
    <sheetView showGridLines="0" zoomScale="70" zoomScaleNormal="70" workbookViewId="0">
      <pane xSplit="4" ySplit="1" topLeftCell="E162" activePane="bottomRight" state="frozen"/>
      <selection pane="bottomRight" activeCell="M181" sqref="M181"/>
      <selection pane="bottomLeft"/>
      <selection pane="topRight"/>
    </sheetView>
  </sheetViews>
  <sheetFormatPr defaultColWidth="14.42578125" defaultRowHeight="15" customHeight="1"/>
  <cols>
    <col min="1" max="1" width="11.140625" style="22" customWidth="1"/>
    <col min="2" max="2" width="16.28515625" style="22" bestFit="1" customWidth="1"/>
    <col min="3" max="3" width="12.7109375" style="130" customWidth="1"/>
    <col min="4" max="4" width="44" customWidth="1"/>
    <col min="5" max="5" width="18.140625" style="130" customWidth="1"/>
    <col min="6" max="6" width="17.42578125" style="130" customWidth="1"/>
    <col min="7" max="7" width="13" style="130" customWidth="1"/>
    <col min="8" max="8" width="44.42578125" customWidth="1"/>
    <col min="9" max="9" width="33.28515625" customWidth="1"/>
    <col min="10" max="10" width="41.140625" customWidth="1"/>
    <col min="11" max="11" width="43.42578125" customWidth="1"/>
    <col min="12" max="12" width="68" customWidth="1"/>
    <col min="13" max="13" width="13" style="22" customWidth="1"/>
    <col min="14" max="14" width="28.5703125" style="91" customWidth="1"/>
    <col min="15" max="16" width="13" customWidth="1"/>
    <col min="17" max="18" width="13" style="481" customWidth="1"/>
    <col min="19" max="19" width="26.140625" customWidth="1"/>
    <col min="21" max="23" width="14.42578125" bestFit="1" customWidth="1"/>
  </cols>
  <sheetData>
    <row r="1" spans="1:27" s="19" customFormat="1" ht="25.5" customHeight="1">
      <c r="A1" s="23" t="s">
        <v>202</v>
      </c>
      <c r="B1" s="78" t="s">
        <v>203</v>
      </c>
      <c r="C1" s="24" t="s">
        <v>204</v>
      </c>
      <c r="D1" s="24" t="s">
        <v>3</v>
      </c>
      <c r="E1" s="24" t="s">
        <v>205</v>
      </c>
      <c r="F1" s="25" t="s">
        <v>206</v>
      </c>
      <c r="G1" s="25" t="s">
        <v>207</v>
      </c>
      <c r="H1" s="25" t="s">
        <v>208</v>
      </c>
      <c r="I1" s="26" t="s">
        <v>209</v>
      </c>
      <c r="J1" s="27" t="s">
        <v>210</v>
      </c>
      <c r="K1" s="28" t="s">
        <v>211</v>
      </c>
      <c r="L1" s="28" t="s">
        <v>212</v>
      </c>
      <c r="M1" s="29" t="s">
        <v>213</v>
      </c>
      <c r="N1" s="558" t="s">
        <v>214</v>
      </c>
      <c r="O1" s="29" t="s">
        <v>215</v>
      </c>
      <c r="P1" s="29" t="s">
        <v>216</v>
      </c>
      <c r="Q1" s="553" t="s">
        <v>4159</v>
      </c>
      <c r="R1" s="554" t="s">
        <v>4160</v>
      </c>
      <c r="S1" s="30" t="s">
        <v>217</v>
      </c>
      <c r="T1" s="31"/>
      <c r="U1" s="464" t="s">
        <v>4161</v>
      </c>
      <c r="V1" s="464" t="s">
        <v>4162</v>
      </c>
      <c r="W1" s="464" t="s">
        <v>4163</v>
      </c>
      <c r="X1" s="31"/>
      <c r="Y1" s="31"/>
      <c r="Z1" s="31"/>
      <c r="AA1" s="31"/>
    </row>
    <row r="2" spans="1:27" s="19" customFormat="1" ht="14.45">
      <c r="A2" s="104" t="s">
        <v>4164</v>
      </c>
      <c r="B2" s="104"/>
      <c r="C2" s="101"/>
      <c r="D2" s="101"/>
      <c r="E2" s="101"/>
      <c r="F2" s="102"/>
      <c r="G2" s="102"/>
      <c r="H2" s="102"/>
      <c r="I2" s="103"/>
      <c r="J2" s="103"/>
      <c r="K2" s="103"/>
      <c r="L2" s="103"/>
      <c r="M2" s="103"/>
      <c r="N2" s="103"/>
      <c r="O2" s="103"/>
      <c r="P2" s="103"/>
      <c r="Q2" s="103"/>
      <c r="R2" s="103"/>
      <c r="S2" s="103"/>
      <c r="T2" s="31"/>
      <c r="U2" s="31"/>
      <c r="V2" s="31"/>
      <c r="W2" s="31"/>
      <c r="X2" s="31"/>
      <c r="Y2" s="31"/>
      <c r="Z2" s="31"/>
      <c r="AA2" s="31"/>
    </row>
    <row r="3" spans="1:27" s="19" customFormat="1" ht="308.10000000000002">
      <c r="A3" s="320">
        <v>1</v>
      </c>
      <c r="B3" s="321" t="s">
        <v>4164</v>
      </c>
      <c r="C3" s="124" t="s">
        <v>4165</v>
      </c>
      <c r="D3" s="95" t="s">
        <v>4166</v>
      </c>
      <c r="E3" s="124" t="s">
        <v>4167</v>
      </c>
      <c r="F3" s="124" t="s">
        <v>222</v>
      </c>
      <c r="G3" s="33" t="s">
        <v>40</v>
      </c>
      <c r="H3" s="96" t="s">
        <v>4168</v>
      </c>
      <c r="I3" s="97" t="s">
        <v>4169</v>
      </c>
      <c r="J3" s="96" t="s">
        <v>4170</v>
      </c>
      <c r="K3" s="96" t="s">
        <v>4171</v>
      </c>
      <c r="L3" s="96" t="s">
        <v>4172</v>
      </c>
      <c r="M3" s="311" t="s">
        <v>8</v>
      </c>
      <c r="N3" s="499">
        <v>46266</v>
      </c>
      <c r="O3" s="124" t="s">
        <v>4173</v>
      </c>
      <c r="P3" s="95" t="s">
        <v>4174</v>
      </c>
      <c r="Q3" s="483"/>
      <c r="R3" s="483"/>
      <c r="S3" s="95"/>
      <c r="T3" s="14"/>
      <c r="U3" s="14"/>
      <c r="V3" s="14"/>
      <c r="W3" s="14"/>
      <c r="X3" s="14"/>
      <c r="Y3" s="14"/>
      <c r="Z3" s="14"/>
      <c r="AA3" s="14"/>
    </row>
    <row r="4" spans="1:27" s="19" customFormat="1" ht="336">
      <c r="A4" s="121">
        <v>2</v>
      </c>
      <c r="B4" s="321" t="s">
        <v>4164</v>
      </c>
      <c r="C4" s="125" t="s">
        <v>4174</v>
      </c>
      <c r="D4" s="95" t="s">
        <v>4166</v>
      </c>
      <c r="E4" s="125" t="s">
        <v>4175</v>
      </c>
      <c r="F4" s="125" t="s">
        <v>403</v>
      </c>
      <c r="G4" s="33" t="s">
        <v>40</v>
      </c>
      <c r="H4" s="99" t="s">
        <v>4176</v>
      </c>
      <c r="I4" s="100" t="s">
        <v>4177</v>
      </c>
      <c r="J4" s="99" t="s">
        <v>4170</v>
      </c>
      <c r="K4" s="99" t="s">
        <v>4171</v>
      </c>
      <c r="L4" s="99" t="s">
        <v>4178</v>
      </c>
      <c r="M4" s="311" t="s">
        <v>8</v>
      </c>
      <c r="N4" s="499">
        <v>46266</v>
      </c>
      <c r="O4" s="124" t="s">
        <v>4173</v>
      </c>
      <c r="P4" s="98" t="s">
        <v>4174</v>
      </c>
      <c r="Q4" s="146"/>
      <c r="R4" s="146"/>
      <c r="S4" s="98"/>
      <c r="T4" s="14"/>
      <c r="U4" s="14"/>
      <c r="V4" s="14"/>
      <c r="W4" s="14"/>
      <c r="X4" s="14"/>
      <c r="Y4" s="14"/>
      <c r="Z4" s="14"/>
      <c r="AA4" s="14"/>
    </row>
    <row r="5" spans="1:27" s="19" customFormat="1" ht="237.95">
      <c r="A5" s="120">
        <v>3</v>
      </c>
      <c r="B5" s="321" t="s">
        <v>4164</v>
      </c>
      <c r="C5" s="125" t="s">
        <v>4179</v>
      </c>
      <c r="D5" s="98" t="s">
        <v>4180</v>
      </c>
      <c r="E5" s="125" t="s">
        <v>4181</v>
      </c>
      <c r="F5" s="125" t="s">
        <v>222</v>
      </c>
      <c r="G5" s="131" t="s">
        <v>39</v>
      </c>
      <c r="H5" s="99" t="s">
        <v>4182</v>
      </c>
      <c r="I5" s="100" t="s">
        <v>4169</v>
      </c>
      <c r="J5" s="99" t="s">
        <v>4170</v>
      </c>
      <c r="K5" s="99" t="s">
        <v>4183</v>
      </c>
      <c r="L5" s="99" t="s">
        <v>4184</v>
      </c>
      <c r="M5" s="312" t="s">
        <v>195</v>
      </c>
      <c r="N5" s="499">
        <v>46266</v>
      </c>
      <c r="O5" s="124" t="s">
        <v>4173</v>
      </c>
      <c r="P5" s="98" t="s">
        <v>4174</v>
      </c>
      <c r="Q5" s="484" t="s">
        <v>4185</v>
      </c>
      <c r="R5" s="484"/>
      <c r="S5" s="98"/>
      <c r="T5" s="14"/>
      <c r="U5" s="14"/>
      <c r="V5" s="14"/>
      <c r="W5" s="14"/>
      <c r="X5" s="14"/>
      <c r="Y5" s="14"/>
      <c r="Z5" s="14"/>
      <c r="AA5" s="14"/>
    </row>
    <row r="6" spans="1:27" s="19" customFormat="1" ht="69.95">
      <c r="A6" s="121">
        <v>4</v>
      </c>
      <c r="B6" s="321" t="s">
        <v>4164</v>
      </c>
      <c r="C6" s="125" t="s">
        <v>4174</v>
      </c>
      <c r="D6" s="98" t="s">
        <v>4180</v>
      </c>
      <c r="E6" s="125" t="s">
        <v>4186</v>
      </c>
      <c r="F6" s="125" t="s">
        <v>222</v>
      </c>
      <c r="G6" s="131" t="s">
        <v>39</v>
      </c>
      <c r="H6" s="99" t="s">
        <v>4187</v>
      </c>
      <c r="I6" s="100" t="s">
        <v>4188</v>
      </c>
      <c r="J6" s="99" t="s">
        <v>4170</v>
      </c>
      <c r="K6" s="99" t="s">
        <v>4183</v>
      </c>
      <c r="L6" s="99" t="s">
        <v>4189</v>
      </c>
      <c r="M6" s="530" t="s">
        <v>194</v>
      </c>
      <c r="N6" s="500" t="s">
        <v>4174</v>
      </c>
      <c r="O6" s="98" t="s">
        <v>4174</v>
      </c>
      <c r="P6" s="98" t="s">
        <v>4174</v>
      </c>
      <c r="Q6" s="484" t="s">
        <v>4190</v>
      </c>
      <c r="R6" s="484"/>
      <c r="S6" s="98"/>
      <c r="T6" s="14"/>
      <c r="U6" s="14"/>
      <c r="V6" s="14"/>
      <c r="W6" s="14"/>
      <c r="X6" s="14"/>
      <c r="Y6" s="14"/>
      <c r="Z6" s="14"/>
      <c r="AA6" s="14"/>
    </row>
    <row r="7" spans="1:27" s="19" customFormat="1" ht="266.10000000000002">
      <c r="A7" s="120">
        <v>5</v>
      </c>
      <c r="B7" s="321" t="s">
        <v>4164</v>
      </c>
      <c r="C7" s="125" t="s">
        <v>4174</v>
      </c>
      <c r="D7" s="98" t="s">
        <v>4180</v>
      </c>
      <c r="E7" s="125" t="s">
        <v>4191</v>
      </c>
      <c r="F7" s="125" t="s">
        <v>222</v>
      </c>
      <c r="G7" s="131" t="s">
        <v>39</v>
      </c>
      <c r="H7" s="99" t="s">
        <v>4192</v>
      </c>
      <c r="I7" s="100" t="s">
        <v>4193</v>
      </c>
      <c r="J7" s="99" t="s">
        <v>4170</v>
      </c>
      <c r="K7" s="99" t="s">
        <v>4194</v>
      </c>
      <c r="L7" s="99" t="s">
        <v>4195</v>
      </c>
      <c r="M7" s="530" t="s">
        <v>194</v>
      </c>
      <c r="N7" s="500" t="s">
        <v>4174</v>
      </c>
      <c r="O7" s="98" t="s">
        <v>4174</v>
      </c>
      <c r="P7" s="98" t="s">
        <v>4174</v>
      </c>
      <c r="Q7" s="484" t="s">
        <v>4190</v>
      </c>
      <c r="R7" s="484"/>
      <c r="S7" s="98"/>
      <c r="T7" s="14"/>
      <c r="U7" s="14"/>
      <c r="V7" s="14"/>
      <c r="W7" s="14"/>
      <c r="X7" s="14"/>
      <c r="Y7" s="14"/>
      <c r="Z7" s="14"/>
      <c r="AA7" s="14"/>
    </row>
    <row r="8" spans="1:27" s="19" customFormat="1" ht="69.95">
      <c r="A8" s="121">
        <v>6</v>
      </c>
      <c r="B8" s="321" t="s">
        <v>4164</v>
      </c>
      <c r="C8" s="125" t="s">
        <v>4196</v>
      </c>
      <c r="D8" s="98" t="s">
        <v>4197</v>
      </c>
      <c r="E8" s="125" t="s">
        <v>4198</v>
      </c>
      <c r="F8" s="125" t="s">
        <v>222</v>
      </c>
      <c r="G8" s="131" t="s">
        <v>39</v>
      </c>
      <c r="H8" s="99" t="s">
        <v>4199</v>
      </c>
      <c r="I8" s="100" t="s">
        <v>4169</v>
      </c>
      <c r="J8" s="99" t="s">
        <v>4170</v>
      </c>
      <c r="K8" s="99" t="s">
        <v>4200</v>
      </c>
      <c r="L8" s="99" t="s">
        <v>4201</v>
      </c>
      <c r="M8" s="530" t="s">
        <v>194</v>
      </c>
      <c r="N8" s="500" t="s">
        <v>4174</v>
      </c>
      <c r="O8" s="98" t="s">
        <v>4174</v>
      </c>
      <c r="P8" s="98" t="s">
        <v>4174</v>
      </c>
      <c r="Q8" s="484" t="s">
        <v>4190</v>
      </c>
      <c r="R8" s="484"/>
      <c r="S8" s="98"/>
      <c r="T8" s="14"/>
      <c r="U8" s="14"/>
      <c r="V8" s="14"/>
      <c r="W8" s="14"/>
      <c r="X8" s="14"/>
      <c r="Y8" s="14"/>
      <c r="Z8" s="14"/>
      <c r="AA8" s="14"/>
    </row>
    <row r="9" spans="1:27" s="19" customFormat="1" ht="252">
      <c r="A9" s="120">
        <v>7</v>
      </c>
      <c r="B9" s="321" t="s">
        <v>4164</v>
      </c>
      <c r="C9" s="125" t="s">
        <v>4174</v>
      </c>
      <c r="D9" s="98" t="s">
        <v>4197</v>
      </c>
      <c r="E9" s="125" t="s">
        <v>4202</v>
      </c>
      <c r="F9" s="125" t="s">
        <v>222</v>
      </c>
      <c r="G9" s="131" t="s">
        <v>39</v>
      </c>
      <c r="H9" s="99" t="s">
        <v>4203</v>
      </c>
      <c r="I9" s="100" t="s">
        <v>4188</v>
      </c>
      <c r="J9" s="99" t="s">
        <v>4170</v>
      </c>
      <c r="K9" s="99" t="s">
        <v>4200</v>
      </c>
      <c r="L9" s="99" t="s">
        <v>4204</v>
      </c>
      <c r="M9" s="530" t="s">
        <v>194</v>
      </c>
      <c r="N9" s="500" t="s">
        <v>4174</v>
      </c>
      <c r="O9" s="98" t="s">
        <v>4174</v>
      </c>
      <c r="P9" s="98" t="s">
        <v>4174</v>
      </c>
      <c r="Q9" s="484" t="s">
        <v>4190</v>
      </c>
      <c r="R9" s="484"/>
      <c r="S9" s="98"/>
      <c r="T9" s="14"/>
      <c r="U9" s="14"/>
      <c r="V9" s="14"/>
      <c r="W9" s="14"/>
      <c r="X9" s="14"/>
      <c r="Y9" s="14"/>
      <c r="Z9" s="14"/>
      <c r="AA9" s="14"/>
    </row>
    <row r="10" spans="1:27" s="19" customFormat="1" ht="252">
      <c r="A10" s="121">
        <v>8</v>
      </c>
      <c r="B10" s="321" t="s">
        <v>4164</v>
      </c>
      <c r="C10" s="125" t="s">
        <v>4174</v>
      </c>
      <c r="D10" s="98" t="s">
        <v>4197</v>
      </c>
      <c r="E10" s="125" t="s">
        <v>4205</v>
      </c>
      <c r="F10" s="125" t="s">
        <v>222</v>
      </c>
      <c r="G10" s="131" t="s">
        <v>39</v>
      </c>
      <c r="H10" s="99" t="s">
        <v>4206</v>
      </c>
      <c r="I10" s="100" t="s">
        <v>4193</v>
      </c>
      <c r="J10" s="99" t="s">
        <v>4170</v>
      </c>
      <c r="K10" s="99" t="s">
        <v>4200</v>
      </c>
      <c r="L10" s="99" t="s">
        <v>4207</v>
      </c>
      <c r="M10" s="530" t="s">
        <v>194</v>
      </c>
      <c r="N10" s="500" t="s">
        <v>4174</v>
      </c>
      <c r="O10" s="98" t="s">
        <v>4174</v>
      </c>
      <c r="P10" s="98" t="s">
        <v>4174</v>
      </c>
      <c r="Q10" s="484" t="s">
        <v>4190</v>
      </c>
      <c r="R10" s="484"/>
      <c r="S10" s="98"/>
      <c r="T10" s="14"/>
      <c r="U10" s="14"/>
      <c r="V10" s="14"/>
      <c r="W10" s="14"/>
      <c r="X10" s="14"/>
      <c r="Y10" s="14"/>
      <c r="Z10" s="14"/>
      <c r="AA10" s="14"/>
    </row>
    <row r="11" spans="1:27" s="19" customFormat="1" ht="409.5">
      <c r="A11" s="120">
        <v>9</v>
      </c>
      <c r="B11" s="321" t="s">
        <v>4164</v>
      </c>
      <c r="C11" s="125" t="s">
        <v>4208</v>
      </c>
      <c r="D11" s="98" t="s">
        <v>4209</v>
      </c>
      <c r="E11" s="125" t="s">
        <v>4210</v>
      </c>
      <c r="F11" s="125" t="s">
        <v>222</v>
      </c>
      <c r="G11" s="131" t="s">
        <v>39</v>
      </c>
      <c r="H11" s="99" t="s">
        <v>4211</v>
      </c>
      <c r="I11" s="100" t="s">
        <v>4169</v>
      </c>
      <c r="J11" s="99" t="s">
        <v>4170</v>
      </c>
      <c r="K11" s="99" t="s">
        <v>4212</v>
      </c>
      <c r="L11" s="99" t="s">
        <v>4213</v>
      </c>
      <c r="M11" s="530" t="s">
        <v>194</v>
      </c>
      <c r="N11" s="500" t="s">
        <v>4174</v>
      </c>
      <c r="O11" s="98" t="s">
        <v>4174</v>
      </c>
      <c r="P11" s="98" t="s">
        <v>4174</v>
      </c>
      <c r="Q11" s="484" t="s">
        <v>4190</v>
      </c>
      <c r="R11" s="484"/>
      <c r="S11" s="98"/>
      <c r="T11" s="14"/>
      <c r="U11" s="14"/>
      <c r="V11" s="14"/>
      <c r="W11" s="14"/>
      <c r="X11" s="14"/>
      <c r="Y11" s="14"/>
      <c r="Z11" s="14"/>
      <c r="AA11" s="14"/>
    </row>
    <row r="12" spans="1:27" s="19" customFormat="1" ht="210">
      <c r="A12" s="121">
        <v>10</v>
      </c>
      <c r="B12" s="321" t="s">
        <v>4164</v>
      </c>
      <c r="C12" s="125" t="s">
        <v>4214</v>
      </c>
      <c r="D12" s="98" t="s">
        <v>4215</v>
      </c>
      <c r="E12" s="125" t="s">
        <v>4216</v>
      </c>
      <c r="F12" s="125" t="s">
        <v>403</v>
      </c>
      <c r="G12" s="131" t="s">
        <v>39</v>
      </c>
      <c r="H12" s="99" t="s">
        <v>4217</v>
      </c>
      <c r="I12" s="100" t="s">
        <v>4218</v>
      </c>
      <c r="J12" s="99" t="s">
        <v>4170</v>
      </c>
      <c r="K12" s="99" t="s">
        <v>4219</v>
      </c>
      <c r="L12" s="99" t="s">
        <v>4220</v>
      </c>
      <c r="M12" s="530" t="s">
        <v>194</v>
      </c>
      <c r="N12" s="500" t="s">
        <v>4174</v>
      </c>
      <c r="O12" s="98" t="s">
        <v>4174</v>
      </c>
      <c r="P12" s="98" t="s">
        <v>4174</v>
      </c>
      <c r="Q12" s="484" t="s">
        <v>4190</v>
      </c>
      <c r="R12" s="484"/>
      <c r="S12" s="98"/>
      <c r="T12" s="14"/>
      <c r="U12" s="14"/>
      <c r="V12" s="14"/>
      <c r="W12" s="14"/>
      <c r="X12" s="14"/>
      <c r="Y12" s="14"/>
      <c r="Z12" s="14"/>
      <c r="AA12" s="14"/>
    </row>
    <row r="13" spans="1:27" s="19" customFormat="1" ht="210">
      <c r="A13" s="120">
        <v>11</v>
      </c>
      <c r="B13" s="321" t="s">
        <v>4164</v>
      </c>
      <c r="C13" s="125" t="s">
        <v>4174</v>
      </c>
      <c r="D13" s="98" t="s">
        <v>4215</v>
      </c>
      <c r="E13" s="125" t="s">
        <v>4221</v>
      </c>
      <c r="F13" s="125" t="s">
        <v>403</v>
      </c>
      <c r="G13" s="131" t="s">
        <v>39</v>
      </c>
      <c r="H13" s="99" t="s">
        <v>4222</v>
      </c>
      <c r="I13" s="100" t="s">
        <v>4223</v>
      </c>
      <c r="J13" s="99" t="s">
        <v>4170</v>
      </c>
      <c r="K13" s="99" t="s">
        <v>4224</v>
      </c>
      <c r="L13" s="99" t="s">
        <v>4225</v>
      </c>
      <c r="M13" s="530" t="s">
        <v>194</v>
      </c>
      <c r="N13" s="500" t="s">
        <v>4174</v>
      </c>
      <c r="O13" s="98" t="s">
        <v>4174</v>
      </c>
      <c r="P13" s="98" t="s">
        <v>4174</v>
      </c>
      <c r="Q13" s="484" t="s">
        <v>4190</v>
      </c>
      <c r="R13" s="484"/>
      <c r="S13" s="98"/>
      <c r="T13" s="14"/>
      <c r="U13" s="14"/>
      <c r="V13" s="14"/>
      <c r="W13" s="14"/>
      <c r="X13" s="14"/>
      <c r="Y13" s="14"/>
      <c r="Z13" s="14"/>
      <c r="AA13" s="14"/>
    </row>
    <row r="14" spans="1:27" s="19" customFormat="1" ht="405.95">
      <c r="A14" s="121">
        <v>12</v>
      </c>
      <c r="B14" s="321" t="s">
        <v>4164</v>
      </c>
      <c r="C14" s="125" t="s">
        <v>4226</v>
      </c>
      <c r="D14" s="98" t="s">
        <v>4227</v>
      </c>
      <c r="E14" s="125" t="s">
        <v>4228</v>
      </c>
      <c r="F14" s="125" t="s">
        <v>403</v>
      </c>
      <c r="G14" s="33" t="s">
        <v>40</v>
      </c>
      <c r="H14" s="99" t="s">
        <v>4229</v>
      </c>
      <c r="I14" s="100" t="s">
        <v>4230</v>
      </c>
      <c r="J14" s="99" t="s">
        <v>4170</v>
      </c>
      <c r="K14" s="99" t="s">
        <v>4231</v>
      </c>
      <c r="L14" s="99" t="s">
        <v>4232</v>
      </c>
      <c r="M14" s="530" t="s">
        <v>194</v>
      </c>
      <c r="N14" s="500" t="s">
        <v>4174</v>
      </c>
      <c r="O14" s="98" t="s">
        <v>4174</v>
      </c>
      <c r="P14" s="98" t="s">
        <v>4174</v>
      </c>
      <c r="Q14" s="484" t="s">
        <v>4190</v>
      </c>
      <c r="R14" s="484"/>
      <c r="S14" s="98"/>
      <c r="T14" s="14"/>
      <c r="U14" s="14"/>
      <c r="V14" s="14"/>
      <c r="W14" s="14"/>
      <c r="X14" s="14"/>
      <c r="Y14" s="14"/>
      <c r="Z14" s="14"/>
      <c r="AA14" s="14"/>
    </row>
    <row r="15" spans="1:27" s="19" customFormat="1" ht="363.95">
      <c r="A15" s="120">
        <v>13</v>
      </c>
      <c r="B15" s="321" t="s">
        <v>4164</v>
      </c>
      <c r="C15" s="125" t="s">
        <v>4174</v>
      </c>
      <c r="D15" s="98" t="s">
        <v>4227</v>
      </c>
      <c r="E15" s="125" t="s">
        <v>4233</v>
      </c>
      <c r="F15" s="125" t="s">
        <v>403</v>
      </c>
      <c r="G15" s="33" t="s">
        <v>40</v>
      </c>
      <c r="H15" s="99" t="s">
        <v>4234</v>
      </c>
      <c r="I15" s="100" t="s">
        <v>4235</v>
      </c>
      <c r="J15" s="99" t="s">
        <v>4170</v>
      </c>
      <c r="K15" s="99" t="s">
        <v>4236</v>
      </c>
      <c r="L15" s="99" t="s">
        <v>4237</v>
      </c>
      <c r="M15" s="530" t="s">
        <v>194</v>
      </c>
      <c r="N15" s="500" t="s">
        <v>4174</v>
      </c>
      <c r="O15" s="98" t="s">
        <v>4174</v>
      </c>
      <c r="P15" s="98" t="s">
        <v>4174</v>
      </c>
      <c r="Q15" s="484" t="s">
        <v>4190</v>
      </c>
      <c r="R15" s="484"/>
      <c r="S15" s="98"/>
      <c r="T15" s="14"/>
      <c r="U15" s="14"/>
      <c r="V15" s="14"/>
      <c r="W15" s="14"/>
      <c r="X15" s="14"/>
      <c r="Y15" s="14"/>
      <c r="Z15" s="14"/>
      <c r="AA15" s="14"/>
    </row>
    <row r="16" spans="1:27" s="19" customFormat="1" ht="69.95">
      <c r="A16" s="121">
        <v>14</v>
      </c>
      <c r="B16" s="321" t="s">
        <v>4164</v>
      </c>
      <c r="C16" s="126" t="s">
        <v>4238</v>
      </c>
      <c r="D16" s="105" t="s">
        <v>4239</v>
      </c>
      <c r="E16" s="126" t="s">
        <v>4240</v>
      </c>
      <c r="F16" s="126" t="s">
        <v>403</v>
      </c>
      <c r="G16" s="132" t="s">
        <v>39</v>
      </c>
      <c r="H16" s="106" t="s">
        <v>4241</v>
      </c>
      <c r="I16" s="107" t="s">
        <v>4169</v>
      </c>
      <c r="J16" s="106" t="s">
        <v>4170</v>
      </c>
      <c r="K16" s="106" t="s">
        <v>4236</v>
      </c>
      <c r="L16" s="106" t="s">
        <v>4242</v>
      </c>
      <c r="M16" s="312" t="s">
        <v>9</v>
      </c>
      <c r="N16" s="499">
        <v>46267</v>
      </c>
      <c r="O16" s="124" t="s">
        <v>4173</v>
      </c>
      <c r="P16" s="105" t="s">
        <v>4174</v>
      </c>
      <c r="Q16" s="484" t="s">
        <v>4243</v>
      </c>
      <c r="R16" s="487"/>
      <c r="S16" s="105"/>
      <c r="T16" s="14"/>
      <c r="U16" s="14"/>
      <c r="V16" s="14"/>
      <c r="W16" s="14"/>
      <c r="X16" s="14"/>
      <c r="Y16" s="14"/>
      <c r="Z16" s="14"/>
      <c r="AA16" s="14"/>
    </row>
    <row r="17" spans="1:27" s="19" customFormat="1" ht="14.45">
      <c r="A17" s="122" t="s">
        <v>4244</v>
      </c>
      <c r="B17" s="314"/>
      <c r="C17" s="127"/>
      <c r="D17" s="110" t="s">
        <v>4174</v>
      </c>
      <c r="E17" s="127" t="s">
        <v>4174</v>
      </c>
      <c r="F17" s="127" t="s">
        <v>4174</v>
      </c>
      <c r="G17" s="127" t="s">
        <v>4174</v>
      </c>
      <c r="H17" s="110" t="s">
        <v>4174</v>
      </c>
      <c r="I17" s="110" t="s">
        <v>4174</v>
      </c>
      <c r="J17" s="110" t="s">
        <v>4174</v>
      </c>
      <c r="K17" s="110" t="s">
        <v>4174</v>
      </c>
      <c r="L17" s="110" t="s">
        <v>4174</v>
      </c>
      <c r="M17" s="137"/>
      <c r="N17" s="501" t="s">
        <v>4174</v>
      </c>
      <c r="O17" s="110" t="s">
        <v>4174</v>
      </c>
      <c r="P17" s="110" t="s">
        <v>4174</v>
      </c>
      <c r="Q17" s="110"/>
      <c r="R17" s="110"/>
      <c r="S17" s="111"/>
      <c r="T17" s="14"/>
      <c r="U17" s="14"/>
      <c r="V17" s="14"/>
      <c r="W17" s="14"/>
      <c r="X17" s="14"/>
      <c r="Y17" s="14"/>
      <c r="Z17" s="14"/>
      <c r="AA17" s="14"/>
    </row>
    <row r="18" spans="1:27" s="19" customFormat="1" ht="14.45">
      <c r="A18" s="123" t="s">
        <v>4245</v>
      </c>
      <c r="B18" s="315"/>
      <c r="C18" s="525"/>
      <c r="D18" s="526"/>
      <c r="E18" s="525" t="s">
        <v>4174</v>
      </c>
      <c r="F18" s="525" t="s">
        <v>4174</v>
      </c>
      <c r="G18" s="525" t="s">
        <v>4174</v>
      </c>
      <c r="H18" s="526" t="s">
        <v>4174</v>
      </c>
      <c r="I18" s="526" t="s">
        <v>4174</v>
      </c>
      <c r="J18" s="526" t="s">
        <v>4174</v>
      </c>
      <c r="K18" s="526" t="s">
        <v>4174</v>
      </c>
      <c r="L18" s="526" t="s">
        <v>4174</v>
      </c>
      <c r="M18" s="527"/>
      <c r="N18" s="502" t="s">
        <v>4174</v>
      </c>
      <c r="O18" s="108" t="s">
        <v>4174</v>
      </c>
      <c r="P18" s="108" t="s">
        <v>4174</v>
      </c>
      <c r="Q18" s="108"/>
      <c r="R18" s="108"/>
      <c r="S18" s="109"/>
      <c r="T18" s="14"/>
      <c r="U18" s="14"/>
      <c r="V18" s="14"/>
      <c r="W18" s="14"/>
      <c r="X18" s="14"/>
      <c r="Y18" s="14"/>
      <c r="Z18" s="14"/>
      <c r="AA18" s="14"/>
    </row>
    <row r="19" spans="1:27" s="21" customFormat="1" ht="69.95">
      <c r="A19" s="121">
        <v>15</v>
      </c>
      <c r="B19" s="524" t="s">
        <v>4164</v>
      </c>
      <c r="C19" s="120" t="s">
        <v>4246</v>
      </c>
      <c r="D19" s="206" t="s">
        <v>4247</v>
      </c>
      <c r="E19" s="120" t="s">
        <v>4248</v>
      </c>
      <c r="F19" s="120" t="s">
        <v>222</v>
      </c>
      <c r="G19" s="131" t="s">
        <v>39</v>
      </c>
      <c r="H19" s="206" t="s">
        <v>4249</v>
      </c>
      <c r="I19" s="206" t="s">
        <v>2340</v>
      </c>
      <c r="J19" s="206" t="s">
        <v>4170</v>
      </c>
      <c r="K19" s="206" t="s">
        <v>4250</v>
      </c>
      <c r="L19" s="206" t="s">
        <v>4251</v>
      </c>
      <c r="M19" s="463" t="s">
        <v>10</v>
      </c>
      <c r="N19" s="500" t="s">
        <v>4174</v>
      </c>
      <c r="O19" s="98" t="s">
        <v>4174</v>
      </c>
      <c r="P19" s="98" t="s">
        <v>4174</v>
      </c>
      <c r="Q19" s="484" t="s">
        <v>4190</v>
      </c>
      <c r="R19" s="484"/>
      <c r="S19" s="98"/>
      <c r="T19" s="112"/>
      <c r="U19" s="112"/>
      <c r="V19" s="112"/>
      <c r="W19" s="112"/>
      <c r="X19" s="112"/>
      <c r="Y19" s="112"/>
      <c r="Z19" s="112"/>
      <c r="AA19" s="112"/>
    </row>
    <row r="20" spans="1:27" s="21" customFormat="1" ht="69.95">
      <c r="A20" s="121">
        <v>16</v>
      </c>
      <c r="B20" s="321" t="s">
        <v>4164</v>
      </c>
      <c r="C20" s="125" t="s">
        <v>4174</v>
      </c>
      <c r="D20" s="99" t="s">
        <v>4247</v>
      </c>
      <c r="E20" s="125" t="s">
        <v>4252</v>
      </c>
      <c r="F20" s="125" t="s">
        <v>222</v>
      </c>
      <c r="G20" s="528" t="s">
        <v>40</v>
      </c>
      <c r="H20" s="99" t="s">
        <v>4253</v>
      </c>
      <c r="I20" s="99" t="s">
        <v>2340</v>
      </c>
      <c r="J20" s="99" t="s">
        <v>4170</v>
      </c>
      <c r="K20" s="99" t="s">
        <v>4250</v>
      </c>
      <c r="L20" s="99" t="s">
        <v>4254</v>
      </c>
      <c r="M20" s="529" t="s">
        <v>10</v>
      </c>
      <c r="N20" s="500" t="s">
        <v>4174</v>
      </c>
      <c r="O20" s="98" t="s">
        <v>4174</v>
      </c>
      <c r="P20" s="98" t="s">
        <v>4174</v>
      </c>
      <c r="Q20" s="484" t="s">
        <v>4190</v>
      </c>
      <c r="R20" s="484"/>
      <c r="S20" s="98"/>
      <c r="T20" s="112"/>
      <c r="U20" s="112"/>
      <c r="V20" s="112"/>
      <c r="W20" s="112"/>
      <c r="X20" s="112"/>
      <c r="Y20" s="112"/>
      <c r="Z20" s="112"/>
      <c r="AA20" s="112"/>
    </row>
    <row r="21" spans="1:27" s="21" customFormat="1" ht="69.95">
      <c r="A21" s="121">
        <v>17</v>
      </c>
      <c r="B21" s="321" t="s">
        <v>4164</v>
      </c>
      <c r="C21" s="125" t="s">
        <v>4255</v>
      </c>
      <c r="D21" s="99" t="s">
        <v>4256</v>
      </c>
      <c r="E21" s="125" t="s">
        <v>4257</v>
      </c>
      <c r="F21" s="125" t="s">
        <v>403</v>
      </c>
      <c r="G21" s="131" t="s">
        <v>39</v>
      </c>
      <c r="H21" s="99" t="s">
        <v>4258</v>
      </c>
      <c r="I21" s="99" t="s">
        <v>2340</v>
      </c>
      <c r="J21" s="99" t="s">
        <v>4170</v>
      </c>
      <c r="K21" s="99" t="s">
        <v>4250</v>
      </c>
      <c r="L21" s="99" t="s">
        <v>4259</v>
      </c>
      <c r="M21" s="463" t="s">
        <v>10</v>
      </c>
      <c r="N21" s="500" t="s">
        <v>4174</v>
      </c>
      <c r="O21" s="98" t="s">
        <v>4174</v>
      </c>
      <c r="P21" s="98" t="s">
        <v>4174</v>
      </c>
      <c r="Q21" s="484" t="s">
        <v>4190</v>
      </c>
      <c r="R21" s="484"/>
      <c r="S21" s="98"/>
      <c r="T21" s="112"/>
      <c r="U21" s="112"/>
      <c r="V21" s="112"/>
      <c r="W21" s="112"/>
      <c r="X21" s="112"/>
      <c r="Y21" s="112"/>
      <c r="Z21" s="112"/>
      <c r="AA21" s="112"/>
    </row>
    <row r="22" spans="1:27" s="21" customFormat="1" ht="69.95">
      <c r="A22" s="121">
        <v>18</v>
      </c>
      <c r="B22" s="321" t="s">
        <v>4164</v>
      </c>
      <c r="C22" s="125" t="s">
        <v>4174</v>
      </c>
      <c r="D22" s="99" t="s">
        <v>4256</v>
      </c>
      <c r="E22" s="125" t="s">
        <v>4260</v>
      </c>
      <c r="F22" s="125" t="s">
        <v>403</v>
      </c>
      <c r="G22" s="33" t="s">
        <v>40</v>
      </c>
      <c r="H22" s="99" t="s">
        <v>4261</v>
      </c>
      <c r="I22" s="99" t="s">
        <v>2340</v>
      </c>
      <c r="J22" s="99" t="s">
        <v>4170</v>
      </c>
      <c r="K22" s="99" t="s">
        <v>4250</v>
      </c>
      <c r="L22" s="113" t="s">
        <v>4259</v>
      </c>
      <c r="M22" s="463" t="s">
        <v>10</v>
      </c>
      <c r="N22" s="500" t="s">
        <v>4174</v>
      </c>
      <c r="O22" s="98" t="s">
        <v>4174</v>
      </c>
      <c r="P22" s="98" t="s">
        <v>4174</v>
      </c>
      <c r="Q22" s="484" t="s">
        <v>4190</v>
      </c>
      <c r="R22" s="484"/>
      <c r="S22" s="98"/>
      <c r="T22" s="112"/>
      <c r="U22" s="112"/>
      <c r="V22" s="112"/>
      <c r="W22" s="112"/>
      <c r="X22" s="112"/>
      <c r="Y22" s="112"/>
      <c r="Z22" s="112"/>
      <c r="AA22" s="112"/>
    </row>
    <row r="23" spans="1:27" s="21" customFormat="1" ht="69.95">
      <c r="A23" s="121">
        <v>19</v>
      </c>
      <c r="B23" s="321" t="s">
        <v>4164</v>
      </c>
      <c r="C23" s="125" t="s">
        <v>4262</v>
      </c>
      <c r="D23" s="99" t="s">
        <v>4263</v>
      </c>
      <c r="E23" s="125" t="s">
        <v>4264</v>
      </c>
      <c r="F23" s="125" t="s">
        <v>403</v>
      </c>
      <c r="G23" s="131" t="s">
        <v>39</v>
      </c>
      <c r="H23" s="99" t="s">
        <v>4265</v>
      </c>
      <c r="I23" s="99" t="s">
        <v>2340</v>
      </c>
      <c r="J23" s="99" t="s">
        <v>4170</v>
      </c>
      <c r="K23" s="99" t="s">
        <v>4250</v>
      </c>
      <c r="L23" s="114" t="s">
        <v>4266</v>
      </c>
      <c r="M23" s="463" t="s">
        <v>10</v>
      </c>
      <c r="N23" s="500" t="s">
        <v>4174</v>
      </c>
      <c r="O23" s="98" t="s">
        <v>4174</v>
      </c>
      <c r="P23" s="98" t="s">
        <v>4174</v>
      </c>
      <c r="Q23" s="484" t="s">
        <v>4190</v>
      </c>
      <c r="R23" s="484"/>
      <c r="S23" s="98"/>
      <c r="T23" s="112"/>
      <c r="U23" s="112"/>
      <c r="V23" s="112"/>
      <c r="W23" s="112"/>
      <c r="X23" s="112"/>
      <c r="Y23" s="112"/>
      <c r="Z23" s="112"/>
      <c r="AA23" s="112"/>
    </row>
    <row r="24" spans="1:27" s="21" customFormat="1" ht="69.95">
      <c r="A24" s="121">
        <v>20</v>
      </c>
      <c r="B24" s="321" t="s">
        <v>4164</v>
      </c>
      <c r="C24" s="125" t="s">
        <v>4174</v>
      </c>
      <c r="D24" s="99" t="s">
        <v>4263</v>
      </c>
      <c r="E24" s="125" t="s">
        <v>4267</v>
      </c>
      <c r="F24" s="125" t="s">
        <v>403</v>
      </c>
      <c r="G24" s="131" t="s">
        <v>39</v>
      </c>
      <c r="H24" s="99" t="s">
        <v>4268</v>
      </c>
      <c r="I24" s="99" t="s">
        <v>2340</v>
      </c>
      <c r="J24" s="99" t="s">
        <v>4170</v>
      </c>
      <c r="K24" s="99" t="s">
        <v>4250</v>
      </c>
      <c r="L24" s="99" t="s">
        <v>4269</v>
      </c>
      <c r="M24" s="463" t="s">
        <v>10</v>
      </c>
      <c r="N24" s="500" t="s">
        <v>4174</v>
      </c>
      <c r="O24" s="98" t="s">
        <v>4174</v>
      </c>
      <c r="P24" s="98" t="s">
        <v>4174</v>
      </c>
      <c r="Q24" s="484" t="s">
        <v>4190</v>
      </c>
      <c r="R24" s="484"/>
      <c r="S24" s="98"/>
      <c r="T24" s="112"/>
      <c r="U24" s="112"/>
      <c r="V24" s="112"/>
      <c r="W24" s="112"/>
      <c r="X24" s="112"/>
      <c r="Y24" s="112"/>
      <c r="Z24" s="112"/>
      <c r="AA24" s="112"/>
    </row>
    <row r="25" spans="1:27" s="21" customFormat="1" ht="69.95">
      <c r="A25" s="121">
        <v>21</v>
      </c>
      <c r="B25" s="321" t="s">
        <v>4164</v>
      </c>
      <c r="C25" s="125" t="s">
        <v>4174</v>
      </c>
      <c r="D25" s="99" t="s">
        <v>4263</v>
      </c>
      <c r="E25" s="125" t="s">
        <v>4270</v>
      </c>
      <c r="F25" s="125" t="s">
        <v>403</v>
      </c>
      <c r="G25" s="131" t="s">
        <v>39</v>
      </c>
      <c r="H25" s="98" t="s">
        <v>4271</v>
      </c>
      <c r="I25" s="99" t="s">
        <v>2340</v>
      </c>
      <c r="J25" s="99" t="s">
        <v>4170</v>
      </c>
      <c r="K25" s="99" t="s">
        <v>4250</v>
      </c>
      <c r="L25" s="114" t="s">
        <v>4272</v>
      </c>
      <c r="M25" s="463" t="s">
        <v>10</v>
      </c>
      <c r="N25" s="500" t="s">
        <v>4174</v>
      </c>
      <c r="O25" s="98" t="s">
        <v>4174</v>
      </c>
      <c r="P25" s="98" t="s">
        <v>4174</v>
      </c>
      <c r="Q25" s="484" t="s">
        <v>4190</v>
      </c>
      <c r="R25" s="484"/>
      <c r="S25" s="98"/>
      <c r="T25" s="112"/>
      <c r="U25" s="112"/>
      <c r="V25" s="112"/>
      <c r="W25" s="112"/>
      <c r="X25" s="112"/>
      <c r="Y25" s="112"/>
      <c r="Z25" s="112"/>
      <c r="AA25" s="112"/>
    </row>
    <row r="26" spans="1:27" s="21" customFormat="1" ht="69.95">
      <c r="A26" s="121">
        <v>22</v>
      </c>
      <c r="B26" s="321" t="s">
        <v>4164</v>
      </c>
      <c r="C26" s="125" t="s">
        <v>4174</v>
      </c>
      <c r="D26" s="99" t="s">
        <v>4263</v>
      </c>
      <c r="E26" s="125" t="s">
        <v>4273</v>
      </c>
      <c r="F26" s="125" t="s">
        <v>403</v>
      </c>
      <c r="G26" s="131" t="s">
        <v>39</v>
      </c>
      <c r="H26" s="99" t="s">
        <v>4274</v>
      </c>
      <c r="I26" s="99" t="s">
        <v>2340</v>
      </c>
      <c r="J26" s="99" t="s">
        <v>4170</v>
      </c>
      <c r="K26" s="99" t="s">
        <v>4250</v>
      </c>
      <c r="L26" s="99" t="s">
        <v>4275</v>
      </c>
      <c r="M26" s="463" t="s">
        <v>10</v>
      </c>
      <c r="N26" s="500" t="s">
        <v>4174</v>
      </c>
      <c r="O26" s="98" t="s">
        <v>4174</v>
      </c>
      <c r="P26" s="98" t="s">
        <v>4174</v>
      </c>
      <c r="Q26" s="484" t="s">
        <v>4190</v>
      </c>
      <c r="R26" s="484"/>
      <c r="S26" s="98"/>
      <c r="T26" s="112"/>
      <c r="U26" s="112"/>
      <c r="V26" s="112"/>
      <c r="W26" s="112"/>
      <c r="X26" s="112"/>
      <c r="Y26" s="112"/>
      <c r="Z26" s="112"/>
      <c r="AA26" s="112"/>
    </row>
    <row r="27" spans="1:27" s="21" customFormat="1" ht="126">
      <c r="A27" s="121">
        <v>23</v>
      </c>
      <c r="B27" s="321" t="s">
        <v>4164</v>
      </c>
      <c r="C27" s="125" t="s">
        <v>4276</v>
      </c>
      <c r="D27" s="99" t="s">
        <v>4277</v>
      </c>
      <c r="E27" s="125" t="s">
        <v>4278</v>
      </c>
      <c r="F27" s="125" t="s">
        <v>222</v>
      </c>
      <c r="G27" s="131" t="s">
        <v>39</v>
      </c>
      <c r="H27" s="99" t="s">
        <v>4279</v>
      </c>
      <c r="I27" s="99" t="s">
        <v>4280</v>
      </c>
      <c r="J27" s="99" t="s">
        <v>4170</v>
      </c>
      <c r="K27" s="99" t="s">
        <v>4250</v>
      </c>
      <c r="L27" s="99" t="s">
        <v>4281</v>
      </c>
      <c r="M27" s="463" t="s">
        <v>10</v>
      </c>
      <c r="N27" s="500" t="s">
        <v>4174</v>
      </c>
      <c r="O27" s="98" t="s">
        <v>4174</v>
      </c>
      <c r="P27" s="98" t="s">
        <v>4174</v>
      </c>
      <c r="Q27" s="484" t="s">
        <v>4190</v>
      </c>
      <c r="R27" s="484"/>
      <c r="S27" s="98"/>
      <c r="T27" s="112"/>
      <c r="U27" s="112"/>
      <c r="V27" s="112"/>
      <c r="W27" s="112"/>
      <c r="X27" s="112"/>
      <c r="Y27" s="112"/>
      <c r="Z27" s="112"/>
      <c r="AA27" s="112"/>
    </row>
    <row r="28" spans="1:27" s="21" customFormat="1" ht="126">
      <c r="A28" s="121">
        <v>24</v>
      </c>
      <c r="B28" s="321" t="s">
        <v>4164</v>
      </c>
      <c r="C28" s="125" t="s">
        <v>4174</v>
      </c>
      <c r="D28" s="99" t="s">
        <v>4277</v>
      </c>
      <c r="E28" s="125" t="s">
        <v>4282</v>
      </c>
      <c r="F28" s="125" t="s">
        <v>222</v>
      </c>
      <c r="G28" s="131" t="s">
        <v>39</v>
      </c>
      <c r="H28" s="99" t="s">
        <v>4283</v>
      </c>
      <c r="I28" s="99" t="s">
        <v>4280</v>
      </c>
      <c r="J28" s="99" t="s">
        <v>4170</v>
      </c>
      <c r="K28" s="99" t="s">
        <v>4250</v>
      </c>
      <c r="L28" s="99" t="s">
        <v>4284</v>
      </c>
      <c r="M28" s="463" t="s">
        <v>10</v>
      </c>
      <c r="N28" s="500" t="s">
        <v>4174</v>
      </c>
      <c r="O28" s="98" t="s">
        <v>4174</v>
      </c>
      <c r="P28" s="98" t="s">
        <v>4174</v>
      </c>
      <c r="Q28" s="484" t="s">
        <v>4190</v>
      </c>
      <c r="R28" s="484"/>
      <c r="S28" s="98"/>
      <c r="T28" s="112"/>
      <c r="U28" s="112"/>
      <c r="V28" s="112"/>
      <c r="W28" s="112"/>
      <c r="X28" s="112"/>
      <c r="Y28" s="112"/>
      <c r="Z28" s="112"/>
      <c r="AA28" s="112"/>
    </row>
    <row r="29" spans="1:27" s="21" customFormat="1" ht="126">
      <c r="A29" s="121">
        <v>25</v>
      </c>
      <c r="B29" s="321" t="s">
        <v>4164</v>
      </c>
      <c r="C29" s="126" t="s">
        <v>4174</v>
      </c>
      <c r="D29" s="99" t="s">
        <v>4277</v>
      </c>
      <c r="E29" s="126" t="s">
        <v>4285</v>
      </c>
      <c r="F29" s="126" t="s">
        <v>222</v>
      </c>
      <c r="G29" s="132" t="s">
        <v>39</v>
      </c>
      <c r="H29" s="106" t="s">
        <v>4286</v>
      </c>
      <c r="I29" s="106" t="s">
        <v>4280</v>
      </c>
      <c r="J29" s="106" t="s">
        <v>4170</v>
      </c>
      <c r="K29" s="106" t="s">
        <v>4250</v>
      </c>
      <c r="L29" s="106" t="s">
        <v>4287</v>
      </c>
      <c r="M29" s="463" t="s">
        <v>10</v>
      </c>
      <c r="N29" s="503" t="s">
        <v>4174</v>
      </c>
      <c r="O29" s="105" t="s">
        <v>4174</v>
      </c>
      <c r="P29" s="105" t="s">
        <v>4174</v>
      </c>
      <c r="Q29" s="484" t="s">
        <v>4190</v>
      </c>
      <c r="R29" s="487"/>
      <c r="S29" s="105"/>
      <c r="T29" s="112"/>
      <c r="U29" s="112"/>
      <c r="V29" s="112"/>
      <c r="W29" s="112"/>
      <c r="X29" s="112"/>
      <c r="Y29" s="112"/>
      <c r="Z29" s="112"/>
      <c r="AA29" s="112"/>
    </row>
    <row r="30" spans="1:27" s="19" customFormat="1" ht="14.45">
      <c r="A30" s="123" t="s">
        <v>4288</v>
      </c>
      <c r="B30" s="315"/>
      <c r="C30" s="128"/>
      <c r="D30" s="108"/>
      <c r="E30" s="128" t="s">
        <v>4174</v>
      </c>
      <c r="F30" s="128" t="s">
        <v>4174</v>
      </c>
      <c r="G30" s="128" t="s">
        <v>4174</v>
      </c>
      <c r="H30" s="108" t="s">
        <v>4174</v>
      </c>
      <c r="I30" s="108" t="s">
        <v>4174</v>
      </c>
      <c r="J30" s="108" t="s">
        <v>4174</v>
      </c>
      <c r="K30" s="108" t="s">
        <v>4174</v>
      </c>
      <c r="L30" s="108" t="s">
        <v>4174</v>
      </c>
      <c r="M30" s="138"/>
      <c r="N30" s="502" t="s">
        <v>4174</v>
      </c>
      <c r="O30" s="108" t="s">
        <v>4174</v>
      </c>
      <c r="P30" s="108" t="s">
        <v>4174</v>
      </c>
      <c r="Q30" s="108"/>
      <c r="R30" s="108"/>
      <c r="S30" s="109"/>
      <c r="T30" s="14"/>
      <c r="U30" s="14"/>
      <c r="V30" s="14"/>
      <c r="W30" s="14"/>
      <c r="X30" s="14"/>
      <c r="Y30" s="14"/>
      <c r="Z30" s="14"/>
      <c r="AA30" s="14"/>
    </row>
    <row r="31" spans="1:27" s="19" customFormat="1" ht="56.1">
      <c r="A31" s="121">
        <v>26</v>
      </c>
      <c r="B31" s="321" t="s">
        <v>4164</v>
      </c>
      <c r="C31" s="125" t="s">
        <v>4289</v>
      </c>
      <c r="D31" s="99" t="s">
        <v>4247</v>
      </c>
      <c r="E31" s="125" t="s">
        <v>4290</v>
      </c>
      <c r="F31" s="125" t="s">
        <v>222</v>
      </c>
      <c r="G31" s="133" t="s">
        <v>39</v>
      </c>
      <c r="H31" s="99" t="s">
        <v>4291</v>
      </c>
      <c r="I31" s="99" t="s">
        <v>4292</v>
      </c>
      <c r="J31" s="99" t="s">
        <v>4170</v>
      </c>
      <c r="K31" s="99" t="s">
        <v>4293</v>
      </c>
      <c r="L31" s="99" t="s">
        <v>4294</v>
      </c>
      <c r="M31" s="463" t="s">
        <v>10</v>
      </c>
      <c r="N31" s="500" t="s">
        <v>4174</v>
      </c>
      <c r="O31" s="98" t="s">
        <v>4174</v>
      </c>
      <c r="P31" s="98" t="s">
        <v>4174</v>
      </c>
      <c r="Q31" s="484" t="s">
        <v>4190</v>
      </c>
      <c r="R31" s="484"/>
      <c r="S31" s="98"/>
      <c r="T31" s="14"/>
      <c r="U31" s="14"/>
      <c r="V31" s="14"/>
      <c r="W31" s="14"/>
      <c r="X31" s="14"/>
      <c r="Y31" s="14"/>
      <c r="Z31" s="14"/>
      <c r="AA31" s="14"/>
    </row>
    <row r="32" spans="1:27" s="19" customFormat="1" ht="56.1">
      <c r="A32" s="121">
        <v>27</v>
      </c>
      <c r="B32" s="321" t="s">
        <v>4164</v>
      </c>
      <c r="C32" s="125" t="s">
        <v>4174</v>
      </c>
      <c r="D32" s="99" t="s">
        <v>4247</v>
      </c>
      <c r="E32" s="125" t="s">
        <v>4295</v>
      </c>
      <c r="F32" s="125" t="s">
        <v>222</v>
      </c>
      <c r="G32" s="33" t="s">
        <v>40</v>
      </c>
      <c r="H32" s="99" t="s">
        <v>4296</v>
      </c>
      <c r="I32" s="99" t="s">
        <v>2340</v>
      </c>
      <c r="J32" s="99" t="s">
        <v>4170</v>
      </c>
      <c r="K32" s="99" t="s">
        <v>4293</v>
      </c>
      <c r="L32" s="99" t="s">
        <v>4294</v>
      </c>
      <c r="M32" s="463" t="s">
        <v>10</v>
      </c>
      <c r="N32" s="500" t="s">
        <v>4174</v>
      </c>
      <c r="O32" s="98" t="s">
        <v>4174</v>
      </c>
      <c r="P32" s="98" t="s">
        <v>4174</v>
      </c>
      <c r="Q32" s="484" t="s">
        <v>4190</v>
      </c>
      <c r="R32" s="484"/>
      <c r="S32" s="98"/>
      <c r="T32" s="14"/>
      <c r="U32" s="14"/>
      <c r="V32" s="14"/>
      <c r="W32" s="14"/>
      <c r="X32" s="14"/>
      <c r="Y32" s="14"/>
      <c r="Z32" s="14"/>
      <c r="AA32" s="14"/>
    </row>
    <row r="33" spans="1:27" s="17" customFormat="1" ht="56.1">
      <c r="A33" s="121">
        <v>28</v>
      </c>
      <c r="B33" s="321" t="s">
        <v>4164</v>
      </c>
      <c r="C33" s="125" t="s">
        <v>4297</v>
      </c>
      <c r="D33" s="99" t="s">
        <v>4256</v>
      </c>
      <c r="E33" s="125" t="s">
        <v>4298</v>
      </c>
      <c r="F33" s="125" t="s">
        <v>403</v>
      </c>
      <c r="G33" s="131" t="s">
        <v>39</v>
      </c>
      <c r="H33" s="99" t="s">
        <v>4258</v>
      </c>
      <c r="I33" s="99" t="s">
        <v>2340</v>
      </c>
      <c r="J33" s="99" t="s">
        <v>4170</v>
      </c>
      <c r="K33" s="99" t="s">
        <v>4293</v>
      </c>
      <c r="L33" s="99" t="s">
        <v>4294</v>
      </c>
      <c r="M33" s="463" t="s">
        <v>10</v>
      </c>
      <c r="N33" s="500" t="s">
        <v>4174</v>
      </c>
      <c r="O33" s="98" t="s">
        <v>4174</v>
      </c>
      <c r="P33" s="98" t="s">
        <v>4174</v>
      </c>
      <c r="Q33" s="484" t="s">
        <v>4190</v>
      </c>
      <c r="R33" s="484"/>
      <c r="S33" s="98"/>
      <c r="T33" s="15"/>
      <c r="U33" s="15"/>
      <c r="V33" s="15"/>
      <c r="W33" s="15"/>
      <c r="X33" s="15"/>
      <c r="Y33" s="15"/>
      <c r="Z33" s="15"/>
      <c r="AA33" s="15"/>
    </row>
    <row r="34" spans="1:27" ht="56.1">
      <c r="A34" s="121">
        <v>29</v>
      </c>
      <c r="B34" s="321" t="s">
        <v>4164</v>
      </c>
      <c r="C34" s="125" t="s">
        <v>4174</v>
      </c>
      <c r="D34" s="99" t="s">
        <v>4256</v>
      </c>
      <c r="E34" s="125" t="s">
        <v>4299</v>
      </c>
      <c r="F34" s="125" t="s">
        <v>403</v>
      </c>
      <c r="G34" s="33" t="s">
        <v>40</v>
      </c>
      <c r="H34" s="99" t="s">
        <v>4261</v>
      </c>
      <c r="I34" s="99" t="s">
        <v>2340</v>
      </c>
      <c r="J34" s="99" t="s">
        <v>4170</v>
      </c>
      <c r="K34" s="99" t="s">
        <v>4293</v>
      </c>
      <c r="L34" s="99" t="s">
        <v>4294</v>
      </c>
      <c r="M34" s="463" t="s">
        <v>10</v>
      </c>
      <c r="N34" s="500" t="s">
        <v>4174</v>
      </c>
      <c r="O34" s="98" t="s">
        <v>4174</v>
      </c>
      <c r="P34" s="98" t="s">
        <v>4174</v>
      </c>
      <c r="Q34" s="484" t="s">
        <v>4190</v>
      </c>
      <c r="R34" s="484"/>
      <c r="S34" s="98"/>
      <c r="T34" s="10"/>
      <c r="U34" s="10"/>
      <c r="V34" s="10"/>
      <c r="W34" s="10"/>
      <c r="X34" s="10"/>
      <c r="Y34" s="10"/>
      <c r="Z34" s="10"/>
      <c r="AA34" s="10"/>
    </row>
    <row r="35" spans="1:27" ht="56.1">
      <c r="A35" s="121">
        <v>30</v>
      </c>
      <c r="B35" s="321" t="s">
        <v>4164</v>
      </c>
      <c r="C35" s="125" t="s">
        <v>4300</v>
      </c>
      <c r="D35" s="99" t="s">
        <v>4301</v>
      </c>
      <c r="E35" s="125" t="s">
        <v>4302</v>
      </c>
      <c r="F35" s="125" t="s">
        <v>403</v>
      </c>
      <c r="G35" s="131" t="s">
        <v>39</v>
      </c>
      <c r="H35" s="99" t="s">
        <v>4265</v>
      </c>
      <c r="I35" s="99" t="s">
        <v>2340</v>
      </c>
      <c r="J35" s="99" t="s">
        <v>4170</v>
      </c>
      <c r="K35" s="99" t="s">
        <v>4293</v>
      </c>
      <c r="L35" s="99" t="s">
        <v>4294</v>
      </c>
      <c r="M35" s="463" t="s">
        <v>10</v>
      </c>
      <c r="N35" s="500" t="s">
        <v>4174</v>
      </c>
      <c r="O35" s="98" t="s">
        <v>4174</v>
      </c>
      <c r="P35" s="98" t="s">
        <v>4174</v>
      </c>
      <c r="Q35" s="484" t="s">
        <v>4190</v>
      </c>
      <c r="R35" s="484"/>
      <c r="S35" s="98"/>
      <c r="T35" s="10"/>
      <c r="U35" s="10"/>
      <c r="V35" s="10"/>
      <c r="W35" s="10"/>
      <c r="X35" s="10"/>
      <c r="Y35" s="10"/>
      <c r="Z35" s="10"/>
      <c r="AA35" s="10"/>
    </row>
    <row r="36" spans="1:27" ht="56.1">
      <c r="A36" s="121">
        <v>31</v>
      </c>
      <c r="B36" s="321" t="s">
        <v>4164</v>
      </c>
      <c r="C36" s="125" t="s">
        <v>4174</v>
      </c>
      <c r="D36" s="99" t="s">
        <v>4301</v>
      </c>
      <c r="E36" s="125" t="s">
        <v>4303</v>
      </c>
      <c r="F36" s="125" t="s">
        <v>403</v>
      </c>
      <c r="G36" s="131" t="s">
        <v>39</v>
      </c>
      <c r="H36" s="99" t="s">
        <v>4304</v>
      </c>
      <c r="I36" s="99" t="s">
        <v>2340</v>
      </c>
      <c r="J36" s="99" t="s">
        <v>4170</v>
      </c>
      <c r="K36" s="99" t="s">
        <v>4293</v>
      </c>
      <c r="L36" s="99" t="s">
        <v>4294</v>
      </c>
      <c r="M36" s="463" t="s">
        <v>10</v>
      </c>
      <c r="N36" s="500" t="s">
        <v>4174</v>
      </c>
      <c r="O36" s="98" t="s">
        <v>4174</v>
      </c>
      <c r="P36" s="98" t="s">
        <v>4174</v>
      </c>
      <c r="Q36" s="484" t="s">
        <v>4190</v>
      </c>
      <c r="R36" s="484"/>
      <c r="S36" s="98"/>
      <c r="T36" s="10"/>
      <c r="U36" s="10"/>
      <c r="V36" s="10"/>
      <c r="W36" s="10"/>
      <c r="X36" s="10"/>
      <c r="Y36" s="10"/>
      <c r="Z36" s="10"/>
      <c r="AA36" s="10"/>
    </row>
    <row r="37" spans="1:27" ht="56.1">
      <c r="A37" s="121">
        <v>32</v>
      </c>
      <c r="B37" s="321" t="s">
        <v>4164</v>
      </c>
      <c r="C37" s="125" t="s">
        <v>4174</v>
      </c>
      <c r="D37" s="99" t="s">
        <v>4301</v>
      </c>
      <c r="E37" s="125" t="s">
        <v>4305</v>
      </c>
      <c r="F37" s="125" t="s">
        <v>403</v>
      </c>
      <c r="G37" s="131" t="s">
        <v>39</v>
      </c>
      <c r="H37" s="98" t="s">
        <v>4271</v>
      </c>
      <c r="I37" s="99" t="s">
        <v>2340</v>
      </c>
      <c r="J37" s="99" t="s">
        <v>4170</v>
      </c>
      <c r="K37" s="99" t="s">
        <v>4293</v>
      </c>
      <c r="L37" s="99" t="s">
        <v>4294</v>
      </c>
      <c r="M37" s="463" t="s">
        <v>10</v>
      </c>
      <c r="N37" s="500" t="s">
        <v>4174</v>
      </c>
      <c r="O37" s="98" t="s">
        <v>4174</v>
      </c>
      <c r="P37" s="98" t="s">
        <v>4174</v>
      </c>
      <c r="Q37" s="484" t="s">
        <v>4190</v>
      </c>
      <c r="R37" s="484"/>
      <c r="S37" s="98"/>
      <c r="T37" s="10"/>
      <c r="U37" s="10"/>
      <c r="V37" s="10"/>
      <c r="W37" s="10"/>
      <c r="X37" s="10"/>
      <c r="Y37" s="10"/>
      <c r="Z37" s="10"/>
      <c r="AA37" s="10"/>
    </row>
    <row r="38" spans="1:27" ht="56.1">
      <c r="A38" s="121">
        <v>33</v>
      </c>
      <c r="B38" s="321" t="s">
        <v>4164</v>
      </c>
      <c r="C38" s="125" t="s">
        <v>4174</v>
      </c>
      <c r="D38" s="99" t="s">
        <v>4301</v>
      </c>
      <c r="E38" s="125" t="s">
        <v>4306</v>
      </c>
      <c r="F38" s="125" t="s">
        <v>403</v>
      </c>
      <c r="G38" s="131" t="s">
        <v>39</v>
      </c>
      <c r="H38" s="99" t="s">
        <v>4274</v>
      </c>
      <c r="I38" s="99" t="s">
        <v>2340</v>
      </c>
      <c r="J38" s="99" t="s">
        <v>4170</v>
      </c>
      <c r="K38" s="99" t="s">
        <v>4293</v>
      </c>
      <c r="L38" s="99" t="s">
        <v>4294</v>
      </c>
      <c r="M38" s="463" t="s">
        <v>10</v>
      </c>
      <c r="N38" s="500" t="s">
        <v>4174</v>
      </c>
      <c r="O38" s="98" t="s">
        <v>4174</v>
      </c>
      <c r="P38" s="98" t="s">
        <v>4174</v>
      </c>
      <c r="Q38" s="484" t="s">
        <v>4190</v>
      </c>
      <c r="R38" s="484"/>
      <c r="S38" s="98"/>
      <c r="T38" s="10"/>
      <c r="U38" s="10"/>
      <c r="V38" s="10"/>
      <c r="W38" s="10"/>
      <c r="X38" s="10"/>
      <c r="Y38" s="10"/>
      <c r="Z38" s="10"/>
      <c r="AA38" s="10"/>
    </row>
    <row r="39" spans="1:27" ht="126">
      <c r="A39" s="121">
        <v>34</v>
      </c>
      <c r="B39" s="321" t="s">
        <v>4164</v>
      </c>
      <c r="C39" s="125" t="s">
        <v>4307</v>
      </c>
      <c r="D39" s="99" t="s">
        <v>4277</v>
      </c>
      <c r="E39" s="125" t="s">
        <v>4308</v>
      </c>
      <c r="F39" s="125" t="s">
        <v>222</v>
      </c>
      <c r="G39" s="131" t="s">
        <v>39</v>
      </c>
      <c r="H39" s="99" t="s">
        <v>4279</v>
      </c>
      <c r="I39" s="99" t="s">
        <v>4280</v>
      </c>
      <c r="J39" s="99" t="s">
        <v>4170</v>
      </c>
      <c r="K39" s="99" t="s">
        <v>4250</v>
      </c>
      <c r="L39" s="99" t="s">
        <v>4281</v>
      </c>
      <c r="M39" s="463" t="s">
        <v>10</v>
      </c>
      <c r="N39" s="500" t="s">
        <v>4174</v>
      </c>
      <c r="O39" s="98" t="s">
        <v>4174</v>
      </c>
      <c r="P39" s="98" t="s">
        <v>4174</v>
      </c>
      <c r="Q39" s="484" t="s">
        <v>4190</v>
      </c>
      <c r="R39" s="484"/>
      <c r="S39" s="98"/>
      <c r="T39" s="10"/>
      <c r="U39" s="10"/>
      <c r="V39" s="10"/>
      <c r="W39" s="10"/>
      <c r="X39" s="10"/>
      <c r="Y39" s="10"/>
      <c r="Z39" s="10"/>
      <c r="AA39" s="10"/>
    </row>
    <row r="40" spans="1:27" ht="126">
      <c r="A40" s="121">
        <v>35</v>
      </c>
      <c r="B40" s="321" t="s">
        <v>4164</v>
      </c>
      <c r="C40" s="125" t="s">
        <v>4174</v>
      </c>
      <c r="D40" s="99" t="s">
        <v>4277</v>
      </c>
      <c r="E40" s="125" t="s">
        <v>4309</v>
      </c>
      <c r="F40" s="125" t="s">
        <v>222</v>
      </c>
      <c r="G40" s="131" t="s">
        <v>39</v>
      </c>
      <c r="H40" s="99" t="s">
        <v>4283</v>
      </c>
      <c r="I40" s="99" t="s">
        <v>4280</v>
      </c>
      <c r="J40" s="99" t="s">
        <v>4170</v>
      </c>
      <c r="K40" s="99" t="s">
        <v>4250</v>
      </c>
      <c r="L40" s="99" t="s">
        <v>4284</v>
      </c>
      <c r="M40" s="463" t="s">
        <v>10</v>
      </c>
      <c r="N40" s="500" t="s">
        <v>4174</v>
      </c>
      <c r="O40" s="98" t="s">
        <v>4174</v>
      </c>
      <c r="P40" s="98" t="s">
        <v>4174</v>
      </c>
      <c r="Q40" s="484" t="s">
        <v>4190</v>
      </c>
      <c r="R40" s="484"/>
      <c r="S40" s="98"/>
      <c r="T40" s="10"/>
      <c r="U40" s="10"/>
      <c r="V40" s="10"/>
      <c r="W40" s="10"/>
      <c r="X40" s="10"/>
      <c r="Y40" s="10"/>
      <c r="Z40" s="10"/>
      <c r="AA40" s="10"/>
    </row>
    <row r="41" spans="1:27" ht="126">
      <c r="A41" s="121">
        <v>36</v>
      </c>
      <c r="B41" s="321" t="s">
        <v>4164</v>
      </c>
      <c r="C41" s="126" t="s">
        <v>4174</v>
      </c>
      <c r="D41" s="99" t="s">
        <v>4277</v>
      </c>
      <c r="E41" s="126" t="s">
        <v>4310</v>
      </c>
      <c r="F41" s="126" t="s">
        <v>222</v>
      </c>
      <c r="G41" s="132" t="s">
        <v>39</v>
      </c>
      <c r="H41" s="106" t="s">
        <v>4286</v>
      </c>
      <c r="I41" s="106" t="s">
        <v>4280</v>
      </c>
      <c r="J41" s="106" t="s">
        <v>4170</v>
      </c>
      <c r="K41" s="106" t="s">
        <v>4250</v>
      </c>
      <c r="L41" s="106" t="s">
        <v>4287</v>
      </c>
      <c r="M41" s="463" t="s">
        <v>10</v>
      </c>
      <c r="N41" s="503" t="s">
        <v>4174</v>
      </c>
      <c r="O41" s="105" t="s">
        <v>4174</v>
      </c>
      <c r="P41" s="105" t="s">
        <v>4174</v>
      </c>
      <c r="Q41" s="484" t="s">
        <v>4190</v>
      </c>
      <c r="R41" s="487"/>
      <c r="S41" s="105"/>
      <c r="T41" s="10"/>
      <c r="U41" s="10"/>
      <c r="V41" s="10"/>
      <c r="W41" s="10"/>
      <c r="X41" s="10"/>
      <c r="Y41" s="10"/>
      <c r="Z41" s="10"/>
      <c r="AA41" s="10"/>
    </row>
    <row r="42" spans="1:27" ht="14.45">
      <c r="A42" s="123" t="s">
        <v>4311</v>
      </c>
      <c r="B42" s="315"/>
      <c r="C42" s="128"/>
      <c r="D42" s="108"/>
      <c r="E42" s="128" t="s">
        <v>4174</v>
      </c>
      <c r="F42" s="128" t="s">
        <v>4174</v>
      </c>
      <c r="G42" s="128" t="s">
        <v>4174</v>
      </c>
      <c r="H42" s="108" t="s">
        <v>4174</v>
      </c>
      <c r="I42" s="108" t="s">
        <v>4174</v>
      </c>
      <c r="J42" s="108" t="s">
        <v>4174</v>
      </c>
      <c r="K42" s="108" t="s">
        <v>4174</v>
      </c>
      <c r="L42" s="108" t="s">
        <v>4174</v>
      </c>
      <c r="M42" s="138"/>
      <c r="N42" s="502" t="s">
        <v>4174</v>
      </c>
      <c r="O42" s="108" t="s">
        <v>4174</v>
      </c>
      <c r="P42" s="108" t="s">
        <v>4174</v>
      </c>
      <c r="Q42" s="108"/>
      <c r="R42" s="108"/>
      <c r="S42" s="109"/>
      <c r="T42" s="10"/>
      <c r="U42" s="10"/>
      <c r="V42" s="10"/>
      <c r="W42" s="10"/>
      <c r="X42" s="10"/>
      <c r="Y42" s="10"/>
      <c r="Z42" s="10"/>
      <c r="AA42" s="10"/>
    </row>
    <row r="43" spans="1:27" s="91" customFormat="1" ht="56.1">
      <c r="A43" s="121">
        <v>37</v>
      </c>
      <c r="B43" s="321" t="s">
        <v>4164</v>
      </c>
      <c r="C43" s="125" t="s">
        <v>4312</v>
      </c>
      <c r="D43" s="99" t="s">
        <v>4247</v>
      </c>
      <c r="E43" s="125" t="s">
        <v>4313</v>
      </c>
      <c r="F43" s="125" t="s">
        <v>222</v>
      </c>
      <c r="G43" s="133" t="s">
        <v>39</v>
      </c>
      <c r="H43" s="99" t="s">
        <v>4291</v>
      </c>
      <c r="I43" s="99" t="s">
        <v>4314</v>
      </c>
      <c r="J43" s="99" t="s">
        <v>4170</v>
      </c>
      <c r="K43" s="99" t="s">
        <v>4293</v>
      </c>
      <c r="L43" s="99" t="s">
        <v>4254</v>
      </c>
      <c r="M43" s="463" t="s">
        <v>10</v>
      </c>
      <c r="N43" s="500" t="s">
        <v>4174</v>
      </c>
      <c r="O43" s="98" t="s">
        <v>4174</v>
      </c>
      <c r="P43" s="98" t="s">
        <v>4174</v>
      </c>
      <c r="Q43" s="484" t="s">
        <v>4190</v>
      </c>
      <c r="R43" s="484"/>
      <c r="S43" s="98"/>
      <c r="T43" s="115"/>
      <c r="U43" s="115"/>
      <c r="V43" s="115"/>
      <c r="W43" s="115"/>
      <c r="X43" s="115"/>
      <c r="Y43" s="115"/>
      <c r="Z43" s="115"/>
      <c r="AA43" s="115"/>
    </row>
    <row r="44" spans="1:27" s="91" customFormat="1" ht="56.1">
      <c r="A44" s="121">
        <v>38</v>
      </c>
      <c r="B44" s="321" t="s">
        <v>4164</v>
      </c>
      <c r="C44" s="125" t="s">
        <v>4174</v>
      </c>
      <c r="D44" s="99" t="s">
        <v>4247</v>
      </c>
      <c r="E44" s="125" t="s">
        <v>4315</v>
      </c>
      <c r="F44" s="125" t="s">
        <v>222</v>
      </c>
      <c r="G44" s="33" t="s">
        <v>40</v>
      </c>
      <c r="H44" s="99" t="s">
        <v>4296</v>
      </c>
      <c r="I44" s="99" t="s">
        <v>2340</v>
      </c>
      <c r="J44" s="99" t="s">
        <v>4170</v>
      </c>
      <c r="K44" s="99" t="s">
        <v>4293</v>
      </c>
      <c r="L44" s="99" t="s">
        <v>4254</v>
      </c>
      <c r="M44" s="463" t="s">
        <v>10</v>
      </c>
      <c r="N44" s="500" t="s">
        <v>4174</v>
      </c>
      <c r="O44" s="98" t="s">
        <v>4174</v>
      </c>
      <c r="P44" s="98" t="s">
        <v>4174</v>
      </c>
      <c r="Q44" s="484" t="s">
        <v>4190</v>
      </c>
      <c r="R44" s="484"/>
      <c r="S44" s="98"/>
      <c r="T44" s="115"/>
      <c r="U44" s="115"/>
      <c r="V44" s="115"/>
      <c r="W44" s="115"/>
      <c r="X44" s="115"/>
      <c r="Y44" s="115"/>
      <c r="Z44" s="115"/>
      <c r="AA44" s="115"/>
    </row>
    <row r="45" spans="1:27" s="91" customFormat="1" ht="56.1">
      <c r="A45" s="121">
        <v>39</v>
      </c>
      <c r="B45" s="321" t="s">
        <v>4164</v>
      </c>
      <c r="C45" s="125" t="s">
        <v>4316</v>
      </c>
      <c r="D45" s="99" t="s">
        <v>4256</v>
      </c>
      <c r="E45" s="125" t="s">
        <v>4317</v>
      </c>
      <c r="F45" s="125" t="s">
        <v>403</v>
      </c>
      <c r="G45" s="131" t="s">
        <v>39</v>
      </c>
      <c r="H45" s="99" t="s">
        <v>4258</v>
      </c>
      <c r="I45" s="99" t="s">
        <v>2340</v>
      </c>
      <c r="J45" s="99" t="s">
        <v>4170</v>
      </c>
      <c r="K45" s="99" t="s">
        <v>4293</v>
      </c>
      <c r="L45" s="99" t="s">
        <v>4318</v>
      </c>
      <c r="M45" s="463" t="s">
        <v>10</v>
      </c>
      <c r="N45" s="500" t="s">
        <v>4174</v>
      </c>
      <c r="O45" s="98" t="s">
        <v>4174</v>
      </c>
      <c r="P45" s="98" t="s">
        <v>4174</v>
      </c>
      <c r="Q45" s="484" t="s">
        <v>4190</v>
      </c>
      <c r="R45" s="484"/>
      <c r="S45" s="98"/>
      <c r="T45" s="115"/>
      <c r="U45" s="115"/>
      <c r="V45" s="115"/>
      <c r="W45" s="115"/>
      <c r="X45" s="115"/>
      <c r="Y45" s="115"/>
      <c r="Z45" s="115"/>
      <c r="AA45" s="115"/>
    </row>
    <row r="46" spans="1:27" s="91" customFormat="1" ht="56.1">
      <c r="A46" s="121">
        <v>40</v>
      </c>
      <c r="B46" s="321" t="s">
        <v>4164</v>
      </c>
      <c r="C46" s="125" t="s">
        <v>4174</v>
      </c>
      <c r="D46" s="99" t="s">
        <v>4256</v>
      </c>
      <c r="E46" s="125" t="s">
        <v>4319</v>
      </c>
      <c r="F46" s="125" t="s">
        <v>403</v>
      </c>
      <c r="G46" s="33" t="s">
        <v>40</v>
      </c>
      <c r="H46" s="99" t="s">
        <v>4261</v>
      </c>
      <c r="I46" s="99" t="s">
        <v>2340</v>
      </c>
      <c r="J46" s="99" t="s">
        <v>4170</v>
      </c>
      <c r="K46" s="99" t="s">
        <v>4293</v>
      </c>
      <c r="L46" s="99" t="s">
        <v>4320</v>
      </c>
      <c r="M46" s="463" t="s">
        <v>10</v>
      </c>
      <c r="N46" s="500" t="s">
        <v>4174</v>
      </c>
      <c r="O46" s="98" t="s">
        <v>4174</v>
      </c>
      <c r="P46" s="98" t="s">
        <v>4174</v>
      </c>
      <c r="Q46" s="484" t="s">
        <v>4190</v>
      </c>
      <c r="R46" s="484"/>
      <c r="S46" s="98"/>
      <c r="T46" s="115"/>
      <c r="U46" s="115"/>
      <c r="V46" s="115"/>
      <c r="W46" s="115"/>
      <c r="X46" s="115"/>
      <c r="Y46" s="115"/>
      <c r="Z46" s="115"/>
      <c r="AA46" s="115"/>
    </row>
    <row r="47" spans="1:27" s="91" customFormat="1" ht="56.1">
      <c r="A47" s="121">
        <v>41</v>
      </c>
      <c r="B47" s="321" t="s">
        <v>4164</v>
      </c>
      <c r="C47" s="125" t="s">
        <v>4321</v>
      </c>
      <c r="D47" s="99" t="s">
        <v>4263</v>
      </c>
      <c r="E47" s="125" t="s">
        <v>4322</v>
      </c>
      <c r="F47" s="125" t="s">
        <v>403</v>
      </c>
      <c r="G47" s="131" t="s">
        <v>39</v>
      </c>
      <c r="H47" s="99" t="s">
        <v>4265</v>
      </c>
      <c r="I47" s="99" t="s">
        <v>2340</v>
      </c>
      <c r="J47" s="99" t="s">
        <v>4170</v>
      </c>
      <c r="K47" s="99" t="s">
        <v>4293</v>
      </c>
      <c r="L47" s="114" t="s">
        <v>4266</v>
      </c>
      <c r="M47" s="463" t="s">
        <v>10</v>
      </c>
      <c r="N47" s="500" t="s">
        <v>4174</v>
      </c>
      <c r="O47" s="98" t="s">
        <v>4174</v>
      </c>
      <c r="P47" s="98" t="s">
        <v>4174</v>
      </c>
      <c r="Q47" s="484" t="s">
        <v>4190</v>
      </c>
      <c r="R47" s="484"/>
      <c r="S47" s="98"/>
      <c r="T47" s="115"/>
      <c r="U47" s="115"/>
      <c r="V47" s="115"/>
      <c r="W47" s="115"/>
      <c r="X47" s="115"/>
      <c r="Y47" s="115"/>
      <c r="Z47" s="115"/>
      <c r="AA47" s="115"/>
    </row>
    <row r="48" spans="1:27" s="91" customFormat="1" ht="56.1">
      <c r="A48" s="121">
        <v>42</v>
      </c>
      <c r="B48" s="321" t="s">
        <v>4164</v>
      </c>
      <c r="C48" s="125" t="s">
        <v>4174</v>
      </c>
      <c r="D48" s="99" t="s">
        <v>4263</v>
      </c>
      <c r="E48" s="125" t="s">
        <v>4323</v>
      </c>
      <c r="F48" s="125" t="s">
        <v>403</v>
      </c>
      <c r="G48" s="131" t="s">
        <v>39</v>
      </c>
      <c r="H48" s="99" t="s">
        <v>4304</v>
      </c>
      <c r="I48" s="99" t="s">
        <v>2340</v>
      </c>
      <c r="J48" s="99" t="s">
        <v>4170</v>
      </c>
      <c r="K48" s="99" t="s">
        <v>4293</v>
      </c>
      <c r="L48" s="99" t="s">
        <v>4269</v>
      </c>
      <c r="M48" s="463" t="s">
        <v>10</v>
      </c>
      <c r="N48" s="500" t="s">
        <v>4174</v>
      </c>
      <c r="O48" s="98" t="s">
        <v>4174</v>
      </c>
      <c r="P48" s="98" t="s">
        <v>4174</v>
      </c>
      <c r="Q48" s="484" t="s">
        <v>4190</v>
      </c>
      <c r="R48" s="484"/>
      <c r="S48" s="98"/>
      <c r="T48" s="115"/>
      <c r="U48" s="115"/>
      <c r="V48" s="115"/>
      <c r="W48" s="115"/>
      <c r="X48" s="115"/>
      <c r="Y48" s="115"/>
      <c r="Z48" s="115"/>
      <c r="AA48" s="115"/>
    </row>
    <row r="49" spans="1:27" s="91" customFormat="1" ht="56.1">
      <c r="A49" s="121">
        <v>43</v>
      </c>
      <c r="B49" s="321" t="s">
        <v>4164</v>
      </c>
      <c r="C49" s="125" t="s">
        <v>4174</v>
      </c>
      <c r="D49" s="99" t="s">
        <v>4263</v>
      </c>
      <c r="E49" s="125" t="s">
        <v>4324</v>
      </c>
      <c r="F49" s="125" t="s">
        <v>403</v>
      </c>
      <c r="G49" s="131" t="s">
        <v>39</v>
      </c>
      <c r="H49" s="98" t="s">
        <v>4271</v>
      </c>
      <c r="I49" s="99" t="s">
        <v>2340</v>
      </c>
      <c r="J49" s="99" t="s">
        <v>4170</v>
      </c>
      <c r="K49" s="99" t="s">
        <v>4293</v>
      </c>
      <c r="L49" s="99" t="s">
        <v>4325</v>
      </c>
      <c r="M49" s="463" t="s">
        <v>10</v>
      </c>
      <c r="N49" s="500" t="s">
        <v>4174</v>
      </c>
      <c r="O49" s="98" t="s">
        <v>4174</v>
      </c>
      <c r="P49" s="98" t="s">
        <v>4174</v>
      </c>
      <c r="Q49" s="484" t="s">
        <v>4190</v>
      </c>
      <c r="R49" s="484"/>
      <c r="S49" s="98"/>
      <c r="T49" s="115"/>
      <c r="U49" s="115"/>
      <c r="V49" s="115"/>
      <c r="W49" s="115"/>
      <c r="X49" s="115"/>
      <c r="Y49" s="115"/>
      <c r="Z49" s="115"/>
      <c r="AA49" s="115"/>
    </row>
    <row r="50" spans="1:27" s="91" customFormat="1" ht="56.1">
      <c r="A50" s="121">
        <v>44</v>
      </c>
      <c r="B50" s="321" t="s">
        <v>4164</v>
      </c>
      <c r="C50" s="125" t="s">
        <v>4174</v>
      </c>
      <c r="D50" s="99" t="s">
        <v>4263</v>
      </c>
      <c r="E50" s="125" t="s">
        <v>4326</v>
      </c>
      <c r="F50" s="125" t="s">
        <v>403</v>
      </c>
      <c r="G50" s="131" t="s">
        <v>39</v>
      </c>
      <c r="H50" s="99" t="s">
        <v>4274</v>
      </c>
      <c r="I50" s="99" t="s">
        <v>2340</v>
      </c>
      <c r="J50" s="99" t="s">
        <v>4170</v>
      </c>
      <c r="K50" s="99" t="s">
        <v>4293</v>
      </c>
      <c r="L50" s="99" t="s">
        <v>4275</v>
      </c>
      <c r="M50" s="463" t="s">
        <v>10</v>
      </c>
      <c r="N50" s="500" t="s">
        <v>4174</v>
      </c>
      <c r="O50" s="98" t="s">
        <v>4174</v>
      </c>
      <c r="P50" s="98" t="s">
        <v>4174</v>
      </c>
      <c r="Q50" s="484" t="s">
        <v>4190</v>
      </c>
      <c r="R50" s="484"/>
      <c r="S50" s="98"/>
      <c r="T50" s="115"/>
      <c r="U50" s="115"/>
      <c r="V50" s="115"/>
      <c r="W50" s="115"/>
      <c r="X50" s="115"/>
      <c r="Y50" s="115"/>
      <c r="Z50" s="115"/>
      <c r="AA50" s="115"/>
    </row>
    <row r="51" spans="1:27" s="91" customFormat="1" ht="126">
      <c r="A51" s="121">
        <v>45</v>
      </c>
      <c r="B51" s="321" t="s">
        <v>4164</v>
      </c>
      <c r="C51" s="125" t="s">
        <v>4327</v>
      </c>
      <c r="D51" s="99" t="s">
        <v>4277</v>
      </c>
      <c r="E51" s="125" t="s">
        <v>4328</v>
      </c>
      <c r="F51" s="125" t="s">
        <v>222</v>
      </c>
      <c r="G51" s="131" t="s">
        <v>39</v>
      </c>
      <c r="H51" s="99" t="s">
        <v>4279</v>
      </c>
      <c r="I51" s="99" t="s">
        <v>4280</v>
      </c>
      <c r="J51" s="99" t="s">
        <v>4170</v>
      </c>
      <c r="K51" s="99" t="s">
        <v>4250</v>
      </c>
      <c r="L51" s="99" t="s">
        <v>4281</v>
      </c>
      <c r="M51" s="463" t="s">
        <v>10</v>
      </c>
      <c r="N51" s="500" t="s">
        <v>4174</v>
      </c>
      <c r="O51" s="98" t="s">
        <v>4174</v>
      </c>
      <c r="P51" s="98" t="s">
        <v>4174</v>
      </c>
      <c r="Q51" s="484" t="s">
        <v>4190</v>
      </c>
      <c r="R51" s="484"/>
      <c r="S51" s="98"/>
      <c r="T51" s="115"/>
      <c r="U51" s="115"/>
      <c r="V51" s="115"/>
      <c r="W51" s="115"/>
      <c r="X51" s="115"/>
      <c r="Y51" s="115"/>
      <c r="Z51" s="115"/>
      <c r="AA51" s="115"/>
    </row>
    <row r="52" spans="1:27" s="91" customFormat="1" ht="126">
      <c r="A52" s="121">
        <v>46</v>
      </c>
      <c r="B52" s="321" t="s">
        <v>4164</v>
      </c>
      <c r="C52" s="125" t="s">
        <v>4174</v>
      </c>
      <c r="D52" s="99" t="s">
        <v>4277</v>
      </c>
      <c r="E52" s="125" t="s">
        <v>4329</v>
      </c>
      <c r="F52" s="125" t="s">
        <v>222</v>
      </c>
      <c r="G52" s="131" t="s">
        <v>39</v>
      </c>
      <c r="H52" s="99" t="s">
        <v>4283</v>
      </c>
      <c r="I52" s="99" t="s">
        <v>4280</v>
      </c>
      <c r="J52" s="99" t="s">
        <v>4170</v>
      </c>
      <c r="K52" s="99" t="s">
        <v>4250</v>
      </c>
      <c r="L52" s="99" t="s">
        <v>4284</v>
      </c>
      <c r="M52" s="463" t="s">
        <v>10</v>
      </c>
      <c r="N52" s="500" t="s">
        <v>4174</v>
      </c>
      <c r="O52" s="98" t="s">
        <v>4174</v>
      </c>
      <c r="P52" s="98" t="s">
        <v>4174</v>
      </c>
      <c r="Q52" s="484" t="s">
        <v>4190</v>
      </c>
      <c r="R52" s="484"/>
      <c r="S52" s="98"/>
      <c r="T52" s="115"/>
      <c r="U52" s="115"/>
      <c r="V52" s="115"/>
      <c r="W52" s="115"/>
      <c r="X52" s="115"/>
      <c r="Y52" s="115"/>
      <c r="Z52" s="115"/>
      <c r="AA52" s="115"/>
    </row>
    <row r="53" spans="1:27" s="91" customFormat="1" ht="126">
      <c r="A53" s="121">
        <v>47</v>
      </c>
      <c r="B53" s="321" t="s">
        <v>4164</v>
      </c>
      <c r="C53" s="126" t="s">
        <v>4174</v>
      </c>
      <c r="D53" s="99" t="s">
        <v>4277</v>
      </c>
      <c r="E53" s="126" t="s">
        <v>4330</v>
      </c>
      <c r="F53" s="126" t="s">
        <v>222</v>
      </c>
      <c r="G53" s="132" t="s">
        <v>39</v>
      </c>
      <c r="H53" s="106" t="s">
        <v>4286</v>
      </c>
      <c r="I53" s="106" t="s">
        <v>4280</v>
      </c>
      <c r="J53" s="106" t="s">
        <v>4170</v>
      </c>
      <c r="K53" s="106" t="s">
        <v>4250</v>
      </c>
      <c r="L53" s="106" t="s">
        <v>4287</v>
      </c>
      <c r="M53" s="463" t="s">
        <v>10</v>
      </c>
      <c r="N53" s="503" t="s">
        <v>4174</v>
      </c>
      <c r="O53" s="105" t="s">
        <v>4174</v>
      </c>
      <c r="P53" s="105" t="s">
        <v>4174</v>
      </c>
      <c r="Q53" s="484" t="s">
        <v>4190</v>
      </c>
      <c r="R53" s="487"/>
      <c r="S53" s="105"/>
      <c r="T53" s="115"/>
      <c r="U53" s="115"/>
      <c r="V53" s="115"/>
      <c r="W53" s="115"/>
      <c r="X53" s="115"/>
      <c r="Y53" s="115"/>
      <c r="Z53" s="115"/>
      <c r="AA53" s="115"/>
    </row>
    <row r="54" spans="1:27" ht="14.45">
      <c r="A54" s="123" t="s">
        <v>4331</v>
      </c>
      <c r="B54" s="315"/>
      <c r="C54" s="128"/>
      <c r="D54" s="108"/>
      <c r="E54" s="128" t="s">
        <v>4174</v>
      </c>
      <c r="F54" s="128" t="s">
        <v>4174</v>
      </c>
      <c r="G54" s="128" t="s">
        <v>4174</v>
      </c>
      <c r="H54" s="108" t="s">
        <v>4174</v>
      </c>
      <c r="I54" s="108" t="s">
        <v>4174</v>
      </c>
      <c r="J54" s="108" t="s">
        <v>4174</v>
      </c>
      <c r="K54" s="108" t="s">
        <v>4174</v>
      </c>
      <c r="L54" s="108" t="s">
        <v>4174</v>
      </c>
      <c r="M54" s="138"/>
      <c r="N54" s="502" t="s">
        <v>4174</v>
      </c>
      <c r="O54" s="108" t="s">
        <v>4174</v>
      </c>
      <c r="P54" s="108" t="s">
        <v>4174</v>
      </c>
      <c r="Q54" s="108"/>
      <c r="R54" s="108"/>
      <c r="S54" s="109"/>
      <c r="T54" s="10"/>
      <c r="U54" s="10"/>
      <c r="V54" s="10"/>
      <c r="W54" s="10"/>
      <c r="X54" s="10"/>
      <c r="Y54" s="10"/>
      <c r="Z54" s="10"/>
      <c r="AA54" s="10"/>
    </row>
    <row r="55" spans="1:27" ht="56.1">
      <c r="A55" s="121">
        <v>48</v>
      </c>
      <c r="B55" s="321" t="s">
        <v>4164</v>
      </c>
      <c r="C55" s="125" t="s">
        <v>4332</v>
      </c>
      <c r="D55" s="99" t="s">
        <v>4247</v>
      </c>
      <c r="E55" s="125" t="s">
        <v>4333</v>
      </c>
      <c r="F55" s="125" t="s">
        <v>222</v>
      </c>
      <c r="G55" s="133" t="s">
        <v>39</v>
      </c>
      <c r="H55" s="99" t="s">
        <v>4291</v>
      </c>
      <c r="I55" s="99" t="s">
        <v>4314</v>
      </c>
      <c r="J55" s="99" t="s">
        <v>4170</v>
      </c>
      <c r="K55" s="99" t="s">
        <v>4293</v>
      </c>
      <c r="L55" s="99" t="s">
        <v>4334</v>
      </c>
      <c r="M55" s="463" t="s">
        <v>10</v>
      </c>
      <c r="N55" s="500" t="s">
        <v>4174</v>
      </c>
      <c r="O55" s="98" t="s">
        <v>4174</v>
      </c>
      <c r="P55" s="98" t="s">
        <v>4174</v>
      </c>
      <c r="Q55" s="484" t="s">
        <v>4190</v>
      </c>
      <c r="R55" s="484"/>
      <c r="S55" s="98"/>
      <c r="T55" s="10"/>
      <c r="U55" s="10"/>
      <c r="V55" s="10"/>
      <c r="W55" s="10"/>
      <c r="X55" s="10"/>
      <c r="Y55" s="10"/>
      <c r="Z55" s="10"/>
      <c r="AA55" s="10"/>
    </row>
    <row r="56" spans="1:27" ht="56.1">
      <c r="A56" s="121">
        <v>49</v>
      </c>
      <c r="B56" s="321" t="s">
        <v>4164</v>
      </c>
      <c r="C56" s="125" t="s">
        <v>4174</v>
      </c>
      <c r="D56" s="99" t="s">
        <v>4247</v>
      </c>
      <c r="E56" s="125" t="s">
        <v>4335</v>
      </c>
      <c r="F56" s="125" t="s">
        <v>222</v>
      </c>
      <c r="G56" s="33" t="s">
        <v>40</v>
      </c>
      <c r="H56" s="99" t="s">
        <v>4296</v>
      </c>
      <c r="I56" s="99" t="s">
        <v>2340</v>
      </c>
      <c r="J56" s="99" t="s">
        <v>4170</v>
      </c>
      <c r="K56" s="99" t="s">
        <v>4293</v>
      </c>
      <c r="L56" s="99" t="s">
        <v>4334</v>
      </c>
      <c r="M56" s="463" t="s">
        <v>10</v>
      </c>
      <c r="N56" s="500" t="s">
        <v>4174</v>
      </c>
      <c r="O56" s="98" t="s">
        <v>4174</v>
      </c>
      <c r="P56" s="98" t="s">
        <v>4174</v>
      </c>
      <c r="Q56" s="484" t="s">
        <v>4190</v>
      </c>
      <c r="R56" s="484"/>
      <c r="S56" s="98"/>
      <c r="T56" s="10"/>
      <c r="U56" s="10"/>
      <c r="V56" s="10"/>
      <c r="W56" s="10"/>
      <c r="X56" s="10"/>
      <c r="Y56" s="10"/>
      <c r="Z56" s="10"/>
      <c r="AA56" s="10"/>
    </row>
    <row r="57" spans="1:27" ht="56.1">
      <c r="A57" s="121">
        <v>50</v>
      </c>
      <c r="B57" s="321" t="s">
        <v>4164</v>
      </c>
      <c r="C57" s="125" t="s">
        <v>4336</v>
      </c>
      <c r="D57" s="99" t="s">
        <v>4256</v>
      </c>
      <c r="E57" s="125" t="s">
        <v>4337</v>
      </c>
      <c r="F57" s="125" t="s">
        <v>403</v>
      </c>
      <c r="G57" s="131" t="s">
        <v>39</v>
      </c>
      <c r="H57" s="99" t="s">
        <v>4258</v>
      </c>
      <c r="I57" s="99" t="s">
        <v>2340</v>
      </c>
      <c r="J57" s="99" t="s">
        <v>4170</v>
      </c>
      <c r="K57" s="99" t="s">
        <v>4293</v>
      </c>
      <c r="L57" s="99" t="s">
        <v>4334</v>
      </c>
      <c r="M57" s="463" t="s">
        <v>10</v>
      </c>
      <c r="N57" s="500" t="s">
        <v>4174</v>
      </c>
      <c r="O57" s="98" t="s">
        <v>4174</v>
      </c>
      <c r="P57" s="98" t="s">
        <v>4174</v>
      </c>
      <c r="Q57" s="484" t="s">
        <v>4190</v>
      </c>
      <c r="R57" s="484"/>
      <c r="S57" s="98"/>
      <c r="T57" s="10"/>
      <c r="U57" s="10"/>
      <c r="V57" s="10"/>
      <c r="W57" s="10"/>
      <c r="X57" s="10"/>
      <c r="Y57" s="10"/>
      <c r="Z57" s="10"/>
      <c r="AA57" s="10"/>
    </row>
    <row r="58" spans="1:27" ht="56.1">
      <c r="A58" s="121">
        <v>51</v>
      </c>
      <c r="B58" s="321" t="s">
        <v>4164</v>
      </c>
      <c r="C58" s="125" t="s">
        <v>4174</v>
      </c>
      <c r="D58" s="99" t="s">
        <v>4256</v>
      </c>
      <c r="E58" s="125" t="s">
        <v>4338</v>
      </c>
      <c r="F58" s="125" t="s">
        <v>403</v>
      </c>
      <c r="G58" s="33" t="s">
        <v>40</v>
      </c>
      <c r="H58" s="99" t="s">
        <v>4261</v>
      </c>
      <c r="I58" s="99" t="s">
        <v>2340</v>
      </c>
      <c r="J58" s="99" t="s">
        <v>4170</v>
      </c>
      <c r="K58" s="99" t="s">
        <v>4293</v>
      </c>
      <c r="L58" s="99" t="s">
        <v>4334</v>
      </c>
      <c r="M58" s="463" t="s">
        <v>10</v>
      </c>
      <c r="N58" s="500" t="s">
        <v>4174</v>
      </c>
      <c r="O58" s="98" t="s">
        <v>4174</v>
      </c>
      <c r="P58" s="98" t="s">
        <v>4174</v>
      </c>
      <c r="Q58" s="484" t="s">
        <v>4190</v>
      </c>
      <c r="R58" s="484"/>
      <c r="S58" s="98"/>
      <c r="T58" s="10"/>
      <c r="U58" s="10"/>
      <c r="V58" s="10"/>
      <c r="W58" s="10"/>
      <c r="X58" s="10"/>
      <c r="Y58" s="10"/>
      <c r="Z58" s="10"/>
      <c r="AA58" s="10"/>
    </row>
    <row r="59" spans="1:27" ht="56.1">
      <c r="A59" s="121">
        <v>52</v>
      </c>
      <c r="B59" s="321" t="s">
        <v>4164</v>
      </c>
      <c r="C59" s="125" t="s">
        <v>4339</v>
      </c>
      <c r="D59" s="99" t="s">
        <v>4263</v>
      </c>
      <c r="E59" s="125" t="s">
        <v>4340</v>
      </c>
      <c r="F59" s="125" t="s">
        <v>403</v>
      </c>
      <c r="G59" s="131" t="s">
        <v>39</v>
      </c>
      <c r="H59" s="99" t="s">
        <v>4265</v>
      </c>
      <c r="I59" s="99" t="s">
        <v>2340</v>
      </c>
      <c r="J59" s="99" t="s">
        <v>4170</v>
      </c>
      <c r="K59" s="99" t="s">
        <v>4293</v>
      </c>
      <c r="L59" s="99" t="s">
        <v>4334</v>
      </c>
      <c r="M59" s="463" t="s">
        <v>10</v>
      </c>
      <c r="N59" s="500" t="s">
        <v>4174</v>
      </c>
      <c r="O59" s="98" t="s">
        <v>4174</v>
      </c>
      <c r="P59" s="98" t="s">
        <v>4174</v>
      </c>
      <c r="Q59" s="484" t="s">
        <v>4190</v>
      </c>
      <c r="R59" s="484"/>
      <c r="S59" s="98"/>
      <c r="T59" s="10"/>
      <c r="U59" s="10"/>
      <c r="V59" s="10"/>
      <c r="W59" s="10"/>
      <c r="X59" s="10"/>
      <c r="Y59" s="10"/>
      <c r="Z59" s="10"/>
      <c r="AA59" s="10"/>
    </row>
    <row r="60" spans="1:27" ht="56.1">
      <c r="A60" s="121">
        <v>53</v>
      </c>
      <c r="B60" s="321" t="s">
        <v>4164</v>
      </c>
      <c r="C60" s="125" t="s">
        <v>4174</v>
      </c>
      <c r="D60" s="99" t="s">
        <v>4263</v>
      </c>
      <c r="E60" s="125" t="s">
        <v>4341</v>
      </c>
      <c r="F60" s="125" t="s">
        <v>403</v>
      </c>
      <c r="G60" s="131" t="s">
        <v>39</v>
      </c>
      <c r="H60" s="99" t="s">
        <v>4304</v>
      </c>
      <c r="I60" s="99" t="s">
        <v>2340</v>
      </c>
      <c r="J60" s="99" t="s">
        <v>4170</v>
      </c>
      <c r="K60" s="99" t="s">
        <v>4293</v>
      </c>
      <c r="L60" s="99" t="s">
        <v>4334</v>
      </c>
      <c r="M60" s="463" t="s">
        <v>10</v>
      </c>
      <c r="N60" s="500" t="s">
        <v>4174</v>
      </c>
      <c r="O60" s="98" t="s">
        <v>4174</v>
      </c>
      <c r="P60" s="98" t="s">
        <v>4174</v>
      </c>
      <c r="Q60" s="484" t="s">
        <v>4190</v>
      </c>
      <c r="R60" s="484"/>
      <c r="S60" s="98"/>
      <c r="T60" s="10"/>
      <c r="U60" s="10"/>
      <c r="V60" s="10"/>
      <c r="W60" s="10"/>
      <c r="X60" s="10"/>
      <c r="Y60" s="10"/>
      <c r="Z60" s="10"/>
      <c r="AA60" s="10"/>
    </row>
    <row r="61" spans="1:27" ht="56.1">
      <c r="A61" s="121">
        <v>54</v>
      </c>
      <c r="B61" s="321" t="s">
        <v>4164</v>
      </c>
      <c r="C61" s="125" t="s">
        <v>4174</v>
      </c>
      <c r="D61" s="99" t="s">
        <v>4263</v>
      </c>
      <c r="E61" s="125" t="s">
        <v>4342</v>
      </c>
      <c r="F61" s="125" t="s">
        <v>403</v>
      </c>
      <c r="G61" s="131" t="s">
        <v>39</v>
      </c>
      <c r="H61" s="98" t="s">
        <v>4271</v>
      </c>
      <c r="I61" s="99" t="s">
        <v>2340</v>
      </c>
      <c r="J61" s="99" t="s">
        <v>4170</v>
      </c>
      <c r="K61" s="99" t="s">
        <v>4293</v>
      </c>
      <c r="L61" s="99" t="s">
        <v>4334</v>
      </c>
      <c r="M61" s="463" t="s">
        <v>10</v>
      </c>
      <c r="N61" s="500" t="s">
        <v>4174</v>
      </c>
      <c r="O61" s="98" t="s">
        <v>4174</v>
      </c>
      <c r="P61" s="98" t="s">
        <v>4174</v>
      </c>
      <c r="Q61" s="484" t="s">
        <v>4190</v>
      </c>
      <c r="R61" s="484"/>
      <c r="S61" s="98"/>
      <c r="T61" s="10"/>
      <c r="U61" s="10"/>
      <c r="V61" s="10"/>
      <c r="W61" s="10"/>
      <c r="X61" s="10"/>
      <c r="Y61" s="10"/>
      <c r="Z61" s="10"/>
      <c r="AA61" s="10"/>
    </row>
    <row r="62" spans="1:27" ht="56.1">
      <c r="A62" s="121">
        <v>55</v>
      </c>
      <c r="B62" s="321" t="s">
        <v>4164</v>
      </c>
      <c r="C62" s="125" t="s">
        <v>4174</v>
      </c>
      <c r="D62" s="99" t="s">
        <v>4263</v>
      </c>
      <c r="E62" s="125" t="s">
        <v>4343</v>
      </c>
      <c r="F62" s="125" t="s">
        <v>403</v>
      </c>
      <c r="G62" s="131" t="s">
        <v>39</v>
      </c>
      <c r="H62" s="99" t="s">
        <v>4274</v>
      </c>
      <c r="I62" s="99" t="s">
        <v>2340</v>
      </c>
      <c r="J62" s="99" t="s">
        <v>4170</v>
      </c>
      <c r="K62" s="99" t="s">
        <v>4293</v>
      </c>
      <c r="L62" s="99" t="s">
        <v>4334</v>
      </c>
      <c r="M62" s="463" t="s">
        <v>10</v>
      </c>
      <c r="N62" s="500" t="s">
        <v>4174</v>
      </c>
      <c r="O62" s="98" t="s">
        <v>4174</v>
      </c>
      <c r="P62" s="98" t="s">
        <v>4174</v>
      </c>
      <c r="Q62" s="484" t="s">
        <v>4190</v>
      </c>
      <c r="R62" s="484"/>
      <c r="S62" s="98"/>
      <c r="T62" s="10"/>
      <c r="U62" s="10"/>
      <c r="V62" s="10"/>
      <c r="W62" s="10"/>
      <c r="X62" s="10"/>
      <c r="Y62" s="10"/>
      <c r="Z62" s="10"/>
      <c r="AA62" s="10"/>
    </row>
    <row r="63" spans="1:27" ht="126">
      <c r="A63" s="121">
        <v>56</v>
      </c>
      <c r="B63" s="321" t="s">
        <v>4164</v>
      </c>
      <c r="C63" s="125" t="s">
        <v>4344</v>
      </c>
      <c r="D63" s="99" t="s">
        <v>4277</v>
      </c>
      <c r="E63" s="125" t="s">
        <v>4345</v>
      </c>
      <c r="F63" s="125" t="s">
        <v>222</v>
      </c>
      <c r="G63" s="131" t="s">
        <v>39</v>
      </c>
      <c r="H63" s="99" t="s">
        <v>4279</v>
      </c>
      <c r="I63" s="99" t="s">
        <v>4280</v>
      </c>
      <c r="J63" s="99" t="s">
        <v>4170</v>
      </c>
      <c r="K63" s="99" t="s">
        <v>4250</v>
      </c>
      <c r="L63" s="99" t="s">
        <v>4281</v>
      </c>
      <c r="M63" s="463" t="s">
        <v>10</v>
      </c>
      <c r="N63" s="500" t="s">
        <v>4174</v>
      </c>
      <c r="O63" s="98" t="s">
        <v>4174</v>
      </c>
      <c r="P63" s="98" t="s">
        <v>4174</v>
      </c>
      <c r="Q63" s="484" t="s">
        <v>4190</v>
      </c>
      <c r="R63" s="484"/>
      <c r="S63" s="98"/>
      <c r="T63" s="10"/>
      <c r="U63" s="10"/>
      <c r="V63" s="10"/>
      <c r="W63" s="10"/>
      <c r="X63" s="10"/>
      <c r="Y63" s="10"/>
      <c r="Z63" s="10"/>
      <c r="AA63" s="10"/>
    </row>
    <row r="64" spans="1:27" ht="126">
      <c r="A64" s="121">
        <v>57</v>
      </c>
      <c r="B64" s="321" t="s">
        <v>4164</v>
      </c>
      <c r="C64" s="125" t="s">
        <v>4174</v>
      </c>
      <c r="D64" s="99" t="s">
        <v>4277</v>
      </c>
      <c r="E64" s="125" t="s">
        <v>4346</v>
      </c>
      <c r="F64" s="125" t="s">
        <v>222</v>
      </c>
      <c r="G64" s="131" t="s">
        <v>39</v>
      </c>
      <c r="H64" s="99" t="s">
        <v>4283</v>
      </c>
      <c r="I64" s="99" t="s">
        <v>4280</v>
      </c>
      <c r="J64" s="99" t="s">
        <v>4170</v>
      </c>
      <c r="K64" s="99" t="s">
        <v>4250</v>
      </c>
      <c r="L64" s="99" t="s">
        <v>4284</v>
      </c>
      <c r="M64" s="463" t="s">
        <v>10</v>
      </c>
      <c r="N64" s="500" t="s">
        <v>4174</v>
      </c>
      <c r="O64" s="98" t="s">
        <v>4174</v>
      </c>
      <c r="P64" s="98" t="s">
        <v>4174</v>
      </c>
      <c r="Q64" s="484" t="s">
        <v>4190</v>
      </c>
      <c r="R64" s="484"/>
      <c r="S64" s="98"/>
      <c r="T64" s="10"/>
      <c r="U64" s="10"/>
      <c r="V64" s="10"/>
      <c r="W64" s="10"/>
      <c r="X64" s="10"/>
      <c r="Y64" s="10"/>
      <c r="Z64" s="10"/>
      <c r="AA64" s="10"/>
    </row>
    <row r="65" spans="1:27" ht="126">
      <c r="A65" s="121">
        <v>58</v>
      </c>
      <c r="B65" s="321" t="s">
        <v>4164</v>
      </c>
      <c r="C65" s="125" t="s">
        <v>4174</v>
      </c>
      <c r="D65" s="99" t="s">
        <v>4277</v>
      </c>
      <c r="E65" s="125" t="s">
        <v>4347</v>
      </c>
      <c r="F65" s="125" t="s">
        <v>222</v>
      </c>
      <c r="G65" s="131" t="s">
        <v>39</v>
      </c>
      <c r="H65" s="99" t="s">
        <v>4286</v>
      </c>
      <c r="I65" s="99" t="s">
        <v>4280</v>
      </c>
      <c r="J65" s="99" t="s">
        <v>4170</v>
      </c>
      <c r="K65" s="99" t="s">
        <v>4250</v>
      </c>
      <c r="L65" s="99" t="s">
        <v>4287</v>
      </c>
      <c r="M65" s="463" t="s">
        <v>10</v>
      </c>
      <c r="N65" s="500" t="s">
        <v>4174</v>
      </c>
      <c r="O65" s="98" t="s">
        <v>4174</v>
      </c>
      <c r="P65" s="98" t="s">
        <v>4174</v>
      </c>
      <c r="Q65" s="484" t="s">
        <v>4190</v>
      </c>
      <c r="R65" s="484"/>
      <c r="S65" s="98"/>
      <c r="T65" s="10"/>
      <c r="U65" s="10"/>
      <c r="V65" s="10"/>
      <c r="W65" s="10"/>
      <c r="X65" s="10"/>
      <c r="Y65" s="10"/>
      <c r="Z65" s="10"/>
      <c r="AA65" s="10"/>
    </row>
    <row r="66" spans="1:27" ht="14.45">
      <c r="A66" s="116" t="s">
        <v>4348</v>
      </c>
      <c r="B66" s="116"/>
      <c r="C66" s="117"/>
      <c r="D66" s="117"/>
      <c r="E66" s="117"/>
      <c r="F66" s="118"/>
      <c r="G66" s="118"/>
      <c r="H66" s="118"/>
      <c r="I66" s="119"/>
      <c r="J66" s="119"/>
      <c r="K66" s="119"/>
      <c r="L66" s="119"/>
      <c r="M66" s="119"/>
      <c r="N66" s="504"/>
      <c r="O66" s="119"/>
      <c r="P66" s="119"/>
      <c r="Q66" s="485"/>
      <c r="R66" s="485"/>
      <c r="S66" s="119"/>
      <c r="T66" s="31"/>
      <c r="U66" s="31"/>
      <c r="V66" s="31"/>
      <c r="W66" s="31"/>
      <c r="X66" s="31"/>
      <c r="Y66" s="31"/>
      <c r="Z66" s="31"/>
      <c r="AA66" s="31"/>
    </row>
    <row r="67" spans="1:27" ht="210">
      <c r="A67" s="120">
        <v>59</v>
      </c>
      <c r="B67" s="124" t="s">
        <v>4348</v>
      </c>
      <c r="C67" s="124" t="s">
        <v>4349</v>
      </c>
      <c r="D67" s="96" t="s">
        <v>4350</v>
      </c>
      <c r="E67" s="124" t="s">
        <v>4351</v>
      </c>
      <c r="F67" s="124" t="s">
        <v>222</v>
      </c>
      <c r="G67" s="131" t="s">
        <v>39</v>
      </c>
      <c r="H67" s="96" t="s">
        <v>4352</v>
      </c>
      <c r="I67" s="96" t="s">
        <v>2340</v>
      </c>
      <c r="J67" s="96" t="s">
        <v>4353</v>
      </c>
      <c r="K67" s="96" t="s">
        <v>4354</v>
      </c>
      <c r="L67" s="96" t="s">
        <v>4355</v>
      </c>
      <c r="M67" s="134" t="s">
        <v>4356</v>
      </c>
      <c r="N67" s="505" t="s">
        <v>4174</v>
      </c>
      <c r="O67" s="95" t="s">
        <v>4174</v>
      </c>
      <c r="P67" s="95" t="s">
        <v>4174</v>
      </c>
      <c r="Q67" s="486"/>
      <c r="R67" s="486"/>
      <c r="S67" s="95"/>
      <c r="T67" s="10"/>
      <c r="U67" s="10"/>
      <c r="V67" s="10"/>
      <c r="W67" s="10"/>
      <c r="X67" s="10"/>
      <c r="Y67" s="10"/>
      <c r="Z67" s="10"/>
      <c r="AA67" s="10"/>
    </row>
    <row r="68" spans="1:27" ht="98.1">
      <c r="A68" s="121">
        <v>60</v>
      </c>
      <c r="B68" s="124" t="s">
        <v>4348</v>
      </c>
      <c r="C68" s="125" t="s">
        <v>4174</v>
      </c>
      <c r="D68" s="96" t="s">
        <v>4350</v>
      </c>
      <c r="E68" s="124" t="s">
        <v>4357</v>
      </c>
      <c r="F68" s="125" t="s">
        <v>222</v>
      </c>
      <c r="G68" s="131" t="s">
        <v>39</v>
      </c>
      <c r="H68" s="99" t="s">
        <v>4358</v>
      </c>
      <c r="I68" s="99" t="s">
        <v>2340</v>
      </c>
      <c r="J68" s="99" t="s">
        <v>4353</v>
      </c>
      <c r="K68" s="99" t="s">
        <v>4354</v>
      </c>
      <c r="L68" s="99" t="s">
        <v>4359</v>
      </c>
      <c r="M68" s="134" t="s">
        <v>4356</v>
      </c>
      <c r="N68" s="500" t="s">
        <v>4174</v>
      </c>
      <c r="O68" s="98" t="s">
        <v>4174</v>
      </c>
      <c r="P68" s="98" t="s">
        <v>4174</v>
      </c>
      <c r="Q68" s="484"/>
      <c r="R68" s="484"/>
      <c r="S68" s="98"/>
      <c r="T68" s="10"/>
      <c r="U68" s="10"/>
      <c r="V68" s="10"/>
      <c r="W68" s="10"/>
      <c r="X68" s="10"/>
      <c r="Y68" s="10"/>
      <c r="Z68" s="10"/>
      <c r="AA68" s="10"/>
    </row>
    <row r="69" spans="1:27" ht="111.95">
      <c r="A69" s="120">
        <v>61</v>
      </c>
      <c r="B69" s="124" t="s">
        <v>4348</v>
      </c>
      <c r="C69" s="125" t="s">
        <v>4360</v>
      </c>
      <c r="D69" s="99" t="s">
        <v>4361</v>
      </c>
      <c r="E69" s="125" t="s">
        <v>4362</v>
      </c>
      <c r="F69" s="125" t="s">
        <v>222</v>
      </c>
      <c r="G69" s="131" t="s">
        <v>39</v>
      </c>
      <c r="H69" s="99" t="s">
        <v>4363</v>
      </c>
      <c r="I69" s="100" t="s">
        <v>4364</v>
      </c>
      <c r="J69" s="99" t="s">
        <v>4353</v>
      </c>
      <c r="K69" s="99" t="s">
        <v>4354</v>
      </c>
      <c r="L69" s="99" t="s">
        <v>4365</v>
      </c>
      <c r="M69" s="134" t="s">
        <v>4356</v>
      </c>
      <c r="N69" s="500" t="s">
        <v>4174</v>
      </c>
      <c r="O69" s="98" t="s">
        <v>4174</v>
      </c>
      <c r="P69" s="98" t="s">
        <v>4174</v>
      </c>
      <c r="Q69" s="484"/>
      <c r="R69" s="484"/>
      <c r="S69" s="98"/>
      <c r="T69" s="10"/>
      <c r="U69" s="10"/>
      <c r="V69" s="10"/>
      <c r="W69" s="10"/>
      <c r="X69" s="10"/>
      <c r="Y69" s="10"/>
      <c r="Z69" s="10"/>
      <c r="AA69" s="10"/>
    </row>
    <row r="70" spans="1:27" ht="111.95">
      <c r="A70" s="121">
        <v>62</v>
      </c>
      <c r="B70" s="124" t="s">
        <v>4348</v>
      </c>
      <c r="C70" s="125" t="s">
        <v>4174</v>
      </c>
      <c r="D70" s="99" t="s">
        <v>4361</v>
      </c>
      <c r="E70" s="125" t="s">
        <v>4366</v>
      </c>
      <c r="F70" s="125" t="s">
        <v>222</v>
      </c>
      <c r="G70" s="131" t="s">
        <v>39</v>
      </c>
      <c r="H70" s="99" t="s">
        <v>4367</v>
      </c>
      <c r="I70" s="100" t="s">
        <v>4368</v>
      </c>
      <c r="J70" s="99" t="s">
        <v>4353</v>
      </c>
      <c r="K70" s="99" t="s">
        <v>4369</v>
      </c>
      <c r="L70" s="99" t="s">
        <v>4370</v>
      </c>
      <c r="M70" s="134" t="s">
        <v>4356</v>
      </c>
      <c r="N70" s="500" t="s">
        <v>4174</v>
      </c>
      <c r="O70" s="98" t="s">
        <v>4174</v>
      </c>
      <c r="P70" s="98" t="s">
        <v>4174</v>
      </c>
      <c r="Q70" s="484"/>
      <c r="R70" s="484"/>
      <c r="S70" s="98"/>
      <c r="T70" s="10"/>
      <c r="U70" s="10"/>
      <c r="V70" s="10"/>
      <c r="W70" s="10"/>
      <c r="X70" s="10"/>
      <c r="Y70" s="10"/>
      <c r="Z70" s="10"/>
      <c r="AA70" s="10"/>
    </row>
    <row r="71" spans="1:27" ht="111.95">
      <c r="A71" s="120">
        <v>63</v>
      </c>
      <c r="B71" s="124" t="s">
        <v>4348</v>
      </c>
      <c r="C71" s="125" t="s">
        <v>4174</v>
      </c>
      <c r="D71" s="99" t="s">
        <v>4361</v>
      </c>
      <c r="E71" s="125" t="s">
        <v>4371</v>
      </c>
      <c r="F71" s="125" t="s">
        <v>222</v>
      </c>
      <c r="G71" s="131" t="s">
        <v>39</v>
      </c>
      <c r="H71" s="99" t="s">
        <v>4372</v>
      </c>
      <c r="I71" s="100" t="s">
        <v>4373</v>
      </c>
      <c r="J71" s="99" t="s">
        <v>4353</v>
      </c>
      <c r="K71" s="99" t="s">
        <v>4369</v>
      </c>
      <c r="L71" s="99" t="s">
        <v>4374</v>
      </c>
      <c r="M71" s="134" t="s">
        <v>4356</v>
      </c>
      <c r="N71" s="500" t="s">
        <v>4174</v>
      </c>
      <c r="O71" s="98" t="s">
        <v>4174</v>
      </c>
      <c r="P71" s="98" t="s">
        <v>4174</v>
      </c>
      <c r="Q71" s="484"/>
      <c r="R71" s="484"/>
      <c r="S71" s="98"/>
      <c r="T71" s="10"/>
      <c r="U71" s="10"/>
      <c r="V71" s="10"/>
      <c r="W71" s="10"/>
      <c r="X71" s="10"/>
      <c r="Y71" s="10"/>
      <c r="Z71" s="10"/>
      <c r="AA71" s="10"/>
    </row>
    <row r="72" spans="1:27" ht="126">
      <c r="A72" s="121">
        <v>64</v>
      </c>
      <c r="B72" s="124" t="s">
        <v>4348</v>
      </c>
      <c r="C72" s="125" t="s">
        <v>4174</v>
      </c>
      <c r="D72" s="99" t="s">
        <v>4361</v>
      </c>
      <c r="E72" s="125" t="s">
        <v>4375</v>
      </c>
      <c r="F72" s="125" t="s">
        <v>222</v>
      </c>
      <c r="G72" s="131" t="s">
        <v>39</v>
      </c>
      <c r="H72" s="99" t="s">
        <v>4376</v>
      </c>
      <c r="I72" s="100" t="s">
        <v>4377</v>
      </c>
      <c r="J72" s="99" t="s">
        <v>4353</v>
      </c>
      <c r="K72" s="99" t="s">
        <v>4369</v>
      </c>
      <c r="L72" s="99" t="s">
        <v>4378</v>
      </c>
      <c r="M72" s="134" t="s">
        <v>4356</v>
      </c>
      <c r="N72" s="500" t="s">
        <v>4174</v>
      </c>
      <c r="O72" s="98" t="s">
        <v>4174</v>
      </c>
      <c r="P72" s="98" t="s">
        <v>4174</v>
      </c>
      <c r="Q72" s="484"/>
      <c r="R72" s="484"/>
      <c r="S72" s="98"/>
      <c r="T72" s="10"/>
      <c r="U72" s="10"/>
      <c r="V72" s="10"/>
      <c r="W72" s="10"/>
      <c r="X72" s="10"/>
      <c r="Y72" s="10"/>
      <c r="Z72" s="10"/>
      <c r="AA72" s="10"/>
    </row>
    <row r="73" spans="1:27" ht="69.95">
      <c r="A73" s="120">
        <v>65</v>
      </c>
      <c r="B73" s="124" t="s">
        <v>4348</v>
      </c>
      <c r="C73" s="125" t="s">
        <v>4174</v>
      </c>
      <c r="D73" s="99" t="s">
        <v>4361</v>
      </c>
      <c r="E73" s="125" t="s">
        <v>4379</v>
      </c>
      <c r="F73" s="125" t="s">
        <v>222</v>
      </c>
      <c r="G73" s="131" t="s">
        <v>39</v>
      </c>
      <c r="H73" s="99" t="s">
        <v>4380</v>
      </c>
      <c r="I73" s="100" t="s">
        <v>4368</v>
      </c>
      <c r="J73" s="99" t="s">
        <v>4353</v>
      </c>
      <c r="K73" s="99" t="s">
        <v>4369</v>
      </c>
      <c r="L73" s="99" t="s">
        <v>4381</v>
      </c>
      <c r="M73" s="134" t="s">
        <v>4356</v>
      </c>
      <c r="N73" s="500" t="s">
        <v>4174</v>
      </c>
      <c r="O73" s="98" t="s">
        <v>4174</v>
      </c>
      <c r="P73" s="98" t="s">
        <v>4174</v>
      </c>
      <c r="Q73" s="484"/>
      <c r="R73" s="484"/>
      <c r="S73" s="98"/>
      <c r="T73" s="10"/>
      <c r="U73" s="10"/>
      <c r="V73" s="10"/>
      <c r="W73" s="10"/>
      <c r="X73" s="10"/>
      <c r="Y73" s="10"/>
      <c r="Z73" s="10"/>
      <c r="AA73" s="10"/>
    </row>
    <row r="74" spans="1:27" ht="111.95">
      <c r="A74" s="121">
        <v>66</v>
      </c>
      <c r="B74" s="124" t="s">
        <v>4348</v>
      </c>
      <c r="C74" s="125" t="s">
        <v>4196</v>
      </c>
      <c r="D74" s="99" t="s">
        <v>4382</v>
      </c>
      <c r="E74" s="125" t="s">
        <v>4383</v>
      </c>
      <c r="F74" s="125" t="s">
        <v>222</v>
      </c>
      <c r="G74" s="131" t="s">
        <v>39</v>
      </c>
      <c r="H74" s="99" t="s">
        <v>4384</v>
      </c>
      <c r="I74" s="100" t="s">
        <v>4385</v>
      </c>
      <c r="J74" s="99" t="s">
        <v>4353</v>
      </c>
      <c r="K74" s="99" t="s">
        <v>4354</v>
      </c>
      <c r="L74" s="99" t="s">
        <v>4386</v>
      </c>
      <c r="M74" s="134" t="s">
        <v>4356</v>
      </c>
      <c r="N74" s="500" t="s">
        <v>4174</v>
      </c>
      <c r="O74" s="98" t="s">
        <v>4174</v>
      </c>
      <c r="P74" s="98" t="s">
        <v>4174</v>
      </c>
      <c r="Q74" s="484"/>
      <c r="R74" s="484"/>
      <c r="S74" s="98"/>
      <c r="T74" s="10"/>
      <c r="U74" s="10"/>
      <c r="V74" s="10"/>
      <c r="W74" s="10"/>
      <c r="X74" s="10"/>
      <c r="Y74" s="10"/>
      <c r="Z74" s="10"/>
      <c r="AA74" s="10"/>
    </row>
    <row r="75" spans="1:27" ht="111.95">
      <c r="A75" s="120">
        <v>67</v>
      </c>
      <c r="B75" s="124" t="s">
        <v>4348</v>
      </c>
      <c r="C75" s="125" t="s">
        <v>4174</v>
      </c>
      <c r="D75" s="99" t="s">
        <v>4382</v>
      </c>
      <c r="E75" s="125" t="s">
        <v>4387</v>
      </c>
      <c r="F75" s="125" t="s">
        <v>222</v>
      </c>
      <c r="G75" s="131" t="s">
        <v>39</v>
      </c>
      <c r="H75" s="99" t="s">
        <v>4388</v>
      </c>
      <c r="I75" s="100" t="s">
        <v>4364</v>
      </c>
      <c r="J75" s="99" t="s">
        <v>4353</v>
      </c>
      <c r="K75" s="99" t="s">
        <v>4354</v>
      </c>
      <c r="L75" s="99" t="s">
        <v>4389</v>
      </c>
      <c r="M75" s="134" t="s">
        <v>4356</v>
      </c>
      <c r="N75" s="500" t="s">
        <v>4174</v>
      </c>
      <c r="O75" s="98" t="s">
        <v>4174</v>
      </c>
      <c r="P75" s="98" t="s">
        <v>4174</v>
      </c>
      <c r="Q75" s="484"/>
      <c r="R75" s="484"/>
      <c r="S75" s="98"/>
      <c r="T75" s="10"/>
      <c r="U75" s="10"/>
      <c r="V75" s="10"/>
      <c r="W75" s="10"/>
      <c r="X75" s="10"/>
      <c r="Y75" s="10"/>
      <c r="Z75" s="10"/>
      <c r="AA75" s="10"/>
    </row>
    <row r="76" spans="1:27" ht="195.95">
      <c r="A76" s="121">
        <v>68</v>
      </c>
      <c r="B76" s="124" t="s">
        <v>4348</v>
      </c>
      <c r="C76" s="125" t="s">
        <v>4174</v>
      </c>
      <c r="D76" s="99" t="s">
        <v>4382</v>
      </c>
      <c r="E76" s="125" t="s">
        <v>4390</v>
      </c>
      <c r="F76" s="125" t="s">
        <v>222</v>
      </c>
      <c r="G76" s="131" t="s">
        <v>39</v>
      </c>
      <c r="H76" s="99" t="s">
        <v>4391</v>
      </c>
      <c r="I76" s="100" t="s">
        <v>4392</v>
      </c>
      <c r="J76" s="99" t="s">
        <v>4353</v>
      </c>
      <c r="K76" s="99" t="s">
        <v>4369</v>
      </c>
      <c r="L76" s="99" t="s">
        <v>4393</v>
      </c>
      <c r="M76" s="134" t="s">
        <v>4356</v>
      </c>
      <c r="N76" s="500" t="s">
        <v>4174</v>
      </c>
      <c r="O76" s="98" t="s">
        <v>4174</v>
      </c>
      <c r="P76" s="98" t="s">
        <v>4174</v>
      </c>
      <c r="Q76" s="484"/>
      <c r="R76" s="484"/>
      <c r="S76" s="98"/>
      <c r="T76" s="10"/>
      <c r="U76" s="10"/>
      <c r="V76" s="10"/>
      <c r="W76" s="10"/>
      <c r="X76" s="10"/>
      <c r="Y76" s="10"/>
      <c r="Z76" s="10"/>
      <c r="AA76" s="10"/>
    </row>
    <row r="77" spans="1:27" ht="69.95">
      <c r="A77" s="120">
        <v>69</v>
      </c>
      <c r="B77" s="124" t="s">
        <v>4348</v>
      </c>
      <c r="C77" s="125" t="s">
        <v>4394</v>
      </c>
      <c r="D77" s="99" t="s">
        <v>4395</v>
      </c>
      <c r="E77" s="125" t="s">
        <v>4396</v>
      </c>
      <c r="F77" s="125" t="s">
        <v>403</v>
      </c>
      <c r="G77" s="33" t="s">
        <v>40</v>
      </c>
      <c r="H77" s="99" t="s">
        <v>4397</v>
      </c>
      <c r="I77" s="100" t="s">
        <v>4398</v>
      </c>
      <c r="J77" s="99" t="s">
        <v>4353</v>
      </c>
      <c r="K77" s="99" t="s">
        <v>4369</v>
      </c>
      <c r="L77" s="99" t="s">
        <v>4399</v>
      </c>
      <c r="M77" s="134" t="s">
        <v>4356</v>
      </c>
      <c r="N77" s="500" t="s">
        <v>4174</v>
      </c>
      <c r="O77" s="98" t="s">
        <v>4174</v>
      </c>
      <c r="P77" s="98" t="s">
        <v>4174</v>
      </c>
      <c r="Q77" s="484"/>
      <c r="R77" s="484"/>
      <c r="S77" s="98"/>
      <c r="T77" s="10"/>
      <c r="U77" s="10"/>
      <c r="V77" s="10"/>
      <c r="W77" s="10"/>
      <c r="X77" s="10"/>
      <c r="Y77" s="10"/>
      <c r="Z77" s="10"/>
      <c r="AA77" s="10"/>
    </row>
    <row r="78" spans="1:27" ht="69.95">
      <c r="A78" s="121">
        <v>70</v>
      </c>
      <c r="B78" s="124" t="s">
        <v>4348</v>
      </c>
      <c r="C78" s="125" t="s">
        <v>4174</v>
      </c>
      <c r="D78" s="99" t="s">
        <v>4395</v>
      </c>
      <c r="E78" s="125" t="s">
        <v>4400</v>
      </c>
      <c r="F78" s="125" t="s">
        <v>403</v>
      </c>
      <c r="G78" s="33" t="s">
        <v>40</v>
      </c>
      <c r="H78" s="99" t="s">
        <v>4401</v>
      </c>
      <c r="I78" s="100" t="s">
        <v>4402</v>
      </c>
      <c r="J78" s="99" t="s">
        <v>4353</v>
      </c>
      <c r="K78" s="99" t="s">
        <v>4369</v>
      </c>
      <c r="L78" s="99" t="s">
        <v>4403</v>
      </c>
      <c r="M78" s="134" t="s">
        <v>4356</v>
      </c>
      <c r="N78" s="500" t="s">
        <v>4174</v>
      </c>
      <c r="O78" s="98" t="s">
        <v>4174</v>
      </c>
      <c r="P78" s="98" t="s">
        <v>4174</v>
      </c>
      <c r="Q78" s="484"/>
      <c r="R78" s="484"/>
      <c r="S78" s="98"/>
      <c r="T78" s="10"/>
      <c r="U78" s="10"/>
      <c r="V78" s="10"/>
      <c r="W78" s="10"/>
      <c r="X78" s="10"/>
      <c r="Y78" s="10"/>
      <c r="Z78" s="10"/>
      <c r="AA78" s="10"/>
    </row>
    <row r="79" spans="1:27" ht="69.95">
      <c r="A79" s="120">
        <v>71</v>
      </c>
      <c r="B79" s="124" t="s">
        <v>4348</v>
      </c>
      <c r="C79" s="125" t="s">
        <v>4174</v>
      </c>
      <c r="D79" s="99" t="s">
        <v>4395</v>
      </c>
      <c r="E79" s="125" t="s">
        <v>4404</v>
      </c>
      <c r="F79" s="125" t="s">
        <v>403</v>
      </c>
      <c r="G79" s="33" t="s">
        <v>40</v>
      </c>
      <c r="H79" s="99" t="s">
        <v>4405</v>
      </c>
      <c r="I79" s="100" t="s">
        <v>4406</v>
      </c>
      <c r="J79" s="99" t="s">
        <v>4353</v>
      </c>
      <c r="K79" s="99" t="s">
        <v>4369</v>
      </c>
      <c r="L79" s="99" t="s">
        <v>4407</v>
      </c>
      <c r="M79" s="134" t="s">
        <v>4356</v>
      </c>
      <c r="N79" s="500" t="s">
        <v>4174</v>
      </c>
      <c r="O79" s="98" t="s">
        <v>4174</v>
      </c>
      <c r="P79" s="98" t="s">
        <v>4174</v>
      </c>
      <c r="Q79" s="484"/>
      <c r="R79" s="484"/>
      <c r="S79" s="98"/>
      <c r="T79" s="10"/>
      <c r="U79" s="10"/>
      <c r="V79" s="10"/>
      <c r="W79" s="10"/>
      <c r="X79" s="10"/>
      <c r="Y79" s="10"/>
      <c r="Z79" s="10"/>
      <c r="AA79" s="10"/>
    </row>
    <row r="80" spans="1:27" ht="69.95">
      <c r="A80" s="121">
        <v>72</v>
      </c>
      <c r="B80" s="124" t="s">
        <v>4348</v>
      </c>
      <c r="C80" s="125" t="s">
        <v>4174</v>
      </c>
      <c r="D80" s="99" t="s">
        <v>4395</v>
      </c>
      <c r="E80" s="125" t="s">
        <v>4408</v>
      </c>
      <c r="F80" s="125" t="s">
        <v>403</v>
      </c>
      <c r="G80" s="33" t="s">
        <v>40</v>
      </c>
      <c r="H80" s="99" t="s">
        <v>4409</v>
      </c>
      <c r="I80" s="100" t="s">
        <v>4364</v>
      </c>
      <c r="J80" s="99" t="s">
        <v>4353</v>
      </c>
      <c r="K80" s="99" t="s">
        <v>4369</v>
      </c>
      <c r="L80" s="99" t="s">
        <v>4399</v>
      </c>
      <c r="M80" s="134" t="s">
        <v>4356</v>
      </c>
      <c r="N80" s="500" t="s">
        <v>4174</v>
      </c>
      <c r="O80" s="98" t="s">
        <v>4174</v>
      </c>
      <c r="P80" s="98" t="s">
        <v>4174</v>
      </c>
      <c r="Q80" s="484"/>
      <c r="R80" s="484"/>
      <c r="S80" s="98"/>
      <c r="T80" s="10"/>
      <c r="U80" s="10"/>
      <c r="V80" s="10"/>
      <c r="W80" s="10"/>
      <c r="X80" s="10"/>
      <c r="Y80" s="10"/>
      <c r="Z80" s="10"/>
      <c r="AA80" s="10"/>
    </row>
    <row r="81" spans="1:27" ht="69.95">
      <c r="A81" s="120">
        <v>73</v>
      </c>
      <c r="B81" s="124" t="s">
        <v>4348</v>
      </c>
      <c r="C81" s="125" t="s">
        <v>4174</v>
      </c>
      <c r="D81" s="99" t="s">
        <v>4395</v>
      </c>
      <c r="E81" s="125" t="s">
        <v>4410</v>
      </c>
      <c r="F81" s="125" t="s">
        <v>403</v>
      </c>
      <c r="G81" s="33" t="s">
        <v>40</v>
      </c>
      <c r="H81" s="99" t="s">
        <v>4411</v>
      </c>
      <c r="I81" s="100" t="s">
        <v>4364</v>
      </c>
      <c r="J81" s="99" t="s">
        <v>4353</v>
      </c>
      <c r="K81" s="99" t="s">
        <v>4369</v>
      </c>
      <c r="L81" s="99" t="s">
        <v>4399</v>
      </c>
      <c r="M81" s="134" t="s">
        <v>4356</v>
      </c>
      <c r="N81" s="500" t="s">
        <v>4174</v>
      </c>
      <c r="O81" s="98" t="s">
        <v>4174</v>
      </c>
      <c r="P81" s="98" t="s">
        <v>4174</v>
      </c>
      <c r="Q81" s="484"/>
      <c r="R81" s="484"/>
      <c r="S81" s="98"/>
      <c r="T81" s="10"/>
      <c r="U81" s="10"/>
      <c r="V81" s="10"/>
      <c r="W81" s="10"/>
      <c r="X81" s="10"/>
      <c r="Y81" s="10"/>
      <c r="Z81" s="10"/>
      <c r="AA81" s="10"/>
    </row>
    <row r="82" spans="1:27" ht="69.95">
      <c r="A82" s="121">
        <v>74</v>
      </c>
      <c r="B82" s="124" t="s">
        <v>4348</v>
      </c>
      <c r="C82" s="125" t="s">
        <v>4174</v>
      </c>
      <c r="D82" s="99" t="s">
        <v>4395</v>
      </c>
      <c r="E82" s="125" t="s">
        <v>4412</v>
      </c>
      <c r="F82" s="125" t="s">
        <v>403</v>
      </c>
      <c r="G82" s="33" t="s">
        <v>40</v>
      </c>
      <c r="H82" s="99" t="s">
        <v>4413</v>
      </c>
      <c r="I82" s="100" t="s">
        <v>4368</v>
      </c>
      <c r="J82" s="99" t="s">
        <v>4353</v>
      </c>
      <c r="K82" s="99" t="s">
        <v>4369</v>
      </c>
      <c r="L82" s="99" t="s">
        <v>4414</v>
      </c>
      <c r="M82" s="134" t="s">
        <v>4356</v>
      </c>
      <c r="N82" s="500" t="s">
        <v>4174</v>
      </c>
      <c r="O82" s="98" t="s">
        <v>4174</v>
      </c>
      <c r="P82" s="98" t="s">
        <v>4174</v>
      </c>
      <c r="Q82" s="484"/>
      <c r="R82" s="484"/>
      <c r="S82" s="98"/>
      <c r="T82" s="10"/>
      <c r="U82" s="10"/>
      <c r="V82" s="10"/>
      <c r="W82" s="10"/>
      <c r="X82" s="10"/>
      <c r="Y82" s="10"/>
      <c r="Z82" s="10"/>
      <c r="AA82" s="10"/>
    </row>
    <row r="83" spans="1:27" ht="14.45">
      <c r="A83" s="116" t="s">
        <v>4415</v>
      </c>
      <c r="B83" s="116"/>
      <c r="C83" s="117"/>
      <c r="D83" s="117"/>
      <c r="E83" s="117"/>
      <c r="F83" s="118"/>
      <c r="G83" s="118"/>
      <c r="H83" s="118"/>
      <c r="I83" s="119"/>
      <c r="J83" s="119"/>
      <c r="K83" s="119"/>
      <c r="L83" s="119"/>
      <c r="M83" s="119"/>
      <c r="N83" s="504"/>
      <c r="O83" s="119"/>
      <c r="P83" s="119"/>
      <c r="Q83" s="485"/>
      <c r="R83" s="485"/>
      <c r="S83" s="119"/>
      <c r="T83" s="31"/>
      <c r="U83" s="31"/>
      <c r="V83" s="31"/>
      <c r="W83" s="31"/>
      <c r="X83" s="31"/>
      <c r="Y83" s="31"/>
      <c r="Z83" s="31"/>
      <c r="AA83" s="31"/>
    </row>
    <row r="84" spans="1:27" ht="140.1">
      <c r="A84" s="120">
        <v>75</v>
      </c>
      <c r="B84" s="124" t="s">
        <v>4415</v>
      </c>
      <c r="C84" s="124" t="s">
        <v>4416</v>
      </c>
      <c r="D84" s="96" t="s">
        <v>4417</v>
      </c>
      <c r="E84" s="124" t="s">
        <v>4418</v>
      </c>
      <c r="F84" s="124" t="s">
        <v>222</v>
      </c>
      <c r="G84" s="131" t="s">
        <v>39</v>
      </c>
      <c r="H84" s="96" t="s">
        <v>4417</v>
      </c>
      <c r="I84" s="96" t="s">
        <v>2340</v>
      </c>
      <c r="J84" s="96" t="s">
        <v>4419</v>
      </c>
      <c r="K84" s="96" t="s">
        <v>4420</v>
      </c>
      <c r="L84" s="96" t="s">
        <v>4421</v>
      </c>
      <c r="M84" s="134" t="s">
        <v>4356</v>
      </c>
      <c r="N84" s="505" t="s">
        <v>4174</v>
      </c>
      <c r="O84" s="95" t="s">
        <v>4174</v>
      </c>
      <c r="P84" s="95" t="s">
        <v>4174</v>
      </c>
      <c r="Q84" s="486" t="s">
        <v>4174</v>
      </c>
      <c r="R84" s="486"/>
      <c r="S84" s="95"/>
      <c r="T84" s="10"/>
      <c r="U84" s="10"/>
      <c r="V84" s="10"/>
      <c r="W84" s="10"/>
      <c r="X84" s="10"/>
      <c r="Y84" s="10"/>
      <c r="Z84" s="10"/>
      <c r="AA84" s="10"/>
    </row>
    <row r="85" spans="1:27" ht="56.1">
      <c r="A85" s="121">
        <v>76</v>
      </c>
      <c r="B85" s="124" t="s">
        <v>4415</v>
      </c>
      <c r="C85" s="125" t="s">
        <v>4422</v>
      </c>
      <c r="D85" s="99" t="s">
        <v>4423</v>
      </c>
      <c r="E85" s="125" t="s">
        <v>4424</v>
      </c>
      <c r="F85" s="125" t="s">
        <v>222</v>
      </c>
      <c r="G85" s="131" t="s">
        <v>39</v>
      </c>
      <c r="H85" s="99" t="s">
        <v>4425</v>
      </c>
      <c r="I85" s="99" t="s">
        <v>4426</v>
      </c>
      <c r="J85" s="99" t="s">
        <v>4419</v>
      </c>
      <c r="K85" s="99" t="s">
        <v>4420</v>
      </c>
      <c r="L85" s="99" t="s">
        <v>4427</v>
      </c>
      <c r="M85" s="134" t="s">
        <v>4356</v>
      </c>
      <c r="N85" s="500" t="s">
        <v>4174</v>
      </c>
      <c r="O85" s="98" t="s">
        <v>4174</v>
      </c>
      <c r="P85" s="98" t="s">
        <v>4174</v>
      </c>
      <c r="Q85" s="484" t="s">
        <v>4174</v>
      </c>
      <c r="R85" s="484"/>
      <c r="S85" s="98"/>
      <c r="T85" s="10"/>
      <c r="U85" s="10"/>
      <c r="V85" s="10"/>
      <c r="W85" s="10"/>
      <c r="X85" s="10"/>
      <c r="Y85" s="10"/>
      <c r="Z85" s="10"/>
      <c r="AA85" s="10"/>
    </row>
    <row r="86" spans="1:27" ht="56.1">
      <c r="A86" s="120">
        <v>77</v>
      </c>
      <c r="B86" s="124" t="s">
        <v>4415</v>
      </c>
      <c r="C86" s="125" t="s">
        <v>4174</v>
      </c>
      <c r="D86" s="99" t="s">
        <v>4423</v>
      </c>
      <c r="E86" s="125" t="s">
        <v>4428</v>
      </c>
      <c r="F86" s="125" t="s">
        <v>222</v>
      </c>
      <c r="G86" s="131" t="s">
        <v>39</v>
      </c>
      <c r="H86" s="99" t="s">
        <v>4429</v>
      </c>
      <c r="I86" s="99" t="s">
        <v>4430</v>
      </c>
      <c r="J86" s="99" t="s">
        <v>4419</v>
      </c>
      <c r="K86" s="99" t="s">
        <v>4420</v>
      </c>
      <c r="L86" s="99" t="s">
        <v>4431</v>
      </c>
      <c r="M86" s="134" t="s">
        <v>4356</v>
      </c>
      <c r="N86" s="500" t="s">
        <v>4174</v>
      </c>
      <c r="O86" s="98" t="s">
        <v>4174</v>
      </c>
      <c r="P86" s="98" t="s">
        <v>4174</v>
      </c>
      <c r="Q86" s="484" t="s">
        <v>4174</v>
      </c>
      <c r="R86" s="484"/>
      <c r="S86" s="98"/>
      <c r="T86" s="10"/>
      <c r="U86" s="10"/>
      <c r="V86" s="10"/>
      <c r="W86" s="10"/>
      <c r="X86" s="10"/>
      <c r="Y86" s="10"/>
      <c r="Z86" s="10"/>
      <c r="AA86" s="10"/>
    </row>
    <row r="87" spans="1:27" ht="56.1">
      <c r="A87" s="121">
        <v>78</v>
      </c>
      <c r="B87" s="124" t="s">
        <v>4415</v>
      </c>
      <c r="C87" s="125" t="s">
        <v>4174</v>
      </c>
      <c r="D87" s="99" t="s">
        <v>4423</v>
      </c>
      <c r="E87" s="125" t="s">
        <v>4432</v>
      </c>
      <c r="F87" s="125" t="s">
        <v>222</v>
      </c>
      <c r="G87" s="131" t="s">
        <v>39</v>
      </c>
      <c r="H87" s="99" t="s">
        <v>4433</v>
      </c>
      <c r="I87" s="99" t="s">
        <v>4434</v>
      </c>
      <c r="J87" s="99" t="s">
        <v>4419</v>
      </c>
      <c r="K87" s="99" t="s">
        <v>4420</v>
      </c>
      <c r="L87" s="99" t="s">
        <v>4431</v>
      </c>
      <c r="M87" s="134" t="s">
        <v>4356</v>
      </c>
      <c r="N87" s="500" t="s">
        <v>4174</v>
      </c>
      <c r="O87" s="98" t="s">
        <v>4174</v>
      </c>
      <c r="P87" s="98" t="s">
        <v>4174</v>
      </c>
      <c r="Q87" s="484" t="s">
        <v>4174</v>
      </c>
      <c r="R87" s="484"/>
      <c r="S87" s="98"/>
      <c r="T87" s="10"/>
      <c r="U87" s="10"/>
      <c r="V87" s="10"/>
      <c r="W87" s="10"/>
      <c r="X87" s="10"/>
      <c r="Y87" s="10"/>
      <c r="Z87" s="10"/>
      <c r="AA87" s="10"/>
    </row>
    <row r="88" spans="1:27" ht="56.1">
      <c r="A88" s="120">
        <v>79</v>
      </c>
      <c r="B88" s="124" t="s">
        <v>4415</v>
      </c>
      <c r="C88" s="125" t="s">
        <v>4174</v>
      </c>
      <c r="D88" s="99" t="s">
        <v>4423</v>
      </c>
      <c r="E88" s="125" t="s">
        <v>4435</v>
      </c>
      <c r="F88" s="125" t="s">
        <v>222</v>
      </c>
      <c r="G88" s="131" t="s">
        <v>39</v>
      </c>
      <c r="H88" s="99" t="s">
        <v>4436</v>
      </c>
      <c r="I88" s="99" t="s">
        <v>4437</v>
      </c>
      <c r="J88" s="99" t="s">
        <v>4419</v>
      </c>
      <c r="K88" s="99" t="s">
        <v>4420</v>
      </c>
      <c r="L88" s="99" t="s">
        <v>4438</v>
      </c>
      <c r="M88" s="134" t="s">
        <v>4356</v>
      </c>
      <c r="N88" s="500" t="s">
        <v>4174</v>
      </c>
      <c r="O88" s="98" t="s">
        <v>4174</v>
      </c>
      <c r="P88" s="98" t="s">
        <v>4174</v>
      </c>
      <c r="Q88" s="484" t="s">
        <v>4174</v>
      </c>
      <c r="R88" s="484"/>
      <c r="S88" s="98"/>
      <c r="T88" s="10"/>
      <c r="U88" s="10"/>
      <c r="V88" s="10"/>
      <c r="W88" s="10"/>
      <c r="X88" s="10"/>
      <c r="Y88" s="10"/>
      <c r="Z88" s="10"/>
      <c r="AA88" s="10"/>
    </row>
    <row r="89" spans="1:27" ht="56.1">
      <c r="A89" s="121">
        <v>80</v>
      </c>
      <c r="B89" s="124" t="s">
        <v>4415</v>
      </c>
      <c r="C89" s="125" t="s">
        <v>4174</v>
      </c>
      <c r="D89" s="99" t="s">
        <v>4423</v>
      </c>
      <c r="E89" s="125" t="s">
        <v>4439</v>
      </c>
      <c r="F89" s="125" t="s">
        <v>222</v>
      </c>
      <c r="G89" s="131" t="s">
        <v>39</v>
      </c>
      <c r="H89" s="99" t="s">
        <v>4440</v>
      </c>
      <c r="I89" s="99" t="s">
        <v>4441</v>
      </c>
      <c r="J89" s="99" t="s">
        <v>4419</v>
      </c>
      <c r="K89" s="99" t="s">
        <v>4420</v>
      </c>
      <c r="L89" s="99" t="s">
        <v>4442</v>
      </c>
      <c r="M89" s="134" t="s">
        <v>4356</v>
      </c>
      <c r="N89" s="500" t="s">
        <v>4174</v>
      </c>
      <c r="O89" s="98" t="s">
        <v>4174</v>
      </c>
      <c r="P89" s="98" t="s">
        <v>4174</v>
      </c>
      <c r="Q89" s="484" t="s">
        <v>4174</v>
      </c>
      <c r="R89" s="484"/>
      <c r="S89" s="98"/>
      <c r="T89" s="10"/>
      <c r="U89" s="10"/>
      <c r="V89" s="10"/>
      <c r="W89" s="10"/>
      <c r="X89" s="10"/>
      <c r="Y89" s="10"/>
      <c r="Z89" s="10"/>
      <c r="AA89" s="10"/>
    </row>
    <row r="90" spans="1:27" ht="56.1">
      <c r="A90" s="120">
        <v>81</v>
      </c>
      <c r="B90" s="124" t="s">
        <v>4415</v>
      </c>
      <c r="C90" s="125" t="s">
        <v>4174</v>
      </c>
      <c r="D90" s="99" t="s">
        <v>4423</v>
      </c>
      <c r="E90" s="125" t="s">
        <v>4443</v>
      </c>
      <c r="F90" s="125" t="s">
        <v>222</v>
      </c>
      <c r="G90" s="131" t="s">
        <v>39</v>
      </c>
      <c r="H90" s="99" t="s">
        <v>4444</v>
      </c>
      <c r="I90" s="99" t="s">
        <v>4426</v>
      </c>
      <c r="J90" s="99" t="s">
        <v>4419</v>
      </c>
      <c r="K90" s="99" t="s">
        <v>4420</v>
      </c>
      <c r="L90" s="99" t="s">
        <v>4427</v>
      </c>
      <c r="M90" s="134" t="s">
        <v>4356</v>
      </c>
      <c r="N90" s="500" t="s">
        <v>4174</v>
      </c>
      <c r="O90" s="98" t="s">
        <v>4174</v>
      </c>
      <c r="P90" s="98" t="s">
        <v>4174</v>
      </c>
      <c r="Q90" s="484" t="s">
        <v>4174</v>
      </c>
      <c r="R90" s="484"/>
      <c r="S90" s="98"/>
      <c r="T90" s="10"/>
      <c r="U90" s="10"/>
      <c r="V90" s="10"/>
      <c r="W90" s="10"/>
      <c r="X90" s="10"/>
      <c r="Y90" s="10"/>
      <c r="Z90" s="10"/>
      <c r="AA90" s="10"/>
    </row>
    <row r="91" spans="1:27" ht="56.1">
      <c r="A91" s="121">
        <v>82</v>
      </c>
      <c r="B91" s="124" t="s">
        <v>4415</v>
      </c>
      <c r="C91" s="125" t="s">
        <v>4174</v>
      </c>
      <c r="D91" s="99" t="s">
        <v>4423</v>
      </c>
      <c r="E91" s="125" t="s">
        <v>4445</v>
      </c>
      <c r="F91" s="125" t="s">
        <v>222</v>
      </c>
      <c r="G91" s="131" t="s">
        <v>39</v>
      </c>
      <c r="H91" s="99" t="s">
        <v>4446</v>
      </c>
      <c r="I91" s="99" t="s">
        <v>4426</v>
      </c>
      <c r="J91" s="99" t="s">
        <v>4419</v>
      </c>
      <c r="K91" s="99" t="s">
        <v>4420</v>
      </c>
      <c r="L91" s="99" t="s">
        <v>4427</v>
      </c>
      <c r="M91" s="134" t="s">
        <v>4356</v>
      </c>
      <c r="N91" s="500" t="s">
        <v>4174</v>
      </c>
      <c r="O91" s="98" t="s">
        <v>4174</v>
      </c>
      <c r="P91" s="98" t="s">
        <v>4174</v>
      </c>
      <c r="Q91" s="484" t="s">
        <v>4174</v>
      </c>
      <c r="R91" s="484"/>
      <c r="S91" s="98"/>
      <c r="T91" s="10"/>
      <c r="U91" s="10"/>
      <c r="V91" s="10"/>
      <c r="W91" s="10"/>
      <c r="X91" s="10"/>
      <c r="Y91" s="10"/>
      <c r="Z91" s="10"/>
      <c r="AA91" s="10"/>
    </row>
    <row r="92" spans="1:27" ht="69.95">
      <c r="A92" s="120">
        <v>83</v>
      </c>
      <c r="B92" s="124" t="s">
        <v>4415</v>
      </c>
      <c r="C92" s="125" t="s">
        <v>4196</v>
      </c>
      <c r="D92" s="99" t="s">
        <v>4395</v>
      </c>
      <c r="E92" s="125" t="s">
        <v>4198</v>
      </c>
      <c r="F92" s="125" t="s">
        <v>403</v>
      </c>
      <c r="G92" s="33" t="s">
        <v>40</v>
      </c>
      <c r="H92" s="99" t="s">
        <v>4447</v>
      </c>
      <c r="I92" s="99" t="s">
        <v>4174</v>
      </c>
      <c r="J92" s="99" t="s">
        <v>4353</v>
      </c>
      <c r="K92" s="99" t="s">
        <v>4369</v>
      </c>
      <c r="L92" s="99" t="s">
        <v>4399</v>
      </c>
      <c r="M92" s="134" t="s">
        <v>4356</v>
      </c>
      <c r="N92" s="500" t="s">
        <v>4174</v>
      </c>
      <c r="O92" s="98" t="s">
        <v>4174</v>
      </c>
      <c r="P92" s="98" t="s">
        <v>4174</v>
      </c>
      <c r="Q92" s="484" t="s">
        <v>4174</v>
      </c>
      <c r="R92" s="484"/>
      <c r="S92" s="98"/>
      <c r="T92" s="10"/>
      <c r="U92" s="10"/>
      <c r="V92" s="10"/>
      <c r="W92" s="10"/>
      <c r="X92" s="10"/>
      <c r="Y92" s="10"/>
      <c r="Z92" s="10"/>
      <c r="AA92" s="10"/>
    </row>
    <row r="93" spans="1:27" ht="69.95">
      <c r="A93" s="121">
        <v>84</v>
      </c>
      <c r="B93" s="124" t="s">
        <v>4415</v>
      </c>
      <c r="C93" s="125" t="s">
        <v>4174</v>
      </c>
      <c r="D93" s="99" t="s">
        <v>4395</v>
      </c>
      <c r="E93" s="125" t="s">
        <v>4202</v>
      </c>
      <c r="F93" s="125" t="s">
        <v>403</v>
      </c>
      <c r="G93" s="33" t="s">
        <v>40</v>
      </c>
      <c r="H93" s="99" t="s">
        <v>4448</v>
      </c>
      <c r="I93" s="99" t="s">
        <v>4426</v>
      </c>
      <c r="J93" s="99" t="s">
        <v>4353</v>
      </c>
      <c r="K93" s="99" t="s">
        <v>4369</v>
      </c>
      <c r="L93" s="99" t="s">
        <v>4399</v>
      </c>
      <c r="M93" s="134" t="s">
        <v>4356</v>
      </c>
      <c r="N93" s="500" t="s">
        <v>4174</v>
      </c>
      <c r="O93" s="98" t="s">
        <v>4174</v>
      </c>
      <c r="P93" s="98" t="s">
        <v>4174</v>
      </c>
      <c r="Q93" s="484" t="s">
        <v>4174</v>
      </c>
      <c r="R93" s="484"/>
      <c r="S93" s="98"/>
      <c r="T93" s="10"/>
      <c r="U93" s="10"/>
      <c r="V93" s="10"/>
      <c r="W93" s="10"/>
      <c r="X93" s="10"/>
      <c r="Y93" s="10"/>
      <c r="Z93" s="10"/>
      <c r="AA93" s="10"/>
    </row>
    <row r="94" spans="1:27" ht="69.95">
      <c r="A94" s="120">
        <v>85</v>
      </c>
      <c r="B94" s="124" t="s">
        <v>4415</v>
      </c>
      <c r="C94" s="126" t="s">
        <v>4174</v>
      </c>
      <c r="D94" s="99" t="s">
        <v>4395</v>
      </c>
      <c r="E94" s="126" t="s">
        <v>4205</v>
      </c>
      <c r="F94" s="126" t="s">
        <v>403</v>
      </c>
      <c r="G94" s="33" t="s">
        <v>40</v>
      </c>
      <c r="H94" s="106" t="s">
        <v>4449</v>
      </c>
      <c r="I94" s="106" t="s">
        <v>4426</v>
      </c>
      <c r="J94" s="106" t="s">
        <v>4353</v>
      </c>
      <c r="K94" s="106" t="s">
        <v>4369</v>
      </c>
      <c r="L94" s="106" t="s">
        <v>4399</v>
      </c>
      <c r="M94" s="135" t="s">
        <v>4356</v>
      </c>
      <c r="N94" s="503" t="s">
        <v>4174</v>
      </c>
      <c r="O94" s="105" t="s">
        <v>4174</v>
      </c>
      <c r="P94" s="105" t="s">
        <v>4174</v>
      </c>
      <c r="Q94" s="487" t="s">
        <v>4174</v>
      </c>
      <c r="R94" s="487"/>
      <c r="S94" s="105"/>
      <c r="T94" s="10"/>
      <c r="U94" s="10"/>
      <c r="V94" s="10"/>
      <c r="W94" s="10"/>
      <c r="X94" s="10"/>
      <c r="Y94" s="10"/>
      <c r="Z94" s="10"/>
      <c r="AA94" s="10"/>
    </row>
    <row r="95" spans="1:27" ht="14.45">
      <c r="A95" s="194" t="s">
        <v>4450</v>
      </c>
      <c r="B95" s="316"/>
      <c r="C95" s="195"/>
      <c r="D95" s="195"/>
      <c r="E95" s="195"/>
      <c r="F95" s="196"/>
      <c r="G95" s="196"/>
      <c r="H95" s="196"/>
      <c r="I95" s="197"/>
      <c r="J95" s="197"/>
      <c r="K95" s="197"/>
      <c r="L95" s="197"/>
      <c r="M95" s="197"/>
      <c r="N95" s="506"/>
      <c r="O95" s="197"/>
      <c r="P95" s="197"/>
      <c r="Q95" s="488"/>
      <c r="R95" s="488"/>
      <c r="S95" s="197"/>
      <c r="T95" s="31"/>
      <c r="U95" s="31"/>
      <c r="V95" s="31"/>
      <c r="W95" s="31"/>
      <c r="X95" s="31"/>
      <c r="Y95" s="31"/>
      <c r="Z95" s="31"/>
      <c r="AA95" s="31"/>
    </row>
    <row r="96" spans="1:27" ht="14.45">
      <c r="A96" s="174" t="s">
        <v>4451</v>
      </c>
      <c r="B96" s="175"/>
      <c r="C96" s="175"/>
      <c r="D96" s="175"/>
      <c r="E96" s="175" t="s">
        <v>4174</v>
      </c>
      <c r="F96" s="175" t="s">
        <v>4174</v>
      </c>
      <c r="G96" s="175" t="s">
        <v>4174</v>
      </c>
      <c r="H96" s="175" t="s">
        <v>4174</v>
      </c>
      <c r="I96" s="175" t="s">
        <v>4174</v>
      </c>
      <c r="J96" s="175" t="s">
        <v>4174</v>
      </c>
      <c r="K96" s="175" t="s">
        <v>4174</v>
      </c>
      <c r="L96" s="175" t="s">
        <v>4174</v>
      </c>
      <c r="M96" s="175"/>
      <c r="N96" s="507" t="s">
        <v>4174</v>
      </c>
      <c r="O96" s="175" t="s">
        <v>4174</v>
      </c>
      <c r="P96" s="175" t="s">
        <v>4174</v>
      </c>
      <c r="Q96" s="489" t="s">
        <v>4174</v>
      </c>
      <c r="R96" s="489"/>
      <c r="S96" s="176" t="s">
        <v>4174</v>
      </c>
      <c r="T96" s="10"/>
      <c r="U96" s="10"/>
      <c r="V96" s="10"/>
      <c r="W96" s="10"/>
      <c r="X96" s="10"/>
      <c r="Y96" s="10"/>
      <c r="Z96" s="10"/>
      <c r="AA96" s="10"/>
    </row>
    <row r="97" spans="1:27" ht="409.5">
      <c r="A97" s="150">
        <v>86</v>
      </c>
      <c r="B97" s="151" t="s">
        <v>4450</v>
      </c>
      <c r="C97" s="151" t="s">
        <v>4452</v>
      </c>
      <c r="D97" s="148" t="s">
        <v>4453</v>
      </c>
      <c r="E97" s="151" t="s">
        <v>4454</v>
      </c>
      <c r="F97" s="125" t="s">
        <v>222</v>
      </c>
      <c r="G97" s="131" t="s">
        <v>39</v>
      </c>
      <c r="H97" s="148" t="s">
        <v>4455</v>
      </c>
      <c r="I97" s="148" t="s">
        <v>2340</v>
      </c>
      <c r="J97" s="148" t="s">
        <v>4456</v>
      </c>
      <c r="K97" s="148" t="s">
        <v>4457</v>
      </c>
      <c r="L97" s="148" t="s">
        <v>4458</v>
      </c>
      <c r="M97" s="311" t="s">
        <v>8</v>
      </c>
      <c r="N97" s="499">
        <v>46266</v>
      </c>
      <c r="O97" s="124" t="s">
        <v>4173</v>
      </c>
      <c r="P97" s="147" t="s">
        <v>4174</v>
      </c>
      <c r="Q97" s="144" t="s">
        <v>4174</v>
      </c>
      <c r="R97" s="144"/>
      <c r="S97" s="148" t="s">
        <v>4174</v>
      </c>
      <c r="T97" s="10"/>
      <c r="U97" s="10"/>
      <c r="V97" s="10"/>
      <c r="W97" s="10"/>
      <c r="X97" s="10"/>
      <c r="Y97" s="10"/>
      <c r="Z97" s="10"/>
      <c r="AA97" s="10"/>
    </row>
    <row r="98" spans="1:27" ht="409.5">
      <c r="A98" s="150">
        <v>87</v>
      </c>
      <c r="B98" s="151" t="s">
        <v>4450</v>
      </c>
      <c r="C98" s="151" t="s">
        <v>4174</v>
      </c>
      <c r="D98" s="148" t="s">
        <v>4453</v>
      </c>
      <c r="E98" s="151" t="s">
        <v>4459</v>
      </c>
      <c r="F98" s="125" t="s">
        <v>222</v>
      </c>
      <c r="G98" s="131" t="s">
        <v>39</v>
      </c>
      <c r="H98" s="148" t="s">
        <v>4460</v>
      </c>
      <c r="I98" s="148" t="s">
        <v>4174</v>
      </c>
      <c r="J98" s="148" t="s">
        <v>4456</v>
      </c>
      <c r="K98" s="148" t="s">
        <v>4461</v>
      </c>
      <c r="L98" s="148" t="s">
        <v>4462</v>
      </c>
      <c r="M98" s="311" t="s">
        <v>8</v>
      </c>
      <c r="N98" s="499">
        <v>46266</v>
      </c>
      <c r="O98" s="124" t="s">
        <v>4173</v>
      </c>
      <c r="P98" s="147" t="s">
        <v>4174</v>
      </c>
      <c r="Q98" s="144" t="s">
        <v>4174</v>
      </c>
      <c r="R98" s="144"/>
      <c r="S98" s="148" t="s">
        <v>4174</v>
      </c>
      <c r="T98" s="10"/>
      <c r="U98" s="10"/>
      <c r="V98" s="10"/>
      <c r="W98" s="10"/>
      <c r="X98" s="10"/>
      <c r="Y98" s="10"/>
      <c r="Z98" s="10"/>
      <c r="AA98" s="10"/>
    </row>
    <row r="99" spans="1:27" ht="409.5">
      <c r="A99" s="150">
        <v>88</v>
      </c>
      <c r="B99" s="151" t="s">
        <v>4450</v>
      </c>
      <c r="C99" s="151" t="s">
        <v>4174</v>
      </c>
      <c r="D99" s="148" t="s">
        <v>4453</v>
      </c>
      <c r="E99" s="151" t="s">
        <v>4463</v>
      </c>
      <c r="F99" s="125" t="s">
        <v>222</v>
      </c>
      <c r="G99" s="131" t="s">
        <v>39</v>
      </c>
      <c r="H99" s="148" t="s">
        <v>4464</v>
      </c>
      <c r="I99" s="148" t="s">
        <v>4174</v>
      </c>
      <c r="J99" s="148" t="s">
        <v>4456</v>
      </c>
      <c r="K99" s="148" t="s">
        <v>4465</v>
      </c>
      <c r="L99" s="148" t="s">
        <v>4466</v>
      </c>
      <c r="M99" s="311" t="s">
        <v>8</v>
      </c>
      <c r="N99" s="499">
        <v>46266</v>
      </c>
      <c r="O99" s="124" t="s">
        <v>4173</v>
      </c>
      <c r="P99" s="147" t="s">
        <v>4174</v>
      </c>
      <c r="Q99" s="144" t="s">
        <v>4174</v>
      </c>
      <c r="R99" s="144"/>
      <c r="S99" s="148" t="s">
        <v>4174</v>
      </c>
      <c r="T99" s="10"/>
      <c r="U99" s="10"/>
      <c r="V99" s="10"/>
      <c r="W99" s="10"/>
      <c r="X99" s="10"/>
      <c r="Y99" s="10"/>
      <c r="Z99" s="10"/>
      <c r="AA99" s="10"/>
    </row>
    <row r="100" spans="1:27" ht="409.5">
      <c r="A100" s="150">
        <v>89</v>
      </c>
      <c r="B100" s="151" t="s">
        <v>4450</v>
      </c>
      <c r="C100" s="151" t="s">
        <v>4174</v>
      </c>
      <c r="D100" s="148" t="s">
        <v>4453</v>
      </c>
      <c r="E100" s="151" t="s">
        <v>4467</v>
      </c>
      <c r="F100" s="125" t="s">
        <v>222</v>
      </c>
      <c r="G100" s="131" t="s">
        <v>39</v>
      </c>
      <c r="H100" s="148" t="s">
        <v>4468</v>
      </c>
      <c r="I100" s="148" t="s">
        <v>4469</v>
      </c>
      <c r="J100" s="148" t="s">
        <v>4456</v>
      </c>
      <c r="K100" s="148" t="s">
        <v>4470</v>
      </c>
      <c r="L100" s="148" t="s">
        <v>4471</v>
      </c>
      <c r="M100" s="312" t="s">
        <v>9</v>
      </c>
      <c r="N100" s="499">
        <v>46266</v>
      </c>
      <c r="O100" s="124" t="s">
        <v>4173</v>
      </c>
      <c r="P100" s="147" t="s">
        <v>4174</v>
      </c>
      <c r="Q100" s="145" t="s">
        <v>4472</v>
      </c>
      <c r="R100" s="145"/>
      <c r="S100" s="148" t="s">
        <v>4174</v>
      </c>
      <c r="T100" s="10"/>
      <c r="U100" s="10"/>
      <c r="V100" s="10"/>
      <c r="W100" s="10"/>
      <c r="X100" s="10"/>
      <c r="Y100" s="10"/>
      <c r="Z100" s="10"/>
      <c r="AA100" s="10"/>
    </row>
    <row r="101" spans="1:27" ht="409.5">
      <c r="A101" s="150">
        <v>90</v>
      </c>
      <c r="B101" s="151" t="s">
        <v>4450</v>
      </c>
      <c r="C101" s="151" t="s">
        <v>4174</v>
      </c>
      <c r="D101" s="148" t="s">
        <v>4453</v>
      </c>
      <c r="E101" s="151" t="s">
        <v>4473</v>
      </c>
      <c r="F101" s="125" t="s">
        <v>222</v>
      </c>
      <c r="G101" s="131" t="s">
        <v>39</v>
      </c>
      <c r="H101" s="148" t="s">
        <v>4474</v>
      </c>
      <c r="I101" s="148" t="s">
        <v>4174</v>
      </c>
      <c r="J101" s="148" t="s">
        <v>4456</v>
      </c>
      <c r="K101" s="148" t="s">
        <v>4475</v>
      </c>
      <c r="L101" s="148" t="s">
        <v>4476</v>
      </c>
      <c r="M101" s="134" t="s">
        <v>194</v>
      </c>
      <c r="N101" s="499">
        <v>46267</v>
      </c>
      <c r="O101" s="124" t="s">
        <v>4173</v>
      </c>
      <c r="P101" s="147" t="s">
        <v>4174</v>
      </c>
      <c r="Q101" s="144" t="s">
        <v>4477</v>
      </c>
      <c r="R101" s="144"/>
      <c r="S101" s="148" t="s">
        <v>4174</v>
      </c>
      <c r="T101" s="10"/>
      <c r="U101" s="10"/>
      <c r="V101" s="10"/>
      <c r="W101" s="10"/>
      <c r="X101" s="10"/>
      <c r="Y101" s="10"/>
      <c r="Z101" s="10"/>
      <c r="AA101" s="10"/>
    </row>
    <row r="102" spans="1:27" ht="409.5">
      <c r="A102" s="150">
        <v>91</v>
      </c>
      <c r="B102" s="151" t="s">
        <v>4450</v>
      </c>
      <c r="C102" s="151" t="s">
        <v>4174</v>
      </c>
      <c r="D102" s="148" t="s">
        <v>4453</v>
      </c>
      <c r="E102" s="151" t="s">
        <v>4478</v>
      </c>
      <c r="F102" s="125" t="s">
        <v>222</v>
      </c>
      <c r="G102" s="131" t="s">
        <v>39</v>
      </c>
      <c r="H102" s="148" t="s">
        <v>4479</v>
      </c>
      <c r="I102" s="148" t="s">
        <v>4174</v>
      </c>
      <c r="J102" s="148" t="s">
        <v>4456</v>
      </c>
      <c r="K102" s="148" t="s">
        <v>4480</v>
      </c>
      <c r="L102" s="163" t="s">
        <v>4481</v>
      </c>
      <c r="M102" s="312" t="s">
        <v>9</v>
      </c>
      <c r="N102" s="499">
        <v>46267</v>
      </c>
      <c r="O102" s="124" t="s">
        <v>4173</v>
      </c>
      <c r="P102" s="147" t="s">
        <v>4174</v>
      </c>
      <c r="Q102" s="144" t="s">
        <v>4482</v>
      </c>
      <c r="R102" s="144"/>
      <c r="S102" s="148" t="s">
        <v>4174</v>
      </c>
      <c r="T102" s="10"/>
      <c r="U102" s="10"/>
      <c r="V102" s="10"/>
      <c r="W102" s="10"/>
      <c r="X102" s="10"/>
      <c r="Y102" s="10"/>
      <c r="Z102" s="10"/>
      <c r="AA102" s="10"/>
    </row>
    <row r="103" spans="1:27" ht="111.95">
      <c r="A103" s="150">
        <v>92</v>
      </c>
      <c r="B103" s="151" t="s">
        <v>4450</v>
      </c>
      <c r="C103" s="151" t="s">
        <v>4174</v>
      </c>
      <c r="D103" s="148" t="s">
        <v>4453</v>
      </c>
      <c r="E103" s="151" t="s">
        <v>4483</v>
      </c>
      <c r="F103" s="125" t="s">
        <v>222</v>
      </c>
      <c r="G103" s="131" t="s">
        <v>39</v>
      </c>
      <c r="H103" s="148" t="s">
        <v>4484</v>
      </c>
      <c r="I103" s="164" t="s">
        <v>4485</v>
      </c>
      <c r="J103" s="148" t="s">
        <v>4456</v>
      </c>
      <c r="K103" s="148" t="s">
        <v>4486</v>
      </c>
      <c r="L103" s="165" t="s">
        <v>4487</v>
      </c>
      <c r="M103" s="311" t="s">
        <v>8</v>
      </c>
      <c r="N103" s="499">
        <v>46267</v>
      </c>
      <c r="O103" s="124" t="s">
        <v>4173</v>
      </c>
      <c r="P103" s="147" t="s">
        <v>4174</v>
      </c>
      <c r="Q103" s="144" t="s">
        <v>4174</v>
      </c>
      <c r="R103" s="144"/>
      <c r="S103" s="148" t="s">
        <v>4174</v>
      </c>
      <c r="T103" s="10"/>
      <c r="U103" s="10"/>
      <c r="V103" s="10"/>
      <c r="W103" s="10"/>
      <c r="X103" s="10"/>
      <c r="Y103" s="10"/>
      <c r="Z103" s="10"/>
      <c r="AA103" s="10"/>
    </row>
    <row r="104" spans="1:27" ht="111.95">
      <c r="A104" s="150">
        <v>93</v>
      </c>
      <c r="B104" s="151" t="s">
        <v>4450</v>
      </c>
      <c r="C104" s="151" t="s">
        <v>4174</v>
      </c>
      <c r="D104" s="148" t="s">
        <v>4453</v>
      </c>
      <c r="E104" s="151" t="s">
        <v>4488</v>
      </c>
      <c r="F104" s="125" t="s">
        <v>222</v>
      </c>
      <c r="G104" s="131" t="s">
        <v>39</v>
      </c>
      <c r="H104" s="148" t="s">
        <v>4489</v>
      </c>
      <c r="I104" s="96" t="s">
        <v>4490</v>
      </c>
      <c r="J104" s="148" t="s">
        <v>4456</v>
      </c>
      <c r="K104" s="148" t="s">
        <v>4486</v>
      </c>
      <c r="L104" s="166" t="s">
        <v>4491</v>
      </c>
      <c r="M104" s="311" t="s">
        <v>8</v>
      </c>
      <c r="N104" s="499">
        <v>46267</v>
      </c>
      <c r="O104" s="124" t="s">
        <v>4173</v>
      </c>
      <c r="P104" s="147" t="s">
        <v>4174</v>
      </c>
      <c r="Q104" s="144" t="s">
        <v>4174</v>
      </c>
      <c r="R104" s="144"/>
      <c r="S104" s="148" t="s">
        <v>4174</v>
      </c>
      <c r="T104" s="10"/>
      <c r="U104" s="10"/>
      <c r="V104" s="10"/>
      <c r="W104" s="10"/>
      <c r="X104" s="10"/>
      <c r="Y104" s="10"/>
      <c r="Z104" s="10"/>
      <c r="AA104" s="10"/>
    </row>
    <row r="105" spans="1:27" ht="111.95">
      <c r="A105" s="150">
        <v>94</v>
      </c>
      <c r="B105" s="151" t="s">
        <v>4450</v>
      </c>
      <c r="C105" s="151" t="s">
        <v>4174</v>
      </c>
      <c r="D105" s="148" t="s">
        <v>4453</v>
      </c>
      <c r="E105" s="151" t="s">
        <v>4492</v>
      </c>
      <c r="F105" s="125" t="s">
        <v>222</v>
      </c>
      <c r="G105" s="131" t="s">
        <v>39</v>
      </c>
      <c r="H105" s="148" t="s">
        <v>4493</v>
      </c>
      <c r="I105" s="148" t="s">
        <v>4174</v>
      </c>
      <c r="J105" s="148" t="s">
        <v>4174</v>
      </c>
      <c r="K105" s="148" t="s">
        <v>4486</v>
      </c>
      <c r="L105" s="177" t="s">
        <v>4494</v>
      </c>
      <c r="M105" s="134" t="s">
        <v>4356</v>
      </c>
      <c r="N105" s="508" t="s">
        <v>4174</v>
      </c>
      <c r="O105" s="147" t="s">
        <v>4174</v>
      </c>
      <c r="P105" s="147" t="s">
        <v>4174</v>
      </c>
      <c r="Q105" s="144" t="s">
        <v>4174</v>
      </c>
      <c r="R105" s="144"/>
      <c r="S105" s="148" t="s">
        <v>4174</v>
      </c>
      <c r="T105" s="10"/>
      <c r="U105" s="10"/>
      <c r="V105" s="10"/>
      <c r="W105" s="10"/>
      <c r="X105" s="10"/>
      <c r="Y105" s="10"/>
      <c r="Z105" s="10"/>
      <c r="AA105" s="10"/>
    </row>
    <row r="106" spans="1:27" ht="84">
      <c r="A106" s="150">
        <v>95</v>
      </c>
      <c r="B106" s="151" t="s">
        <v>4450</v>
      </c>
      <c r="C106" s="151" t="s">
        <v>4174</v>
      </c>
      <c r="D106" s="164" t="s">
        <v>4453</v>
      </c>
      <c r="E106" s="151" t="s">
        <v>4495</v>
      </c>
      <c r="F106" s="125" t="s">
        <v>222</v>
      </c>
      <c r="G106" s="131" t="s">
        <v>39</v>
      </c>
      <c r="H106" s="178" t="s">
        <v>4496</v>
      </c>
      <c r="I106" s="179" t="s">
        <v>4174</v>
      </c>
      <c r="J106" s="148" t="s">
        <v>4174</v>
      </c>
      <c r="K106" s="148" t="s">
        <v>4497</v>
      </c>
      <c r="L106" s="177" t="s">
        <v>4498</v>
      </c>
      <c r="M106" s="134" t="s">
        <v>4356</v>
      </c>
      <c r="N106" s="508" t="s">
        <v>4174</v>
      </c>
      <c r="O106" s="147" t="s">
        <v>4174</v>
      </c>
      <c r="P106" s="147" t="s">
        <v>4174</v>
      </c>
      <c r="Q106" s="144" t="s">
        <v>4174</v>
      </c>
      <c r="R106" s="144"/>
      <c r="S106" s="148" t="s">
        <v>4174</v>
      </c>
      <c r="T106" s="10"/>
      <c r="U106" s="10"/>
      <c r="V106" s="10"/>
      <c r="W106" s="10"/>
      <c r="X106" s="10"/>
      <c r="Y106" s="10"/>
      <c r="Z106" s="10"/>
      <c r="AA106" s="10"/>
    </row>
    <row r="107" spans="1:27" ht="84">
      <c r="A107" s="150">
        <v>96</v>
      </c>
      <c r="B107" s="151" t="s">
        <v>4450</v>
      </c>
      <c r="C107" s="183" t="s">
        <v>4174</v>
      </c>
      <c r="D107" s="206" t="s">
        <v>4453</v>
      </c>
      <c r="E107" s="151" t="s">
        <v>4499</v>
      </c>
      <c r="F107" s="125" t="s">
        <v>222</v>
      </c>
      <c r="G107" s="131" t="s">
        <v>39</v>
      </c>
      <c r="H107" s="180" t="s">
        <v>4500</v>
      </c>
      <c r="I107" s="148" t="s">
        <v>4174</v>
      </c>
      <c r="J107" s="148" t="s">
        <v>4174</v>
      </c>
      <c r="K107" s="148" t="s">
        <v>4497</v>
      </c>
      <c r="L107" s="177" t="s">
        <v>4501</v>
      </c>
      <c r="M107" s="134" t="s">
        <v>4356</v>
      </c>
      <c r="N107" s="508" t="s">
        <v>4174</v>
      </c>
      <c r="O107" s="147" t="s">
        <v>4174</v>
      </c>
      <c r="P107" s="147" t="s">
        <v>4174</v>
      </c>
      <c r="Q107" s="144" t="s">
        <v>4174</v>
      </c>
      <c r="R107" s="144"/>
      <c r="S107" s="148" t="s">
        <v>4174</v>
      </c>
      <c r="T107" s="10"/>
      <c r="U107" s="10"/>
      <c r="V107" s="10"/>
      <c r="W107" s="10"/>
      <c r="X107" s="10"/>
      <c r="Y107" s="10"/>
      <c r="Z107" s="10"/>
      <c r="AA107" s="10"/>
    </row>
    <row r="108" spans="1:27" ht="140.1">
      <c r="A108" s="150">
        <v>97</v>
      </c>
      <c r="B108" s="151" t="s">
        <v>4450</v>
      </c>
      <c r="C108" s="151"/>
      <c r="D108" s="148" t="s">
        <v>4453</v>
      </c>
      <c r="E108" s="151" t="s">
        <v>4502</v>
      </c>
      <c r="F108" s="125" t="s">
        <v>403</v>
      </c>
      <c r="G108" s="131" t="s">
        <v>39</v>
      </c>
      <c r="H108" s="148" t="s">
        <v>4503</v>
      </c>
      <c r="I108" s="148" t="s">
        <v>4174</v>
      </c>
      <c r="J108" s="148" t="s">
        <v>4456</v>
      </c>
      <c r="K108" s="148" t="s">
        <v>4504</v>
      </c>
      <c r="L108" s="148" t="s">
        <v>4505</v>
      </c>
      <c r="M108" s="311" t="s">
        <v>8</v>
      </c>
      <c r="N108" s="499">
        <v>46267</v>
      </c>
      <c r="O108" s="124" t="s">
        <v>4173</v>
      </c>
      <c r="P108" s="147" t="s">
        <v>4174</v>
      </c>
      <c r="Q108" s="144" t="s">
        <v>4174</v>
      </c>
      <c r="R108" s="144"/>
      <c r="S108" s="148" t="s">
        <v>4174</v>
      </c>
      <c r="T108" s="10"/>
      <c r="U108" s="10"/>
      <c r="V108" s="10"/>
      <c r="W108" s="10"/>
      <c r="X108" s="10"/>
      <c r="Y108" s="10"/>
      <c r="Z108" s="10"/>
      <c r="AA108" s="10"/>
    </row>
    <row r="109" spans="1:27" ht="153.94999999999999">
      <c r="A109" s="150">
        <v>98</v>
      </c>
      <c r="B109" s="151" t="s">
        <v>4450</v>
      </c>
      <c r="C109" s="151" t="s">
        <v>4174</v>
      </c>
      <c r="D109" s="148" t="s">
        <v>4453</v>
      </c>
      <c r="E109" s="151" t="s">
        <v>4506</v>
      </c>
      <c r="F109" s="125" t="s">
        <v>403</v>
      </c>
      <c r="G109" s="131" t="s">
        <v>39</v>
      </c>
      <c r="H109" s="148" t="s">
        <v>4507</v>
      </c>
      <c r="I109" s="148" t="s">
        <v>4174</v>
      </c>
      <c r="J109" s="148" t="s">
        <v>4456</v>
      </c>
      <c r="K109" s="148" t="s">
        <v>4508</v>
      </c>
      <c r="L109" s="148" t="s">
        <v>4509</v>
      </c>
      <c r="M109" s="311" t="s">
        <v>8</v>
      </c>
      <c r="N109" s="499">
        <v>46267</v>
      </c>
      <c r="O109" s="124" t="s">
        <v>4173</v>
      </c>
      <c r="P109" s="147" t="s">
        <v>4174</v>
      </c>
      <c r="Q109" s="144" t="s">
        <v>4174</v>
      </c>
      <c r="R109" s="144"/>
      <c r="S109" s="148" t="s">
        <v>4174</v>
      </c>
      <c r="T109" s="10"/>
      <c r="U109" s="10"/>
      <c r="V109" s="10"/>
      <c r="W109" s="10"/>
      <c r="X109" s="10"/>
      <c r="Y109" s="10"/>
      <c r="Z109" s="10"/>
      <c r="AA109" s="10"/>
    </row>
    <row r="110" spans="1:27" ht="84">
      <c r="A110" s="150">
        <v>99</v>
      </c>
      <c r="B110" s="151" t="s">
        <v>4450</v>
      </c>
      <c r="C110" s="151" t="s">
        <v>4174</v>
      </c>
      <c r="D110" s="148" t="s">
        <v>4453</v>
      </c>
      <c r="E110" s="151" t="s">
        <v>4510</v>
      </c>
      <c r="F110" s="125" t="s">
        <v>222</v>
      </c>
      <c r="G110" s="131" t="s">
        <v>39</v>
      </c>
      <c r="H110" s="148" t="s">
        <v>4511</v>
      </c>
      <c r="I110" s="99" t="s">
        <v>4512</v>
      </c>
      <c r="J110" s="148" t="s">
        <v>4456</v>
      </c>
      <c r="K110" s="148" t="s">
        <v>4508</v>
      </c>
      <c r="L110" s="181" t="s">
        <v>4513</v>
      </c>
      <c r="M110" s="311" t="s">
        <v>8</v>
      </c>
      <c r="N110" s="499">
        <v>46267</v>
      </c>
      <c r="O110" s="124" t="s">
        <v>4173</v>
      </c>
      <c r="P110" s="147" t="s">
        <v>4174</v>
      </c>
      <c r="Q110" s="144" t="s">
        <v>4174</v>
      </c>
      <c r="R110" s="144"/>
      <c r="S110" s="148" t="s">
        <v>4174</v>
      </c>
      <c r="T110" s="10"/>
      <c r="U110" s="10"/>
      <c r="V110" s="10"/>
      <c r="W110" s="10"/>
      <c r="X110" s="10"/>
      <c r="Y110" s="10"/>
      <c r="Z110" s="10"/>
      <c r="AA110" s="10"/>
    </row>
    <row r="111" spans="1:27" ht="111.95">
      <c r="A111" s="150">
        <v>100</v>
      </c>
      <c r="B111" s="151" t="s">
        <v>4450</v>
      </c>
      <c r="C111" s="151" t="s">
        <v>4174</v>
      </c>
      <c r="D111" s="148" t="s">
        <v>4453</v>
      </c>
      <c r="E111" s="151" t="s">
        <v>4514</v>
      </c>
      <c r="F111" s="125" t="s">
        <v>403</v>
      </c>
      <c r="G111" s="131" t="s">
        <v>39</v>
      </c>
      <c r="H111" s="148" t="s">
        <v>4515</v>
      </c>
      <c r="I111" s="148" t="s">
        <v>4174</v>
      </c>
      <c r="J111" s="148" t="s">
        <v>4174</v>
      </c>
      <c r="K111" s="148" t="s">
        <v>4486</v>
      </c>
      <c r="L111" s="177" t="s">
        <v>4516</v>
      </c>
      <c r="M111" s="311" t="s">
        <v>8</v>
      </c>
      <c r="N111" s="499">
        <v>46267</v>
      </c>
      <c r="O111" s="124" t="s">
        <v>4173</v>
      </c>
      <c r="P111" s="147" t="s">
        <v>4174</v>
      </c>
      <c r="Q111" s="144" t="s">
        <v>4174</v>
      </c>
      <c r="R111" s="144"/>
      <c r="S111" s="148" t="s">
        <v>4174</v>
      </c>
      <c r="T111" s="10"/>
      <c r="U111" s="10"/>
      <c r="V111" s="10"/>
      <c r="W111" s="10"/>
      <c r="X111" s="10"/>
      <c r="Y111" s="10"/>
      <c r="Z111" s="10"/>
      <c r="AA111" s="10"/>
    </row>
    <row r="112" spans="1:27" ht="84">
      <c r="A112" s="150">
        <v>101</v>
      </c>
      <c r="B112" s="151" t="s">
        <v>4450</v>
      </c>
      <c r="C112" s="151" t="s">
        <v>4174</v>
      </c>
      <c r="D112" s="148" t="s">
        <v>4453</v>
      </c>
      <c r="E112" s="151" t="s">
        <v>4517</v>
      </c>
      <c r="F112" s="125" t="s">
        <v>403</v>
      </c>
      <c r="G112" s="131" t="s">
        <v>39</v>
      </c>
      <c r="H112" s="148" t="s">
        <v>4518</v>
      </c>
      <c r="I112" s="148" t="s">
        <v>4174</v>
      </c>
      <c r="J112" s="148" t="s">
        <v>4174</v>
      </c>
      <c r="K112" s="148" t="s">
        <v>4508</v>
      </c>
      <c r="L112" s="165" t="s">
        <v>4519</v>
      </c>
      <c r="M112" s="134" t="s">
        <v>4356</v>
      </c>
      <c r="N112" s="508" t="s">
        <v>4174</v>
      </c>
      <c r="O112" s="147" t="s">
        <v>4174</v>
      </c>
      <c r="P112" s="147" t="s">
        <v>4174</v>
      </c>
      <c r="Q112" s="144" t="s">
        <v>4174</v>
      </c>
      <c r="R112" s="144"/>
      <c r="S112" s="148" t="s">
        <v>4174</v>
      </c>
      <c r="T112" s="10"/>
      <c r="U112" s="10"/>
      <c r="V112" s="10"/>
      <c r="W112" s="10"/>
      <c r="X112" s="10"/>
      <c r="Y112" s="10"/>
      <c r="Z112" s="10"/>
      <c r="AA112" s="10"/>
    </row>
    <row r="113" spans="1:27" ht="14.45">
      <c r="A113" s="215" t="s">
        <v>4520</v>
      </c>
      <c r="B113" s="317"/>
      <c r="C113" s="186"/>
      <c r="D113" s="186"/>
      <c r="E113" s="186" t="s">
        <v>4174</v>
      </c>
      <c r="F113" s="186" t="s">
        <v>4174</v>
      </c>
      <c r="G113" s="186" t="s">
        <v>4174</v>
      </c>
      <c r="H113" s="186" t="s">
        <v>4174</v>
      </c>
      <c r="I113" s="186" t="s">
        <v>4174</v>
      </c>
      <c r="J113" s="186" t="s">
        <v>4174</v>
      </c>
      <c r="K113" s="186" t="s">
        <v>4174</v>
      </c>
      <c r="L113" s="186" t="s">
        <v>4174</v>
      </c>
      <c r="M113" s="186"/>
      <c r="N113" s="509" t="s">
        <v>4174</v>
      </c>
      <c r="O113" s="186" t="s">
        <v>4174</v>
      </c>
      <c r="P113" s="186" t="s">
        <v>4174</v>
      </c>
      <c r="Q113" s="186" t="s">
        <v>4174</v>
      </c>
      <c r="R113" s="186"/>
      <c r="S113" s="187" t="s">
        <v>4174</v>
      </c>
      <c r="T113" s="10"/>
      <c r="U113" s="10"/>
      <c r="V113" s="10"/>
      <c r="W113" s="10"/>
      <c r="X113" s="10"/>
      <c r="Y113" s="10"/>
      <c r="Z113" s="10"/>
      <c r="AA113" s="10"/>
    </row>
    <row r="114" spans="1:27" ht="84">
      <c r="A114" s="150">
        <v>102</v>
      </c>
      <c r="B114" s="151" t="s">
        <v>4450</v>
      </c>
      <c r="C114" s="151" t="s">
        <v>4521</v>
      </c>
      <c r="D114" s="201" t="s">
        <v>4522</v>
      </c>
      <c r="E114" s="151" t="s">
        <v>4523</v>
      </c>
      <c r="F114" s="125" t="s">
        <v>222</v>
      </c>
      <c r="G114" s="131" t="s">
        <v>39</v>
      </c>
      <c r="H114" s="145" t="s">
        <v>4524</v>
      </c>
      <c r="I114" s="145" t="s">
        <v>4174</v>
      </c>
      <c r="J114" s="144" t="s">
        <v>4174</v>
      </c>
      <c r="K114" s="145" t="s">
        <v>4525</v>
      </c>
      <c r="L114" s="169" t="s">
        <v>4526</v>
      </c>
      <c r="M114" s="463" t="s">
        <v>10</v>
      </c>
      <c r="N114" s="559"/>
      <c r="O114" s="144" t="s">
        <v>4174</v>
      </c>
      <c r="P114" s="144" t="s">
        <v>4174</v>
      </c>
      <c r="Q114" s="555" t="s">
        <v>4527</v>
      </c>
      <c r="R114" s="145" t="s">
        <v>4528</v>
      </c>
      <c r="S114" s="145" t="s">
        <v>4174</v>
      </c>
      <c r="T114" s="10"/>
      <c r="U114" s="10"/>
      <c r="V114" s="10"/>
      <c r="W114" s="10"/>
      <c r="X114" s="10"/>
      <c r="Y114" s="10"/>
      <c r="Z114" s="10"/>
      <c r="AA114" s="10"/>
    </row>
    <row r="115" spans="1:27" ht="84">
      <c r="A115" s="150">
        <v>103</v>
      </c>
      <c r="B115" s="151" t="s">
        <v>4450</v>
      </c>
      <c r="C115" s="151" t="s">
        <v>4174</v>
      </c>
      <c r="D115" s="201" t="s">
        <v>4522</v>
      </c>
      <c r="E115" s="151" t="s">
        <v>4529</v>
      </c>
      <c r="F115" s="125" t="s">
        <v>222</v>
      </c>
      <c r="G115" s="131" t="s">
        <v>39</v>
      </c>
      <c r="H115" s="145" t="s">
        <v>4530</v>
      </c>
      <c r="I115" s="145" t="s">
        <v>4174</v>
      </c>
      <c r="J115" s="144" t="s">
        <v>4174</v>
      </c>
      <c r="K115" s="145" t="s">
        <v>4525</v>
      </c>
      <c r="L115" s="169" t="s">
        <v>4531</v>
      </c>
      <c r="M115" s="463" t="s">
        <v>10</v>
      </c>
      <c r="N115" s="560"/>
      <c r="O115" s="144" t="s">
        <v>4174</v>
      </c>
      <c r="P115" s="144" t="s">
        <v>4174</v>
      </c>
      <c r="Q115" s="555" t="s">
        <v>4527</v>
      </c>
      <c r="R115" s="145" t="s">
        <v>4528</v>
      </c>
      <c r="S115" s="145" t="s">
        <v>4174</v>
      </c>
      <c r="T115" s="10"/>
      <c r="U115" s="10"/>
      <c r="V115" s="10"/>
      <c r="W115" s="10"/>
      <c r="X115" s="10"/>
      <c r="Y115" s="10"/>
      <c r="Z115" s="10"/>
      <c r="AA115" s="10"/>
    </row>
    <row r="116" spans="1:27" ht="84">
      <c r="A116" s="150">
        <v>104</v>
      </c>
      <c r="B116" s="151" t="s">
        <v>4450</v>
      </c>
      <c r="C116" s="151" t="s">
        <v>4174</v>
      </c>
      <c r="D116" s="201" t="s">
        <v>4522</v>
      </c>
      <c r="E116" s="151" t="s">
        <v>4532</v>
      </c>
      <c r="F116" s="125" t="s">
        <v>222</v>
      </c>
      <c r="G116" s="131" t="s">
        <v>39</v>
      </c>
      <c r="H116" s="145" t="s">
        <v>4533</v>
      </c>
      <c r="I116" s="145" t="s">
        <v>4174</v>
      </c>
      <c r="J116" s="144" t="s">
        <v>4174</v>
      </c>
      <c r="K116" s="145" t="s">
        <v>4525</v>
      </c>
      <c r="L116" s="169" t="s">
        <v>4531</v>
      </c>
      <c r="M116" s="463" t="s">
        <v>10</v>
      </c>
      <c r="N116" s="560"/>
      <c r="O116" s="144" t="s">
        <v>4174</v>
      </c>
      <c r="P116" s="144" t="s">
        <v>4174</v>
      </c>
      <c r="Q116" s="555" t="s">
        <v>4527</v>
      </c>
      <c r="R116" s="145" t="s">
        <v>4528</v>
      </c>
      <c r="S116" s="145" t="s">
        <v>4174</v>
      </c>
      <c r="T116" s="10"/>
      <c r="U116" s="10"/>
      <c r="V116" s="10"/>
      <c r="W116" s="10"/>
      <c r="X116" s="10"/>
      <c r="Y116" s="10"/>
      <c r="Z116" s="10"/>
      <c r="AA116" s="10"/>
    </row>
    <row r="117" spans="1:27" ht="84">
      <c r="A117" s="150">
        <v>105</v>
      </c>
      <c r="B117" s="151" t="s">
        <v>4450</v>
      </c>
      <c r="C117" s="151" t="s">
        <v>4174</v>
      </c>
      <c r="D117" s="201" t="s">
        <v>4522</v>
      </c>
      <c r="E117" s="151" t="s">
        <v>4534</v>
      </c>
      <c r="F117" s="125" t="s">
        <v>403</v>
      </c>
      <c r="G117" s="131" t="s">
        <v>39</v>
      </c>
      <c r="H117" s="145" t="s">
        <v>4535</v>
      </c>
      <c r="I117" s="145" t="s">
        <v>4174</v>
      </c>
      <c r="J117" s="144" t="s">
        <v>4174</v>
      </c>
      <c r="K117" s="145" t="s">
        <v>4525</v>
      </c>
      <c r="L117" s="172" t="s">
        <v>4536</v>
      </c>
      <c r="M117" s="463" t="s">
        <v>10</v>
      </c>
      <c r="N117" s="560"/>
      <c r="O117" s="144" t="s">
        <v>4174</v>
      </c>
      <c r="P117" s="144" t="s">
        <v>4174</v>
      </c>
      <c r="Q117" s="555" t="s">
        <v>4527</v>
      </c>
      <c r="R117" s="145" t="s">
        <v>4528</v>
      </c>
      <c r="S117" s="145" t="s">
        <v>4174</v>
      </c>
      <c r="T117" s="10"/>
      <c r="U117" s="10"/>
      <c r="V117" s="10"/>
      <c r="W117" s="10"/>
      <c r="X117" s="10"/>
      <c r="Y117" s="10"/>
      <c r="Z117" s="10"/>
      <c r="AA117" s="10"/>
    </row>
    <row r="118" spans="1:27" ht="84">
      <c r="A118" s="150">
        <v>106</v>
      </c>
      <c r="B118" s="151" t="s">
        <v>4450</v>
      </c>
      <c r="C118" s="151" t="s">
        <v>4174</v>
      </c>
      <c r="D118" s="201" t="s">
        <v>4522</v>
      </c>
      <c r="E118" s="151" t="s">
        <v>4537</v>
      </c>
      <c r="F118" s="125" t="s">
        <v>222</v>
      </c>
      <c r="G118" s="131" t="s">
        <v>39</v>
      </c>
      <c r="H118" s="145" t="s">
        <v>4538</v>
      </c>
      <c r="I118" s="145" t="s">
        <v>4174</v>
      </c>
      <c r="J118" s="144" t="s">
        <v>4174</v>
      </c>
      <c r="K118" s="145" t="s">
        <v>4525</v>
      </c>
      <c r="L118" s="169" t="s">
        <v>4539</v>
      </c>
      <c r="M118" s="463" t="s">
        <v>10</v>
      </c>
      <c r="N118" s="560"/>
      <c r="O118" s="144" t="s">
        <v>4174</v>
      </c>
      <c r="P118" s="144" t="s">
        <v>4174</v>
      </c>
      <c r="Q118" s="555" t="s">
        <v>4527</v>
      </c>
      <c r="R118" s="145" t="s">
        <v>4528</v>
      </c>
      <c r="S118" s="145" t="s">
        <v>4174</v>
      </c>
      <c r="T118" s="10"/>
      <c r="U118" s="10"/>
      <c r="V118" s="10"/>
      <c r="W118" s="10"/>
      <c r="X118" s="10"/>
      <c r="Y118" s="10"/>
      <c r="Z118" s="10"/>
      <c r="AA118" s="10"/>
    </row>
    <row r="119" spans="1:27" ht="84">
      <c r="A119" s="150">
        <v>107</v>
      </c>
      <c r="B119" s="151" t="s">
        <v>4450</v>
      </c>
      <c r="C119" s="151" t="s">
        <v>4174</v>
      </c>
      <c r="D119" s="201" t="s">
        <v>4522</v>
      </c>
      <c r="E119" s="151" t="s">
        <v>4540</v>
      </c>
      <c r="F119" s="125" t="s">
        <v>222</v>
      </c>
      <c r="G119" s="131" t="s">
        <v>39</v>
      </c>
      <c r="H119" s="145" t="s">
        <v>4541</v>
      </c>
      <c r="I119" s="145" t="s">
        <v>4174</v>
      </c>
      <c r="J119" s="144" t="s">
        <v>4174</v>
      </c>
      <c r="K119" s="145" t="s">
        <v>4525</v>
      </c>
      <c r="L119" s="169" t="s">
        <v>4542</v>
      </c>
      <c r="M119" s="463" t="s">
        <v>10</v>
      </c>
      <c r="N119" s="560"/>
      <c r="O119" s="144" t="s">
        <v>4174</v>
      </c>
      <c r="P119" s="144" t="s">
        <v>4174</v>
      </c>
      <c r="Q119" s="555" t="s">
        <v>4527</v>
      </c>
      <c r="R119" s="145" t="s">
        <v>4528</v>
      </c>
      <c r="S119" s="145" t="s">
        <v>4174</v>
      </c>
      <c r="T119" s="10"/>
      <c r="U119" s="10"/>
      <c r="V119" s="10"/>
      <c r="W119" s="10"/>
      <c r="X119" s="10"/>
      <c r="Y119" s="10"/>
      <c r="Z119" s="10"/>
      <c r="AA119" s="10"/>
    </row>
    <row r="120" spans="1:27" ht="84">
      <c r="A120" s="150">
        <v>108</v>
      </c>
      <c r="B120" s="151" t="s">
        <v>4450</v>
      </c>
      <c r="C120" s="151" t="s">
        <v>4174</v>
      </c>
      <c r="D120" s="201" t="s">
        <v>4522</v>
      </c>
      <c r="E120" s="151" t="s">
        <v>4543</v>
      </c>
      <c r="F120" s="125" t="s">
        <v>222</v>
      </c>
      <c r="G120" s="131" t="s">
        <v>39</v>
      </c>
      <c r="H120" s="145" t="s">
        <v>4544</v>
      </c>
      <c r="I120" s="145" t="s">
        <v>4174</v>
      </c>
      <c r="J120" s="144" t="s">
        <v>4174</v>
      </c>
      <c r="K120" s="145" t="s">
        <v>4525</v>
      </c>
      <c r="L120" s="160" t="s">
        <v>4545</v>
      </c>
      <c r="M120" s="463" t="s">
        <v>10</v>
      </c>
      <c r="N120" s="560"/>
      <c r="O120" s="144" t="s">
        <v>4174</v>
      </c>
      <c r="P120" s="144" t="s">
        <v>4174</v>
      </c>
      <c r="Q120" s="555" t="s">
        <v>4527</v>
      </c>
      <c r="R120" s="145" t="s">
        <v>4528</v>
      </c>
      <c r="S120" s="145" t="s">
        <v>4174</v>
      </c>
      <c r="T120" s="10"/>
      <c r="U120" s="10"/>
      <c r="V120" s="10"/>
      <c r="W120" s="10"/>
      <c r="X120" s="10"/>
      <c r="Y120" s="10"/>
      <c r="Z120" s="10"/>
      <c r="AA120" s="10"/>
    </row>
    <row r="121" spans="1:27" ht="84">
      <c r="A121" s="150">
        <v>109</v>
      </c>
      <c r="B121" s="151" t="s">
        <v>4450</v>
      </c>
      <c r="C121" s="151" t="s">
        <v>4174</v>
      </c>
      <c r="D121" s="201" t="s">
        <v>4522</v>
      </c>
      <c r="E121" s="151" t="s">
        <v>4546</v>
      </c>
      <c r="F121" s="125" t="s">
        <v>222</v>
      </c>
      <c r="G121" s="131" t="s">
        <v>39</v>
      </c>
      <c r="H121" s="170" t="s">
        <v>4547</v>
      </c>
      <c r="I121" s="171" t="s">
        <v>4174</v>
      </c>
      <c r="J121" s="144" t="s">
        <v>4174</v>
      </c>
      <c r="K121" s="145" t="s">
        <v>4525</v>
      </c>
      <c r="L121" s="173" t="s">
        <v>4548</v>
      </c>
      <c r="M121" s="463" t="s">
        <v>10</v>
      </c>
      <c r="N121" s="560"/>
      <c r="O121" s="144" t="s">
        <v>4174</v>
      </c>
      <c r="P121" s="144" t="s">
        <v>4174</v>
      </c>
      <c r="Q121" s="555" t="s">
        <v>4527</v>
      </c>
      <c r="R121" s="145" t="s">
        <v>4528</v>
      </c>
      <c r="S121" s="145" t="s">
        <v>4174</v>
      </c>
      <c r="T121" s="10"/>
      <c r="U121" s="10"/>
      <c r="V121" s="10"/>
      <c r="W121" s="10"/>
      <c r="X121" s="10"/>
      <c r="Y121" s="10"/>
      <c r="Z121" s="10"/>
      <c r="AA121" s="10"/>
    </row>
    <row r="122" spans="1:27" ht="84">
      <c r="A122" s="150">
        <v>110</v>
      </c>
      <c r="B122" s="188" t="s">
        <v>4450</v>
      </c>
      <c r="C122" s="188" t="s">
        <v>4174</v>
      </c>
      <c r="D122" s="542" t="s">
        <v>4522</v>
      </c>
      <c r="E122" s="188" t="s">
        <v>4549</v>
      </c>
      <c r="F122" s="126" t="s">
        <v>222</v>
      </c>
      <c r="G122" s="132" t="s">
        <v>39</v>
      </c>
      <c r="H122" s="203" t="s">
        <v>4550</v>
      </c>
      <c r="I122" s="159" t="s">
        <v>4174</v>
      </c>
      <c r="J122" s="202" t="s">
        <v>4174</v>
      </c>
      <c r="K122" s="159" t="s">
        <v>4525</v>
      </c>
      <c r="L122" s="160" t="s">
        <v>4551</v>
      </c>
      <c r="M122" s="543" t="s">
        <v>10</v>
      </c>
      <c r="N122" s="561"/>
      <c r="O122" s="202" t="s">
        <v>4174</v>
      </c>
      <c r="P122" s="202" t="s">
        <v>4174</v>
      </c>
      <c r="Q122" s="556" t="s">
        <v>4527</v>
      </c>
      <c r="R122" s="145" t="s">
        <v>4528</v>
      </c>
      <c r="S122" s="159" t="s">
        <v>4174</v>
      </c>
      <c r="T122" s="10"/>
      <c r="U122" s="10"/>
      <c r="V122" s="10"/>
      <c r="W122" s="10"/>
      <c r="X122" s="10"/>
      <c r="Y122" s="10"/>
      <c r="Z122" s="10"/>
      <c r="AA122" s="10"/>
    </row>
    <row r="123" spans="1:27" ht="84">
      <c r="A123" s="541">
        <v>111</v>
      </c>
      <c r="B123" s="120" t="s">
        <v>4450</v>
      </c>
      <c r="C123" s="120" t="s">
        <v>4174</v>
      </c>
      <c r="D123" s="545" t="s">
        <v>4522</v>
      </c>
      <c r="E123" s="120" t="s">
        <v>4552</v>
      </c>
      <c r="F123" s="120" t="s">
        <v>222</v>
      </c>
      <c r="G123" s="131" t="s">
        <v>39</v>
      </c>
      <c r="H123" s="546" t="s">
        <v>4553</v>
      </c>
      <c r="I123" s="547" t="s">
        <v>4174</v>
      </c>
      <c r="J123" s="546" t="s">
        <v>4174</v>
      </c>
      <c r="K123" s="547" t="s">
        <v>4525</v>
      </c>
      <c r="L123" s="547" t="s">
        <v>4554</v>
      </c>
      <c r="M123" s="552" t="s">
        <v>10</v>
      </c>
      <c r="N123" s="560"/>
      <c r="O123" s="546" t="s">
        <v>4174</v>
      </c>
      <c r="P123" s="546" t="s">
        <v>4174</v>
      </c>
      <c r="Q123" s="557" t="s">
        <v>4527</v>
      </c>
      <c r="R123" s="145" t="s">
        <v>4528</v>
      </c>
      <c r="S123" s="547" t="s">
        <v>4174</v>
      </c>
      <c r="T123" s="15"/>
      <c r="U123" s="10"/>
      <c r="V123" s="10"/>
      <c r="W123" s="10"/>
      <c r="X123" s="10"/>
      <c r="Y123" s="10"/>
      <c r="Z123" s="10"/>
      <c r="AA123" s="10"/>
    </row>
    <row r="124" spans="1:27" ht="14.45">
      <c r="A124" s="215" t="s">
        <v>4555</v>
      </c>
      <c r="B124" s="175"/>
      <c r="C124" s="544"/>
      <c r="D124" s="544"/>
      <c r="E124" s="544" t="s">
        <v>4174</v>
      </c>
      <c r="F124" s="544" t="s">
        <v>4174</v>
      </c>
      <c r="G124" s="544" t="s">
        <v>4174</v>
      </c>
      <c r="H124" s="544" t="s">
        <v>4174</v>
      </c>
      <c r="I124" s="544" t="s">
        <v>4174</v>
      </c>
      <c r="J124" s="544" t="s">
        <v>4174</v>
      </c>
      <c r="K124" s="544" t="s">
        <v>4174</v>
      </c>
      <c r="L124" s="544" t="s">
        <v>4174</v>
      </c>
      <c r="M124" s="544"/>
      <c r="N124" s="548" t="s">
        <v>4174</v>
      </c>
      <c r="O124" s="544" t="s">
        <v>4174</v>
      </c>
      <c r="P124" s="544" t="s">
        <v>4174</v>
      </c>
      <c r="Q124" s="544" t="s">
        <v>4174</v>
      </c>
      <c r="R124" s="544"/>
      <c r="S124" s="549" t="s">
        <v>4174</v>
      </c>
      <c r="T124" s="10"/>
      <c r="U124" s="10"/>
      <c r="V124" s="10"/>
      <c r="W124" s="10"/>
      <c r="X124" s="10"/>
      <c r="Y124" s="10"/>
      <c r="Z124" s="10"/>
      <c r="AA124" s="10"/>
    </row>
    <row r="125" spans="1:27" ht="24" customHeight="1">
      <c r="A125" s="150">
        <v>112</v>
      </c>
      <c r="B125" s="151" t="s">
        <v>4450</v>
      </c>
      <c r="C125" s="151" t="s">
        <v>2389</v>
      </c>
      <c r="D125" s="205" t="s">
        <v>4556</v>
      </c>
      <c r="E125" s="151" t="s">
        <v>2391</v>
      </c>
      <c r="F125" s="125" t="s">
        <v>222</v>
      </c>
      <c r="G125" s="131" t="s">
        <v>39</v>
      </c>
      <c r="H125" s="148" t="s">
        <v>4557</v>
      </c>
      <c r="I125" s="148" t="s">
        <v>4558</v>
      </c>
      <c r="J125" s="147" t="s">
        <v>4174</v>
      </c>
      <c r="K125" s="148" t="s">
        <v>4559</v>
      </c>
      <c r="L125" s="177" t="s">
        <v>4526</v>
      </c>
      <c r="M125" s="136" t="s">
        <v>4356</v>
      </c>
      <c r="N125" s="508" t="s">
        <v>4174</v>
      </c>
      <c r="O125" s="147" t="s">
        <v>4174</v>
      </c>
      <c r="P125" s="147" t="s">
        <v>4174</v>
      </c>
      <c r="Q125" s="139" t="s">
        <v>4174</v>
      </c>
      <c r="R125" s="139"/>
      <c r="S125" s="140" t="s">
        <v>4174</v>
      </c>
      <c r="T125" s="10"/>
      <c r="U125" s="10"/>
      <c r="V125" s="10"/>
      <c r="W125" s="10"/>
      <c r="X125" s="10"/>
      <c r="Y125" s="10"/>
      <c r="Z125" s="10"/>
      <c r="AA125" s="10"/>
    </row>
    <row r="126" spans="1:27" ht="24" customHeight="1">
      <c r="A126" s="150">
        <v>113</v>
      </c>
      <c r="B126" s="151" t="s">
        <v>4450</v>
      </c>
      <c r="C126" s="151" t="s">
        <v>4174</v>
      </c>
      <c r="D126" s="205" t="s">
        <v>4556</v>
      </c>
      <c r="E126" s="151" t="s">
        <v>2396</v>
      </c>
      <c r="F126" s="125" t="s">
        <v>222</v>
      </c>
      <c r="G126" s="131" t="s">
        <v>39</v>
      </c>
      <c r="H126" s="148" t="s">
        <v>4560</v>
      </c>
      <c r="I126" s="148" t="s">
        <v>4174</v>
      </c>
      <c r="J126" s="147" t="s">
        <v>4174</v>
      </c>
      <c r="K126" s="148" t="s">
        <v>4559</v>
      </c>
      <c r="L126" s="148" t="s">
        <v>4531</v>
      </c>
      <c r="M126" s="134" t="s">
        <v>4356</v>
      </c>
      <c r="N126" s="508" t="s">
        <v>4174</v>
      </c>
      <c r="O126" s="147" t="s">
        <v>4174</v>
      </c>
      <c r="P126" s="147" t="s">
        <v>4174</v>
      </c>
      <c r="Q126" s="139" t="s">
        <v>4174</v>
      </c>
      <c r="R126" s="139"/>
      <c r="S126" s="140" t="s">
        <v>4174</v>
      </c>
      <c r="T126" s="10"/>
      <c r="U126" s="10"/>
      <c r="V126" s="10"/>
      <c r="W126" s="10"/>
      <c r="X126" s="10"/>
      <c r="Y126" s="10"/>
      <c r="Z126" s="10"/>
      <c r="AA126" s="10"/>
    </row>
    <row r="127" spans="1:27" ht="24" customHeight="1">
      <c r="A127" s="150">
        <v>114</v>
      </c>
      <c r="B127" s="151" t="s">
        <v>4450</v>
      </c>
      <c r="C127" s="151" t="s">
        <v>4174</v>
      </c>
      <c r="D127" s="205" t="s">
        <v>4556</v>
      </c>
      <c r="E127" s="151" t="s">
        <v>2401</v>
      </c>
      <c r="F127" s="125" t="s">
        <v>222</v>
      </c>
      <c r="G127" s="131" t="s">
        <v>39</v>
      </c>
      <c r="H127" s="148" t="s">
        <v>4561</v>
      </c>
      <c r="I127" s="148" t="s">
        <v>4174</v>
      </c>
      <c r="J127" s="147" t="s">
        <v>4174</v>
      </c>
      <c r="K127" s="148" t="s">
        <v>4559</v>
      </c>
      <c r="L127" s="148" t="s">
        <v>4531</v>
      </c>
      <c r="M127" s="134" t="s">
        <v>4356</v>
      </c>
      <c r="N127" s="508" t="s">
        <v>4174</v>
      </c>
      <c r="O127" s="147" t="s">
        <v>4174</v>
      </c>
      <c r="P127" s="147" t="s">
        <v>4174</v>
      </c>
      <c r="Q127" s="139" t="s">
        <v>4174</v>
      </c>
      <c r="R127" s="139"/>
      <c r="S127" s="140" t="s">
        <v>4174</v>
      </c>
      <c r="T127" s="10"/>
      <c r="U127" s="10"/>
      <c r="V127" s="10"/>
      <c r="W127" s="10"/>
      <c r="X127" s="10"/>
      <c r="Y127" s="10"/>
      <c r="Z127" s="10"/>
      <c r="AA127" s="10"/>
    </row>
    <row r="128" spans="1:27" ht="24" customHeight="1">
      <c r="A128" s="150">
        <v>115</v>
      </c>
      <c r="B128" s="151" t="s">
        <v>4450</v>
      </c>
      <c r="C128" s="151" t="s">
        <v>4174</v>
      </c>
      <c r="D128" s="205" t="s">
        <v>4556</v>
      </c>
      <c r="E128" s="151" t="s">
        <v>2405</v>
      </c>
      <c r="F128" s="125" t="s">
        <v>222</v>
      </c>
      <c r="G128" s="131" t="s">
        <v>39</v>
      </c>
      <c r="H128" s="148" t="s">
        <v>4562</v>
      </c>
      <c r="I128" s="148" t="s">
        <v>4174</v>
      </c>
      <c r="J128" s="147" t="s">
        <v>4174</v>
      </c>
      <c r="K128" s="148" t="s">
        <v>4559</v>
      </c>
      <c r="L128" s="148" t="s">
        <v>4563</v>
      </c>
      <c r="M128" s="134" t="s">
        <v>4356</v>
      </c>
      <c r="N128" s="508" t="s">
        <v>4174</v>
      </c>
      <c r="O128" s="147" t="s">
        <v>4174</v>
      </c>
      <c r="P128" s="147" t="s">
        <v>4174</v>
      </c>
      <c r="Q128" s="139" t="s">
        <v>4174</v>
      </c>
      <c r="R128" s="139"/>
      <c r="S128" s="140" t="s">
        <v>4174</v>
      </c>
      <c r="T128" s="10"/>
      <c r="U128" s="10"/>
      <c r="V128" s="10"/>
      <c r="W128" s="10"/>
      <c r="X128" s="10"/>
      <c r="Y128" s="10"/>
      <c r="Z128" s="10"/>
      <c r="AA128" s="10"/>
    </row>
    <row r="129" spans="1:27" ht="24" customHeight="1">
      <c r="A129" s="150">
        <v>116</v>
      </c>
      <c r="B129" s="151" t="s">
        <v>4450</v>
      </c>
      <c r="C129" s="151" t="s">
        <v>4174</v>
      </c>
      <c r="D129" s="205" t="s">
        <v>4556</v>
      </c>
      <c r="E129" s="151" t="s">
        <v>2409</v>
      </c>
      <c r="F129" s="125" t="s">
        <v>403</v>
      </c>
      <c r="G129" s="131" t="s">
        <v>39</v>
      </c>
      <c r="H129" s="148" t="s">
        <v>4564</v>
      </c>
      <c r="I129" s="148" t="s">
        <v>4174</v>
      </c>
      <c r="J129" s="147" t="s">
        <v>4174</v>
      </c>
      <c r="K129" s="148" t="s">
        <v>4559</v>
      </c>
      <c r="L129" s="147" t="s">
        <v>4565</v>
      </c>
      <c r="M129" s="134" t="s">
        <v>4356</v>
      </c>
      <c r="N129" s="508" t="s">
        <v>4174</v>
      </c>
      <c r="O129" s="147" t="s">
        <v>4174</v>
      </c>
      <c r="P129" s="147" t="s">
        <v>4174</v>
      </c>
      <c r="Q129" s="139" t="s">
        <v>4174</v>
      </c>
      <c r="R129" s="139"/>
      <c r="S129" s="140" t="s">
        <v>4174</v>
      </c>
      <c r="T129" s="10"/>
      <c r="U129" s="10"/>
      <c r="V129" s="10"/>
      <c r="W129" s="10"/>
      <c r="X129" s="10"/>
      <c r="Y129" s="10"/>
      <c r="Z129" s="10"/>
      <c r="AA129" s="10"/>
    </row>
    <row r="130" spans="1:27" ht="24" customHeight="1">
      <c r="A130" s="150">
        <v>117</v>
      </c>
      <c r="B130" s="151" t="s">
        <v>4450</v>
      </c>
      <c r="C130" s="151" t="s">
        <v>4174</v>
      </c>
      <c r="D130" s="205" t="s">
        <v>4556</v>
      </c>
      <c r="E130" s="151" t="s">
        <v>2413</v>
      </c>
      <c r="F130" s="125" t="s">
        <v>403</v>
      </c>
      <c r="G130" s="131" t="s">
        <v>39</v>
      </c>
      <c r="H130" s="148" t="s">
        <v>4566</v>
      </c>
      <c r="I130" s="148" t="s">
        <v>4174</v>
      </c>
      <c r="J130" s="147" t="s">
        <v>4174</v>
      </c>
      <c r="K130" s="148" t="s">
        <v>4559</v>
      </c>
      <c r="L130" s="165" t="s">
        <v>4545</v>
      </c>
      <c r="M130" s="134" t="s">
        <v>4356</v>
      </c>
      <c r="N130" s="508" t="s">
        <v>4174</v>
      </c>
      <c r="O130" s="147" t="s">
        <v>4174</v>
      </c>
      <c r="P130" s="147" t="s">
        <v>4174</v>
      </c>
      <c r="Q130" s="139" t="s">
        <v>4174</v>
      </c>
      <c r="R130" s="139"/>
      <c r="S130" s="140" t="s">
        <v>4174</v>
      </c>
      <c r="T130" s="10"/>
      <c r="U130" s="10"/>
      <c r="V130" s="10"/>
      <c r="W130" s="10"/>
      <c r="X130" s="10"/>
      <c r="Y130" s="10"/>
      <c r="Z130" s="10"/>
      <c r="AA130" s="10"/>
    </row>
    <row r="131" spans="1:27" ht="24" customHeight="1">
      <c r="A131" s="150">
        <v>118</v>
      </c>
      <c r="B131" s="151" t="s">
        <v>4450</v>
      </c>
      <c r="C131" s="151" t="s">
        <v>4174</v>
      </c>
      <c r="D131" s="205" t="s">
        <v>4556</v>
      </c>
      <c r="E131" s="151" t="s">
        <v>2417</v>
      </c>
      <c r="F131" s="125" t="s">
        <v>222</v>
      </c>
      <c r="G131" s="131" t="s">
        <v>39</v>
      </c>
      <c r="H131" s="164" t="s">
        <v>4567</v>
      </c>
      <c r="I131" s="148" t="s">
        <v>4174</v>
      </c>
      <c r="J131" s="147" t="s">
        <v>4174</v>
      </c>
      <c r="K131" s="148" t="s">
        <v>4559</v>
      </c>
      <c r="L131" s="161" t="s">
        <v>4548</v>
      </c>
      <c r="M131" s="134" t="s">
        <v>4356</v>
      </c>
      <c r="N131" s="508" t="s">
        <v>4174</v>
      </c>
      <c r="O131" s="147" t="s">
        <v>4174</v>
      </c>
      <c r="P131" s="147" t="s">
        <v>4174</v>
      </c>
      <c r="Q131" s="139" t="s">
        <v>4174</v>
      </c>
      <c r="R131" s="139"/>
      <c r="S131" s="140" t="s">
        <v>4174</v>
      </c>
      <c r="T131" s="10"/>
      <c r="U131" s="10"/>
      <c r="V131" s="10"/>
      <c r="W131" s="10"/>
      <c r="X131" s="10"/>
      <c r="Y131" s="10"/>
      <c r="Z131" s="10"/>
      <c r="AA131" s="10"/>
    </row>
    <row r="132" spans="1:27" ht="24" customHeight="1">
      <c r="A132" s="150">
        <v>119</v>
      </c>
      <c r="B132" s="151" t="s">
        <v>4450</v>
      </c>
      <c r="C132" s="151" t="s">
        <v>4174</v>
      </c>
      <c r="D132" s="205" t="s">
        <v>4556</v>
      </c>
      <c r="E132" s="151" t="s">
        <v>2423</v>
      </c>
      <c r="F132" s="125" t="s">
        <v>222</v>
      </c>
      <c r="G132" s="131" t="s">
        <v>39</v>
      </c>
      <c r="H132" s="206" t="s">
        <v>4568</v>
      </c>
      <c r="I132" s="148" t="s">
        <v>4174</v>
      </c>
      <c r="J132" s="147" t="s">
        <v>4174</v>
      </c>
      <c r="K132" s="148" t="s">
        <v>4559</v>
      </c>
      <c r="L132" s="148" t="s">
        <v>4548</v>
      </c>
      <c r="M132" s="134" t="s">
        <v>4356</v>
      </c>
      <c r="N132" s="508" t="s">
        <v>4174</v>
      </c>
      <c r="O132" s="147" t="s">
        <v>4174</v>
      </c>
      <c r="P132" s="147" t="s">
        <v>4174</v>
      </c>
      <c r="Q132" s="139" t="s">
        <v>4174</v>
      </c>
      <c r="R132" s="139"/>
      <c r="S132" s="140" t="s">
        <v>4174</v>
      </c>
      <c r="T132" s="10"/>
      <c r="U132" s="10"/>
      <c r="V132" s="10"/>
      <c r="W132" s="10"/>
      <c r="X132" s="10"/>
      <c r="Y132" s="10"/>
      <c r="Z132" s="10"/>
      <c r="AA132" s="10"/>
    </row>
    <row r="133" spans="1:27" ht="24" customHeight="1">
      <c r="A133" s="150">
        <v>120</v>
      </c>
      <c r="B133" s="151" t="s">
        <v>4450</v>
      </c>
      <c r="C133" s="151" t="s">
        <v>4174</v>
      </c>
      <c r="D133" s="205" t="s">
        <v>4556</v>
      </c>
      <c r="E133" s="151" t="s">
        <v>2429</v>
      </c>
      <c r="F133" s="125" t="s">
        <v>403</v>
      </c>
      <c r="G133" s="131" t="s">
        <v>39</v>
      </c>
      <c r="H133" s="207" t="s">
        <v>4569</v>
      </c>
      <c r="I133" s="148" t="s">
        <v>4174</v>
      </c>
      <c r="J133" s="147" t="s">
        <v>4174</v>
      </c>
      <c r="K133" s="148" t="s">
        <v>4559</v>
      </c>
      <c r="L133" s="99" t="s">
        <v>4570</v>
      </c>
      <c r="M133" s="134" t="s">
        <v>4356</v>
      </c>
      <c r="N133" s="508" t="s">
        <v>4174</v>
      </c>
      <c r="O133" s="147" t="s">
        <v>4174</v>
      </c>
      <c r="P133" s="147" t="s">
        <v>4174</v>
      </c>
      <c r="Q133" s="139" t="s">
        <v>4174</v>
      </c>
      <c r="R133" s="139"/>
      <c r="S133" s="140" t="s">
        <v>4174</v>
      </c>
      <c r="T133" s="10"/>
      <c r="U133" s="10"/>
      <c r="V133" s="10"/>
      <c r="W133" s="10"/>
      <c r="X133" s="10"/>
      <c r="Y133" s="10"/>
      <c r="Z133" s="10"/>
      <c r="AA133" s="10"/>
    </row>
    <row r="134" spans="1:27" ht="24" customHeight="1">
      <c r="A134" s="150">
        <v>121</v>
      </c>
      <c r="B134" s="151" t="s">
        <v>4450</v>
      </c>
      <c r="C134" s="151" t="s">
        <v>4174</v>
      </c>
      <c r="D134" s="205" t="s">
        <v>4556</v>
      </c>
      <c r="E134" s="151" t="s">
        <v>2433</v>
      </c>
      <c r="F134" s="125" t="s">
        <v>222</v>
      </c>
      <c r="G134" s="131" t="s">
        <v>39</v>
      </c>
      <c r="H134" s="99" t="s">
        <v>4571</v>
      </c>
      <c r="I134" s="148" t="s">
        <v>4174</v>
      </c>
      <c r="J134" s="147" t="s">
        <v>4174</v>
      </c>
      <c r="K134" s="148" t="s">
        <v>4559</v>
      </c>
      <c r="L134" s="148" t="s">
        <v>4572</v>
      </c>
      <c r="M134" s="134" t="s">
        <v>4356</v>
      </c>
      <c r="N134" s="508" t="s">
        <v>4174</v>
      </c>
      <c r="O134" s="147" t="s">
        <v>4174</v>
      </c>
      <c r="P134" s="147" t="s">
        <v>4174</v>
      </c>
      <c r="Q134" s="139" t="s">
        <v>4174</v>
      </c>
      <c r="R134" s="139"/>
      <c r="S134" s="140" t="s">
        <v>4174</v>
      </c>
      <c r="T134" s="10"/>
      <c r="U134" s="10"/>
      <c r="V134" s="10"/>
      <c r="W134" s="10"/>
      <c r="X134" s="10"/>
      <c r="Y134" s="10"/>
      <c r="Z134" s="10"/>
      <c r="AA134" s="10"/>
    </row>
    <row r="135" spans="1:27" ht="24" customHeight="1">
      <c r="A135" s="150">
        <v>122</v>
      </c>
      <c r="B135" s="151" t="s">
        <v>4450</v>
      </c>
      <c r="C135" s="188" t="s">
        <v>4174</v>
      </c>
      <c r="D135" s="205" t="s">
        <v>4556</v>
      </c>
      <c r="E135" s="151" t="s">
        <v>2438</v>
      </c>
      <c r="F135" s="126" t="s">
        <v>222</v>
      </c>
      <c r="G135" s="131" t="s">
        <v>39</v>
      </c>
      <c r="H135" s="105" t="s">
        <v>4573</v>
      </c>
      <c r="I135" s="164" t="s">
        <v>4174</v>
      </c>
      <c r="J135" s="189" t="s">
        <v>4174</v>
      </c>
      <c r="K135" s="164" t="s">
        <v>4559</v>
      </c>
      <c r="L135" s="164" t="s">
        <v>4574</v>
      </c>
      <c r="M135" s="135" t="s">
        <v>6</v>
      </c>
      <c r="N135" s="510" t="s">
        <v>4174</v>
      </c>
      <c r="O135" s="189" t="s">
        <v>4174</v>
      </c>
      <c r="P135" s="189" t="s">
        <v>4174</v>
      </c>
      <c r="Q135" s="184" t="s">
        <v>4174</v>
      </c>
      <c r="R135" s="184"/>
      <c r="S135" s="155" t="s">
        <v>4174</v>
      </c>
      <c r="T135" s="10"/>
      <c r="U135" s="10"/>
      <c r="V135" s="10"/>
      <c r="W135" s="10"/>
      <c r="X135" s="10"/>
      <c r="Y135" s="10"/>
      <c r="Z135" s="10"/>
      <c r="AA135" s="10"/>
    </row>
    <row r="136" spans="1:27" ht="14.45">
      <c r="A136" s="215" t="s">
        <v>4575</v>
      </c>
      <c r="B136" s="317"/>
      <c r="C136" s="186"/>
      <c r="D136" s="186"/>
      <c r="E136" s="186" t="s">
        <v>4174</v>
      </c>
      <c r="F136" s="186" t="s">
        <v>4174</v>
      </c>
      <c r="G136" s="186" t="s">
        <v>4174</v>
      </c>
      <c r="H136" s="186" t="s">
        <v>4174</v>
      </c>
      <c r="I136" s="186" t="s">
        <v>4174</v>
      </c>
      <c r="J136" s="186" t="s">
        <v>4174</v>
      </c>
      <c r="K136" s="186" t="s">
        <v>4174</v>
      </c>
      <c r="L136" s="186" t="s">
        <v>4174</v>
      </c>
      <c r="M136" s="186"/>
      <c r="N136" s="509" t="s">
        <v>4174</v>
      </c>
      <c r="O136" s="186" t="s">
        <v>4174</v>
      </c>
      <c r="P136" s="186" t="s">
        <v>4174</v>
      </c>
      <c r="Q136" s="186" t="s">
        <v>4174</v>
      </c>
      <c r="R136" s="186"/>
      <c r="S136" s="187" t="s">
        <v>4174</v>
      </c>
      <c r="T136" s="10"/>
      <c r="U136" s="10"/>
      <c r="V136" s="10"/>
      <c r="W136" s="10"/>
      <c r="X136" s="10"/>
      <c r="Y136" s="10"/>
      <c r="Z136" s="10"/>
      <c r="AA136" s="10"/>
    </row>
    <row r="137" spans="1:27" ht="24" customHeight="1">
      <c r="A137" s="150">
        <v>123</v>
      </c>
      <c r="B137" s="151" t="s">
        <v>4450</v>
      </c>
      <c r="C137" s="151" t="s">
        <v>2501</v>
      </c>
      <c r="D137" s="147" t="s">
        <v>4576</v>
      </c>
      <c r="E137" s="151" t="s">
        <v>2503</v>
      </c>
      <c r="F137" s="125" t="s">
        <v>222</v>
      </c>
      <c r="G137" s="131" t="s">
        <v>39</v>
      </c>
      <c r="H137" s="148" t="s">
        <v>4577</v>
      </c>
      <c r="I137" s="148" t="s">
        <v>4174</v>
      </c>
      <c r="J137" s="147" t="s">
        <v>4174</v>
      </c>
      <c r="K137" s="148" t="s">
        <v>4578</v>
      </c>
      <c r="L137" s="148" t="s">
        <v>4526</v>
      </c>
      <c r="M137" s="136" t="s">
        <v>4356</v>
      </c>
      <c r="N137" s="511" t="s">
        <v>4174</v>
      </c>
      <c r="O137" s="139" t="s">
        <v>4174</v>
      </c>
      <c r="P137" s="139" t="s">
        <v>4174</v>
      </c>
      <c r="Q137" s="139" t="s">
        <v>4174</v>
      </c>
      <c r="R137" s="139"/>
      <c r="S137" s="140" t="s">
        <v>4174</v>
      </c>
      <c r="T137" s="10"/>
      <c r="U137" s="10"/>
      <c r="V137" s="10"/>
      <c r="W137" s="10"/>
      <c r="X137" s="10"/>
      <c r="Y137" s="10"/>
      <c r="Z137" s="10"/>
      <c r="AA137" s="10"/>
    </row>
    <row r="138" spans="1:27" ht="24" customHeight="1">
      <c r="A138" s="150">
        <v>124</v>
      </c>
      <c r="B138" s="151" t="s">
        <v>4450</v>
      </c>
      <c r="C138" s="151" t="s">
        <v>4174</v>
      </c>
      <c r="D138" s="147" t="s">
        <v>4576</v>
      </c>
      <c r="E138" s="151" t="s">
        <v>4579</v>
      </c>
      <c r="F138" s="125" t="s">
        <v>222</v>
      </c>
      <c r="G138" s="131" t="s">
        <v>39</v>
      </c>
      <c r="H138" s="164" t="s">
        <v>4580</v>
      </c>
      <c r="I138" s="148" t="s">
        <v>4174</v>
      </c>
      <c r="J138" s="147" t="s">
        <v>4174</v>
      </c>
      <c r="K138" s="148" t="s">
        <v>4578</v>
      </c>
      <c r="L138" s="147" t="s">
        <v>4581</v>
      </c>
      <c r="M138" s="134" t="s">
        <v>4356</v>
      </c>
      <c r="N138" s="511" t="s">
        <v>4174</v>
      </c>
      <c r="O138" s="139" t="s">
        <v>4174</v>
      </c>
      <c r="P138" s="139" t="s">
        <v>4174</v>
      </c>
      <c r="Q138" s="139" t="s">
        <v>4174</v>
      </c>
      <c r="R138" s="139"/>
      <c r="S138" s="140" t="s">
        <v>4174</v>
      </c>
      <c r="T138" s="10"/>
      <c r="U138" s="10"/>
      <c r="V138" s="10"/>
      <c r="W138" s="10"/>
      <c r="X138" s="10"/>
      <c r="Y138" s="10"/>
      <c r="Z138" s="10"/>
      <c r="AA138" s="10"/>
    </row>
    <row r="139" spans="1:27" ht="24" customHeight="1">
      <c r="A139" s="150">
        <v>125</v>
      </c>
      <c r="B139" s="151" t="s">
        <v>4450</v>
      </c>
      <c r="C139" s="151" t="s">
        <v>4174</v>
      </c>
      <c r="D139" s="147" t="s">
        <v>4576</v>
      </c>
      <c r="E139" s="151" t="s">
        <v>2508</v>
      </c>
      <c r="F139" s="125" t="s">
        <v>222</v>
      </c>
      <c r="G139" s="131" t="s">
        <v>39</v>
      </c>
      <c r="H139" s="180" t="s">
        <v>4582</v>
      </c>
      <c r="I139" s="148" t="s">
        <v>4174</v>
      </c>
      <c r="J139" s="147" t="s">
        <v>4174</v>
      </c>
      <c r="K139" s="148" t="s">
        <v>4578</v>
      </c>
      <c r="L139" s="148" t="s">
        <v>4583</v>
      </c>
      <c r="M139" s="134" t="s">
        <v>4356</v>
      </c>
      <c r="N139" s="511" t="s">
        <v>4174</v>
      </c>
      <c r="O139" s="139" t="s">
        <v>4174</v>
      </c>
      <c r="P139" s="139" t="s">
        <v>4174</v>
      </c>
      <c r="Q139" s="139" t="s">
        <v>4174</v>
      </c>
      <c r="R139" s="139"/>
      <c r="S139" s="140" t="s">
        <v>4174</v>
      </c>
      <c r="T139" s="10"/>
      <c r="U139" s="10"/>
      <c r="V139" s="10"/>
      <c r="W139" s="10"/>
      <c r="X139" s="10"/>
      <c r="Y139" s="10"/>
      <c r="Z139" s="10"/>
      <c r="AA139" s="10"/>
    </row>
    <row r="140" spans="1:27" ht="24" customHeight="1">
      <c r="A140" s="150">
        <v>126</v>
      </c>
      <c r="B140" s="151" t="s">
        <v>4450</v>
      </c>
      <c r="C140" s="151" t="s">
        <v>4174</v>
      </c>
      <c r="D140" s="147" t="s">
        <v>4576</v>
      </c>
      <c r="E140" s="151" t="s">
        <v>2514</v>
      </c>
      <c r="F140" s="125" t="s">
        <v>222</v>
      </c>
      <c r="G140" s="131" t="s">
        <v>39</v>
      </c>
      <c r="H140" s="208" t="s">
        <v>4584</v>
      </c>
      <c r="I140" s="148" t="s">
        <v>4174</v>
      </c>
      <c r="J140" s="147" t="s">
        <v>4174</v>
      </c>
      <c r="K140" s="148" t="s">
        <v>4578</v>
      </c>
      <c r="L140" s="148" t="s">
        <v>4585</v>
      </c>
      <c r="M140" s="134" t="s">
        <v>4356</v>
      </c>
      <c r="N140" s="511" t="s">
        <v>4174</v>
      </c>
      <c r="O140" s="139" t="s">
        <v>4174</v>
      </c>
      <c r="P140" s="139" t="s">
        <v>4174</v>
      </c>
      <c r="Q140" s="139" t="s">
        <v>4174</v>
      </c>
      <c r="R140" s="139"/>
      <c r="S140" s="140" t="s">
        <v>4174</v>
      </c>
      <c r="T140" s="10"/>
      <c r="U140" s="10"/>
      <c r="V140" s="10"/>
      <c r="W140" s="10"/>
      <c r="X140" s="10"/>
      <c r="Y140" s="10"/>
      <c r="Z140" s="10"/>
      <c r="AA140" s="10"/>
    </row>
    <row r="141" spans="1:27" ht="24" customHeight="1">
      <c r="A141" s="150">
        <v>127</v>
      </c>
      <c r="B141" s="151" t="s">
        <v>4450</v>
      </c>
      <c r="C141" s="151" t="s">
        <v>4174</v>
      </c>
      <c r="D141" s="147" t="s">
        <v>4576</v>
      </c>
      <c r="E141" s="151" t="s">
        <v>2520</v>
      </c>
      <c r="F141" s="125" t="s">
        <v>222</v>
      </c>
      <c r="G141" s="131" t="s">
        <v>39</v>
      </c>
      <c r="H141" s="208" t="s">
        <v>4586</v>
      </c>
      <c r="I141" s="148" t="s">
        <v>4174</v>
      </c>
      <c r="J141" s="147" t="s">
        <v>4174</v>
      </c>
      <c r="K141" s="148" t="s">
        <v>4578</v>
      </c>
      <c r="L141" s="148" t="s">
        <v>4587</v>
      </c>
      <c r="M141" s="134" t="s">
        <v>4356</v>
      </c>
      <c r="N141" s="511" t="s">
        <v>4174</v>
      </c>
      <c r="O141" s="139" t="s">
        <v>4174</v>
      </c>
      <c r="P141" s="139" t="s">
        <v>4174</v>
      </c>
      <c r="Q141" s="139" t="s">
        <v>4174</v>
      </c>
      <c r="R141" s="139"/>
      <c r="S141" s="140" t="s">
        <v>4174</v>
      </c>
      <c r="T141" s="10"/>
      <c r="U141" s="10"/>
      <c r="V141" s="10"/>
      <c r="W141" s="10"/>
      <c r="X141" s="10"/>
      <c r="Y141" s="10"/>
      <c r="Z141" s="10"/>
      <c r="AA141" s="10"/>
    </row>
    <row r="142" spans="1:27" ht="24" customHeight="1">
      <c r="A142" s="150">
        <v>128</v>
      </c>
      <c r="B142" s="151" t="s">
        <v>4450</v>
      </c>
      <c r="C142" s="151" t="s">
        <v>4174</v>
      </c>
      <c r="D142" s="147" t="s">
        <v>4576</v>
      </c>
      <c r="E142" s="151" t="s">
        <v>2525</v>
      </c>
      <c r="F142" s="125" t="s">
        <v>222</v>
      </c>
      <c r="G142" s="131" t="s">
        <v>39</v>
      </c>
      <c r="H142" s="208" t="s">
        <v>4588</v>
      </c>
      <c r="I142" s="148" t="s">
        <v>4174</v>
      </c>
      <c r="J142" s="147" t="s">
        <v>4174</v>
      </c>
      <c r="K142" s="148" t="s">
        <v>4578</v>
      </c>
      <c r="L142" s="148" t="s">
        <v>4589</v>
      </c>
      <c r="M142" s="134" t="s">
        <v>4356</v>
      </c>
      <c r="N142" s="511" t="s">
        <v>4174</v>
      </c>
      <c r="O142" s="139" t="s">
        <v>4174</v>
      </c>
      <c r="P142" s="139" t="s">
        <v>4174</v>
      </c>
      <c r="Q142" s="139" t="s">
        <v>4174</v>
      </c>
      <c r="R142" s="139"/>
      <c r="S142" s="140" t="s">
        <v>4174</v>
      </c>
      <c r="T142" s="10"/>
      <c r="U142" s="10"/>
      <c r="V142" s="10"/>
      <c r="W142" s="10"/>
      <c r="X142" s="10"/>
      <c r="Y142" s="10"/>
      <c r="Z142" s="10"/>
      <c r="AA142" s="10"/>
    </row>
    <row r="143" spans="1:27" ht="24" customHeight="1">
      <c r="A143" s="150">
        <v>129</v>
      </c>
      <c r="B143" s="151" t="s">
        <v>4450</v>
      </c>
      <c r="C143" s="209" t="s">
        <v>4174</v>
      </c>
      <c r="D143" s="147" t="s">
        <v>4576</v>
      </c>
      <c r="E143" s="188" t="s">
        <v>2529</v>
      </c>
      <c r="F143" s="204" t="s">
        <v>222</v>
      </c>
      <c r="G143" s="131" t="s">
        <v>39</v>
      </c>
      <c r="H143" s="211" t="s">
        <v>4590</v>
      </c>
      <c r="I143" s="212" t="s">
        <v>4174</v>
      </c>
      <c r="J143" s="213" t="s">
        <v>4174</v>
      </c>
      <c r="K143" s="212" t="s">
        <v>4578</v>
      </c>
      <c r="L143" s="212" t="s">
        <v>4591</v>
      </c>
      <c r="M143" s="135" t="s">
        <v>4356</v>
      </c>
      <c r="N143" s="512" t="s">
        <v>4174</v>
      </c>
      <c r="O143" s="210" t="s">
        <v>4174</v>
      </c>
      <c r="P143" s="210" t="s">
        <v>4174</v>
      </c>
      <c r="Q143" s="210" t="s">
        <v>4174</v>
      </c>
      <c r="R143" s="210"/>
      <c r="S143" s="214" t="s">
        <v>4174</v>
      </c>
      <c r="T143" s="10"/>
      <c r="U143" s="10"/>
      <c r="V143" s="10"/>
      <c r="W143" s="10"/>
      <c r="X143" s="10"/>
      <c r="Y143" s="10"/>
      <c r="Z143" s="10"/>
      <c r="AA143" s="10"/>
    </row>
    <row r="144" spans="1:27" ht="14.45">
      <c r="A144" s="215" t="s">
        <v>4592</v>
      </c>
      <c r="B144" s="317"/>
      <c r="C144" s="186"/>
      <c r="D144" s="186"/>
      <c r="E144" s="186" t="s">
        <v>4174</v>
      </c>
      <c r="F144" s="186" t="s">
        <v>4174</v>
      </c>
      <c r="G144" s="186" t="s">
        <v>4174</v>
      </c>
      <c r="H144" s="186" t="s">
        <v>4174</v>
      </c>
      <c r="I144" s="186" t="s">
        <v>4174</v>
      </c>
      <c r="J144" s="186" t="s">
        <v>4174</v>
      </c>
      <c r="K144" s="186" t="s">
        <v>4174</v>
      </c>
      <c r="L144" s="186" t="s">
        <v>4174</v>
      </c>
      <c r="M144" s="186"/>
      <c r="N144" s="509" t="s">
        <v>4174</v>
      </c>
      <c r="O144" s="186" t="s">
        <v>4174</v>
      </c>
      <c r="P144" s="186" t="s">
        <v>4174</v>
      </c>
      <c r="Q144" s="186" t="s">
        <v>4174</v>
      </c>
      <c r="R144" s="186"/>
      <c r="S144" s="187" t="s">
        <v>4174</v>
      </c>
      <c r="T144" s="167"/>
      <c r="U144" s="10"/>
      <c r="V144" s="10"/>
      <c r="W144" s="10"/>
      <c r="X144" s="10"/>
      <c r="Y144" s="10"/>
      <c r="Z144" s="10"/>
      <c r="AA144" s="10"/>
    </row>
    <row r="145" spans="1:27" ht="24" customHeight="1">
      <c r="A145" s="150">
        <v>130</v>
      </c>
      <c r="B145" s="151" t="s">
        <v>4450</v>
      </c>
      <c r="C145" s="151" t="s">
        <v>2546</v>
      </c>
      <c r="D145" s="144" t="s">
        <v>4593</v>
      </c>
      <c r="E145" s="151" t="s">
        <v>2548</v>
      </c>
      <c r="F145" s="125" t="s">
        <v>222</v>
      </c>
      <c r="G145" s="131" t="s">
        <v>39</v>
      </c>
      <c r="H145" s="145" t="s">
        <v>4594</v>
      </c>
      <c r="I145" s="145" t="s">
        <v>4558</v>
      </c>
      <c r="J145" s="144" t="s">
        <v>4174</v>
      </c>
      <c r="K145" s="145" t="s">
        <v>4595</v>
      </c>
      <c r="L145" s="145" t="s">
        <v>4596</v>
      </c>
      <c r="M145" s="134" t="s">
        <v>4356</v>
      </c>
      <c r="N145" s="513"/>
      <c r="O145" s="139" t="s">
        <v>4174</v>
      </c>
      <c r="P145" s="139" t="s">
        <v>4174</v>
      </c>
      <c r="Q145" s="139" t="s">
        <v>4174</v>
      </c>
      <c r="R145" s="139"/>
      <c r="S145" s="140" t="s">
        <v>4174</v>
      </c>
      <c r="T145" s="10"/>
      <c r="U145" s="10"/>
      <c r="V145" s="10"/>
      <c r="W145" s="10"/>
      <c r="X145" s="10"/>
      <c r="Y145" s="10"/>
      <c r="Z145" s="10"/>
      <c r="AA145" s="10"/>
    </row>
    <row r="146" spans="1:27" ht="24" customHeight="1">
      <c r="A146" s="150">
        <v>131</v>
      </c>
      <c r="B146" s="151" t="s">
        <v>4450</v>
      </c>
      <c r="C146" s="151" t="s">
        <v>4174</v>
      </c>
      <c r="D146" s="144" t="s">
        <v>4593</v>
      </c>
      <c r="E146" s="151" t="s">
        <v>2553</v>
      </c>
      <c r="F146" s="125" t="s">
        <v>222</v>
      </c>
      <c r="G146" s="131" t="s">
        <v>39</v>
      </c>
      <c r="H146" s="145" t="s">
        <v>4597</v>
      </c>
      <c r="I146" s="145" t="s">
        <v>4174</v>
      </c>
      <c r="J146" s="144" t="s">
        <v>4174</v>
      </c>
      <c r="K146" s="145" t="s">
        <v>4595</v>
      </c>
      <c r="L146" s="145" t="s">
        <v>4598</v>
      </c>
      <c r="M146" s="134" t="s">
        <v>4356</v>
      </c>
      <c r="N146" s="514"/>
      <c r="O146" s="139" t="s">
        <v>4174</v>
      </c>
      <c r="P146" s="139" t="s">
        <v>4174</v>
      </c>
      <c r="Q146" s="139" t="s">
        <v>4174</v>
      </c>
      <c r="R146" s="139"/>
      <c r="S146" s="140" t="s">
        <v>4174</v>
      </c>
      <c r="T146" s="10"/>
      <c r="U146" s="10"/>
      <c r="V146" s="10"/>
      <c r="W146" s="10"/>
      <c r="X146" s="10"/>
      <c r="Y146" s="10"/>
      <c r="Z146" s="10"/>
      <c r="AA146" s="10"/>
    </row>
    <row r="147" spans="1:27" ht="24" customHeight="1">
      <c r="A147" s="150">
        <v>132</v>
      </c>
      <c r="B147" s="151" t="s">
        <v>4450</v>
      </c>
      <c r="C147" s="151" t="s">
        <v>4174</v>
      </c>
      <c r="D147" s="144" t="s">
        <v>4593</v>
      </c>
      <c r="E147" s="151" t="s">
        <v>2559</v>
      </c>
      <c r="F147" s="125" t="s">
        <v>403</v>
      </c>
      <c r="G147" s="131" t="s">
        <v>39</v>
      </c>
      <c r="H147" s="145" t="s">
        <v>4599</v>
      </c>
      <c r="I147" s="145" t="s">
        <v>4174</v>
      </c>
      <c r="J147" s="144" t="s">
        <v>4174</v>
      </c>
      <c r="K147" s="145" t="s">
        <v>4595</v>
      </c>
      <c r="L147" s="144" t="s">
        <v>4581</v>
      </c>
      <c r="M147" s="134" t="s">
        <v>4356</v>
      </c>
      <c r="N147" s="514"/>
      <c r="O147" s="139" t="s">
        <v>4174</v>
      </c>
      <c r="P147" s="139" t="s">
        <v>4174</v>
      </c>
      <c r="Q147" s="139" t="s">
        <v>4174</v>
      </c>
      <c r="R147" s="139"/>
      <c r="S147" s="140" t="s">
        <v>4174</v>
      </c>
      <c r="T147" s="10"/>
      <c r="U147" s="10"/>
      <c r="V147" s="10"/>
      <c r="W147" s="10"/>
      <c r="X147" s="10"/>
      <c r="Y147" s="10"/>
      <c r="Z147" s="10"/>
      <c r="AA147" s="10"/>
    </row>
    <row r="148" spans="1:27" ht="15.75" customHeight="1">
      <c r="A148" s="150">
        <v>133</v>
      </c>
      <c r="B148" s="151" t="s">
        <v>4450</v>
      </c>
      <c r="C148" s="151" t="s">
        <v>4174</v>
      </c>
      <c r="D148" s="144" t="s">
        <v>4593</v>
      </c>
      <c r="E148" s="151" t="s">
        <v>2564</v>
      </c>
      <c r="F148" s="125" t="s">
        <v>222</v>
      </c>
      <c r="G148" s="131" t="s">
        <v>39</v>
      </c>
      <c r="H148" s="145" t="s">
        <v>4600</v>
      </c>
      <c r="I148" s="145" t="s">
        <v>4174</v>
      </c>
      <c r="J148" s="144" t="s">
        <v>4174</v>
      </c>
      <c r="K148" s="145" t="s">
        <v>4595</v>
      </c>
      <c r="L148" s="145" t="s">
        <v>4601</v>
      </c>
      <c r="M148" s="134" t="s">
        <v>4356</v>
      </c>
      <c r="N148" s="514"/>
      <c r="O148" s="139" t="s">
        <v>4174</v>
      </c>
      <c r="P148" s="139" t="s">
        <v>4174</v>
      </c>
      <c r="Q148" s="139" t="s">
        <v>4174</v>
      </c>
      <c r="R148" s="139"/>
      <c r="S148" s="140" t="s">
        <v>4174</v>
      </c>
      <c r="T148" s="10"/>
      <c r="U148" s="10"/>
      <c r="V148" s="10"/>
      <c r="W148" s="10"/>
      <c r="X148" s="10"/>
      <c r="Y148" s="10"/>
      <c r="Z148" s="10"/>
      <c r="AA148" s="10"/>
    </row>
    <row r="149" spans="1:27" ht="15.75" customHeight="1">
      <c r="A149" s="150">
        <v>134</v>
      </c>
      <c r="B149" s="151" t="s">
        <v>4450</v>
      </c>
      <c r="C149" s="151" t="s">
        <v>4174</v>
      </c>
      <c r="D149" s="144" t="s">
        <v>4593</v>
      </c>
      <c r="E149" s="151" t="s">
        <v>2569</v>
      </c>
      <c r="F149" s="125" t="s">
        <v>222</v>
      </c>
      <c r="G149" s="131" t="s">
        <v>39</v>
      </c>
      <c r="H149" s="145" t="s">
        <v>4602</v>
      </c>
      <c r="I149" s="145" t="s">
        <v>4174</v>
      </c>
      <c r="J149" s="144" t="s">
        <v>4174</v>
      </c>
      <c r="K149" s="145" t="s">
        <v>4595</v>
      </c>
      <c r="L149" s="145" t="s">
        <v>4603</v>
      </c>
      <c r="M149" s="134" t="s">
        <v>4356</v>
      </c>
      <c r="N149" s="514"/>
      <c r="O149" s="139" t="s">
        <v>4174</v>
      </c>
      <c r="P149" s="139" t="s">
        <v>4174</v>
      </c>
      <c r="Q149" s="139" t="s">
        <v>4174</v>
      </c>
      <c r="R149" s="139"/>
      <c r="S149" s="140" t="s">
        <v>4174</v>
      </c>
      <c r="T149" s="10"/>
      <c r="U149" s="10"/>
      <c r="V149" s="10"/>
      <c r="W149" s="10"/>
      <c r="X149" s="10"/>
      <c r="Y149" s="10"/>
      <c r="Z149" s="10"/>
      <c r="AA149" s="10"/>
    </row>
    <row r="150" spans="1:27" ht="15.75" customHeight="1">
      <c r="A150" s="150">
        <v>135</v>
      </c>
      <c r="B150" s="151" t="s">
        <v>4450</v>
      </c>
      <c r="C150" s="151" t="s">
        <v>4174</v>
      </c>
      <c r="D150" s="144" t="s">
        <v>4593</v>
      </c>
      <c r="E150" s="151" t="s">
        <v>2574</v>
      </c>
      <c r="F150" s="125" t="s">
        <v>403</v>
      </c>
      <c r="G150" s="131" t="s">
        <v>39</v>
      </c>
      <c r="H150" s="145" t="s">
        <v>4604</v>
      </c>
      <c r="I150" s="145" t="s">
        <v>4174</v>
      </c>
      <c r="J150" s="144" t="s">
        <v>4174</v>
      </c>
      <c r="K150" s="145" t="s">
        <v>4595</v>
      </c>
      <c r="L150" s="160" t="s">
        <v>4545</v>
      </c>
      <c r="M150" s="134" t="s">
        <v>4356</v>
      </c>
      <c r="N150" s="514"/>
      <c r="O150" s="139" t="s">
        <v>4174</v>
      </c>
      <c r="P150" s="139" t="s">
        <v>4174</v>
      </c>
      <c r="Q150" s="139" t="s">
        <v>4174</v>
      </c>
      <c r="R150" s="139"/>
      <c r="S150" s="140" t="s">
        <v>4174</v>
      </c>
      <c r="T150" s="10"/>
      <c r="U150" s="10"/>
      <c r="V150" s="10"/>
      <c r="W150" s="10"/>
      <c r="X150" s="10"/>
      <c r="Y150" s="10"/>
      <c r="Z150" s="10"/>
      <c r="AA150" s="10"/>
    </row>
    <row r="151" spans="1:27" ht="15.75" customHeight="1">
      <c r="A151" s="150">
        <v>136</v>
      </c>
      <c r="B151" s="151" t="s">
        <v>4450</v>
      </c>
      <c r="C151" s="188" t="s">
        <v>4174</v>
      </c>
      <c r="D151" s="144" t="s">
        <v>4593</v>
      </c>
      <c r="E151" s="188" t="s">
        <v>2579</v>
      </c>
      <c r="F151" s="126" t="s">
        <v>222</v>
      </c>
      <c r="G151" s="131" t="s">
        <v>39</v>
      </c>
      <c r="H151" s="159" t="s">
        <v>4605</v>
      </c>
      <c r="I151" s="159" t="s">
        <v>4174</v>
      </c>
      <c r="J151" s="202" t="s">
        <v>4174</v>
      </c>
      <c r="K151" s="159" t="s">
        <v>4595</v>
      </c>
      <c r="L151" s="216" t="s">
        <v>4589</v>
      </c>
      <c r="M151" s="135" t="s">
        <v>4356</v>
      </c>
      <c r="N151" s="515"/>
      <c r="O151" s="184" t="s">
        <v>4174</v>
      </c>
      <c r="P151" s="184" t="s">
        <v>4174</v>
      </c>
      <c r="Q151" s="184" t="s">
        <v>4174</v>
      </c>
      <c r="R151" s="184"/>
      <c r="S151" s="155" t="s">
        <v>4174</v>
      </c>
      <c r="T151" s="10"/>
      <c r="U151" s="10"/>
      <c r="V151" s="10"/>
      <c r="W151" s="10"/>
      <c r="X151" s="10"/>
      <c r="Y151" s="10"/>
      <c r="Z151" s="10"/>
      <c r="AA151" s="10"/>
    </row>
    <row r="152" spans="1:27" ht="15.75" customHeight="1">
      <c r="A152" s="185" t="s">
        <v>4606</v>
      </c>
      <c r="B152" s="186"/>
      <c r="C152" s="186"/>
      <c r="D152" s="186"/>
      <c r="E152" s="186" t="s">
        <v>4174</v>
      </c>
      <c r="F152" s="186" t="s">
        <v>4174</v>
      </c>
      <c r="G152" s="186" t="s">
        <v>4174</v>
      </c>
      <c r="H152" s="186" t="s">
        <v>4174</v>
      </c>
      <c r="I152" s="186" t="s">
        <v>4174</v>
      </c>
      <c r="J152" s="186" t="s">
        <v>4174</v>
      </c>
      <c r="K152" s="186" t="s">
        <v>4174</v>
      </c>
      <c r="L152" s="186" t="s">
        <v>4174</v>
      </c>
      <c r="M152" s="186"/>
      <c r="N152" s="509" t="s">
        <v>4174</v>
      </c>
      <c r="O152" s="186" t="s">
        <v>4174</v>
      </c>
      <c r="P152" s="186" t="s">
        <v>4174</v>
      </c>
      <c r="Q152" s="186" t="s">
        <v>4174</v>
      </c>
      <c r="R152" s="186"/>
      <c r="S152" s="187" t="s">
        <v>4174</v>
      </c>
      <c r="T152" s="167"/>
      <c r="U152" s="10"/>
      <c r="V152" s="10"/>
      <c r="W152" s="10"/>
      <c r="X152" s="10"/>
      <c r="Y152" s="10"/>
      <c r="Z152" s="10"/>
      <c r="AA152" s="10"/>
    </row>
    <row r="153" spans="1:27" ht="15.75" customHeight="1">
      <c r="A153" s="150">
        <v>137</v>
      </c>
      <c r="B153" s="151" t="s">
        <v>4450</v>
      </c>
      <c r="C153" s="151" t="s">
        <v>2634</v>
      </c>
      <c r="D153" s="205" t="s">
        <v>4607</v>
      </c>
      <c r="E153" s="151" t="s">
        <v>2636</v>
      </c>
      <c r="F153" s="125" t="s">
        <v>222</v>
      </c>
      <c r="G153" s="131" t="s">
        <v>39</v>
      </c>
      <c r="H153" s="148" t="s">
        <v>4608</v>
      </c>
      <c r="I153" s="148" t="s">
        <v>4174</v>
      </c>
      <c r="J153" s="147" t="s">
        <v>4174</v>
      </c>
      <c r="K153" s="148" t="s">
        <v>4609</v>
      </c>
      <c r="L153" s="148" t="s">
        <v>4610</v>
      </c>
      <c r="M153" s="135" t="s">
        <v>4356</v>
      </c>
      <c r="N153" s="515"/>
      <c r="O153" s="139" t="s">
        <v>4174</v>
      </c>
      <c r="P153" s="139" t="s">
        <v>4174</v>
      </c>
      <c r="Q153" s="139" t="s">
        <v>4174</v>
      </c>
      <c r="R153" s="139"/>
      <c r="S153" s="140" t="s">
        <v>4174</v>
      </c>
      <c r="T153" s="10"/>
      <c r="U153" s="10"/>
      <c r="V153" s="10"/>
      <c r="W153" s="10"/>
      <c r="X153" s="10"/>
      <c r="Y153" s="10"/>
      <c r="Z153" s="10"/>
      <c r="AA153" s="10"/>
    </row>
    <row r="154" spans="1:27" ht="15.75" customHeight="1">
      <c r="A154" s="150">
        <v>138</v>
      </c>
      <c r="B154" s="151" t="s">
        <v>4450</v>
      </c>
      <c r="C154" s="151" t="s">
        <v>4174</v>
      </c>
      <c r="D154" s="205" t="s">
        <v>4607</v>
      </c>
      <c r="E154" s="151" t="s">
        <v>2641</v>
      </c>
      <c r="F154" s="125" t="s">
        <v>222</v>
      </c>
      <c r="G154" s="131" t="s">
        <v>39</v>
      </c>
      <c r="H154" s="148" t="s">
        <v>4611</v>
      </c>
      <c r="I154" s="148" t="s">
        <v>4174</v>
      </c>
      <c r="J154" s="147" t="s">
        <v>4174</v>
      </c>
      <c r="K154" s="148" t="s">
        <v>4609</v>
      </c>
      <c r="L154" s="148" t="s">
        <v>4612</v>
      </c>
      <c r="M154" s="135" t="s">
        <v>4356</v>
      </c>
      <c r="N154" s="515"/>
      <c r="O154" s="139" t="s">
        <v>4174</v>
      </c>
      <c r="P154" s="139" t="s">
        <v>4174</v>
      </c>
      <c r="Q154" s="139" t="s">
        <v>4174</v>
      </c>
      <c r="R154" s="139"/>
      <c r="S154" s="140" t="s">
        <v>4174</v>
      </c>
      <c r="T154" s="10"/>
      <c r="U154" s="10"/>
      <c r="V154" s="10"/>
      <c r="W154" s="10"/>
      <c r="X154" s="10"/>
      <c r="Y154" s="10"/>
      <c r="Z154" s="10"/>
      <c r="AA154" s="10"/>
    </row>
    <row r="155" spans="1:27" ht="15.75" customHeight="1">
      <c r="A155" s="150">
        <v>139</v>
      </c>
      <c r="B155" s="151" t="s">
        <v>4450</v>
      </c>
      <c r="C155" s="151" t="s">
        <v>4174</v>
      </c>
      <c r="D155" s="205" t="s">
        <v>4607</v>
      </c>
      <c r="E155" s="151" t="s">
        <v>2646</v>
      </c>
      <c r="F155" s="125" t="s">
        <v>222</v>
      </c>
      <c r="G155" s="131" t="s">
        <v>39</v>
      </c>
      <c r="H155" s="148" t="s">
        <v>4613</v>
      </c>
      <c r="I155" s="148" t="s">
        <v>4174</v>
      </c>
      <c r="J155" s="147" t="s">
        <v>4174</v>
      </c>
      <c r="K155" s="148" t="s">
        <v>4609</v>
      </c>
      <c r="L155" s="148" t="s">
        <v>4612</v>
      </c>
      <c r="M155" s="135" t="s">
        <v>4356</v>
      </c>
      <c r="N155" s="515"/>
      <c r="O155" s="139" t="s">
        <v>4174</v>
      </c>
      <c r="P155" s="139" t="s">
        <v>4174</v>
      </c>
      <c r="Q155" s="139" t="s">
        <v>4174</v>
      </c>
      <c r="R155" s="139"/>
      <c r="S155" s="140" t="s">
        <v>4174</v>
      </c>
      <c r="T155" s="10"/>
      <c r="U155" s="10"/>
      <c r="V155" s="10"/>
      <c r="W155" s="10"/>
      <c r="X155" s="10"/>
      <c r="Y155" s="10"/>
      <c r="Z155" s="10"/>
      <c r="AA155" s="10"/>
    </row>
    <row r="156" spans="1:27" ht="15.75" customHeight="1">
      <c r="A156" s="150">
        <v>140</v>
      </c>
      <c r="B156" s="151" t="s">
        <v>4450</v>
      </c>
      <c r="C156" s="151" t="s">
        <v>4174</v>
      </c>
      <c r="D156" s="205" t="s">
        <v>4607</v>
      </c>
      <c r="E156" s="151" t="s">
        <v>2651</v>
      </c>
      <c r="F156" s="125" t="s">
        <v>222</v>
      </c>
      <c r="G156" s="131" t="s">
        <v>39</v>
      </c>
      <c r="H156" s="148" t="s">
        <v>4614</v>
      </c>
      <c r="I156" s="148" t="s">
        <v>4174</v>
      </c>
      <c r="J156" s="147" t="s">
        <v>4174</v>
      </c>
      <c r="K156" s="148" t="s">
        <v>4609</v>
      </c>
      <c r="L156" s="148" t="s">
        <v>4615</v>
      </c>
      <c r="M156" s="135" t="s">
        <v>4356</v>
      </c>
      <c r="N156" s="515"/>
      <c r="O156" s="139" t="s">
        <v>4174</v>
      </c>
      <c r="P156" s="139" t="s">
        <v>4174</v>
      </c>
      <c r="Q156" s="139" t="s">
        <v>4174</v>
      </c>
      <c r="R156" s="139"/>
      <c r="S156" s="140" t="s">
        <v>4174</v>
      </c>
      <c r="T156" s="10"/>
      <c r="U156" s="10"/>
      <c r="V156" s="10"/>
      <c r="W156" s="10"/>
      <c r="X156" s="10"/>
      <c r="Y156" s="10"/>
      <c r="Z156" s="10"/>
      <c r="AA156" s="10"/>
    </row>
    <row r="157" spans="1:27" ht="15.75" customHeight="1">
      <c r="A157" s="150">
        <v>141</v>
      </c>
      <c r="B157" s="151" t="s">
        <v>4450</v>
      </c>
      <c r="C157" s="151" t="s">
        <v>4174</v>
      </c>
      <c r="D157" s="205" t="s">
        <v>4607</v>
      </c>
      <c r="E157" s="151" t="s">
        <v>2657</v>
      </c>
      <c r="F157" s="125" t="s">
        <v>222</v>
      </c>
      <c r="G157" s="131" t="s">
        <v>39</v>
      </c>
      <c r="H157" s="148" t="s">
        <v>4616</v>
      </c>
      <c r="I157" s="148" t="s">
        <v>4174</v>
      </c>
      <c r="J157" s="147" t="s">
        <v>4174</v>
      </c>
      <c r="K157" s="148" t="s">
        <v>4609</v>
      </c>
      <c r="L157" s="148" t="s">
        <v>4617</v>
      </c>
      <c r="M157" s="135" t="s">
        <v>4356</v>
      </c>
      <c r="N157" s="515"/>
      <c r="O157" s="139" t="s">
        <v>4174</v>
      </c>
      <c r="P157" s="139" t="s">
        <v>4174</v>
      </c>
      <c r="Q157" s="139" t="s">
        <v>4174</v>
      </c>
      <c r="R157" s="139"/>
      <c r="S157" s="140" t="s">
        <v>4174</v>
      </c>
      <c r="T157" s="10"/>
      <c r="U157" s="10"/>
      <c r="V157" s="10"/>
      <c r="W157" s="10"/>
      <c r="X157" s="10"/>
      <c r="Y157" s="10"/>
      <c r="Z157" s="10"/>
      <c r="AA157" s="10"/>
    </row>
    <row r="158" spans="1:27" ht="15.75" customHeight="1">
      <c r="A158" s="150">
        <v>142</v>
      </c>
      <c r="B158" s="151" t="s">
        <v>4450</v>
      </c>
      <c r="C158" s="151" t="s">
        <v>4174</v>
      </c>
      <c r="D158" s="205" t="s">
        <v>4607</v>
      </c>
      <c r="E158" s="151" t="s">
        <v>2663</v>
      </c>
      <c r="F158" s="125" t="s">
        <v>403</v>
      </c>
      <c r="G158" s="131" t="s">
        <v>39</v>
      </c>
      <c r="H158" s="148" t="s">
        <v>4618</v>
      </c>
      <c r="I158" s="148" t="s">
        <v>4174</v>
      </c>
      <c r="J158" s="148" t="s">
        <v>4174</v>
      </c>
      <c r="K158" s="148" t="s">
        <v>4609</v>
      </c>
      <c r="L158" s="147" t="s">
        <v>4565</v>
      </c>
      <c r="M158" s="134" t="s">
        <v>4356</v>
      </c>
      <c r="N158" s="514"/>
      <c r="O158" s="139" t="s">
        <v>4174</v>
      </c>
      <c r="P158" s="139" t="s">
        <v>4174</v>
      </c>
      <c r="Q158" s="139" t="s">
        <v>4174</v>
      </c>
      <c r="R158" s="139"/>
      <c r="S158" s="140" t="s">
        <v>4174</v>
      </c>
      <c r="T158" s="10"/>
      <c r="U158" s="10"/>
      <c r="V158" s="10"/>
      <c r="W158" s="10"/>
      <c r="X158" s="10"/>
      <c r="Y158" s="10"/>
      <c r="Z158" s="10"/>
      <c r="AA158" s="10"/>
    </row>
    <row r="159" spans="1:27" ht="15.75" customHeight="1">
      <c r="A159" s="217" t="s">
        <v>4395</v>
      </c>
      <c r="B159" s="318"/>
      <c r="C159" s="218"/>
      <c r="D159" s="218"/>
      <c r="E159" s="217" t="s">
        <v>4174</v>
      </c>
      <c r="F159" s="217" t="s">
        <v>4174</v>
      </c>
      <c r="G159" s="217" t="s">
        <v>4174</v>
      </c>
      <c r="H159" s="217" t="s">
        <v>4174</v>
      </c>
      <c r="I159" s="217" t="s">
        <v>4174</v>
      </c>
      <c r="J159" s="217" t="s">
        <v>4174</v>
      </c>
      <c r="K159" s="217" t="s">
        <v>4174</v>
      </c>
      <c r="L159" s="217" t="s">
        <v>4174</v>
      </c>
      <c r="M159" s="217"/>
      <c r="N159" s="516" t="s">
        <v>4174</v>
      </c>
      <c r="O159" s="217" t="s">
        <v>4174</v>
      </c>
      <c r="P159" s="217" t="s">
        <v>4174</v>
      </c>
      <c r="Q159" s="217" t="s">
        <v>4174</v>
      </c>
      <c r="R159" s="217"/>
      <c r="S159" s="217" t="s">
        <v>4174</v>
      </c>
      <c r="T159" s="10"/>
      <c r="U159" s="10"/>
      <c r="V159" s="10"/>
      <c r="W159" s="10"/>
      <c r="X159" s="10"/>
      <c r="Y159" s="10"/>
      <c r="Z159" s="10"/>
      <c r="AA159" s="10"/>
    </row>
    <row r="160" spans="1:27" ht="15.75" customHeight="1">
      <c r="A160" s="157">
        <v>143</v>
      </c>
      <c r="B160" s="151" t="s">
        <v>4450</v>
      </c>
      <c r="C160" s="158" t="s">
        <v>3179</v>
      </c>
      <c r="D160" s="161" t="s">
        <v>4619</v>
      </c>
      <c r="E160" s="219" t="s">
        <v>3181</v>
      </c>
      <c r="F160" s="200" t="s">
        <v>222</v>
      </c>
      <c r="G160" s="131" t="s">
        <v>39</v>
      </c>
      <c r="H160" s="161" t="s">
        <v>4620</v>
      </c>
      <c r="I160" s="161" t="s">
        <v>4621</v>
      </c>
      <c r="J160" s="162" t="s">
        <v>4174</v>
      </c>
      <c r="K160" s="161" t="s">
        <v>4622</v>
      </c>
      <c r="L160" s="161" t="s">
        <v>4623</v>
      </c>
      <c r="M160" s="135" t="s">
        <v>4356</v>
      </c>
      <c r="N160" s="515"/>
      <c r="O160" s="152" t="s">
        <v>4174</v>
      </c>
      <c r="P160" s="152" t="s">
        <v>4174</v>
      </c>
      <c r="Q160" s="152" t="s">
        <v>4174</v>
      </c>
      <c r="R160" s="152"/>
      <c r="S160" s="154" t="s">
        <v>4174</v>
      </c>
      <c r="T160" s="10"/>
      <c r="U160" s="10"/>
      <c r="V160" s="10"/>
      <c r="W160" s="10"/>
      <c r="X160" s="10"/>
      <c r="Y160" s="10"/>
      <c r="Z160" s="10"/>
      <c r="AA160" s="10"/>
    </row>
    <row r="161" spans="1:27" ht="15.75" customHeight="1">
      <c r="A161" s="150">
        <v>144</v>
      </c>
      <c r="B161" s="151" t="s">
        <v>4450</v>
      </c>
      <c r="C161" s="151" t="s">
        <v>4174</v>
      </c>
      <c r="D161" s="161" t="s">
        <v>4619</v>
      </c>
      <c r="E161" s="219" t="s">
        <v>3186</v>
      </c>
      <c r="F161" s="220" t="s">
        <v>222</v>
      </c>
      <c r="G161" s="131" t="s">
        <v>39</v>
      </c>
      <c r="H161" s="148" t="s">
        <v>4624</v>
      </c>
      <c r="I161" s="148" t="s">
        <v>4174</v>
      </c>
      <c r="J161" s="147" t="s">
        <v>4174</v>
      </c>
      <c r="K161" s="148" t="s">
        <v>4622</v>
      </c>
      <c r="L161" s="148" t="s">
        <v>4625</v>
      </c>
      <c r="M161" s="135" t="s">
        <v>4356</v>
      </c>
      <c r="N161" s="515"/>
      <c r="O161" s="139" t="s">
        <v>4174</v>
      </c>
      <c r="P161" s="139" t="s">
        <v>4174</v>
      </c>
      <c r="Q161" s="139" t="s">
        <v>4174</v>
      </c>
      <c r="R161" s="139"/>
      <c r="S161" s="140" t="s">
        <v>4174</v>
      </c>
      <c r="T161" s="10"/>
      <c r="U161" s="10"/>
      <c r="V161" s="10"/>
      <c r="W161" s="10"/>
      <c r="X161" s="10"/>
      <c r="Y161" s="10"/>
      <c r="Z161" s="10"/>
      <c r="AA161" s="10"/>
    </row>
    <row r="162" spans="1:27" ht="15.75" customHeight="1">
      <c r="A162" s="157">
        <v>145</v>
      </c>
      <c r="B162" s="151" t="s">
        <v>4450</v>
      </c>
      <c r="C162" s="151" t="s">
        <v>3451</v>
      </c>
      <c r="D162" s="148" t="s">
        <v>4626</v>
      </c>
      <c r="E162" s="198" t="s">
        <v>3453</v>
      </c>
      <c r="F162" s="220" t="s">
        <v>222</v>
      </c>
      <c r="G162" s="131" t="s">
        <v>39</v>
      </c>
      <c r="H162" s="148" t="s">
        <v>4627</v>
      </c>
      <c r="I162" s="148" t="s">
        <v>4174</v>
      </c>
      <c r="J162" s="147" t="s">
        <v>4174</v>
      </c>
      <c r="K162" s="148" t="s">
        <v>4622</v>
      </c>
      <c r="L162" s="148" t="s">
        <v>4628</v>
      </c>
      <c r="M162" s="135" t="s">
        <v>4356</v>
      </c>
      <c r="N162" s="515"/>
      <c r="O162" s="139" t="s">
        <v>4174</v>
      </c>
      <c r="P162" s="139" t="s">
        <v>4174</v>
      </c>
      <c r="Q162" s="139" t="s">
        <v>4174</v>
      </c>
      <c r="R162" s="139"/>
      <c r="S162" s="140" t="s">
        <v>4174</v>
      </c>
      <c r="T162" s="10"/>
      <c r="U162" s="10"/>
      <c r="V162" s="10"/>
      <c r="W162" s="10"/>
      <c r="X162" s="10"/>
      <c r="Y162" s="10"/>
      <c r="Z162" s="10"/>
      <c r="AA162" s="10"/>
    </row>
    <row r="163" spans="1:27" ht="15.75" customHeight="1">
      <c r="A163" s="150">
        <v>146</v>
      </c>
      <c r="B163" s="151" t="s">
        <v>4450</v>
      </c>
      <c r="C163" s="151" t="s">
        <v>4174</v>
      </c>
      <c r="D163" s="148" t="s">
        <v>4626</v>
      </c>
      <c r="E163" s="198" t="s">
        <v>4629</v>
      </c>
      <c r="F163" s="220" t="s">
        <v>222</v>
      </c>
      <c r="G163" s="131" t="s">
        <v>39</v>
      </c>
      <c r="H163" s="148" t="s">
        <v>4630</v>
      </c>
      <c r="I163" s="148" t="s">
        <v>4174</v>
      </c>
      <c r="J163" s="147" t="s">
        <v>4174</v>
      </c>
      <c r="K163" s="148" t="s">
        <v>4622</v>
      </c>
      <c r="L163" s="148" t="s">
        <v>4631</v>
      </c>
      <c r="M163" s="135" t="s">
        <v>4356</v>
      </c>
      <c r="N163" s="515"/>
      <c r="O163" s="139" t="s">
        <v>4174</v>
      </c>
      <c r="P163" s="139" t="s">
        <v>4174</v>
      </c>
      <c r="Q163" s="139" t="s">
        <v>4174</v>
      </c>
      <c r="R163" s="139"/>
      <c r="S163" s="140" t="s">
        <v>4174</v>
      </c>
      <c r="T163" s="10"/>
      <c r="U163" s="10"/>
      <c r="V163" s="10"/>
      <c r="W163" s="10"/>
      <c r="X163" s="10"/>
      <c r="Y163" s="10"/>
      <c r="Z163" s="10"/>
      <c r="AA163" s="10"/>
    </row>
    <row r="164" spans="1:27" ht="15.75" customHeight="1">
      <c r="A164" s="157">
        <v>147</v>
      </c>
      <c r="B164" s="151" t="s">
        <v>4450</v>
      </c>
      <c r="C164" s="151" t="s">
        <v>4632</v>
      </c>
      <c r="D164" s="148" t="s">
        <v>4633</v>
      </c>
      <c r="E164" s="198" t="s">
        <v>4634</v>
      </c>
      <c r="F164" s="220" t="s">
        <v>222</v>
      </c>
      <c r="G164" s="131" t="s">
        <v>39</v>
      </c>
      <c r="H164" s="148" t="s">
        <v>4635</v>
      </c>
      <c r="I164" s="163" t="s">
        <v>4636</v>
      </c>
      <c r="J164" s="147" t="s">
        <v>4174</v>
      </c>
      <c r="K164" s="148" t="s">
        <v>4622</v>
      </c>
      <c r="L164" s="148" t="s">
        <v>4637</v>
      </c>
      <c r="M164" s="135" t="s">
        <v>4356</v>
      </c>
      <c r="N164" s="515"/>
      <c r="O164" s="139" t="s">
        <v>4174</v>
      </c>
      <c r="P164" s="139" t="s">
        <v>4174</v>
      </c>
      <c r="Q164" s="139" t="s">
        <v>4174</v>
      </c>
      <c r="R164" s="139"/>
      <c r="S164" s="140" t="s">
        <v>4174</v>
      </c>
      <c r="T164" s="10"/>
      <c r="U164" s="10"/>
      <c r="V164" s="10"/>
      <c r="W164" s="10"/>
      <c r="X164" s="10"/>
      <c r="Y164" s="10"/>
      <c r="Z164" s="10"/>
      <c r="AA164" s="10"/>
    </row>
    <row r="165" spans="1:27" ht="15.75" customHeight="1">
      <c r="A165" s="150">
        <v>148</v>
      </c>
      <c r="B165" s="151" t="s">
        <v>4450</v>
      </c>
      <c r="C165" s="151" t="s">
        <v>4174</v>
      </c>
      <c r="D165" s="148" t="s">
        <v>4633</v>
      </c>
      <c r="E165" s="198" t="s">
        <v>4638</v>
      </c>
      <c r="F165" s="220" t="s">
        <v>222</v>
      </c>
      <c r="G165" s="131" t="s">
        <v>39</v>
      </c>
      <c r="H165" s="148" t="s">
        <v>4639</v>
      </c>
      <c r="I165" s="163" t="s">
        <v>4636</v>
      </c>
      <c r="J165" s="147" t="s">
        <v>4174</v>
      </c>
      <c r="K165" s="148" t="s">
        <v>4622</v>
      </c>
      <c r="L165" s="148" t="s">
        <v>4640</v>
      </c>
      <c r="M165" s="135" t="s">
        <v>4356</v>
      </c>
      <c r="N165" s="515"/>
      <c r="O165" s="139" t="s">
        <v>4174</v>
      </c>
      <c r="P165" s="139" t="s">
        <v>4174</v>
      </c>
      <c r="Q165" s="139" t="s">
        <v>4174</v>
      </c>
      <c r="R165" s="139"/>
      <c r="S165" s="140" t="s">
        <v>4174</v>
      </c>
      <c r="T165" s="10"/>
      <c r="U165" s="10"/>
      <c r="V165" s="10"/>
      <c r="W165" s="10"/>
      <c r="X165" s="10"/>
      <c r="Y165" s="10"/>
      <c r="Z165" s="10"/>
      <c r="AA165" s="10"/>
    </row>
    <row r="166" spans="1:27" ht="15.75" customHeight="1">
      <c r="A166" s="157">
        <v>149</v>
      </c>
      <c r="B166" s="151" t="s">
        <v>4450</v>
      </c>
      <c r="C166" s="158" t="s">
        <v>4174</v>
      </c>
      <c r="D166" s="162" t="s">
        <v>4641</v>
      </c>
      <c r="E166" s="219" t="s">
        <v>4629</v>
      </c>
      <c r="F166" s="200" t="s">
        <v>403</v>
      </c>
      <c r="G166" s="131" t="s">
        <v>39</v>
      </c>
      <c r="H166" s="161" t="s">
        <v>4641</v>
      </c>
      <c r="I166" s="161" t="s">
        <v>4642</v>
      </c>
      <c r="J166" s="162" t="s">
        <v>4174</v>
      </c>
      <c r="K166" s="161" t="s">
        <v>4643</v>
      </c>
      <c r="L166" s="161" t="s">
        <v>4644</v>
      </c>
      <c r="M166" s="135" t="s">
        <v>4356</v>
      </c>
      <c r="N166" s="515"/>
      <c r="O166" s="152" t="s">
        <v>4174</v>
      </c>
      <c r="P166" s="152" t="s">
        <v>4174</v>
      </c>
      <c r="Q166" s="152" t="s">
        <v>4174</v>
      </c>
      <c r="R166" s="152"/>
      <c r="S166" s="154" t="s">
        <v>4174</v>
      </c>
      <c r="T166" s="10"/>
      <c r="U166" s="10"/>
      <c r="V166" s="10"/>
      <c r="W166" s="10"/>
      <c r="X166" s="10"/>
      <c r="Y166" s="10"/>
      <c r="Z166" s="10"/>
      <c r="AA166" s="10"/>
    </row>
    <row r="167" spans="1:27" ht="15.75" customHeight="1">
      <c r="A167" s="150">
        <v>150</v>
      </c>
      <c r="B167" s="151" t="s">
        <v>4450</v>
      </c>
      <c r="C167" s="151" t="s">
        <v>4645</v>
      </c>
      <c r="D167" s="147" t="s">
        <v>4646</v>
      </c>
      <c r="E167" s="198" t="s">
        <v>3464</v>
      </c>
      <c r="F167" s="220" t="s">
        <v>403</v>
      </c>
      <c r="G167" s="131" t="s">
        <v>39</v>
      </c>
      <c r="H167" s="148" t="s">
        <v>4647</v>
      </c>
      <c r="I167" s="148" t="s">
        <v>4174</v>
      </c>
      <c r="J167" s="147" t="s">
        <v>4174</v>
      </c>
      <c r="K167" s="148" t="s">
        <v>4648</v>
      </c>
      <c r="L167" s="148" t="s">
        <v>4649</v>
      </c>
      <c r="M167" s="135" t="s">
        <v>4356</v>
      </c>
      <c r="N167" s="515"/>
      <c r="O167" s="139" t="s">
        <v>4174</v>
      </c>
      <c r="P167" s="139" t="s">
        <v>4174</v>
      </c>
      <c r="Q167" s="139" t="s">
        <v>4174</v>
      </c>
      <c r="R167" s="139"/>
      <c r="S167" s="140" t="s">
        <v>4174</v>
      </c>
      <c r="T167" s="10"/>
      <c r="U167" s="10"/>
      <c r="V167" s="10"/>
      <c r="W167" s="10"/>
      <c r="X167" s="10"/>
      <c r="Y167" s="10"/>
      <c r="Z167" s="10"/>
      <c r="AA167" s="10"/>
    </row>
    <row r="168" spans="1:27" ht="15.75" customHeight="1">
      <c r="A168" s="157">
        <v>151</v>
      </c>
      <c r="B168" s="151" t="s">
        <v>4450</v>
      </c>
      <c r="C168" s="151" t="s">
        <v>4174</v>
      </c>
      <c r="D168" s="147" t="s">
        <v>4646</v>
      </c>
      <c r="E168" s="198" t="s">
        <v>3464</v>
      </c>
      <c r="F168" s="220" t="s">
        <v>222</v>
      </c>
      <c r="G168" s="131" t="s">
        <v>39</v>
      </c>
      <c r="H168" s="148" t="s">
        <v>4650</v>
      </c>
      <c r="I168" s="148" t="s">
        <v>4651</v>
      </c>
      <c r="J168" s="147" t="s">
        <v>4174</v>
      </c>
      <c r="K168" s="148" t="s">
        <v>4652</v>
      </c>
      <c r="L168" s="148" t="s">
        <v>4653</v>
      </c>
      <c r="M168" s="135" t="s">
        <v>4356</v>
      </c>
      <c r="N168" s="515"/>
      <c r="O168" s="139" t="s">
        <v>4174</v>
      </c>
      <c r="P168" s="139" t="s">
        <v>4174</v>
      </c>
      <c r="Q168" s="139" t="s">
        <v>4174</v>
      </c>
      <c r="R168" s="139"/>
      <c r="S168" s="140" t="s">
        <v>4174</v>
      </c>
      <c r="T168" s="10"/>
      <c r="U168" s="10"/>
      <c r="V168" s="10"/>
      <c r="W168" s="10"/>
      <c r="X168" s="10"/>
      <c r="Y168" s="10"/>
      <c r="Z168" s="10"/>
      <c r="AA168" s="10"/>
    </row>
    <row r="169" spans="1:27" ht="15.75" customHeight="1">
      <c r="A169" s="150">
        <v>152</v>
      </c>
      <c r="B169" s="151" t="s">
        <v>4450</v>
      </c>
      <c r="C169" s="151" t="s">
        <v>4654</v>
      </c>
      <c r="D169" s="147" t="s">
        <v>4655</v>
      </c>
      <c r="E169" s="198" t="s">
        <v>3181</v>
      </c>
      <c r="F169" s="220" t="s">
        <v>222</v>
      </c>
      <c r="G169" s="131" t="s">
        <v>39</v>
      </c>
      <c r="H169" s="148" t="s">
        <v>4656</v>
      </c>
      <c r="I169" s="148" t="s">
        <v>4174</v>
      </c>
      <c r="J169" s="147" t="s">
        <v>4174</v>
      </c>
      <c r="K169" s="148" t="s">
        <v>4622</v>
      </c>
      <c r="L169" s="164" t="s">
        <v>4657</v>
      </c>
      <c r="M169" s="135" t="s">
        <v>4356</v>
      </c>
      <c r="N169" s="515"/>
      <c r="O169" s="139" t="s">
        <v>4174</v>
      </c>
      <c r="P169" s="139" t="s">
        <v>4174</v>
      </c>
      <c r="Q169" s="139" t="s">
        <v>4174</v>
      </c>
      <c r="R169" s="139"/>
      <c r="S169" s="140" t="s">
        <v>4174</v>
      </c>
      <c r="T169" s="10"/>
      <c r="U169" s="10"/>
      <c r="V169" s="10"/>
      <c r="W169" s="10"/>
      <c r="X169" s="10"/>
      <c r="Y169" s="10"/>
      <c r="Z169" s="10"/>
      <c r="AA169" s="10"/>
    </row>
    <row r="170" spans="1:27" ht="15.75" customHeight="1">
      <c r="A170" s="157">
        <v>153</v>
      </c>
      <c r="B170" s="151" t="s">
        <v>4450</v>
      </c>
      <c r="C170" s="125" t="s">
        <v>4174</v>
      </c>
      <c r="D170" s="147" t="s">
        <v>4655</v>
      </c>
      <c r="E170" s="199" t="s">
        <v>3186</v>
      </c>
      <c r="F170" s="220" t="s">
        <v>222</v>
      </c>
      <c r="G170" s="131" t="s">
        <v>39</v>
      </c>
      <c r="H170" s="164" t="s">
        <v>4658</v>
      </c>
      <c r="I170" s="164" t="s">
        <v>4174</v>
      </c>
      <c r="J170" s="189" t="s">
        <v>4174</v>
      </c>
      <c r="K170" s="165" t="s">
        <v>4622</v>
      </c>
      <c r="L170" s="206" t="s">
        <v>4659</v>
      </c>
      <c r="M170" s="135" t="s">
        <v>4356</v>
      </c>
      <c r="N170" s="515"/>
      <c r="O170" s="184" t="s">
        <v>4174</v>
      </c>
      <c r="P170" s="184" t="s">
        <v>4174</v>
      </c>
      <c r="Q170" s="184" t="s">
        <v>4174</v>
      </c>
      <c r="R170" s="184"/>
      <c r="S170" s="155" t="s">
        <v>4174</v>
      </c>
      <c r="T170" s="10"/>
      <c r="U170" s="10"/>
      <c r="V170" s="10"/>
      <c r="W170" s="10"/>
      <c r="X170" s="10"/>
      <c r="Y170" s="10"/>
      <c r="Z170" s="10"/>
      <c r="AA170" s="10"/>
    </row>
    <row r="171" spans="1:27" ht="15.75" customHeight="1">
      <c r="A171" s="150">
        <v>154</v>
      </c>
      <c r="B171" s="151" t="s">
        <v>4450</v>
      </c>
      <c r="C171" s="125" t="s">
        <v>4174</v>
      </c>
      <c r="D171" s="147" t="s">
        <v>4655</v>
      </c>
      <c r="E171" s="221" t="s">
        <v>3186</v>
      </c>
      <c r="F171" s="220" t="s">
        <v>222</v>
      </c>
      <c r="G171" s="131" t="s">
        <v>39</v>
      </c>
      <c r="H171" s="212" t="s">
        <v>4660</v>
      </c>
      <c r="I171" s="212" t="s">
        <v>4174</v>
      </c>
      <c r="J171" s="213" t="s">
        <v>4174</v>
      </c>
      <c r="K171" s="222" t="s">
        <v>4622</v>
      </c>
      <c r="L171" s="207" t="s">
        <v>4661</v>
      </c>
      <c r="M171" s="135" t="s">
        <v>4356</v>
      </c>
      <c r="N171" s="515"/>
      <c r="O171" s="210" t="s">
        <v>4174</v>
      </c>
      <c r="P171" s="210" t="s">
        <v>4174</v>
      </c>
      <c r="Q171" s="210" t="s">
        <v>4174</v>
      </c>
      <c r="R171" s="210"/>
      <c r="S171" s="214" t="s">
        <v>4174</v>
      </c>
      <c r="T171" s="10"/>
      <c r="U171" s="10"/>
      <c r="V171" s="10"/>
      <c r="W171" s="10"/>
      <c r="X171" s="10"/>
      <c r="Y171" s="10"/>
      <c r="Z171" s="10"/>
      <c r="AA171" s="10"/>
    </row>
    <row r="172" spans="1:27" ht="15.75" customHeight="1">
      <c r="A172" s="157">
        <v>155</v>
      </c>
      <c r="B172" s="151" t="s">
        <v>4450</v>
      </c>
      <c r="C172" s="151" t="s">
        <v>4662</v>
      </c>
      <c r="D172" s="95" t="s">
        <v>4663</v>
      </c>
      <c r="E172" s="200" t="s">
        <v>3458</v>
      </c>
      <c r="F172" s="220" t="s">
        <v>403</v>
      </c>
      <c r="G172" s="131" t="s">
        <v>39</v>
      </c>
      <c r="H172" s="96" t="s">
        <v>4664</v>
      </c>
      <c r="I172" s="96" t="s">
        <v>4174</v>
      </c>
      <c r="J172" s="95" t="s">
        <v>4174</v>
      </c>
      <c r="K172" s="96" t="s">
        <v>4622</v>
      </c>
      <c r="L172" s="99" t="s">
        <v>4665</v>
      </c>
      <c r="M172" s="135" t="s">
        <v>4356</v>
      </c>
      <c r="N172" s="515"/>
      <c r="O172" s="153" t="s">
        <v>4174</v>
      </c>
      <c r="P172" s="153" t="s">
        <v>4174</v>
      </c>
      <c r="Q172" s="153" t="s">
        <v>4174</v>
      </c>
      <c r="R172" s="153"/>
      <c r="S172" s="156" t="s">
        <v>4174</v>
      </c>
      <c r="T172" s="10"/>
      <c r="U172" s="10"/>
      <c r="V172" s="10"/>
      <c r="W172" s="10"/>
      <c r="X172" s="10"/>
      <c r="Y172" s="10"/>
      <c r="Z172" s="10"/>
      <c r="AA172" s="10"/>
    </row>
    <row r="173" spans="1:27" ht="15.75" customHeight="1">
      <c r="A173" s="150">
        <v>156</v>
      </c>
      <c r="B173" s="151" t="s">
        <v>4450</v>
      </c>
      <c r="C173" s="125" t="s">
        <v>4174</v>
      </c>
      <c r="D173" s="95" t="s">
        <v>4663</v>
      </c>
      <c r="E173" s="220" t="s">
        <v>3464</v>
      </c>
      <c r="F173" s="220" t="s">
        <v>403</v>
      </c>
      <c r="G173" s="131" t="s">
        <v>39</v>
      </c>
      <c r="H173" s="99" t="s">
        <v>4666</v>
      </c>
      <c r="I173" s="99" t="s">
        <v>4174</v>
      </c>
      <c r="J173" s="98" t="s">
        <v>4174</v>
      </c>
      <c r="K173" s="99" t="s">
        <v>4622</v>
      </c>
      <c r="L173" s="99" t="s">
        <v>4665</v>
      </c>
      <c r="M173" s="135" t="s">
        <v>4356</v>
      </c>
      <c r="N173" s="515"/>
      <c r="O173" s="141" t="s">
        <v>4174</v>
      </c>
      <c r="P173" s="141" t="s">
        <v>4174</v>
      </c>
      <c r="Q173" s="141" t="s">
        <v>4174</v>
      </c>
      <c r="R173" s="141"/>
      <c r="S173" s="168" t="s">
        <v>4174</v>
      </c>
      <c r="T173" s="10"/>
      <c r="U173" s="10"/>
      <c r="V173" s="10"/>
      <c r="W173" s="10"/>
      <c r="X173" s="10"/>
      <c r="Y173" s="10"/>
      <c r="Z173" s="10"/>
      <c r="AA173" s="10"/>
    </row>
    <row r="174" spans="1:27" ht="15.75" customHeight="1">
      <c r="A174" s="194" t="s">
        <v>4667</v>
      </c>
      <c r="B174" s="316"/>
      <c r="C174" s="195"/>
      <c r="D174" s="195"/>
      <c r="E174" s="195"/>
      <c r="F174" s="196"/>
      <c r="G174" s="196"/>
      <c r="H174" s="196"/>
      <c r="I174" s="197"/>
      <c r="J174" s="197"/>
      <c r="K174" s="197"/>
      <c r="L174" s="197"/>
      <c r="M174" s="197"/>
      <c r="N174" s="506"/>
      <c r="O174" s="197"/>
      <c r="P174" s="197"/>
      <c r="Q174" s="488"/>
      <c r="R174" s="488"/>
      <c r="S174" s="197"/>
      <c r="T174" s="31"/>
      <c r="U174" s="31"/>
      <c r="V174" s="31"/>
      <c r="W174" s="31"/>
      <c r="X174" s="31"/>
      <c r="Y174" s="31"/>
      <c r="Z174" s="31"/>
      <c r="AA174" s="31"/>
    </row>
    <row r="175" spans="1:27" ht="15.75" customHeight="1">
      <c r="A175" s="157">
        <v>157</v>
      </c>
      <c r="B175" s="158" t="s">
        <v>4667</v>
      </c>
      <c r="C175" s="158" t="s">
        <v>4668</v>
      </c>
      <c r="D175" s="161" t="s">
        <v>4669</v>
      </c>
      <c r="E175" s="158" t="s">
        <v>4670</v>
      </c>
      <c r="F175" s="124" t="s">
        <v>222</v>
      </c>
      <c r="G175" s="232" t="s">
        <v>39</v>
      </c>
      <c r="H175" s="161" t="s">
        <v>4671</v>
      </c>
      <c r="I175" s="161" t="s">
        <v>4174</v>
      </c>
      <c r="J175" s="96" t="s">
        <v>4672</v>
      </c>
      <c r="K175" s="161" t="s">
        <v>4673</v>
      </c>
      <c r="L175" s="161" t="s">
        <v>4674</v>
      </c>
      <c r="M175" s="311" t="s">
        <v>8</v>
      </c>
      <c r="N175" s="499">
        <v>46267</v>
      </c>
      <c r="O175" s="124" t="s">
        <v>4173</v>
      </c>
      <c r="P175" s="152" t="s">
        <v>4174</v>
      </c>
      <c r="Q175" s="490" t="s">
        <v>4174</v>
      </c>
      <c r="R175" s="145"/>
      <c r="S175" s="140" t="s">
        <v>4174</v>
      </c>
      <c r="T175" s="10"/>
      <c r="U175" s="10"/>
      <c r="V175" s="10"/>
      <c r="W175" s="10"/>
      <c r="X175" s="10"/>
      <c r="Y175" s="10"/>
      <c r="Z175" s="10"/>
      <c r="AA175" s="10"/>
    </row>
    <row r="176" spans="1:27" ht="15.75" customHeight="1">
      <c r="A176" s="150">
        <v>158</v>
      </c>
      <c r="B176" s="158" t="s">
        <v>4667</v>
      </c>
      <c r="C176" s="151" t="s">
        <v>4174</v>
      </c>
      <c r="D176" s="161" t="s">
        <v>4669</v>
      </c>
      <c r="E176" s="151" t="s">
        <v>4670</v>
      </c>
      <c r="F176" s="125" t="s">
        <v>222</v>
      </c>
      <c r="G176" s="232" t="s">
        <v>39</v>
      </c>
      <c r="H176" s="148" t="s">
        <v>4675</v>
      </c>
      <c r="I176" s="148" t="s">
        <v>4174</v>
      </c>
      <c r="J176" s="99" t="s">
        <v>4672</v>
      </c>
      <c r="K176" s="148" t="s">
        <v>4676</v>
      </c>
      <c r="L176" s="148" t="s">
        <v>4677</v>
      </c>
      <c r="M176" s="312" t="s">
        <v>9</v>
      </c>
      <c r="N176" s="499">
        <v>46267</v>
      </c>
      <c r="O176" s="124" t="s">
        <v>4173</v>
      </c>
      <c r="P176" s="139" t="s">
        <v>4174</v>
      </c>
      <c r="Q176" s="145" t="s">
        <v>4678</v>
      </c>
      <c r="R176" s="145"/>
      <c r="S176" s="140" t="s">
        <v>4174</v>
      </c>
      <c r="T176" s="10"/>
      <c r="U176" s="10"/>
      <c r="V176" s="10"/>
      <c r="W176" s="10"/>
      <c r="X176" s="10"/>
      <c r="Y176" s="10"/>
      <c r="Z176" s="10"/>
      <c r="AA176" s="10"/>
    </row>
    <row r="177" spans="1:27" ht="15.75" customHeight="1">
      <c r="A177" s="157">
        <v>159</v>
      </c>
      <c r="B177" s="158" t="s">
        <v>4667</v>
      </c>
      <c r="C177" s="151" t="s">
        <v>4174</v>
      </c>
      <c r="D177" s="161" t="s">
        <v>4669</v>
      </c>
      <c r="E177" s="151" t="s">
        <v>4670</v>
      </c>
      <c r="F177" s="125" t="s">
        <v>222</v>
      </c>
      <c r="G177" s="232" t="s">
        <v>39</v>
      </c>
      <c r="H177" s="148" t="s">
        <v>4679</v>
      </c>
      <c r="I177" s="148" t="s">
        <v>4174</v>
      </c>
      <c r="J177" s="99" t="s">
        <v>4672</v>
      </c>
      <c r="K177" s="148" t="s">
        <v>4673</v>
      </c>
      <c r="L177" s="148" t="s">
        <v>4680</v>
      </c>
      <c r="M177" s="135" t="s">
        <v>4356</v>
      </c>
      <c r="N177" s="511" t="s">
        <v>4174</v>
      </c>
      <c r="O177" s="139" t="s">
        <v>4174</v>
      </c>
      <c r="P177" s="139" t="s">
        <v>4174</v>
      </c>
      <c r="Q177" s="145" t="s">
        <v>4174</v>
      </c>
      <c r="R177" s="145"/>
      <c r="S177" s="140" t="s">
        <v>4174</v>
      </c>
      <c r="T177" s="10"/>
      <c r="U177" s="10"/>
      <c r="V177" s="10"/>
      <c r="W177" s="10"/>
      <c r="X177" s="10"/>
      <c r="Y177" s="10"/>
      <c r="Z177" s="10"/>
      <c r="AA177" s="10"/>
    </row>
    <row r="178" spans="1:27" ht="15.75" customHeight="1">
      <c r="A178" s="150">
        <v>160</v>
      </c>
      <c r="B178" s="158" t="s">
        <v>4667</v>
      </c>
      <c r="C178" s="151" t="s">
        <v>4174</v>
      </c>
      <c r="D178" s="161" t="s">
        <v>4669</v>
      </c>
      <c r="E178" s="151" t="s">
        <v>4670</v>
      </c>
      <c r="F178" s="125" t="s">
        <v>222</v>
      </c>
      <c r="G178" s="232" t="s">
        <v>39</v>
      </c>
      <c r="H178" s="148" t="s">
        <v>4681</v>
      </c>
      <c r="I178" s="148" t="s">
        <v>4174</v>
      </c>
      <c r="J178" s="99" t="s">
        <v>4672</v>
      </c>
      <c r="K178" s="148" t="s">
        <v>4673</v>
      </c>
      <c r="L178" s="148" t="s">
        <v>4682</v>
      </c>
      <c r="M178" s="135" t="s">
        <v>4356</v>
      </c>
      <c r="N178" s="511" t="s">
        <v>4174</v>
      </c>
      <c r="O178" s="139" t="s">
        <v>4174</v>
      </c>
      <c r="P178" s="139" t="s">
        <v>4174</v>
      </c>
      <c r="Q178" s="145" t="s">
        <v>4174</v>
      </c>
      <c r="R178" s="145"/>
      <c r="S178" s="140" t="s">
        <v>4174</v>
      </c>
      <c r="T178" s="10"/>
      <c r="U178" s="10"/>
      <c r="V178" s="10"/>
      <c r="W178" s="10"/>
      <c r="X178" s="10"/>
      <c r="Y178" s="10"/>
      <c r="Z178" s="10"/>
      <c r="AA178" s="10"/>
    </row>
    <row r="179" spans="1:27" ht="15.75" customHeight="1">
      <c r="A179" s="157">
        <v>161</v>
      </c>
      <c r="B179" s="158" t="s">
        <v>4667</v>
      </c>
      <c r="C179" s="151" t="s">
        <v>4174</v>
      </c>
      <c r="D179" s="161" t="s">
        <v>4669</v>
      </c>
      <c r="E179" s="151" t="s">
        <v>4670</v>
      </c>
      <c r="F179" s="125" t="s">
        <v>222</v>
      </c>
      <c r="G179" s="232" t="s">
        <v>39</v>
      </c>
      <c r="H179" s="148" t="s">
        <v>4683</v>
      </c>
      <c r="I179" s="148" t="s">
        <v>4174</v>
      </c>
      <c r="J179" s="99" t="s">
        <v>4672</v>
      </c>
      <c r="K179" s="148" t="s">
        <v>4673</v>
      </c>
      <c r="L179" s="148" t="s">
        <v>4684</v>
      </c>
      <c r="M179" s="135" t="s">
        <v>4356</v>
      </c>
      <c r="N179" s="511" t="s">
        <v>4174</v>
      </c>
      <c r="O179" s="139" t="s">
        <v>4174</v>
      </c>
      <c r="P179" s="139" t="s">
        <v>4174</v>
      </c>
      <c r="Q179" s="145" t="s">
        <v>4174</v>
      </c>
      <c r="R179" s="145"/>
      <c r="S179" s="140" t="s">
        <v>4174</v>
      </c>
      <c r="T179" s="10"/>
      <c r="U179" s="10"/>
      <c r="V179" s="10"/>
      <c r="W179" s="10"/>
      <c r="X179" s="10"/>
      <c r="Y179" s="10"/>
      <c r="Z179" s="10"/>
      <c r="AA179" s="10"/>
    </row>
    <row r="180" spans="1:27" ht="15.75" customHeight="1">
      <c r="A180" s="150">
        <v>162</v>
      </c>
      <c r="B180" s="158" t="s">
        <v>4667</v>
      </c>
      <c r="C180" s="151" t="s">
        <v>4174</v>
      </c>
      <c r="D180" s="161" t="s">
        <v>4669</v>
      </c>
      <c r="E180" s="151" t="s">
        <v>4670</v>
      </c>
      <c r="F180" s="125" t="s">
        <v>222</v>
      </c>
      <c r="G180" s="232" t="s">
        <v>39</v>
      </c>
      <c r="H180" s="148" t="s">
        <v>4685</v>
      </c>
      <c r="I180" s="148" t="s">
        <v>4174</v>
      </c>
      <c r="J180" s="99" t="s">
        <v>4672</v>
      </c>
      <c r="K180" s="148" t="s">
        <v>4673</v>
      </c>
      <c r="L180" s="148" t="s">
        <v>4686</v>
      </c>
      <c r="M180" s="135" t="s">
        <v>4356</v>
      </c>
      <c r="N180" s="512" t="s">
        <v>4174</v>
      </c>
      <c r="O180" s="184" t="s">
        <v>4174</v>
      </c>
      <c r="P180" s="184" t="s">
        <v>4174</v>
      </c>
      <c r="Q180" s="159" t="s">
        <v>4174</v>
      </c>
      <c r="R180" s="159"/>
      <c r="S180" s="155" t="s">
        <v>4174</v>
      </c>
      <c r="T180" s="10"/>
      <c r="U180" s="10"/>
      <c r="V180" s="10"/>
      <c r="W180" s="10"/>
      <c r="X180" s="10"/>
      <c r="Y180" s="10"/>
      <c r="Z180" s="10"/>
      <c r="AA180" s="10"/>
    </row>
    <row r="181" spans="1:27" ht="15.75" customHeight="1">
      <c r="A181" s="157">
        <v>163</v>
      </c>
      <c r="B181" s="158" t="s">
        <v>4667</v>
      </c>
      <c r="C181" s="151" t="s">
        <v>4687</v>
      </c>
      <c r="D181" s="148" t="s">
        <v>4688</v>
      </c>
      <c r="E181" s="151" t="s">
        <v>4689</v>
      </c>
      <c r="F181" s="125" t="s">
        <v>222</v>
      </c>
      <c r="G181" s="232" t="s">
        <v>39</v>
      </c>
      <c r="H181" s="148" t="s">
        <v>4690</v>
      </c>
      <c r="I181" s="223" t="s">
        <v>4174</v>
      </c>
      <c r="J181" s="207" t="s">
        <v>4672</v>
      </c>
      <c r="K181" s="148" t="s">
        <v>4673</v>
      </c>
      <c r="L181" s="148" t="s">
        <v>4691</v>
      </c>
      <c r="M181" s="311" t="s">
        <v>8</v>
      </c>
      <c r="N181" s="562"/>
      <c r="O181" s="550" t="s">
        <v>4174</v>
      </c>
      <c r="P181" s="550" t="s">
        <v>4174</v>
      </c>
      <c r="Q181" s="557" t="s">
        <v>4527</v>
      </c>
      <c r="R181" s="562" t="s">
        <v>4692</v>
      </c>
      <c r="S181" s="551" t="s">
        <v>4174</v>
      </c>
      <c r="T181" s="15"/>
      <c r="U181" s="10"/>
      <c r="V181" s="10"/>
      <c r="W181" s="10"/>
      <c r="X181" s="10"/>
      <c r="Y181" s="10"/>
      <c r="Z181" s="10"/>
      <c r="AA181" s="10"/>
    </row>
    <row r="182" spans="1:27" ht="15.75" customHeight="1">
      <c r="A182" s="150">
        <v>164</v>
      </c>
      <c r="B182" s="158" t="s">
        <v>4667</v>
      </c>
      <c r="C182" s="151" t="s">
        <v>4174</v>
      </c>
      <c r="D182" s="148" t="s">
        <v>4688</v>
      </c>
      <c r="E182" s="151" t="s">
        <v>4693</v>
      </c>
      <c r="F182" s="125" t="s">
        <v>222</v>
      </c>
      <c r="G182" s="232" t="s">
        <v>39</v>
      </c>
      <c r="H182" s="148" t="s">
        <v>4694</v>
      </c>
      <c r="I182" s="223" t="s">
        <v>4174</v>
      </c>
      <c r="J182" s="207" t="s">
        <v>4672</v>
      </c>
      <c r="K182" s="148" t="s">
        <v>4673</v>
      </c>
      <c r="L182" s="148" t="s">
        <v>4695</v>
      </c>
      <c r="M182" s="463" t="s">
        <v>10</v>
      </c>
      <c r="N182" s="508" t="s">
        <v>4174</v>
      </c>
      <c r="O182" s="139" t="s">
        <v>4174</v>
      </c>
      <c r="P182" s="139" t="s">
        <v>4174</v>
      </c>
      <c r="Q182" s="555" t="s">
        <v>4527</v>
      </c>
      <c r="R182" s="562" t="s">
        <v>4692</v>
      </c>
      <c r="S182" s="140" t="s">
        <v>4174</v>
      </c>
      <c r="T182" s="10"/>
      <c r="U182" s="10"/>
      <c r="V182" s="10"/>
      <c r="W182" s="10"/>
      <c r="X182" s="10"/>
      <c r="Y182" s="10"/>
      <c r="Z182" s="10"/>
      <c r="AA182" s="10"/>
    </row>
    <row r="183" spans="1:27" ht="15.75" customHeight="1">
      <c r="A183" s="157">
        <v>165</v>
      </c>
      <c r="B183" s="158" t="s">
        <v>4667</v>
      </c>
      <c r="C183" s="151" t="s">
        <v>4174</v>
      </c>
      <c r="D183" s="148" t="s">
        <v>4688</v>
      </c>
      <c r="E183" s="151" t="s">
        <v>4696</v>
      </c>
      <c r="F183" s="125" t="s">
        <v>222</v>
      </c>
      <c r="G183" s="232" t="s">
        <v>39</v>
      </c>
      <c r="H183" s="148" t="s">
        <v>4697</v>
      </c>
      <c r="I183" s="223" t="s">
        <v>4174</v>
      </c>
      <c r="J183" s="207" t="s">
        <v>4672</v>
      </c>
      <c r="K183" s="148" t="s">
        <v>4673</v>
      </c>
      <c r="L183" s="148" t="s">
        <v>4698</v>
      </c>
      <c r="M183" s="463" t="s">
        <v>10</v>
      </c>
      <c r="N183" s="508" t="s">
        <v>4174</v>
      </c>
      <c r="O183" s="139" t="s">
        <v>4174</v>
      </c>
      <c r="P183" s="139" t="s">
        <v>4174</v>
      </c>
      <c r="Q183" s="555" t="s">
        <v>4527</v>
      </c>
      <c r="R183" s="562" t="s">
        <v>4692</v>
      </c>
      <c r="S183" s="140" t="s">
        <v>4174</v>
      </c>
      <c r="T183" s="10"/>
      <c r="U183" s="10"/>
      <c r="V183" s="10"/>
      <c r="W183" s="10"/>
      <c r="X183" s="10"/>
      <c r="Y183" s="10"/>
      <c r="Z183" s="10"/>
      <c r="AA183" s="10"/>
    </row>
    <row r="184" spans="1:27" ht="15.75" customHeight="1">
      <c r="A184" s="150">
        <v>166</v>
      </c>
      <c r="B184" s="158" t="s">
        <v>4667</v>
      </c>
      <c r="C184" s="151" t="s">
        <v>4174</v>
      </c>
      <c r="D184" s="148" t="s">
        <v>4688</v>
      </c>
      <c r="E184" s="151" t="s">
        <v>4699</v>
      </c>
      <c r="F184" s="125" t="s">
        <v>222</v>
      </c>
      <c r="G184" s="232" t="s">
        <v>39</v>
      </c>
      <c r="H184" s="148" t="s">
        <v>4700</v>
      </c>
      <c r="I184" s="223" t="s">
        <v>4174</v>
      </c>
      <c r="J184" s="207" t="s">
        <v>4672</v>
      </c>
      <c r="K184" s="148" t="s">
        <v>4673</v>
      </c>
      <c r="L184" s="148" t="s">
        <v>4701</v>
      </c>
      <c r="M184" s="463" t="s">
        <v>10</v>
      </c>
      <c r="N184" s="508" t="s">
        <v>4174</v>
      </c>
      <c r="O184" s="139" t="s">
        <v>4174</v>
      </c>
      <c r="P184" s="139" t="s">
        <v>4174</v>
      </c>
      <c r="Q184" s="555" t="s">
        <v>4527</v>
      </c>
      <c r="R184" s="562" t="s">
        <v>4692</v>
      </c>
      <c r="S184" s="140" t="s">
        <v>4174</v>
      </c>
      <c r="T184" s="10"/>
      <c r="U184" s="10"/>
      <c r="V184" s="10"/>
      <c r="W184" s="10"/>
      <c r="X184" s="10"/>
      <c r="Y184" s="10"/>
      <c r="Z184" s="10"/>
      <c r="AA184" s="10"/>
    </row>
    <row r="185" spans="1:27" ht="15.75" customHeight="1">
      <c r="A185" s="157">
        <v>167</v>
      </c>
      <c r="B185" s="158" t="s">
        <v>4667</v>
      </c>
      <c r="C185" s="151" t="s">
        <v>4174</v>
      </c>
      <c r="D185" s="148" t="s">
        <v>4688</v>
      </c>
      <c r="E185" s="151" t="s">
        <v>4702</v>
      </c>
      <c r="F185" s="125" t="s">
        <v>222</v>
      </c>
      <c r="G185" s="232" t="s">
        <v>39</v>
      </c>
      <c r="H185" s="148" t="s">
        <v>4703</v>
      </c>
      <c r="I185" s="223" t="s">
        <v>4174</v>
      </c>
      <c r="J185" s="207" t="s">
        <v>4672</v>
      </c>
      <c r="K185" s="148" t="s">
        <v>4673</v>
      </c>
      <c r="L185" s="148" t="s">
        <v>4704</v>
      </c>
      <c r="M185" s="311" t="s">
        <v>8</v>
      </c>
      <c r="N185" s="499">
        <v>46267</v>
      </c>
      <c r="O185" s="124" t="s">
        <v>4173</v>
      </c>
      <c r="P185" s="139" t="s">
        <v>4174</v>
      </c>
      <c r="Q185" s="145" t="s">
        <v>4174</v>
      </c>
      <c r="R185" s="145"/>
      <c r="S185" s="140" t="s">
        <v>4174</v>
      </c>
      <c r="T185" s="10"/>
      <c r="U185" s="10"/>
      <c r="V185" s="10"/>
      <c r="W185" s="10"/>
      <c r="X185" s="10"/>
      <c r="Y185" s="10"/>
      <c r="Z185" s="10"/>
      <c r="AA185" s="10"/>
    </row>
    <row r="186" spans="1:27" ht="15.75" customHeight="1">
      <c r="A186" s="150">
        <v>168</v>
      </c>
      <c r="B186" s="158" t="s">
        <v>4667</v>
      </c>
      <c r="C186" s="151" t="s">
        <v>4174</v>
      </c>
      <c r="D186" s="148" t="s">
        <v>4688</v>
      </c>
      <c r="E186" s="151" t="s">
        <v>4705</v>
      </c>
      <c r="F186" s="125" t="s">
        <v>222</v>
      </c>
      <c r="G186" s="232" t="s">
        <v>39</v>
      </c>
      <c r="H186" s="148" t="s">
        <v>4706</v>
      </c>
      <c r="I186" s="223" t="s">
        <v>4174</v>
      </c>
      <c r="J186" s="207" t="s">
        <v>4672</v>
      </c>
      <c r="K186" s="148" t="s">
        <v>4673</v>
      </c>
      <c r="L186" s="148" t="s">
        <v>4707</v>
      </c>
      <c r="M186" s="463" t="s">
        <v>10</v>
      </c>
      <c r="N186" s="508" t="s">
        <v>4174</v>
      </c>
      <c r="O186" s="139" t="s">
        <v>4174</v>
      </c>
      <c r="P186" s="139" t="s">
        <v>4174</v>
      </c>
      <c r="Q186" s="555" t="s">
        <v>4527</v>
      </c>
      <c r="R186" s="562" t="s">
        <v>4692</v>
      </c>
      <c r="S186" s="140" t="s">
        <v>4174</v>
      </c>
      <c r="T186" s="10"/>
      <c r="U186" s="10"/>
      <c r="V186" s="10"/>
      <c r="W186" s="10"/>
      <c r="X186" s="10"/>
      <c r="Y186" s="10"/>
      <c r="Z186" s="10"/>
      <c r="AA186" s="10"/>
    </row>
    <row r="187" spans="1:27" ht="15.75" customHeight="1">
      <c r="A187" s="157">
        <v>169</v>
      </c>
      <c r="B187" s="158" t="s">
        <v>4667</v>
      </c>
      <c r="C187" s="151" t="s">
        <v>4174</v>
      </c>
      <c r="D187" s="148" t="s">
        <v>4688</v>
      </c>
      <c r="E187" s="151" t="s">
        <v>4708</v>
      </c>
      <c r="F187" s="125" t="s">
        <v>222</v>
      </c>
      <c r="G187" s="232" t="s">
        <v>39</v>
      </c>
      <c r="H187" s="148" t="s">
        <v>4709</v>
      </c>
      <c r="I187" s="223" t="s">
        <v>4174</v>
      </c>
      <c r="J187" s="207" t="s">
        <v>4672</v>
      </c>
      <c r="K187" s="148" t="s">
        <v>4673</v>
      </c>
      <c r="L187" s="148" t="s">
        <v>4710</v>
      </c>
      <c r="M187" s="311" t="s">
        <v>8</v>
      </c>
      <c r="N187" s="499">
        <v>46267</v>
      </c>
      <c r="O187" s="124" t="s">
        <v>4173</v>
      </c>
      <c r="P187" s="139" t="s">
        <v>4174</v>
      </c>
      <c r="Q187" s="145" t="s">
        <v>4174</v>
      </c>
      <c r="R187" s="145"/>
      <c r="S187" s="140" t="s">
        <v>4174</v>
      </c>
      <c r="T187" s="10"/>
      <c r="U187" s="10"/>
      <c r="V187" s="10"/>
      <c r="W187" s="10"/>
      <c r="X187" s="10"/>
      <c r="Y187" s="10"/>
      <c r="Z187" s="10"/>
      <c r="AA187" s="10"/>
    </row>
    <row r="188" spans="1:27" ht="15.75" customHeight="1">
      <c r="A188" s="150">
        <v>170</v>
      </c>
      <c r="B188" s="158" t="s">
        <v>4667</v>
      </c>
      <c r="C188" s="151" t="s">
        <v>4174</v>
      </c>
      <c r="D188" s="148" t="s">
        <v>4688</v>
      </c>
      <c r="E188" s="151" t="s">
        <v>4711</v>
      </c>
      <c r="F188" s="125" t="s">
        <v>222</v>
      </c>
      <c r="G188" s="232" t="s">
        <v>39</v>
      </c>
      <c r="H188" s="148" t="s">
        <v>4712</v>
      </c>
      <c r="I188" s="223" t="s">
        <v>4174</v>
      </c>
      <c r="J188" s="207" t="s">
        <v>4672</v>
      </c>
      <c r="K188" s="148" t="s">
        <v>4673</v>
      </c>
      <c r="L188" s="148" t="s">
        <v>4713</v>
      </c>
      <c r="M188" s="463" t="s">
        <v>10</v>
      </c>
      <c r="N188" s="508" t="s">
        <v>4174</v>
      </c>
      <c r="O188" s="139" t="s">
        <v>4174</v>
      </c>
      <c r="P188" s="139" t="s">
        <v>4174</v>
      </c>
      <c r="Q188" s="555" t="s">
        <v>4527</v>
      </c>
      <c r="R188" s="562" t="s">
        <v>4692</v>
      </c>
      <c r="S188" s="140" t="s">
        <v>4174</v>
      </c>
      <c r="T188" s="10"/>
      <c r="U188" s="10"/>
      <c r="V188" s="10"/>
      <c r="W188" s="10"/>
      <c r="X188" s="10"/>
      <c r="Y188" s="10"/>
      <c r="Z188" s="10"/>
      <c r="AA188" s="10"/>
    </row>
    <row r="189" spans="1:27" ht="15.75" customHeight="1">
      <c r="A189" s="157">
        <v>171</v>
      </c>
      <c r="B189" s="158" t="s">
        <v>4667</v>
      </c>
      <c r="C189" s="151" t="s">
        <v>4174</v>
      </c>
      <c r="D189" s="148" t="s">
        <v>4688</v>
      </c>
      <c r="E189" s="151" t="s">
        <v>4714</v>
      </c>
      <c r="F189" s="125" t="s">
        <v>222</v>
      </c>
      <c r="G189" s="232" t="s">
        <v>39</v>
      </c>
      <c r="H189" s="148" t="s">
        <v>4715</v>
      </c>
      <c r="I189" s="223" t="s">
        <v>4174</v>
      </c>
      <c r="J189" s="207" t="s">
        <v>4672</v>
      </c>
      <c r="K189" s="148" t="s">
        <v>4673</v>
      </c>
      <c r="L189" s="148" t="s">
        <v>4716</v>
      </c>
      <c r="M189" s="463" t="s">
        <v>10</v>
      </c>
      <c r="N189" s="508" t="s">
        <v>4174</v>
      </c>
      <c r="O189" s="139" t="s">
        <v>4174</v>
      </c>
      <c r="P189" s="139" t="s">
        <v>4174</v>
      </c>
      <c r="Q189" s="555" t="s">
        <v>4527</v>
      </c>
      <c r="R189" s="562" t="s">
        <v>4692</v>
      </c>
      <c r="S189" s="140" t="s">
        <v>4174</v>
      </c>
      <c r="T189" s="10"/>
      <c r="U189" s="10"/>
      <c r="V189" s="10"/>
      <c r="W189" s="10"/>
      <c r="X189" s="10"/>
      <c r="Y189" s="10"/>
      <c r="Z189" s="10"/>
      <c r="AA189" s="10"/>
    </row>
    <row r="190" spans="1:27" ht="15.75" customHeight="1">
      <c r="A190" s="150">
        <v>172</v>
      </c>
      <c r="B190" s="158" t="s">
        <v>4667</v>
      </c>
      <c r="C190" s="151" t="s">
        <v>4174</v>
      </c>
      <c r="D190" s="148" t="s">
        <v>4688</v>
      </c>
      <c r="E190" s="151" t="s">
        <v>4717</v>
      </c>
      <c r="F190" s="125" t="s">
        <v>222</v>
      </c>
      <c r="G190" s="232" t="s">
        <v>39</v>
      </c>
      <c r="H190" s="148" t="s">
        <v>4718</v>
      </c>
      <c r="I190" s="223" t="s">
        <v>4174</v>
      </c>
      <c r="J190" s="207" t="s">
        <v>4672</v>
      </c>
      <c r="K190" s="148" t="s">
        <v>4673</v>
      </c>
      <c r="L190" s="148" t="s">
        <v>4719</v>
      </c>
      <c r="M190" s="463" t="s">
        <v>10</v>
      </c>
      <c r="N190" s="508" t="s">
        <v>4174</v>
      </c>
      <c r="O190" s="139" t="s">
        <v>4174</v>
      </c>
      <c r="P190" s="139" t="s">
        <v>4174</v>
      </c>
      <c r="Q190" s="555" t="s">
        <v>4527</v>
      </c>
      <c r="R190" s="562" t="s">
        <v>4692</v>
      </c>
      <c r="S190" s="140" t="s">
        <v>4174</v>
      </c>
      <c r="T190" s="10"/>
      <c r="U190" s="10"/>
      <c r="V190" s="10"/>
      <c r="W190" s="10"/>
      <c r="X190" s="10"/>
      <c r="Y190" s="10"/>
      <c r="Z190" s="10"/>
      <c r="AA190" s="10"/>
    </row>
    <row r="191" spans="1:27" ht="15.75" customHeight="1">
      <c r="A191" s="157">
        <v>173</v>
      </c>
      <c r="B191" s="158" t="s">
        <v>4667</v>
      </c>
      <c r="C191" s="151" t="s">
        <v>4174</v>
      </c>
      <c r="D191" s="148" t="s">
        <v>4688</v>
      </c>
      <c r="E191" s="151" t="s">
        <v>4720</v>
      </c>
      <c r="F191" s="125" t="s">
        <v>222</v>
      </c>
      <c r="G191" s="232" t="s">
        <v>39</v>
      </c>
      <c r="H191" s="148" t="s">
        <v>4721</v>
      </c>
      <c r="I191" s="223" t="s">
        <v>4174</v>
      </c>
      <c r="J191" s="207" t="s">
        <v>4672</v>
      </c>
      <c r="K191" s="148" t="s">
        <v>4673</v>
      </c>
      <c r="L191" s="148" t="s">
        <v>4722</v>
      </c>
      <c r="M191" s="463" t="s">
        <v>10</v>
      </c>
      <c r="N191" s="508" t="s">
        <v>4174</v>
      </c>
      <c r="O191" s="139" t="s">
        <v>4174</v>
      </c>
      <c r="P191" s="139" t="s">
        <v>4174</v>
      </c>
      <c r="Q191" s="555" t="s">
        <v>4527</v>
      </c>
      <c r="R191" s="562" t="s">
        <v>4692</v>
      </c>
      <c r="S191" s="140" t="s">
        <v>4174</v>
      </c>
      <c r="T191" s="10"/>
      <c r="U191" s="10"/>
      <c r="V191" s="10"/>
      <c r="W191" s="10"/>
      <c r="X191" s="10"/>
      <c r="Y191" s="10"/>
      <c r="Z191" s="10"/>
      <c r="AA191" s="10"/>
    </row>
    <row r="192" spans="1:27" ht="15.75" customHeight="1">
      <c r="A192" s="150">
        <v>174</v>
      </c>
      <c r="B192" s="158" t="s">
        <v>4667</v>
      </c>
      <c r="C192" s="151" t="s">
        <v>4174</v>
      </c>
      <c r="D192" s="148" t="s">
        <v>4688</v>
      </c>
      <c r="E192" s="151" t="s">
        <v>4723</v>
      </c>
      <c r="F192" s="125" t="s">
        <v>222</v>
      </c>
      <c r="G192" s="232" t="s">
        <v>39</v>
      </c>
      <c r="H192" s="148" t="s">
        <v>4724</v>
      </c>
      <c r="I192" s="223" t="s">
        <v>4174</v>
      </c>
      <c r="J192" s="207" t="s">
        <v>4672</v>
      </c>
      <c r="K192" s="148" t="s">
        <v>4673</v>
      </c>
      <c r="L192" s="148" t="s">
        <v>4725</v>
      </c>
      <c r="M192" s="463" t="s">
        <v>10</v>
      </c>
      <c r="N192" s="508" t="s">
        <v>4174</v>
      </c>
      <c r="O192" s="139" t="s">
        <v>4174</v>
      </c>
      <c r="P192" s="139" t="s">
        <v>4174</v>
      </c>
      <c r="Q192" s="555" t="s">
        <v>4527</v>
      </c>
      <c r="R192" s="562" t="s">
        <v>4692</v>
      </c>
      <c r="S192" s="140" t="s">
        <v>4174</v>
      </c>
      <c r="T192" s="10"/>
      <c r="U192" s="10"/>
      <c r="V192" s="10"/>
      <c r="W192" s="10"/>
      <c r="X192" s="10"/>
      <c r="Y192" s="10"/>
      <c r="Z192" s="10"/>
      <c r="AA192" s="10"/>
    </row>
    <row r="193" spans="1:27" ht="15.75" customHeight="1">
      <c r="A193" s="157">
        <v>175</v>
      </c>
      <c r="B193" s="158" t="s">
        <v>4667</v>
      </c>
      <c r="C193" s="151" t="s">
        <v>4174</v>
      </c>
      <c r="D193" s="148" t="s">
        <v>4688</v>
      </c>
      <c r="E193" s="151" t="s">
        <v>4726</v>
      </c>
      <c r="F193" s="125" t="s">
        <v>222</v>
      </c>
      <c r="G193" s="232" t="s">
        <v>39</v>
      </c>
      <c r="H193" s="148" t="s">
        <v>4727</v>
      </c>
      <c r="I193" s="223" t="s">
        <v>4174</v>
      </c>
      <c r="J193" s="207" t="s">
        <v>4672</v>
      </c>
      <c r="K193" s="148" t="s">
        <v>4673</v>
      </c>
      <c r="L193" s="148" t="s">
        <v>4728</v>
      </c>
      <c r="M193" s="463" t="s">
        <v>10</v>
      </c>
      <c r="N193" s="508" t="s">
        <v>4174</v>
      </c>
      <c r="O193" s="139" t="s">
        <v>4174</v>
      </c>
      <c r="P193" s="139" t="s">
        <v>4174</v>
      </c>
      <c r="Q193" s="555" t="s">
        <v>4527</v>
      </c>
      <c r="R193" s="562" t="s">
        <v>4692</v>
      </c>
      <c r="S193" s="140" t="s">
        <v>4174</v>
      </c>
      <c r="T193" s="10"/>
      <c r="U193" s="10"/>
      <c r="V193" s="10"/>
      <c r="W193" s="10"/>
      <c r="X193" s="10"/>
      <c r="Y193" s="10"/>
      <c r="Z193" s="10"/>
      <c r="AA193" s="10"/>
    </row>
    <row r="194" spans="1:27" ht="15.75" customHeight="1">
      <c r="A194" s="150">
        <v>176</v>
      </c>
      <c r="B194" s="158" t="s">
        <v>4667</v>
      </c>
      <c r="C194" s="151" t="s">
        <v>4174</v>
      </c>
      <c r="D194" s="148" t="s">
        <v>4688</v>
      </c>
      <c r="E194" s="151" t="s">
        <v>4729</v>
      </c>
      <c r="F194" s="125" t="s">
        <v>222</v>
      </c>
      <c r="G194" s="232" t="s">
        <v>39</v>
      </c>
      <c r="H194" s="148" t="s">
        <v>4730</v>
      </c>
      <c r="I194" s="223" t="s">
        <v>4174</v>
      </c>
      <c r="J194" s="207" t="s">
        <v>4672</v>
      </c>
      <c r="K194" s="148" t="s">
        <v>4673</v>
      </c>
      <c r="L194" s="148" t="s">
        <v>4731</v>
      </c>
      <c r="M194" s="463" t="s">
        <v>10</v>
      </c>
      <c r="N194" s="508" t="s">
        <v>4174</v>
      </c>
      <c r="O194" s="139" t="s">
        <v>4174</v>
      </c>
      <c r="P194" s="139" t="s">
        <v>4174</v>
      </c>
      <c r="Q194" s="555" t="s">
        <v>4527</v>
      </c>
      <c r="R194" s="562" t="s">
        <v>4692</v>
      </c>
      <c r="S194" s="140" t="s">
        <v>4174</v>
      </c>
      <c r="T194" s="10"/>
      <c r="U194" s="10"/>
      <c r="V194" s="10"/>
      <c r="W194" s="10"/>
      <c r="X194" s="10"/>
      <c r="Y194" s="10"/>
      <c r="Z194" s="10"/>
      <c r="AA194" s="10"/>
    </row>
    <row r="195" spans="1:27" ht="15.75" customHeight="1">
      <c r="A195" s="157">
        <v>177</v>
      </c>
      <c r="B195" s="158" t="s">
        <v>4667</v>
      </c>
      <c r="C195" s="151" t="s">
        <v>4174</v>
      </c>
      <c r="D195" s="148" t="s">
        <v>4688</v>
      </c>
      <c r="E195" s="151" t="s">
        <v>4732</v>
      </c>
      <c r="F195" s="125" t="s">
        <v>222</v>
      </c>
      <c r="G195" s="232" t="s">
        <v>39</v>
      </c>
      <c r="H195" s="148" t="s">
        <v>4733</v>
      </c>
      <c r="I195" s="223" t="s">
        <v>4174</v>
      </c>
      <c r="J195" s="207" t="s">
        <v>4672</v>
      </c>
      <c r="K195" s="148" t="s">
        <v>4673</v>
      </c>
      <c r="L195" s="148" t="s">
        <v>4734</v>
      </c>
      <c r="M195" s="311" t="s">
        <v>8</v>
      </c>
      <c r="N195" s="499">
        <v>46267</v>
      </c>
      <c r="O195" s="124" t="s">
        <v>4173</v>
      </c>
      <c r="P195" s="139" t="s">
        <v>4174</v>
      </c>
      <c r="Q195" s="145" t="s">
        <v>4174</v>
      </c>
      <c r="R195" s="145"/>
      <c r="S195" s="140" t="s">
        <v>4174</v>
      </c>
      <c r="T195" s="10"/>
      <c r="U195" s="10"/>
      <c r="V195" s="10"/>
      <c r="W195" s="10"/>
      <c r="X195" s="10"/>
      <c r="Y195" s="10"/>
      <c r="Z195" s="10"/>
      <c r="AA195" s="10"/>
    </row>
    <row r="196" spans="1:27" ht="15.75" customHeight="1">
      <c r="A196" s="150">
        <v>178</v>
      </c>
      <c r="B196" s="158" t="s">
        <v>4667</v>
      </c>
      <c r="C196" s="151" t="s">
        <v>4174</v>
      </c>
      <c r="D196" s="148" t="s">
        <v>4688</v>
      </c>
      <c r="E196" s="151" t="s">
        <v>4735</v>
      </c>
      <c r="F196" s="125" t="s">
        <v>222</v>
      </c>
      <c r="G196" s="232" t="s">
        <v>39</v>
      </c>
      <c r="H196" s="148" t="s">
        <v>4736</v>
      </c>
      <c r="I196" s="223" t="s">
        <v>4174</v>
      </c>
      <c r="J196" s="207" t="s">
        <v>4672</v>
      </c>
      <c r="K196" s="148" t="s">
        <v>4673</v>
      </c>
      <c r="L196" s="148" t="s">
        <v>4691</v>
      </c>
      <c r="M196" s="463" t="s">
        <v>10</v>
      </c>
      <c r="N196" s="508" t="s">
        <v>4174</v>
      </c>
      <c r="O196" s="139" t="s">
        <v>4174</v>
      </c>
      <c r="P196" s="139" t="s">
        <v>4174</v>
      </c>
      <c r="Q196" s="555" t="s">
        <v>4527</v>
      </c>
      <c r="R196" s="562" t="s">
        <v>4692</v>
      </c>
      <c r="S196" s="140" t="s">
        <v>4174</v>
      </c>
      <c r="T196" s="10"/>
      <c r="U196" s="10"/>
      <c r="V196" s="10"/>
      <c r="W196" s="10"/>
      <c r="X196" s="10"/>
      <c r="Y196" s="10"/>
      <c r="Z196" s="10"/>
      <c r="AA196" s="10"/>
    </row>
    <row r="197" spans="1:27" ht="15.75" customHeight="1">
      <c r="A197" s="157">
        <v>179</v>
      </c>
      <c r="B197" s="158" t="s">
        <v>4667</v>
      </c>
      <c r="C197" s="151" t="s">
        <v>4174</v>
      </c>
      <c r="D197" s="148" t="s">
        <v>4688</v>
      </c>
      <c r="E197" s="151" t="s">
        <v>4737</v>
      </c>
      <c r="F197" s="125" t="s">
        <v>222</v>
      </c>
      <c r="G197" s="232" t="s">
        <v>39</v>
      </c>
      <c r="H197" s="148" t="s">
        <v>4738</v>
      </c>
      <c r="I197" s="223" t="s">
        <v>4174</v>
      </c>
      <c r="J197" s="207" t="s">
        <v>4672</v>
      </c>
      <c r="K197" s="148" t="s">
        <v>4673</v>
      </c>
      <c r="L197" s="148" t="s">
        <v>4739</v>
      </c>
      <c r="M197" s="463" t="s">
        <v>10</v>
      </c>
      <c r="N197" s="508" t="s">
        <v>4174</v>
      </c>
      <c r="O197" s="139" t="s">
        <v>4174</v>
      </c>
      <c r="P197" s="139" t="s">
        <v>4174</v>
      </c>
      <c r="Q197" s="555" t="s">
        <v>4527</v>
      </c>
      <c r="R197" s="562" t="s">
        <v>4692</v>
      </c>
      <c r="S197" s="140" t="s">
        <v>4174</v>
      </c>
      <c r="T197" s="10"/>
      <c r="U197" s="10"/>
      <c r="V197" s="10"/>
      <c r="W197" s="10"/>
      <c r="X197" s="10"/>
      <c r="Y197" s="10"/>
      <c r="Z197" s="10"/>
      <c r="AA197" s="10"/>
    </row>
    <row r="198" spans="1:27" ht="15.75" customHeight="1">
      <c r="A198" s="150">
        <v>180</v>
      </c>
      <c r="B198" s="158" t="s">
        <v>4667</v>
      </c>
      <c r="C198" s="151" t="s">
        <v>4174</v>
      </c>
      <c r="D198" s="148" t="s">
        <v>4688</v>
      </c>
      <c r="E198" s="151" t="s">
        <v>4740</v>
      </c>
      <c r="F198" s="125" t="s">
        <v>222</v>
      </c>
      <c r="G198" s="232" t="s">
        <v>39</v>
      </c>
      <c r="H198" s="148" t="s">
        <v>4741</v>
      </c>
      <c r="I198" s="223" t="s">
        <v>4174</v>
      </c>
      <c r="J198" s="207" t="s">
        <v>4672</v>
      </c>
      <c r="K198" s="148" t="s">
        <v>4673</v>
      </c>
      <c r="L198" s="148" t="s">
        <v>4742</v>
      </c>
      <c r="M198" s="463" t="s">
        <v>10</v>
      </c>
      <c r="N198" s="508" t="s">
        <v>4174</v>
      </c>
      <c r="O198" s="139" t="s">
        <v>4174</v>
      </c>
      <c r="P198" s="139" t="s">
        <v>4174</v>
      </c>
      <c r="Q198" s="555" t="s">
        <v>4527</v>
      </c>
      <c r="R198" s="562" t="s">
        <v>4692</v>
      </c>
      <c r="S198" s="140" t="s">
        <v>4174</v>
      </c>
      <c r="T198" s="10"/>
      <c r="U198" s="10"/>
      <c r="V198" s="10"/>
      <c r="W198" s="10"/>
      <c r="X198" s="10"/>
      <c r="Y198" s="10"/>
      <c r="Z198" s="10"/>
      <c r="AA198" s="10"/>
    </row>
    <row r="199" spans="1:27" ht="15.75" customHeight="1">
      <c r="A199" s="157">
        <v>181</v>
      </c>
      <c r="B199" s="158" t="s">
        <v>4667</v>
      </c>
      <c r="C199" s="151" t="s">
        <v>4174</v>
      </c>
      <c r="D199" s="148" t="s">
        <v>4688</v>
      </c>
      <c r="E199" s="151" t="s">
        <v>4743</v>
      </c>
      <c r="F199" s="125" t="s">
        <v>222</v>
      </c>
      <c r="G199" s="232" t="s">
        <v>39</v>
      </c>
      <c r="H199" s="148" t="s">
        <v>4744</v>
      </c>
      <c r="I199" s="223" t="s">
        <v>4174</v>
      </c>
      <c r="J199" s="207" t="s">
        <v>4672</v>
      </c>
      <c r="K199" s="148" t="s">
        <v>4673</v>
      </c>
      <c r="L199" s="148" t="s">
        <v>4745</v>
      </c>
      <c r="M199" s="463" t="s">
        <v>10</v>
      </c>
      <c r="N199" s="508" t="s">
        <v>4174</v>
      </c>
      <c r="O199" s="139" t="s">
        <v>4174</v>
      </c>
      <c r="P199" s="139" t="s">
        <v>4174</v>
      </c>
      <c r="Q199" s="555" t="s">
        <v>4527</v>
      </c>
      <c r="R199" s="562" t="s">
        <v>4692</v>
      </c>
      <c r="S199" s="140" t="s">
        <v>4174</v>
      </c>
      <c r="T199" s="10"/>
      <c r="U199" s="10"/>
      <c r="V199" s="10"/>
      <c r="W199" s="10"/>
      <c r="X199" s="10"/>
      <c r="Y199" s="10"/>
      <c r="Z199" s="10"/>
      <c r="AA199" s="10"/>
    </row>
    <row r="200" spans="1:27" ht="15.75" customHeight="1">
      <c r="A200" s="150">
        <v>182</v>
      </c>
      <c r="B200" s="158" t="s">
        <v>4667</v>
      </c>
      <c r="C200" s="151" t="s">
        <v>4174</v>
      </c>
      <c r="D200" s="148" t="s">
        <v>4688</v>
      </c>
      <c r="E200" s="151" t="s">
        <v>4746</v>
      </c>
      <c r="F200" s="125" t="s">
        <v>222</v>
      </c>
      <c r="G200" s="232" t="s">
        <v>39</v>
      </c>
      <c r="H200" s="148" t="s">
        <v>4747</v>
      </c>
      <c r="I200" s="223" t="s">
        <v>4174</v>
      </c>
      <c r="J200" s="207" t="s">
        <v>4672</v>
      </c>
      <c r="K200" s="148" t="s">
        <v>4673</v>
      </c>
      <c r="L200" s="148" t="s">
        <v>4748</v>
      </c>
      <c r="M200" s="311" t="s">
        <v>8</v>
      </c>
      <c r="N200" s="499">
        <v>46267</v>
      </c>
      <c r="O200" s="124" t="s">
        <v>4173</v>
      </c>
      <c r="P200" s="139" t="s">
        <v>4174</v>
      </c>
      <c r="Q200" s="145" t="s">
        <v>4174</v>
      </c>
      <c r="R200" s="145"/>
      <c r="S200" s="140" t="s">
        <v>4174</v>
      </c>
      <c r="T200" s="10"/>
      <c r="U200" s="10"/>
      <c r="V200" s="10"/>
      <c r="W200" s="10"/>
      <c r="X200" s="10"/>
      <c r="Y200" s="10"/>
      <c r="Z200" s="10"/>
      <c r="AA200" s="10"/>
    </row>
    <row r="201" spans="1:27" ht="15.75" customHeight="1">
      <c r="A201" s="157">
        <v>183</v>
      </c>
      <c r="B201" s="158" t="s">
        <v>4667</v>
      </c>
      <c r="C201" s="151" t="s">
        <v>4174</v>
      </c>
      <c r="D201" s="148" t="s">
        <v>4688</v>
      </c>
      <c r="E201" s="151" t="s">
        <v>4749</v>
      </c>
      <c r="F201" s="125" t="s">
        <v>222</v>
      </c>
      <c r="G201" s="232" t="s">
        <v>39</v>
      </c>
      <c r="H201" s="148" t="s">
        <v>4750</v>
      </c>
      <c r="I201" s="223" t="s">
        <v>4174</v>
      </c>
      <c r="J201" s="207" t="s">
        <v>4672</v>
      </c>
      <c r="K201" s="148" t="s">
        <v>4673</v>
      </c>
      <c r="L201" s="148" t="s">
        <v>4751</v>
      </c>
      <c r="M201" s="463" t="s">
        <v>10</v>
      </c>
      <c r="N201" s="508" t="s">
        <v>4174</v>
      </c>
      <c r="O201" s="139" t="s">
        <v>4174</v>
      </c>
      <c r="P201" s="139" t="s">
        <v>4174</v>
      </c>
      <c r="Q201" s="555" t="s">
        <v>4527</v>
      </c>
      <c r="R201" s="562" t="s">
        <v>4692</v>
      </c>
      <c r="S201" s="140" t="s">
        <v>4174</v>
      </c>
      <c r="T201" s="10"/>
      <c r="U201" s="10"/>
      <c r="V201" s="10"/>
      <c r="W201" s="10"/>
      <c r="X201" s="10"/>
      <c r="Y201" s="10"/>
      <c r="Z201" s="10"/>
      <c r="AA201" s="10"/>
    </row>
    <row r="202" spans="1:27" ht="15.75" customHeight="1">
      <c r="A202" s="150">
        <v>184</v>
      </c>
      <c r="B202" s="158" t="s">
        <v>4667</v>
      </c>
      <c r="C202" s="151" t="s">
        <v>4174</v>
      </c>
      <c r="D202" s="148" t="s">
        <v>4688</v>
      </c>
      <c r="E202" s="151" t="s">
        <v>4752</v>
      </c>
      <c r="F202" s="125" t="s">
        <v>222</v>
      </c>
      <c r="G202" s="232" t="s">
        <v>39</v>
      </c>
      <c r="H202" s="148" t="s">
        <v>4753</v>
      </c>
      <c r="I202" s="223" t="s">
        <v>4174</v>
      </c>
      <c r="J202" s="207" t="s">
        <v>4672</v>
      </c>
      <c r="K202" s="148" t="s">
        <v>4673</v>
      </c>
      <c r="L202" s="148" t="s">
        <v>4754</v>
      </c>
      <c r="M202" s="463" t="s">
        <v>10</v>
      </c>
      <c r="N202" s="508" t="s">
        <v>4174</v>
      </c>
      <c r="O202" s="139" t="s">
        <v>4174</v>
      </c>
      <c r="P202" s="139" t="s">
        <v>4174</v>
      </c>
      <c r="Q202" s="555" t="s">
        <v>4527</v>
      </c>
      <c r="R202" s="562" t="s">
        <v>4692</v>
      </c>
      <c r="S202" s="140" t="s">
        <v>4174</v>
      </c>
      <c r="T202" s="10"/>
      <c r="U202" s="10"/>
      <c r="V202" s="10"/>
      <c r="W202" s="10"/>
      <c r="X202" s="10"/>
      <c r="Y202" s="10"/>
      <c r="Z202" s="10"/>
      <c r="AA202" s="10"/>
    </row>
    <row r="203" spans="1:27" ht="15.75" customHeight="1">
      <c r="A203" s="157">
        <v>185</v>
      </c>
      <c r="B203" s="158" t="s">
        <v>4667</v>
      </c>
      <c r="C203" s="151" t="s">
        <v>4174</v>
      </c>
      <c r="D203" s="148" t="s">
        <v>4688</v>
      </c>
      <c r="E203" s="151" t="s">
        <v>4755</v>
      </c>
      <c r="F203" s="125" t="s">
        <v>222</v>
      </c>
      <c r="G203" s="232" t="s">
        <v>39</v>
      </c>
      <c r="H203" s="148" t="s">
        <v>4756</v>
      </c>
      <c r="I203" s="223" t="s">
        <v>4174</v>
      </c>
      <c r="J203" s="207" t="s">
        <v>4672</v>
      </c>
      <c r="K203" s="148" t="s">
        <v>4673</v>
      </c>
      <c r="L203" s="148" t="s">
        <v>4757</v>
      </c>
      <c r="M203" s="463" t="s">
        <v>10</v>
      </c>
      <c r="N203" s="508" t="s">
        <v>4174</v>
      </c>
      <c r="O203" s="139" t="s">
        <v>4174</v>
      </c>
      <c r="P203" s="139" t="s">
        <v>4174</v>
      </c>
      <c r="Q203" s="555" t="s">
        <v>4527</v>
      </c>
      <c r="R203" s="562" t="s">
        <v>4692</v>
      </c>
      <c r="S203" s="140" t="s">
        <v>4174</v>
      </c>
      <c r="T203" s="10"/>
      <c r="U203" s="10"/>
      <c r="V203" s="10"/>
      <c r="W203" s="10"/>
      <c r="X203" s="10"/>
      <c r="Y203" s="10"/>
      <c r="Z203" s="10"/>
      <c r="AA203" s="10"/>
    </row>
    <row r="204" spans="1:27" ht="15.75" customHeight="1">
      <c r="A204" s="150">
        <v>186</v>
      </c>
      <c r="B204" s="158" t="s">
        <v>4667</v>
      </c>
      <c r="C204" s="151" t="s">
        <v>4174</v>
      </c>
      <c r="D204" s="148" t="s">
        <v>4688</v>
      </c>
      <c r="E204" s="151" t="s">
        <v>4758</v>
      </c>
      <c r="F204" s="125" t="s">
        <v>222</v>
      </c>
      <c r="G204" s="232" t="s">
        <v>39</v>
      </c>
      <c r="H204" s="148" t="s">
        <v>4759</v>
      </c>
      <c r="I204" s="223" t="s">
        <v>4174</v>
      </c>
      <c r="J204" s="207" t="s">
        <v>4672</v>
      </c>
      <c r="K204" s="148" t="s">
        <v>4673</v>
      </c>
      <c r="L204" s="148" t="s">
        <v>4760</v>
      </c>
      <c r="M204" s="463" t="s">
        <v>10</v>
      </c>
      <c r="N204" s="508" t="s">
        <v>4174</v>
      </c>
      <c r="O204" s="139" t="s">
        <v>4174</v>
      </c>
      <c r="P204" s="139" t="s">
        <v>4174</v>
      </c>
      <c r="Q204" s="555" t="s">
        <v>4527</v>
      </c>
      <c r="R204" s="562" t="s">
        <v>4692</v>
      </c>
      <c r="S204" s="140" t="s">
        <v>4174</v>
      </c>
      <c r="T204" s="10"/>
      <c r="U204" s="10"/>
      <c r="V204" s="10"/>
      <c r="W204" s="10"/>
      <c r="X204" s="10"/>
      <c r="Y204" s="10"/>
      <c r="Z204" s="10"/>
      <c r="AA204" s="10"/>
    </row>
    <row r="205" spans="1:27" ht="15.75" customHeight="1">
      <c r="A205" s="157">
        <v>187</v>
      </c>
      <c r="B205" s="158" t="s">
        <v>4667</v>
      </c>
      <c r="C205" s="151" t="s">
        <v>4174</v>
      </c>
      <c r="D205" s="148" t="s">
        <v>4688</v>
      </c>
      <c r="E205" s="151" t="s">
        <v>4761</v>
      </c>
      <c r="F205" s="125" t="s">
        <v>222</v>
      </c>
      <c r="G205" s="232" t="s">
        <v>39</v>
      </c>
      <c r="H205" s="148" t="s">
        <v>4762</v>
      </c>
      <c r="I205" s="223" t="s">
        <v>4174</v>
      </c>
      <c r="J205" s="207" t="s">
        <v>4672</v>
      </c>
      <c r="K205" s="148" t="s">
        <v>4673</v>
      </c>
      <c r="L205" s="148" t="s">
        <v>4763</v>
      </c>
      <c r="M205" s="463" t="s">
        <v>10</v>
      </c>
      <c r="N205" s="508" t="s">
        <v>4174</v>
      </c>
      <c r="O205" s="139" t="s">
        <v>4174</v>
      </c>
      <c r="P205" s="139" t="s">
        <v>4174</v>
      </c>
      <c r="Q205" s="555" t="s">
        <v>4527</v>
      </c>
      <c r="R205" s="562" t="s">
        <v>4692</v>
      </c>
      <c r="S205" s="140" t="s">
        <v>4174</v>
      </c>
      <c r="T205" s="10"/>
      <c r="U205" s="10"/>
      <c r="V205" s="10"/>
      <c r="W205" s="10"/>
      <c r="X205" s="10"/>
      <c r="Y205" s="10"/>
      <c r="Z205" s="10"/>
      <c r="AA205" s="10"/>
    </row>
    <row r="206" spans="1:27" ht="15.75" customHeight="1">
      <c r="A206" s="150">
        <v>188</v>
      </c>
      <c r="B206" s="158" t="s">
        <v>4667</v>
      </c>
      <c r="C206" s="151" t="s">
        <v>4174</v>
      </c>
      <c r="D206" s="148" t="s">
        <v>4688</v>
      </c>
      <c r="E206" s="151" t="s">
        <v>4764</v>
      </c>
      <c r="F206" s="125" t="s">
        <v>222</v>
      </c>
      <c r="G206" s="232" t="s">
        <v>39</v>
      </c>
      <c r="H206" s="148" t="s">
        <v>4765</v>
      </c>
      <c r="I206" s="223" t="s">
        <v>4174</v>
      </c>
      <c r="J206" s="207" t="s">
        <v>4672</v>
      </c>
      <c r="K206" s="148" t="s">
        <v>4673</v>
      </c>
      <c r="L206" s="148" t="s">
        <v>4766</v>
      </c>
      <c r="M206" s="463" t="s">
        <v>10</v>
      </c>
      <c r="N206" s="508" t="s">
        <v>4174</v>
      </c>
      <c r="O206" s="139" t="s">
        <v>4174</v>
      </c>
      <c r="P206" s="139" t="s">
        <v>4174</v>
      </c>
      <c r="Q206" s="555" t="s">
        <v>4527</v>
      </c>
      <c r="R206" s="562" t="s">
        <v>4692</v>
      </c>
      <c r="S206" s="140" t="s">
        <v>4174</v>
      </c>
      <c r="T206" s="10"/>
      <c r="U206" s="10"/>
      <c r="V206" s="10"/>
      <c r="W206" s="10"/>
      <c r="X206" s="10"/>
      <c r="Y206" s="10"/>
      <c r="Z206" s="10"/>
      <c r="AA206" s="10"/>
    </row>
    <row r="207" spans="1:27" ht="15.75" customHeight="1">
      <c r="A207" s="157">
        <v>189</v>
      </c>
      <c r="B207" s="158" t="s">
        <v>4667</v>
      </c>
      <c r="C207" s="151" t="s">
        <v>4174</v>
      </c>
      <c r="D207" s="148" t="s">
        <v>4688</v>
      </c>
      <c r="E207" s="151" t="s">
        <v>4767</v>
      </c>
      <c r="F207" s="125" t="s">
        <v>222</v>
      </c>
      <c r="G207" s="232" t="s">
        <v>39</v>
      </c>
      <c r="H207" s="148" t="s">
        <v>4768</v>
      </c>
      <c r="I207" s="223" t="s">
        <v>4174</v>
      </c>
      <c r="J207" s="207" t="s">
        <v>4672</v>
      </c>
      <c r="K207" s="148" t="s">
        <v>4673</v>
      </c>
      <c r="L207" s="148" t="s">
        <v>4769</v>
      </c>
      <c r="M207" s="463" t="s">
        <v>10</v>
      </c>
      <c r="N207" s="508" t="s">
        <v>4174</v>
      </c>
      <c r="O207" s="139" t="s">
        <v>4174</v>
      </c>
      <c r="P207" s="139" t="s">
        <v>4174</v>
      </c>
      <c r="Q207" s="555" t="s">
        <v>4527</v>
      </c>
      <c r="R207" s="562" t="s">
        <v>4692</v>
      </c>
      <c r="S207" s="140" t="s">
        <v>4174</v>
      </c>
      <c r="T207" s="10"/>
      <c r="U207" s="10"/>
      <c r="V207" s="10"/>
      <c r="W207" s="10"/>
      <c r="X207" s="10"/>
      <c r="Y207" s="10"/>
      <c r="Z207" s="10"/>
      <c r="AA207" s="10"/>
    </row>
    <row r="208" spans="1:27" ht="15.75" customHeight="1">
      <c r="A208" s="150">
        <v>190</v>
      </c>
      <c r="B208" s="158" t="s">
        <v>4667</v>
      </c>
      <c r="C208" s="151" t="s">
        <v>4174</v>
      </c>
      <c r="D208" s="148" t="s">
        <v>4688</v>
      </c>
      <c r="E208" s="151" t="s">
        <v>4770</v>
      </c>
      <c r="F208" s="125" t="s">
        <v>222</v>
      </c>
      <c r="G208" s="232" t="s">
        <v>39</v>
      </c>
      <c r="H208" s="148" t="s">
        <v>4771</v>
      </c>
      <c r="I208" s="223" t="s">
        <v>4174</v>
      </c>
      <c r="J208" s="207" t="s">
        <v>4672</v>
      </c>
      <c r="K208" s="148" t="s">
        <v>4673</v>
      </c>
      <c r="L208" s="148" t="s">
        <v>4772</v>
      </c>
      <c r="M208" s="463" t="s">
        <v>10</v>
      </c>
      <c r="N208" s="508" t="s">
        <v>4174</v>
      </c>
      <c r="O208" s="139" t="s">
        <v>4174</v>
      </c>
      <c r="P208" s="139" t="s">
        <v>4174</v>
      </c>
      <c r="Q208" s="555" t="s">
        <v>4527</v>
      </c>
      <c r="R208" s="562" t="s">
        <v>4692</v>
      </c>
      <c r="S208" s="140" t="s">
        <v>4174</v>
      </c>
      <c r="T208" s="10"/>
      <c r="U208" s="10"/>
      <c r="V208" s="10"/>
      <c r="W208" s="10"/>
      <c r="X208" s="10"/>
      <c r="Y208" s="10"/>
      <c r="Z208" s="10"/>
      <c r="AA208" s="10"/>
    </row>
    <row r="209" spans="1:27" ht="15.75" customHeight="1">
      <c r="A209" s="157">
        <v>191</v>
      </c>
      <c r="B209" s="158" t="s">
        <v>4667</v>
      </c>
      <c r="C209" s="151" t="s">
        <v>4174</v>
      </c>
      <c r="D209" s="148" t="s">
        <v>4688</v>
      </c>
      <c r="E209" s="151" t="s">
        <v>4773</v>
      </c>
      <c r="F209" s="125" t="s">
        <v>222</v>
      </c>
      <c r="G209" s="232" t="s">
        <v>39</v>
      </c>
      <c r="H209" s="148" t="s">
        <v>4774</v>
      </c>
      <c r="I209" s="223" t="s">
        <v>4174</v>
      </c>
      <c r="J209" s="207" t="s">
        <v>4672</v>
      </c>
      <c r="K209" s="148" t="s">
        <v>4673</v>
      </c>
      <c r="L209" s="148" t="s">
        <v>4775</v>
      </c>
      <c r="M209" s="463" t="s">
        <v>10</v>
      </c>
      <c r="N209" s="508" t="s">
        <v>4174</v>
      </c>
      <c r="O209" s="139" t="s">
        <v>4174</v>
      </c>
      <c r="P209" s="139" t="s">
        <v>4174</v>
      </c>
      <c r="Q209" s="555" t="s">
        <v>4527</v>
      </c>
      <c r="R209" s="562" t="s">
        <v>4692</v>
      </c>
      <c r="S209" s="140" t="s">
        <v>4174</v>
      </c>
      <c r="T209" s="10"/>
      <c r="U209" s="10"/>
      <c r="V209" s="10"/>
      <c r="W209" s="10"/>
      <c r="X209" s="10"/>
      <c r="Y209" s="10"/>
      <c r="Z209" s="10"/>
      <c r="AA209" s="10"/>
    </row>
    <row r="210" spans="1:27" ht="15.75" customHeight="1">
      <c r="A210" s="150">
        <v>192</v>
      </c>
      <c r="B210" s="158" t="s">
        <v>4667</v>
      </c>
      <c r="C210" s="151" t="s">
        <v>4174</v>
      </c>
      <c r="D210" s="148" t="s">
        <v>4688</v>
      </c>
      <c r="E210" s="151" t="s">
        <v>4776</v>
      </c>
      <c r="F210" s="125" t="s">
        <v>403</v>
      </c>
      <c r="G210" s="232" t="s">
        <v>39</v>
      </c>
      <c r="H210" s="148" t="s">
        <v>4777</v>
      </c>
      <c r="I210" s="223" t="s">
        <v>4174</v>
      </c>
      <c r="J210" s="207" t="s">
        <v>4672</v>
      </c>
      <c r="K210" s="148" t="s">
        <v>4673</v>
      </c>
      <c r="L210" s="182" t="s">
        <v>4778</v>
      </c>
      <c r="M210" s="479" t="s">
        <v>11</v>
      </c>
      <c r="N210" s="511" t="s">
        <v>4174</v>
      </c>
      <c r="O210" s="139" t="s">
        <v>4174</v>
      </c>
      <c r="P210" s="139" t="s">
        <v>4174</v>
      </c>
      <c r="Q210" s="145" t="s">
        <v>4174</v>
      </c>
      <c r="R210" s="145"/>
      <c r="S210" s="140" t="s">
        <v>4174</v>
      </c>
      <c r="T210" s="10"/>
      <c r="U210" s="10"/>
      <c r="V210" s="10"/>
      <c r="W210" s="10"/>
      <c r="X210" s="10"/>
      <c r="Y210" s="10"/>
      <c r="Z210" s="10"/>
      <c r="AA210" s="10"/>
    </row>
    <row r="211" spans="1:27" ht="15.75" customHeight="1">
      <c r="A211" s="157">
        <v>193</v>
      </c>
      <c r="B211" s="158" t="s">
        <v>4667</v>
      </c>
      <c r="C211" s="151" t="s">
        <v>4779</v>
      </c>
      <c r="D211" s="148" t="s">
        <v>4780</v>
      </c>
      <c r="E211" s="151" t="s">
        <v>4781</v>
      </c>
      <c r="F211" s="125" t="s">
        <v>222</v>
      </c>
      <c r="G211" s="232" t="s">
        <v>39</v>
      </c>
      <c r="H211" s="148" t="s">
        <v>4782</v>
      </c>
      <c r="I211" s="223" t="s">
        <v>4174</v>
      </c>
      <c r="J211" s="207" t="s">
        <v>4672</v>
      </c>
      <c r="K211" s="148" t="s">
        <v>4673</v>
      </c>
      <c r="L211" s="148" t="s">
        <v>4783</v>
      </c>
      <c r="M211" s="463" t="s">
        <v>10</v>
      </c>
      <c r="N211" s="511" t="s">
        <v>4174</v>
      </c>
      <c r="O211" s="139" t="s">
        <v>4174</v>
      </c>
      <c r="P211" s="139" t="s">
        <v>4174</v>
      </c>
      <c r="Q211" s="145" t="s">
        <v>4784</v>
      </c>
      <c r="R211" s="145"/>
      <c r="S211" s="140" t="s">
        <v>4174</v>
      </c>
      <c r="T211" s="10"/>
      <c r="U211" s="10"/>
      <c r="V211" s="10"/>
      <c r="W211" s="10"/>
      <c r="X211" s="10"/>
      <c r="Y211" s="10"/>
      <c r="Z211" s="10"/>
      <c r="AA211" s="10"/>
    </row>
    <row r="212" spans="1:27" ht="15.75" customHeight="1">
      <c r="A212" s="150">
        <v>194</v>
      </c>
      <c r="B212" s="158" t="s">
        <v>4667</v>
      </c>
      <c r="C212" s="151" t="s">
        <v>4174</v>
      </c>
      <c r="D212" s="148" t="s">
        <v>4780</v>
      </c>
      <c r="E212" s="151" t="s">
        <v>4785</v>
      </c>
      <c r="F212" s="125" t="s">
        <v>222</v>
      </c>
      <c r="G212" s="232" t="s">
        <v>39</v>
      </c>
      <c r="H212" s="148" t="s">
        <v>4786</v>
      </c>
      <c r="I212" s="223" t="s">
        <v>4174</v>
      </c>
      <c r="J212" s="207" t="s">
        <v>4672</v>
      </c>
      <c r="K212" s="148" t="s">
        <v>4673</v>
      </c>
      <c r="L212" s="148" t="s">
        <v>4787</v>
      </c>
      <c r="M212" s="463" t="s">
        <v>10</v>
      </c>
      <c r="N212" s="511" t="s">
        <v>4174</v>
      </c>
      <c r="O212" s="139" t="s">
        <v>4174</v>
      </c>
      <c r="P212" s="139" t="s">
        <v>4174</v>
      </c>
      <c r="Q212" s="145" t="s">
        <v>4784</v>
      </c>
      <c r="R212" s="145"/>
      <c r="S212" s="140" t="s">
        <v>4174</v>
      </c>
      <c r="T212" s="10"/>
      <c r="U212" s="10"/>
      <c r="V212" s="10"/>
      <c r="W212" s="10"/>
      <c r="X212" s="10"/>
      <c r="Y212" s="10"/>
      <c r="Z212" s="10"/>
      <c r="AA212" s="10"/>
    </row>
    <row r="213" spans="1:27" ht="15.75" customHeight="1">
      <c r="A213" s="157">
        <v>195</v>
      </c>
      <c r="B213" s="158" t="s">
        <v>4667</v>
      </c>
      <c r="C213" s="151" t="s">
        <v>4174</v>
      </c>
      <c r="D213" s="148" t="s">
        <v>4780</v>
      </c>
      <c r="E213" s="151" t="s">
        <v>4788</v>
      </c>
      <c r="F213" s="125" t="s">
        <v>222</v>
      </c>
      <c r="G213" s="232" t="s">
        <v>39</v>
      </c>
      <c r="H213" s="148" t="s">
        <v>4789</v>
      </c>
      <c r="I213" s="223" t="s">
        <v>4174</v>
      </c>
      <c r="J213" s="207" t="s">
        <v>4672</v>
      </c>
      <c r="K213" s="148" t="s">
        <v>4673</v>
      </c>
      <c r="L213" s="148" t="s">
        <v>4790</v>
      </c>
      <c r="M213" s="463" t="s">
        <v>10</v>
      </c>
      <c r="N213" s="511" t="s">
        <v>4174</v>
      </c>
      <c r="O213" s="139" t="s">
        <v>4174</v>
      </c>
      <c r="P213" s="139" t="s">
        <v>4174</v>
      </c>
      <c r="Q213" s="145" t="s">
        <v>4784</v>
      </c>
      <c r="R213" s="145"/>
      <c r="S213" s="140" t="s">
        <v>4174</v>
      </c>
      <c r="T213" s="10"/>
      <c r="U213" s="10"/>
      <c r="V213" s="10"/>
      <c r="W213" s="10"/>
      <c r="X213" s="10"/>
      <c r="Y213" s="10"/>
      <c r="Z213" s="10"/>
      <c r="AA213" s="10"/>
    </row>
    <row r="214" spans="1:27" ht="15.75" customHeight="1">
      <c r="A214" s="150">
        <v>196</v>
      </c>
      <c r="B214" s="158" t="s">
        <v>4667</v>
      </c>
      <c r="C214" s="151" t="s">
        <v>4174</v>
      </c>
      <c r="D214" s="148" t="s">
        <v>4780</v>
      </c>
      <c r="E214" s="151" t="s">
        <v>4791</v>
      </c>
      <c r="F214" s="125" t="s">
        <v>222</v>
      </c>
      <c r="G214" s="232" t="s">
        <v>39</v>
      </c>
      <c r="H214" s="148" t="s">
        <v>4792</v>
      </c>
      <c r="I214" s="223" t="s">
        <v>4174</v>
      </c>
      <c r="J214" s="207" t="s">
        <v>4672</v>
      </c>
      <c r="K214" s="148" t="s">
        <v>4673</v>
      </c>
      <c r="L214" s="148" t="s">
        <v>4793</v>
      </c>
      <c r="M214" s="463" t="s">
        <v>10</v>
      </c>
      <c r="N214" s="511" t="s">
        <v>4174</v>
      </c>
      <c r="O214" s="139" t="s">
        <v>4174</v>
      </c>
      <c r="P214" s="139" t="s">
        <v>4174</v>
      </c>
      <c r="Q214" s="145" t="s">
        <v>4784</v>
      </c>
      <c r="R214" s="145"/>
      <c r="S214" s="140" t="s">
        <v>4174</v>
      </c>
      <c r="T214" s="10"/>
      <c r="U214" s="10"/>
      <c r="V214" s="10"/>
      <c r="W214" s="10"/>
      <c r="X214" s="10"/>
      <c r="Y214" s="10"/>
      <c r="Z214" s="10"/>
      <c r="AA214" s="10"/>
    </row>
    <row r="215" spans="1:27" ht="15.75" customHeight="1">
      <c r="A215" s="157">
        <v>197</v>
      </c>
      <c r="B215" s="158" t="s">
        <v>4667</v>
      </c>
      <c r="C215" s="151" t="s">
        <v>4174</v>
      </c>
      <c r="D215" s="148" t="s">
        <v>4780</v>
      </c>
      <c r="E215" s="151" t="s">
        <v>4794</v>
      </c>
      <c r="F215" s="125" t="s">
        <v>222</v>
      </c>
      <c r="G215" s="232" t="s">
        <v>39</v>
      </c>
      <c r="H215" s="148" t="s">
        <v>4795</v>
      </c>
      <c r="I215" s="223" t="s">
        <v>4174</v>
      </c>
      <c r="J215" s="207" t="s">
        <v>4672</v>
      </c>
      <c r="K215" s="148" t="s">
        <v>4673</v>
      </c>
      <c r="L215" s="148" t="s">
        <v>4796</v>
      </c>
      <c r="M215" s="463" t="s">
        <v>10</v>
      </c>
      <c r="N215" s="511" t="s">
        <v>4174</v>
      </c>
      <c r="O215" s="139" t="s">
        <v>4174</v>
      </c>
      <c r="P215" s="139" t="s">
        <v>4174</v>
      </c>
      <c r="Q215" s="145" t="s">
        <v>4784</v>
      </c>
      <c r="R215" s="145"/>
      <c r="S215" s="140" t="s">
        <v>4174</v>
      </c>
      <c r="T215" s="10"/>
      <c r="U215" s="10"/>
      <c r="V215" s="10"/>
      <c r="W215" s="10"/>
      <c r="X215" s="10"/>
      <c r="Y215" s="10"/>
      <c r="Z215" s="10"/>
      <c r="AA215" s="10"/>
    </row>
    <row r="216" spans="1:27" ht="15.75" customHeight="1">
      <c r="A216" s="150">
        <v>198</v>
      </c>
      <c r="B216" s="158" t="s">
        <v>4667</v>
      </c>
      <c r="C216" s="151" t="s">
        <v>4174</v>
      </c>
      <c r="D216" s="148" t="s">
        <v>4780</v>
      </c>
      <c r="E216" s="151" t="s">
        <v>4797</v>
      </c>
      <c r="F216" s="125" t="s">
        <v>222</v>
      </c>
      <c r="G216" s="232" t="s">
        <v>39</v>
      </c>
      <c r="H216" s="148" t="s">
        <v>4798</v>
      </c>
      <c r="I216" s="223" t="s">
        <v>4174</v>
      </c>
      <c r="J216" s="207" t="s">
        <v>4672</v>
      </c>
      <c r="K216" s="148" t="s">
        <v>4673</v>
      </c>
      <c r="L216" s="148" t="s">
        <v>4799</v>
      </c>
      <c r="M216" s="463" t="s">
        <v>10</v>
      </c>
      <c r="N216" s="511" t="s">
        <v>4174</v>
      </c>
      <c r="O216" s="139" t="s">
        <v>4174</v>
      </c>
      <c r="P216" s="139" t="s">
        <v>4174</v>
      </c>
      <c r="Q216" s="145" t="s">
        <v>4784</v>
      </c>
      <c r="R216" s="145"/>
      <c r="S216" s="140" t="s">
        <v>4174</v>
      </c>
      <c r="T216" s="10"/>
      <c r="U216" s="10"/>
      <c r="V216" s="10"/>
      <c r="W216" s="10"/>
      <c r="X216" s="10"/>
      <c r="Y216" s="10"/>
      <c r="Z216" s="10"/>
      <c r="AA216" s="10"/>
    </row>
    <row r="217" spans="1:27" ht="15.75" customHeight="1">
      <c r="A217" s="157">
        <v>199</v>
      </c>
      <c r="B217" s="158" t="s">
        <v>4667</v>
      </c>
      <c r="C217" s="151" t="s">
        <v>4174</v>
      </c>
      <c r="D217" s="148" t="s">
        <v>4780</v>
      </c>
      <c r="E217" s="151" t="s">
        <v>4800</v>
      </c>
      <c r="F217" s="125" t="s">
        <v>222</v>
      </c>
      <c r="G217" s="232" t="s">
        <v>39</v>
      </c>
      <c r="H217" s="148" t="s">
        <v>4801</v>
      </c>
      <c r="I217" s="223" t="s">
        <v>4174</v>
      </c>
      <c r="J217" s="207" t="s">
        <v>4672</v>
      </c>
      <c r="K217" s="148" t="s">
        <v>4673</v>
      </c>
      <c r="L217" s="148" t="s">
        <v>4802</v>
      </c>
      <c r="M217" s="463" t="s">
        <v>10</v>
      </c>
      <c r="N217" s="511" t="s">
        <v>4174</v>
      </c>
      <c r="O217" s="139" t="s">
        <v>4174</v>
      </c>
      <c r="P217" s="139" t="s">
        <v>4174</v>
      </c>
      <c r="Q217" s="145" t="s">
        <v>4784</v>
      </c>
      <c r="R217" s="145"/>
      <c r="S217" s="140" t="s">
        <v>4174</v>
      </c>
      <c r="T217" s="10"/>
      <c r="U217" s="10"/>
      <c r="V217" s="10"/>
      <c r="W217" s="10"/>
      <c r="X217" s="10"/>
      <c r="Y217" s="10"/>
      <c r="Z217" s="10"/>
      <c r="AA217" s="10"/>
    </row>
    <row r="218" spans="1:27" ht="15.75" customHeight="1">
      <c r="A218" s="150">
        <v>200</v>
      </c>
      <c r="B218" s="158" t="s">
        <v>4667</v>
      </c>
      <c r="C218" s="151" t="s">
        <v>4174</v>
      </c>
      <c r="D218" s="148" t="s">
        <v>4780</v>
      </c>
      <c r="E218" s="151" t="s">
        <v>4803</v>
      </c>
      <c r="F218" s="125" t="s">
        <v>222</v>
      </c>
      <c r="G218" s="232" t="s">
        <v>39</v>
      </c>
      <c r="H218" s="148" t="s">
        <v>4804</v>
      </c>
      <c r="I218" s="223" t="s">
        <v>4174</v>
      </c>
      <c r="J218" s="207" t="s">
        <v>4672</v>
      </c>
      <c r="K218" s="148" t="s">
        <v>4673</v>
      </c>
      <c r="L218" s="148" t="s">
        <v>4805</v>
      </c>
      <c r="M218" s="463" t="s">
        <v>10</v>
      </c>
      <c r="N218" s="511" t="s">
        <v>4174</v>
      </c>
      <c r="O218" s="139" t="s">
        <v>4174</v>
      </c>
      <c r="P218" s="139" t="s">
        <v>4174</v>
      </c>
      <c r="Q218" s="145" t="s">
        <v>4784</v>
      </c>
      <c r="R218" s="145"/>
      <c r="S218" s="140" t="s">
        <v>4174</v>
      </c>
      <c r="T218" s="10"/>
      <c r="U218" s="10"/>
      <c r="V218" s="10"/>
      <c r="W218" s="10"/>
      <c r="X218" s="10"/>
      <c r="Y218" s="10"/>
      <c r="Z218" s="10"/>
      <c r="AA218" s="10"/>
    </row>
    <row r="219" spans="1:27" ht="15.75" customHeight="1">
      <c r="A219" s="157">
        <v>201</v>
      </c>
      <c r="B219" s="158" t="s">
        <v>4667</v>
      </c>
      <c r="C219" s="151" t="s">
        <v>4174</v>
      </c>
      <c r="D219" s="148" t="s">
        <v>4780</v>
      </c>
      <c r="E219" s="151" t="s">
        <v>4806</v>
      </c>
      <c r="F219" s="125" t="s">
        <v>403</v>
      </c>
      <c r="G219" s="232" t="s">
        <v>39</v>
      </c>
      <c r="H219" s="148" t="s">
        <v>4807</v>
      </c>
      <c r="I219" s="223" t="s">
        <v>4174</v>
      </c>
      <c r="J219" s="207" t="s">
        <v>4672</v>
      </c>
      <c r="K219" s="148" t="s">
        <v>4673</v>
      </c>
      <c r="L219" s="182" t="s">
        <v>4808</v>
      </c>
      <c r="M219" s="479" t="s">
        <v>11</v>
      </c>
      <c r="N219" s="511" t="s">
        <v>4174</v>
      </c>
      <c r="O219" s="139" t="s">
        <v>4174</v>
      </c>
      <c r="P219" s="139" t="s">
        <v>4174</v>
      </c>
      <c r="Q219" s="145" t="s">
        <v>4174</v>
      </c>
      <c r="R219" s="145"/>
      <c r="S219" s="140" t="s">
        <v>4174</v>
      </c>
      <c r="T219" s="10"/>
      <c r="U219" s="10"/>
      <c r="V219" s="10"/>
      <c r="W219" s="10"/>
      <c r="X219" s="10"/>
      <c r="Y219" s="10"/>
      <c r="Z219" s="10"/>
      <c r="AA219" s="10"/>
    </row>
    <row r="220" spans="1:27" ht="15.75" customHeight="1">
      <c r="A220" s="150">
        <v>202</v>
      </c>
      <c r="B220" s="158" t="s">
        <v>4667</v>
      </c>
      <c r="C220" s="151" t="s">
        <v>4809</v>
      </c>
      <c r="D220" s="148" t="s">
        <v>4810</v>
      </c>
      <c r="E220" s="151" t="s">
        <v>4811</v>
      </c>
      <c r="F220" s="125" t="s">
        <v>222</v>
      </c>
      <c r="G220" s="232" t="s">
        <v>39</v>
      </c>
      <c r="H220" s="148" t="s">
        <v>4812</v>
      </c>
      <c r="I220" s="223" t="s">
        <v>4174</v>
      </c>
      <c r="J220" s="207" t="s">
        <v>4672</v>
      </c>
      <c r="K220" s="148" t="s">
        <v>4813</v>
      </c>
      <c r="L220" s="148" t="s">
        <v>4814</v>
      </c>
      <c r="M220" s="135" t="s">
        <v>4356</v>
      </c>
      <c r="N220" s="511" t="s">
        <v>4174</v>
      </c>
      <c r="O220" s="139" t="s">
        <v>4174</v>
      </c>
      <c r="P220" s="139" t="s">
        <v>4174</v>
      </c>
      <c r="Q220" s="145" t="s">
        <v>4174</v>
      </c>
      <c r="R220" s="145"/>
      <c r="S220" s="140" t="s">
        <v>4174</v>
      </c>
      <c r="T220" s="10"/>
      <c r="U220" s="10"/>
      <c r="V220" s="10"/>
      <c r="W220" s="10"/>
      <c r="X220" s="10"/>
      <c r="Y220" s="10"/>
      <c r="Z220" s="10"/>
      <c r="AA220" s="10"/>
    </row>
    <row r="221" spans="1:27" ht="15.75" customHeight="1">
      <c r="A221" s="157">
        <v>203</v>
      </c>
      <c r="B221" s="158" t="s">
        <v>4667</v>
      </c>
      <c r="C221" s="151" t="s">
        <v>4174</v>
      </c>
      <c r="D221" s="148" t="s">
        <v>4810</v>
      </c>
      <c r="E221" s="151" t="s">
        <v>4815</v>
      </c>
      <c r="F221" s="125" t="s">
        <v>222</v>
      </c>
      <c r="G221" s="232" t="s">
        <v>39</v>
      </c>
      <c r="H221" s="148" t="s">
        <v>4816</v>
      </c>
      <c r="I221" s="223" t="s">
        <v>4174</v>
      </c>
      <c r="J221" s="207" t="s">
        <v>4672</v>
      </c>
      <c r="K221" s="148" t="s">
        <v>4813</v>
      </c>
      <c r="L221" s="148" t="s">
        <v>4817</v>
      </c>
      <c r="M221" s="135" t="s">
        <v>4356</v>
      </c>
      <c r="N221" s="511" t="s">
        <v>4174</v>
      </c>
      <c r="O221" s="139" t="s">
        <v>4174</v>
      </c>
      <c r="P221" s="139" t="s">
        <v>4174</v>
      </c>
      <c r="Q221" s="145" t="s">
        <v>4174</v>
      </c>
      <c r="R221" s="145"/>
      <c r="S221" s="140" t="s">
        <v>4174</v>
      </c>
      <c r="T221" s="10"/>
      <c r="U221" s="10"/>
      <c r="V221" s="10"/>
      <c r="W221" s="10"/>
      <c r="X221" s="10"/>
      <c r="Y221" s="10"/>
      <c r="Z221" s="10"/>
      <c r="AA221" s="10"/>
    </row>
    <row r="222" spans="1:27" ht="15.75" customHeight="1">
      <c r="A222" s="150">
        <v>204</v>
      </c>
      <c r="B222" s="158" t="s">
        <v>4667</v>
      </c>
      <c r="C222" s="151" t="s">
        <v>4174</v>
      </c>
      <c r="D222" s="148" t="s">
        <v>4810</v>
      </c>
      <c r="E222" s="151" t="s">
        <v>4818</v>
      </c>
      <c r="F222" s="125" t="s">
        <v>222</v>
      </c>
      <c r="G222" s="232" t="s">
        <v>39</v>
      </c>
      <c r="H222" s="148" t="s">
        <v>4819</v>
      </c>
      <c r="I222" s="223" t="s">
        <v>4174</v>
      </c>
      <c r="J222" s="207" t="s">
        <v>4672</v>
      </c>
      <c r="K222" s="148" t="s">
        <v>4813</v>
      </c>
      <c r="L222" s="148" t="s">
        <v>4820</v>
      </c>
      <c r="M222" s="135" t="s">
        <v>4356</v>
      </c>
      <c r="N222" s="511" t="s">
        <v>4174</v>
      </c>
      <c r="O222" s="139" t="s">
        <v>4174</v>
      </c>
      <c r="P222" s="139" t="s">
        <v>4174</v>
      </c>
      <c r="Q222" s="145" t="s">
        <v>4174</v>
      </c>
      <c r="R222" s="145"/>
      <c r="S222" s="140" t="s">
        <v>4174</v>
      </c>
      <c r="T222" s="10"/>
      <c r="U222" s="10"/>
      <c r="V222" s="10"/>
      <c r="W222" s="10"/>
      <c r="X222" s="10"/>
      <c r="Y222" s="10"/>
      <c r="Z222" s="10"/>
      <c r="AA222" s="10"/>
    </row>
    <row r="223" spans="1:27" ht="15.75" customHeight="1">
      <c r="A223" s="157">
        <v>205</v>
      </c>
      <c r="B223" s="158" t="s">
        <v>4667</v>
      </c>
      <c r="C223" s="151" t="s">
        <v>4174</v>
      </c>
      <c r="D223" s="148" t="s">
        <v>4810</v>
      </c>
      <c r="E223" s="151" t="s">
        <v>4821</v>
      </c>
      <c r="F223" s="125" t="s">
        <v>222</v>
      </c>
      <c r="G223" s="232" t="s">
        <v>39</v>
      </c>
      <c r="H223" s="148" t="s">
        <v>4822</v>
      </c>
      <c r="I223" s="223" t="s">
        <v>4174</v>
      </c>
      <c r="J223" s="207" t="s">
        <v>4672</v>
      </c>
      <c r="K223" s="148" t="s">
        <v>4813</v>
      </c>
      <c r="L223" s="148" t="s">
        <v>4823</v>
      </c>
      <c r="M223" s="312" t="s">
        <v>9</v>
      </c>
      <c r="N223" s="499">
        <v>46267</v>
      </c>
      <c r="O223" s="124" t="s">
        <v>4173</v>
      </c>
      <c r="P223" s="139" t="s">
        <v>4174</v>
      </c>
      <c r="Q223" s="145" t="s">
        <v>4824</v>
      </c>
      <c r="R223" s="145"/>
      <c r="S223" s="140" t="s">
        <v>4174</v>
      </c>
      <c r="T223" s="10"/>
      <c r="U223" s="10"/>
      <c r="V223" s="10"/>
      <c r="W223" s="10"/>
      <c r="X223" s="10"/>
      <c r="Y223" s="10"/>
      <c r="Z223" s="10"/>
      <c r="AA223" s="10"/>
    </row>
    <row r="224" spans="1:27" ht="15.75" customHeight="1">
      <c r="A224" s="150">
        <v>206</v>
      </c>
      <c r="B224" s="158" t="s">
        <v>4667</v>
      </c>
      <c r="C224" s="151" t="s">
        <v>4174</v>
      </c>
      <c r="D224" s="148" t="s">
        <v>4810</v>
      </c>
      <c r="E224" s="151" t="s">
        <v>4825</v>
      </c>
      <c r="F224" s="125" t="s">
        <v>222</v>
      </c>
      <c r="G224" s="232" t="s">
        <v>39</v>
      </c>
      <c r="H224" s="148" t="s">
        <v>4826</v>
      </c>
      <c r="I224" s="223" t="s">
        <v>4174</v>
      </c>
      <c r="J224" s="207" t="s">
        <v>4672</v>
      </c>
      <c r="K224" s="148" t="s">
        <v>4813</v>
      </c>
      <c r="L224" s="148" t="s">
        <v>4827</v>
      </c>
      <c r="M224" s="135" t="s">
        <v>4356</v>
      </c>
      <c r="N224" s="511" t="s">
        <v>4174</v>
      </c>
      <c r="O224" s="139" t="s">
        <v>4174</v>
      </c>
      <c r="P224" s="139" t="s">
        <v>4174</v>
      </c>
      <c r="Q224" s="145" t="s">
        <v>4174</v>
      </c>
      <c r="R224" s="145"/>
      <c r="S224" s="140" t="s">
        <v>4174</v>
      </c>
      <c r="T224" s="10"/>
      <c r="U224" s="10"/>
      <c r="V224" s="10"/>
      <c r="W224" s="10"/>
      <c r="X224" s="10"/>
      <c r="Y224" s="10"/>
      <c r="Z224" s="10"/>
      <c r="AA224" s="10"/>
    </row>
    <row r="225" spans="1:27" ht="15.75" customHeight="1">
      <c r="A225" s="157">
        <v>207</v>
      </c>
      <c r="B225" s="158" t="s">
        <v>4667</v>
      </c>
      <c r="C225" s="151" t="s">
        <v>4174</v>
      </c>
      <c r="D225" s="148" t="s">
        <v>4810</v>
      </c>
      <c r="E225" s="151" t="s">
        <v>4828</v>
      </c>
      <c r="F225" s="125" t="s">
        <v>222</v>
      </c>
      <c r="G225" s="232" t="s">
        <v>39</v>
      </c>
      <c r="H225" s="148" t="s">
        <v>4829</v>
      </c>
      <c r="I225" s="223" t="s">
        <v>4174</v>
      </c>
      <c r="J225" s="207" t="s">
        <v>4672</v>
      </c>
      <c r="K225" s="148" t="s">
        <v>4813</v>
      </c>
      <c r="L225" s="148" t="s">
        <v>4830</v>
      </c>
      <c r="M225" s="135" t="s">
        <v>4356</v>
      </c>
      <c r="N225" s="511" t="s">
        <v>4174</v>
      </c>
      <c r="O225" s="139" t="s">
        <v>4174</v>
      </c>
      <c r="P225" s="139" t="s">
        <v>4174</v>
      </c>
      <c r="Q225" s="145" t="s">
        <v>4174</v>
      </c>
      <c r="R225" s="145"/>
      <c r="S225" s="140" t="s">
        <v>4174</v>
      </c>
      <c r="T225" s="10"/>
      <c r="U225" s="10"/>
      <c r="V225" s="10"/>
      <c r="W225" s="10"/>
      <c r="X225" s="10"/>
      <c r="Y225" s="10"/>
      <c r="Z225" s="10"/>
      <c r="AA225" s="10"/>
    </row>
    <row r="226" spans="1:27" ht="15.75" customHeight="1">
      <c r="A226" s="150">
        <v>208</v>
      </c>
      <c r="B226" s="158" t="s">
        <v>4667</v>
      </c>
      <c r="C226" s="151" t="s">
        <v>4831</v>
      </c>
      <c r="D226" s="148" t="s">
        <v>4832</v>
      </c>
      <c r="E226" s="151" t="s">
        <v>4833</v>
      </c>
      <c r="F226" s="125" t="s">
        <v>222</v>
      </c>
      <c r="G226" s="232" t="s">
        <v>39</v>
      </c>
      <c r="H226" s="148" t="s">
        <v>4834</v>
      </c>
      <c r="I226" s="223" t="s">
        <v>4174</v>
      </c>
      <c r="J226" s="207" t="s">
        <v>4672</v>
      </c>
      <c r="K226" s="148" t="s">
        <v>4835</v>
      </c>
      <c r="L226" s="148" t="s">
        <v>4836</v>
      </c>
      <c r="M226" s="135" t="s">
        <v>4356</v>
      </c>
      <c r="N226" s="511" t="s">
        <v>4174</v>
      </c>
      <c r="O226" s="139" t="s">
        <v>4174</v>
      </c>
      <c r="P226" s="139" t="s">
        <v>4174</v>
      </c>
      <c r="Q226" s="145" t="s">
        <v>4174</v>
      </c>
      <c r="R226" s="145"/>
      <c r="S226" s="140" t="s">
        <v>4174</v>
      </c>
      <c r="T226" s="10"/>
      <c r="U226" s="10"/>
      <c r="V226" s="10"/>
      <c r="W226" s="10"/>
      <c r="X226" s="10"/>
      <c r="Y226" s="10"/>
      <c r="Z226" s="10"/>
      <c r="AA226" s="10"/>
    </row>
    <row r="227" spans="1:27" ht="15.75" customHeight="1">
      <c r="A227" s="157">
        <v>209</v>
      </c>
      <c r="B227" s="158" t="s">
        <v>4667</v>
      </c>
      <c r="C227" s="151" t="s">
        <v>4174</v>
      </c>
      <c r="D227" s="148" t="s">
        <v>4832</v>
      </c>
      <c r="E227" s="151" t="s">
        <v>4837</v>
      </c>
      <c r="F227" s="125" t="s">
        <v>222</v>
      </c>
      <c r="G227" s="232" t="s">
        <v>39</v>
      </c>
      <c r="H227" s="148" t="s">
        <v>4838</v>
      </c>
      <c r="I227" s="223" t="s">
        <v>4174</v>
      </c>
      <c r="J227" s="207" t="s">
        <v>4672</v>
      </c>
      <c r="K227" s="148" t="s">
        <v>4835</v>
      </c>
      <c r="L227" s="148" t="s">
        <v>4839</v>
      </c>
      <c r="M227" s="135" t="s">
        <v>4356</v>
      </c>
      <c r="N227" s="511" t="s">
        <v>4174</v>
      </c>
      <c r="O227" s="139" t="s">
        <v>4174</v>
      </c>
      <c r="P227" s="139" t="s">
        <v>4174</v>
      </c>
      <c r="Q227" s="145" t="s">
        <v>4174</v>
      </c>
      <c r="R227" s="145"/>
      <c r="S227" s="140" t="s">
        <v>4174</v>
      </c>
      <c r="T227" s="10"/>
      <c r="U227" s="10"/>
      <c r="V227" s="10"/>
      <c r="W227" s="10"/>
      <c r="X227" s="10"/>
      <c r="Y227" s="10"/>
      <c r="Z227" s="10"/>
      <c r="AA227" s="10"/>
    </row>
    <row r="228" spans="1:27" ht="15.75" customHeight="1">
      <c r="A228" s="150">
        <v>210</v>
      </c>
      <c r="B228" s="158" t="s">
        <v>4667</v>
      </c>
      <c r="C228" s="151" t="s">
        <v>4174</v>
      </c>
      <c r="D228" s="148" t="s">
        <v>4832</v>
      </c>
      <c r="E228" s="151" t="s">
        <v>4840</v>
      </c>
      <c r="F228" s="125" t="s">
        <v>222</v>
      </c>
      <c r="G228" s="232" t="s">
        <v>39</v>
      </c>
      <c r="H228" s="148" t="s">
        <v>4841</v>
      </c>
      <c r="I228" s="223" t="s">
        <v>4174</v>
      </c>
      <c r="J228" s="207" t="s">
        <v>4672</v>
      </c>
      <c r="K228" s="148" t="s">
        <v>4835</v>
      </c>
      <c r="L228" s="148" t="s">
        <v>4842</v>
      </c>
      <c r="M228" s="135" t="s">
        <v>4356</v>
      </c>
      <c r="N228" s="511" t="s">
        <v>4174</v>
      </c>
      <c r="O228" s="139" t="s">
        <v>4174</v>
      </c>
      <c r="P228" s="139" t="s">
        <v>4174</v>
      </c>
      <c r="Q228" s="145" t="s">
        <v>4174</v>
      </c>
      <c r="R228" s="145"/>
      <c r="S228" s="140" t="s">
        <v>4174</v>
      </c>
      <c r="T228" s="10"/>
      <c r="U228" s="10"/>
      <c r="V228" s="10"/>
      <c r="W228" s="10"/>
      <c r="X228" s="10"/>
      <c r="Y228" s="10"/>
      <c r="Z228" s="10"/>
      <c r="AA228" s="10"/>
    </row>
    <row r="229" spans="1:27" ht="15.75" customHeight="1">
      <c r="A229" s="157">
        <v>211</v>
      </c>
      <c r="B229" s="158" t="s">
        <v>4667</v>
      </c>
      <c r="C229" s="151" t="s">
        <v>4174</v>
      </c>
      <c r="D229" s="148" t="s">
        <v>4832</v>
      </c>
      <c r="E229" s="151" t="s">
        <v>4843</v>
      </c>
      <c r="F229" s="125" t="s">
        <v>222</v>
      </c>
      <c r="G229" s="232" t="s">
        <v>39</v>
      </c>
      <c r="H229" s="148" t="s">
        <v>4844</v>
      </c>
      <c r="I229" s="223" t="s">
        <v>4174</v>
      </c>
      <c r="J229" s="207" t="s">
        <v>4672</v>
      </c>
      <c r="K229" s="148" t="s">
        <v>4835</v>
      </c>
      <c r="L229" s="148" t="s">
        <v>4845</v>
      </c>
      <c r="M229" s="135" t="s">
        <v>4356</v>
      </c>
      <c r="N229" s="511" t="s">
        <v>4174</v>
      </c>
      <c r="O229" s="139" t="s">
        <v>4174</v>
      </c>
      <c r="P229" s="139" t="s">
        <v>4174</v>
      </c>
      <c r="Q229" s="145" t="s">
        <v>4174</v>
      </c>
      <c r="R229" s="145"/>
      <c r="S229" s="140" t="s">
        <v>4174</v>
      </c>
      <c r="T229" s="10"/>
      <c r="U229" s="10"/>
      <c r="V229" s="10"/>
      <c r="W229" s="10"/>
      <c r="X229" s="10"/>
      <c r="Y229" s="10"/>
      <c r="Z229" s="10"/>
      <c r="AA229" s="10"/>
    </row>
    <row r="230" spans="1:27" ht="15.75" customHeight="1">
      <c r="A230" s="190" t="s">
        <v>4846</v>
      </c>
      <c r="B230" s="319"/>
      <c r="C230" s="191"/>
      <c r="D230" s="191"/>
      <c r="E230" s="191"/>
      <c r="F230" s="192"/>
      <c r="G230" s="192"/>
      <c r="H230" s="192"/>
      <c r="I230" s="193"/>
      <c r="J230" s="193"/>
      <c r="K230" s="193"/>
      <c r="L230" s="193"/>
      <c r="M230" s="193"/>
      <c r="N230" s="517"/>
      <c r="O230" s="193"/>
      <c r="P230" s="193"/>
      <c r="Q230" s="491"/>
      <c r="R230" s="491"/>
      <c r="S230" s="193"/>
      <c r="T230" s="31"/>
      <c r="U230" s="31"/>
      <c r="V230" s="31"/>
      <c r="W230" s="31"/>
      <c r="X230" s="31"/>
      <c r="Y230" s="31"/>
      <c r="Z230" s="31"/>
      <c r="AA230" s="31"/>
    </row>
    <row r="231" spans="1:27" ht="15.75" customHeight="1">
      <c r="A231" s="227" t="s">
        <v>4847</v>
      </c>
      <c r="B231" s="110"/>
      <c r="C231" s="110"/>
      <c r="D231" s="110" t="s">
        <v>4174</v>
      </c>
      <c r="E231" s="110" t="s">
        <v>4174</v>
      </c>
      <c r="F231" s="110" t="s">
        <v>4174</v>
      </c>
      <c r="G231" s="110" t="s">
        <v>4174</v>
      </c>
      <c r="H231" s="110" t="s">
        <v>4174</v>
      </c>
      <c r="I231" s="110" t="s">
        <v>4174</v>
      </c>
      <c r="J231" s="110" t="s">
        <v>4174</v>
      </c>
      <c r="K231" s="110" t="s">
        <v>4174</v>
      </c>
      <c r="L231" s="110" t="s">
        <v>4174</v>
      </c>
      <c r="M231" s="110"/>
      <c r="N231" s="501" t="s">
        <v>4174</v>
      </c>
      <c r="O231" s="110" t="s">
        <v>4174</v>
      </c>
      <c r="P231" s="110" t="s">
        <v>4174</v>
      </c>
      <c r="Q231" s="110" t="s">
        <v>4174</v>
      </c>
      <c r="R231" s="110"/>
      <c r="S231" s="111" t="s">
        <v>4174</v>
      </c>
      <c r="T231" s="15"/>
      <c r="U231" s="10"/>
      <c r="V231" s="10"/>
      <c r="W231" s="10"/>
      <c r="X231" s="10"/>
      <c r="Y231" s="10"/>
      <c r="Z231" s="10"/>
      <c r="AA231" s="10"/>
    </row>
    <row r="232" spans="1:27" ht="15.75" customHeight="1">
      <c r="A232" s="224" t="s">
        <v>4848</v>
      </c>
      <c r="B232" s="225"/>
      <c r="C232" s="225"/>
      <c r="D232" s="225"/>
      <c r="E232" s="225" t="s">
        <v>4174</v>
      </c>
      <c r="F232" s="225" t="s">
        <v>4174</v>
      </c>
      <c r="G232" s="225" t="s">
        <v>4174</v>
      </c>
      <c r="H232" s="225" t="s">
        <v>4174</v>
      </c>
      <c r="I232" s="225" t="s">
        <v>4174</v>
      </c>
      <c r="J232" s="225" t="s">
        <v>4174</v>
      </c>
      <c r="K232" s="225" t="s">
        <v>4174</v>
      </c>
      <c r="L232" s="225" t="s">
        <v>4174</v>
      </c>
      <c r="M232" s="225"/>
      <c r="N232" s="518" t="s">
        <v>4174</v>
      </c>
      <c r="O232" s="225" t="s">
        <v>4174</v>
      </c>
      <c r="P232" s="225" t="s">
        <v>4174</v>
      </c>
      <c r="Q232" s="225" t="s">
        <v>4174</v>
      </c>
      <c r="R232" s="225"/>
      <c r="S232" s="226" t="s">
        <v>4174</v>
      </c>
      <c r="T232" s="15"/>
      <c r="U232" s="10"/>
      <c r="V232" s="10"/>
      <c r="W232" s="10"/>
      <c r="X232" s="10"/>
      <c r="Y232" s="10"/>
      <c r="Z232" s="10"/>
      <c r="AA232" s="10"/>
    </row>
    <row r="233" spans="1:27" ht="210">
      <c r="A233" s="121">
        <v>212</v>
      </c>
      <c r="B233" s="158" t="s">
        <v>4846</v>
      </c>
      <c r="C233" s="125" t="s">
        <v>4849</v>
      </c>
      <c r="D233" s="98" t="s">
        <v>4850</v>
      </c>
      <c r="E233" s="125" t="s">
        <v>4851</v>
      </c>
      <c r="F233" s="125" t="s">
        <v>222</v>
      </c>
      <c r="G233" s="232" t="s">
        <v>39</v>
      </c>
      <c r="H233" s="99" t="s">
        <v>4852</v>
      </c>
      <c r="I233" s="100" t="s">
        <v>4853</v>
      </c>
      <c r="J233" s="141" t="s">
        <v>4174</v>
      </c>
      <c r="K233" s="99" t="s">
        <v>4854</v>
      </c>
      <c r="L233" s="99" t="s">
        <v>4855</v>
      </c>
      <c r="M233" s="135" t="s">
        <v>4356</v>
      </c>
      <c r="N233" s="519" t="s">
        <v>4174</v>
      </c>
      <c r="O233" s="141" t="s">
        <v>4174</v>
      </c>
      <c r="P233" s="141" t="s">
        <v>4174</v>
      </c>
      <c r="Q233" s="141"/>
      <c r="R233" s="167"/>
      <c r="S233" s="140" t="s">
        <v>4174</v>
      </c>
      <c r="T233" s="10"/>
      <c r="U233" s="10"/>
      <c r="V233" s="10"/>
      <c r="W233" s="10"/>
      <c r="X233" s="10"/>
      <c r="Y233" s="10"/>
      <c r="Z233" s="10"/>
      <c r="AA233" s="10"/>
    </row>
    <row r="234" spans="1:27" ht="210">
      <c r="A234" s="121">
        <v>213</v>
      </c>
      <c r="B234" s="158" t="s">
        <v>4846</v>
      </c>
      <c r="C234" s="125" t="s">
        <v>4174</v>
      </c>
      <c r="D234" s="98" t="s">
        <v>4850</v>
      </c>
      <c r="E234" s="125" t="s">
        <v>4856</v>
      </c>
      <c r="F234" s="125" t="s">
        <v>222</v>
      </c>
      <c r="G234" s="232" t="s">
        <v>39</v>
      </c>
      <c r="H234" s="99" t="s">
        <v>4857</v>
      </c>
      <c r="I234" s="100" t="s">
        <v>4853</v>
      </c>
      <c r="J234" s="141" t="s">
        <v>4174</v>
      </c>
      <c r="K234" s="99" t="s">
        <v>4858</v>
      </c>
      <c r="L234" s="99" t="s">
        <v>4855</v>
      </c>
      <c r="M234" s="135" t="s">
        <v>4356</v>
      </c>
      <c r="N234" s="519" t="s">
        <v>4174</v>
      </c>
      <c r="O234" s="141" t="s">
        <v>4174</v>
      </c>
      <c r="P234" s="141" t="s">
        <v>4174</v>
      </c>
      <c r="Q234" s="141"/>
      <c r="R234" s="167"/>
      <c r="S234" s="140" t="s">
        <v>4174</v>
      </c>
      <c r="T234" s="10"/>
      <c r="U234" s="10"/>
      <c r="V234" s="10"/>
      <c r="W234" s="10"/>
      <c r="X234" s="10"/>
      <c r="Y234" s="10"/>
      <c r="Z234" s="10"/>
      <c r="AA234" s="10"/>
    </row>
    <row r="235" spans="1:27" ht="210">
      <c r="A235" s="121">
        <v>214</v>
      </c>
      <c r="B235" s="158" t="s">
        <v>4846</v>
      </c>
      <c r="C235" s="125" t="s">
        <v>4174</v>
      </c>
      <c r="D235" s="98" t="s">
        <v>4850</v>
      </c>
      <c r="E235" s="125" t="s">
        <v>4859</v>
      </c>
      <c r="F235" s="125" t="s">
        <v>222</v>
      </c>
      <c r="G235" s="232" t="s">
        <v>39</v>
      </c>
      <c r="H235" s="99" t="s">
        <v>4860</v>
      </c>
      <c r="I235" s="100" t="s">
        <v>4853</v>
      </c>
      <c r="J235" s="141" t="s">
        <v>4174</v>
      </c>
      <c r="K235" s="99" t="s">
        <v>4861</v>
      </c>
      <c r="L235" s="99" t="s">
        <v>4862</v>
      </c>
      <c r="M235" s="135" t="s">
        <v>4356</v>
      </c>
      <c r="N235" s="519" t="s">
        <v>4174</v>
      </c>
      <c r="O235" s="141" t="s">
        <v>4174</v>
      </c>
      <c r="P235" s="141" t="s">
        <v>4174</v>
      </c>
      <c r="Q235" s="141"/>
      <c r="R235" s="167"/>
      <c r="S235" s="140" t="s">
        <v>4174</v>
      </c>
      <c r="T235" s="10"/>
      <c r="U235" s="10"/>
      <c r="V235" s="10"/>
      <c r="W235" s="10"/>
      <c r="X235" s="10"/>
      <c r="Y235" s="10"/>
      <c r="Z235" s="10"/>
      <c r="AA235" s="10"/>
    </row>
    <row r="236" spans="1:27" ht="210">
      <c r="A236" s="121">
        <v>215</v>
      </c>
      <c r="B236" s="158" t="s">
        <v>4846</v>
      </c>
      <c r="C236" s="125" t="s">
        <v>4174</v>
      </c>
      <c r="D236" s="98" t="s">
        <v>4850</v>
      </c>
      <c r="E236" s="125" t="s">
        <v>4863</v>
      </c>
      <c r="F236" s="125" t="s">
        <v>222</v>
      </c>
      <c r="G236" s="232" t="s">
        <v>39</v>
      </c>
      <c r="H236" s="99" t="s">
        <v>4864</v>
      </c>
      <c r="I236" s="100" t="s">
        <v>4853</v>
      </c>
      <c r="J236" s="141" t="s">
        <v>4174</v>
      </c>
      <c r="K236" s="99" t="s">
        <v>4865</v>
      </c>
      <c r="L236" s="231" t="s">
        <v>4866</v>
      </c>
      <c r="M236" s="135" t="s">
        <v>4356</v>
      </c>
      <c r="N236" s="519" t="s">
        <v>4174</v>
      </c>
      <c r="O236" s="141" t="s">
        <v>4174</v>
      </c>
      <c r="P236" s="141" t="s">
        <v>4174</v>
      </c>
      <c r="Q236" s="141"/>
      <c r="R236" s="167"/>
      <c r="S236" s="140" t="s">
        <v>4174</v>
      </c>
      <c r="T236" s="10"/>
      <c r="U236" s="10"/>
      <c r="V236" s="10"/>
      <c r="W236" s="10"/>
      <c r="X236" s="10"/>
      <c r="Y236" s="10"/>
      <c r="Z236" s="10"/>
      <c r="AA236" s="10"/>
    </row>
    <row r="237" spans="1:27" ht="210">
      <c r="A237" s="121">
        <v>216</v>
      </c>
      <c r="B237" s="158" t="s">
        <v>4846</v>
      </c>
      <c r="C237" s="125" t="s">
        <v>4867</v>
      </c>
      <c r="D237" s="98" t="s">
        <v>4395</v>
      </c>
      <c r="E237" s="125" t="s">
        <v>4868</v>
      </c>
      <c r="F237" s="125" t="s">
        <v>222</v>
      </c>
      <c r="G237" s="232" t="s">
        <v>39</v>
      </c>
      <c r="H237" s="99" t="s">
        <v>4869</v>
      </c>
      <c r="I237" s="100" t="s">
        <v>4853</v>
      </c>
      <c r="J237" s="141" t="s">
        <v>4174</v>
      </c>
      <c r="K237" s="99" t="s">
        <v>4870</v>
      </c>
      <c r="L237" s="149"/>
      <c r="M237" s="135" t="s">
        <v>4356</v>
      </c>
      <c r="N237" s="519" t="s">
        <v>4174</v>
      </c>
      <c r="O237" s="141" t="s">
        <v>4174</v>
      </c>
      <c r="P237" s="141" t="s">
        <v>4174</v>
      </c>
      <c r="Q237" s="141"/>
      <c r="R237" s="167"/>
      <c r="S237" s="140" t="s">
        <v>4174</v>
      </c>
      <c r="T237" s="10"/>
      <c r="U237" s="10"/>
      <c r="V237" s="10"/>
      <c r="W237" s="10"/>
      <c r="X237" s="10"/>
      <c r="Y237" s="10"/>
      <c r="Z237" s="10"/>
      <c r="AA237" s="10"/>
    </row>
    <row r="238" spans="1:27" ht="210">
      <c r="A238" s="121">
        <v>217</v>
      </c>
      <c r="B238" s="158" t="s">
        <v>4846</v>
      </c>
      <c r="C238" s="125" t="s">
        <v>4174</v>
      </c>
      <c r="D238" s="98" t="s">
        <v>4395</v>
      </c>
      <c r="E238" s="125" t="s">
        <v>4871</v>
      </c>
      <c r="F238" s="125" t="s">
        <v>222</v>
      </c>
      <c r="G238" s="232" t="s">
        <v>39</v>
      </c>
      <c r="H238" s="99" t="s">
        <v>4872</v>
      </c>
      <c r="I238" s="100" t="s">
        <v>4853</v>
      </c>
      <c r="J238" s="141" t="s">
        <v>4174</v>
      </c>
      <c r="K238" s="99" t="s">
        <v>4873</v>
      </c>
      <c r="L238" s="149"/>
      <c r="M238" s="135" t="s">
        <v>4356</v>
      </c>
      <c r="N238" s="519" t="s">
        <v>4174</v>
      </c>
      <c r="O238" s="141" t="s">
        <v>4174</v>
      </c>
      <c r="P238" s="141" t="s">
        <v>4174</v>
      </c>
      <c r="Q238" s="141"/>
      <c r="R238" s="167"/>
      <c r="S238" s="140" t="s">
        <v>4174</v>
      </c>
      <c r="T238" s="10"/>
      <c r="U238" s="10"/>
      <c r="V238" s="10"/>
      <c r="W238" s="10"/>
      <c r="X238" s="10"/>
      <c r="Y238" s="10"/>
      <c r="Z238" s="10"/>
      <c r="AA238" s="10"/>
    </row>
    <row r="239" spans="1:27" ht="210">
      <c r="A239" s="121">
        <v>218</v>
      </c>
      <c r="B239" s="158" t="s">
        <v>4846</v>
      </c>
      <c r="C239" s="125" t="s">
        <v>4174</v>
      </c>
      <c r="D239" s="98" t="s">
        <v>4395</v>
      </c>
      <c r="E239" s="125" t="s">
        <v>4874</v>
      </c>
      <c r="F239" s="125" t="s">
        <v>222</v>
      </c>
      <c r="G239" s="232" t="s">
        <v>39</v>
      </c>
      <c r="H239" s="99" t="s">
        <v>4875</v>
      </c>
      <c r="I239" s="100" t="s">
        <v>4853</v>
      </c>
      <c r="J239" s="141" t="s">
        <v>4174</v>
      </c>
      <c r="K239" s="99" t="s">
        <v>4876</v>
      </c>
      <c r="L239" s="149"/>
      <c r="M239" s="135" t="s">
        <v>4356</v>
      </c>
      <c r="N239" s="519" t="s">
        <v>4174</v>
      </c>
      <c r="O239" s="141" t="s">
        <v>4174</v>
      </c>
      <c r="P239" s="141" t="s">
        <v>4174</v>
      </c>
      <c r="Q239" s="141"/>
      <c r="R239" s="167"/>
      <c r="S239" s="140" t="s">
        <v>4174</v>
      </c>
      <c r="T239" s="10"/>
      <c r="U239" s="10"/>
      <c r="V239" s="10"/>
      <c r="W239" s="10"/>
      <c r="X239" s="10"/>
      <c r="Y239" s="10"/>
      <c r="Z239" s="10"/>
      <c r="AA239" s="10"/>
    </row>
    <row r="240" spans="1:27" ht="210">
      <c r="A240" s="121">
        <v>219</v>
      </c>
      <c r="B240" s="158" t="s">
        <v>4846</v>
      </c>
      <c r="C240" s="125" t="s">
        <v>4174</v>
      </c>
      <c r="D240" s="98" t="s">
        <v>4395</v>
      </c>
      <c r="E240" s="125" t="s">
        <v>4877</v>
      </c>
      <c r="F240" s="125" t="s">
        <v>222</v>
      </c>
      <c r="G240" s="232" t="s">
        <v>39</v>
      </c>
      <c r="H240" s="99" t="s">
        <v>4878</v>
      </c>
      <c r="I240" s="100" t="s">
        <v>4853</v>
      </c>
      <c r="J240" s="141" t="s">
        <v>4174</v>
      </c>
      <c r="K240" s="99" t="s">
        <v>4879</v>
      </c>
      <c r="L240" s="149"/>
      <c r="M240" s="135" t="s">
        <v>4356</v>
      </c>
      <c r="N240" s="519" t="s">
        <v>4174</v>
      </c>
      <c r="O240" s="141" t="s">
        <v>4174</v>
      </c>
      <c r="P240" s="141" t="s">
        <v>4174</v>
      </c>
      <c r="Q240" s="141"/>
      <c r="R240" s="167"/>
      <c r="S240" s="140" t="s">
        <v>4174</v>
      </c>
      <c r="T240" s="10"/>
      <c r="U240" s="10"/>
      <c r="V240" s="10"/>
      <c r="W240" s="10"/>
      <c r="X240" s="10"/>
      <c r="Y240" s="10"/>
      <c r="Z240" s="10"/>
      <c r="AA240" s="10"/>
    </row>
    <row r="241" spans="1:27" ht="210">
      <c r="A241" s="121">
        <v>220</v>
      </c>
      <c r="B241" s="158" t="s">
        <v>4846</v>
      </c>
      <c r="C241" s="125" t="s">
        <v>4174</v>
      </c>
      <c r="D241" s="98" t="s">
        <v>4395</v>
      </c>
      <c r="E241" s="125" t="s">
        <v>4880</v>
      </c>
      <c r="F241" s="125" t="s">
        <v>222</v>
      </c>
      <c r="G241" s="232" t="s">
        <v>39</v>
      </c>
      <c r="H241" s="99" t="s">
        <v>4881</v>
      </c>
      <c r="I241" s="100" t="s">
        <v>4853</v>
      </c>
      <c r="J241" s="141" t="s">
        <v>4174</v>
      </c>
      <c r="K241" s="99" t="s">
        <v>4882</v>
      </c>
      <c r="L241" s="149"/>
      <c r="M241" s="135" t="s">
        <v>4356</v>
      </c>
      <c r="N241" s="519" t="s">
        <v>4174</v>
      </c>
      <c r="O241" s="141" t="s">
        <v>4174</v>
      </c>
      <c r="P241" s="141" t="s">
        <v>4174</v>
      </c>
      <c r="Q241" s="141"/>
      <c r="R241" s="167"/>
      <c r="S241" s="140" t="s">
        <v>4174</v>
      </c>
      <c r="T241" s="10"/>
      <c r="U241" s="10"/>
      <c r="V241" s="10"/>
      <c r="W241" s="10"/>
      <c r="X241" s="10"/>
      <c r="Y241" s="10"/>
      <c r="Z241" s="10"/>
      <c r="AA241" s="10"/>
    </row>
    <row r="242" spans="1:27" ht="210">
      <c r="A242" s="121">
        <v>221</v>
      </c>
      <c r="B242" s="158" t="s">
        <v>4846</v>
      </c>
      <c r="C242" s="126" t="s">
        <v>4174</v>
      </c>
      <c r="D242" s="98" t="s">
        <v>4395</v>
      </c>
      <c r="E242" s="126" t="s">
        <v>4883</v>
      </c>
      <c r="F242" s="125" t="s">
        <v>222</v>
      </c>
      <c r="G242" s="232" t="s">
        <v>39</v>
      </c>
      <c r="H242" s="106" t="s">
        <v>4884</v>
      </c>
      <c r="I242" s="107" t="s">
        <v>4853</v>
      </c>
      <c r="J242" s="228" t="s">
        <v>4174</v>
      </c>
      <c r="K242" s="106" t="s">
        <v>4885</v>
      </c>
      <c r="L242" s="229"/>
      <c r="M242" s="135" t="s">
        <v>4356</v>
      </c>
      <c r="N242" s="520" t="s">
        <v>4174</v>
      </c>
      <c r="O242" s="228" t="s">
        <v>4174</v>
      </c>
      <c r="P242" s="228" t="s">
        <v>4174</v>
      </c>
      <c r="Q242" s="228"/>
      <c r="R242" s="167"/>
      <c r="S242" s="155" t="s">
        <v>4174</v>
      </c>
      <c r="T242" s="10"/>
      <c r="U242" s="10"/>
      <c r="V242" s="10"/>
      <c r="W242" s="10"/>
      <c r="X242" s="10"/>
      <c r="Y242" s="10"/>
      <c r="Z242" s="10"/>
      <c r="AA242" s="10"/>
    </row>
    <row r="243" spans="1:27" ht="14.45">
      <c r="A243" s="224" t="s">
        <v>4886</v>
      </c>
      <c r="B243" s="225"/>
      <c r="C243" s="225"/>
      <c r="D243" s="225"/>
      <c r="E243" s="230" t="s">
        <v>4174</v>
      </c>
      <c r="F243" s="230" t="s">
        <v>4174</v>
      </c>
      <c r="G243" s="230" t="s">
        <v>4174</v>
      </c>
      <c r="H243" s="225" t="s">
        <v>4174</v>
      </c>
      <c r="I243" s="225" t="s">
        <v>4174</v>
      </c>
      <c r="J243" s="225" t="s">
        <v>4174</v>
      </c>
      <c r="K243" s="225" t="s">
        <v>4174</v>
      </c>
      <c r="L243" s="225" t="s">
        <v>4174</v>
      </c>
      <c r="M243" s="225"/>
      <c r="N243" s="518" t="s">
        <v>4174</v>
      </c>
      <c r="O243" s="225" t="s">
        <v>4174</v>
      </c>
      <c r="P243" s="225" t="s">
        <v>4174</v>
      </c>
      <c r="Q243" s="225" t="s">
        <v>4174</v>
      </c>
      <c r="R243" s="225"/>
      <c r="S243" s="226" t="s">
        <v>4174</v>
      </c>
      <c r="T243" s="15"/>
      <c r="U243" s="10"/>
      <c r="V243" s="10"/>
      <c r="W243" s="10"/>
      <c r="X243" s="10"/>
      <c r="Y243" s="10"/>
      <c r="Z243" s="10"/>
      <c r="AA243" s="10"/>
    </row>
    <row r="244" spans="1:27" ht="210">
      <c r="A244" s="121">
        <v>222</v>
      </c>
      <c r="B244" s="158" t="s">
        <v>4846</v>
      </c>
      <c r="C244" s="125" t="s">
        <v>4887</v>
      </c>
      <c r="D244" s="146" t="s">
        <v>4850</v>
      </c>
      <c r="E244" s="125" t="s">
        <v>4888</v>
      </c>
      <c r="F244" s="125" t="s">
        <v>222</v>
      </c>
      <c r="G244" s="232" t="s">
        <v>39</v>
      </c>
      <c r="H244" s="99" t="s">
        <v>4852</v>
      </c>
      <c r="I244" s="100" t="s">
        <v>4853</v>
      </c>
      <c r="J244" s="99"/>
      <c r="K244" s="99" t="s">
        <v>4854</v>
      </c>
      <c r="L244" s="143"/>
      <c r="M244" s="135" t="s">
        <v>4356</v>
      </c>
      <c r="N244" s="519" t="s">
        <v>4174</v>
      </c>
      <c r="O244" s="141" t="s">
        <v>4174</v>
      </c>
      <c r="P244" s="141" t="s">
        <v>4174</v>
      </c>
      <c r="Q244" s="141"/>
      <c r="R244" s="167"/>
      <c r="S244" s="140" t="s">
        <v>4174</v>
      </c>
      <c r="T244" s="10"/>
      <c r="U244" s="10"/>
      <c r="V244" s="10"/>
      <c r="W244" s="10"/>
      <c r="X244" s="10"/>
      <c r="Y244" s="10"/>
      <c r="Z244" s="10"/>
      <c r="AA244" s="10"/>
    </row>
    <row r="245" spans="1:27" ht="210">
      <c r="A245" s="121">
        <v>223</v>
      </c>
      <c r="B245" s="158" t="s">
        <v>4846</v>
      </c>
      <c r="C245" s="125" t="s">
        <v>4174</v>
      </c>
      <c r="D245" s="146" t="s">
        <v>4395</v>
      </c>
      <c r="E245" s="125" t="s">
        <v>4889</v>
      </c>
      <c r="F245" s="125" t="s">
        <v>222</v>
      </c>
      <c r="G245" s="232" t="s">
        <v>39</v>
      </c>
      <c r="H245" s="99" t="s">
        <v>4884</v>
      </c>
      <c r="I245" s="100" t="s">
        <v>4853</v>
      </c>
      <c r="J245" s="99"/>
      <c r="K245" s="99" t="s">
        <v>4890</v>
      </c>
      <c r="L245" s="142"/>
      <c r="M245" s="419" t="s">
        <v>4356</v>
      </c>
      <c r="N245" s="519" t="s">
        <v>4174</v>
      </c>
      <c r="O245" s="141" t="s">
        <v>4174</v>
      </c>
      <c r="P245" s="141" t="s">
        <v>4174</v>
      </c>
      <c r="Q245" s="141"/>
      <c r="R245" s="167"/>
      <c r="S245" s="140" t="s">
        <v>4174</v>
      </c>
      <c r="T245" s="10"/>
      <c r="U245" s="10"/>
      <c r="V245" s="10"/>
      <c r="W245" s="10"/>
      <c r="X245" s="10"/>
      <c r="Y245" s="10"/>
      <c r="Z245" s="10"/>
      <c r="AA245" s="10"/>
    </row>
    <row r="246" spans="1:27" ht="15.75" customHeight="1">
      <c r="A246" s="83"/>
      <c r="B246" s="83"/>
      <c r="C246" s="129"/>
      <c r="D246" s="10"/>
      <c r="E246" s="129"/>
      <c r="F246" s="129"/>
      <c r="G246" s="129"/>
      <c r="H246" s="10"/>
      <c r="I246" s="10"/>
      <c r="J246" s="10"/>
      <c r="K246" s="10"/>
      <c r="L246" s="10"/>
      <c r="M246" s="418"/>
      <c r="N246" s="115"/>
      <c r="O246" s="10"/>
      <c r="P246" s="10"/>
      <c r="Q246" s="480"/>
      <c r="R246" s="480"/>
      <c r="S246" s="10"/>
      <c r="T246" s="10"/>
      <c r="U246" s="10"/>
      <c r="V246" s="10"/>
      <c r="W246" s="10"/>
      <c r="X246" s="10"/>
      <c r="Y246" s="10"/>
      <c r="Z246" s="10"/>
      <c r="AA246" s="10"/>
    </row>
    <row r="247" spans="1:27" ht="15.75" customHeight="1">
      <c r="A247" s="83"/>
      <c r="B247" s="83"/>
      <c r="C247" s="129"/>
      <c r="D247" s="10"/>
      <c r="E247" s="129"/>
      <c r="F247" s="129"/>
      <c r="G247" s="129"/>
      <c r="H247" s="10"/>
      <c r="I247" s="10"/>
      <c r="J247" s="10"/>
      <c r="K247" s="10"/>
      <c r="L247" s="10"/>
      <c r="M247" s="83"/>
      <c r="N247" s="115"/>
      <c r="O247" s="10"/>
      <c r="P247" s="10"/>
      <c r="Q247" s="480"/>
      <c r="R247" s="480"/>
      <c r="S247" s="10"/>
      <c r="T247" s="10"/>
      <c r="U247" s="10"/>
      <c r="V247" s="10"/>
      <c r="W247" s="10"/>
      <c r="X247" s="10"/>
      <c r="Y247" s="10"/>
      <c r="Z247" s="10"/>
      <c r="AA247" s="10"/>
    </row>
    <row r="248" spans="1:27" ht="15.75" customHeight="1">
      <c r="A248" s="83"/>
      <c r="B248" s="83"/>
      <c r="C248" s="129"/>
      <c r="D248" s="10"/>
      <c r="E248" s="129"/>
      <c r="F248" s="129"/>
      <c r="G248" s="129"/>
      <c r="H248" s="10"/>
      <c r="I248" s="10"/>
      <c r="J248" s="10"/>
      <c r="K248" s="10"/>
      <c r="L248" s="10"/>
      <c r="M248" s="83"/>
      <c r="N248" s="115"/>
      <c r="O248" s="10"/>
      <c r="P248" s="10"/>
      <c r="Q248" s="480"/>
      <c r="R248" s="480"/>
      <c r="S248" s="10"/>
      <c r="T248" s="10"/>
      <c r="U248" s="10"/>
      <c r="V248" s="10"/>
      <c r="W248" s="10"/>
      <c r="X248" s="10"/>
      <c r="Y248" s="10"/>
      <c r="Z248" s="10"/>
      <c r="AA248" s="10"/>
    </row>
    <row r="249" spans="1:27" ht="15.75" customHeight="1">
      <c r="A249" s="83"/>
      <c r="B249" s="83"/>
      <c r="C249" s="129"/>
      <c r="D249" s="10"/>
      <c r="E249" s="129"/>
      <c r="F249" s="129"/>
      <c r="G249" s="129"/>
      <c r="H249" s="10"/>
      <c r="I249" s="10"/>
      <c r="J249" s="10"/>
      <c r="K249" s="10"/>
      <c r="L249" s="10"/>
      <c r="M249" s="83"/>
      <c r="N249" s="115"/>
      <c r="O249" s="10"/>
      <c r="P249" s="10"/>
      <c r="Q249" s="480"/>
      <c r="R249" s="480"/>
      <c r="S249" s="10"/>
      <c r="T249" s="10"/>
      <c r="U249" s="10"/>
      <c r="V249" s="10"/>
      <c r="W249" s="10"/>
      <c r="X249" s="10"/>
      <c r="Y249" s="10"/>
      <c r="Z249" s="10"/>
      <c r="AA249" s="10"/>
    </row>
    <row r="250" spans="1:27" ht="15.75" customHeight="1">
      <c r="A250" s="83"/>
      <c r="B250" s="83"/>
      <c r="C250" s="129"/>
      <c r="D250" s="10"/>
      <c r="E250" s="129"/>
      <c r="F250" s="129"/>
      <c r="G250" s="129"/>
      <c r="H250" s="10"/>
      <c r="I250" s="10"/>
      <c r="J250" s="10"/>
      <c r="K250" s="10"/>
      <c r="L250" s="10"/>
      <c r="M250" s="83"/>
      <c r="N250" s="115"/>
      <c r="O250" s="10"/>
      <c r="P250" s="10"/>
      <c r="Q250" s="480"/>
      <c r="R250" s="480"/>
      <c r="S250" s="10"/>
      <c r="T250" s="10"/>
      <c r="U250" s="10"/>
      <c r="V250" s="10"/>
      <c r="W250" s="10"/>
      <c r="X250" s="10"/>
      <c r="Y250" s="10"/>
      <c r="Z250" s="10"/>
      <c r="AA250" s="10"/>
    </row>
    <row r="251" spans="1:27" ht="15.75" customHeight="1">
      <c r="A251" s="83"/>
      <c r="B251" s="83"/>
      <c r="C251" s="129"/>
      <c r="D251" s="10"/>
      <c r="E251" s="129"/>
      <c r="F251" s="129"/>
      <c r="G251" s="129"/>
      <c r="H251" s="10"/>
      <c r="I251" s="10"/>
      <c r="J251" s="10"/>
      <c r="K251" s="10"/>
      <c r="L251" s="10"/>
      <c r="M251" s="83"/>
      <c r="N251" s="115"/>
      <c r="O251" s="10"/>
      <c r="P251" s="10"/>
      <c r="Q251" s="480"/>
      <c r="R251" s="480"/>
      <c r="S251" s="10"/>
      <c r="T251" s="10"/>
      <c r="U251" s="10"/>
      <c r="V251" s="10"/>
      <c r="W251" s="10"/>
      <c r="X251" s="10"/>
      <c r="Y251" s="10"/>
      <c r="Z251" s="10"/>
      <c r="AA251" s="10"/>
    </row>
    <row r="252" spans="1:27" ht="15.75" customHeight="1">
      <c r="A252" s="83"/>
      <c r="B252" s="83"/>
      <c r="C252" s="129"/>
      <c r="D252" s="10"/>
      <c r="E252" s="129"/>
      <c r="F252" s="129"/>
      <c r="G252" s="129"/>
      <c r="H252" s="10"/>
      <c r="I252" s="10"/>
      <c r="J252" s="10"/>
      <c r="K252" s="10"/>
      <c r="L252" s="10"/>
      <c r="M252" s="83"/>
      <c r="N252" s="115"/>
      <c r="O252" s="10"/>
      <c r="P252" s="10"/>
      <c r="Q252" s="480"/>
      <c r="R252" s="480"/>
      <c r="S252" s="10"/>
      <c r="T252" s="10"/>
      <c r="U252" s="10"/>
      <c r="V252" s="10"/>
      <c r="W252" s="10"/>
      <c r="X252" s="10"/>
      <c r="Y252" s="10"/>
      <c r="Z252" s="10"/>
      <c r="AA252" s="10"/>
    </row>
    <row r="253" spans="1:27" ht="15.75" customHeight="1">
      <c r="A253" s="83"/>
      <c r="B253" s="83"/>
      <c r="C253" s="129"/>
      <c r="D253" s="10"/>
      <c r="E253" s="129"/>
      <c r="F253" s="129"/>
      <c r="G253" s="129"/>
      <c r="H253" s="10"/>
      <c r="I253" s="10"/>
      <c r="J253" s="10"/>
      <c r="K253" s="10"/>
      <c r="L253" s="10"/>
      <c r="M253" s="83"/>
      <c r="N253" s="115"/>
      <c r="O253" s="10"/>
      <c r="P253" s="10"/>
      <c r="Q253" s="480"/>
      <c r="R253" s="480"/>
      <c r="S253" s="10"/>
      <c r="T253" s="10"/>
      <c r="U253" s="10"/>
      <c r="V253" s="10"/>
      <c r="W253" s="10"/>
      <c r="X253" s="10"/>
      <c r="Y253" s="10"/>
      <c r="Z253" s="10"/>
      <c r="AA253" s="10"/>
    </row>
    <row r="254" spans="1:27" ht="15.75" customHeight="1">
      <c r="A254" s="83"/>
      <c r="B254" s="83"/>
      <c r="C254" s="129"/>
      <c r="D254" s="10"/>
      <c r="E254" s="129"/>
      <c r="F254" s="129"/>
      <c r="G254" s="129"/>
      <c r="H254" s="10"/>
      <c r="I254" s="10"/>
      <c r="J254" s="10"/>
      <c r="K254" s="10"/>
      <c r="L254" s="10"/>
      <c r="M254" s="83"/>
      <c r="N254" s="115"/>
      <c r="O254" s="10"/>
      <c r="P254" s="10"/>
      <c r="Q254" s="480"/>
      <c r="R254" s="480"/>
      <c r="S254" s="10"/>
      <c r="T254" s="10"/>
      <c r="U254" s="10"/>
      <c r="V254" s="10"/>
      <c r="W254" s="10"/>
      <c r="X254" s="10"/>
      <c r="Y254" s="10"/>
      <c r="Z254" s="10"/>
      <c r="AA254" s="10"/>
    </row>
    <row r="255" spans="1:27" ht="15.75" customHeight="1">
      <c r="A255" s="83"/>
      <c r="B255" s="83"/>
      <c r="C255" s="129"/>
      <c r="D255" s="10"/>
      <c r="E255" s="129"/>
      <c r="F255" s="129"/>
      <c r="G255" s="129"/>
      <c r="H255" s="10"/>
      <c r="I255" s="10"/>
      <c r="J255" s="10"/>
      <c r="K255" s="10"/>
      <c r="L255" s="10"/>
      <c r="M255" s="83"/>
      <c r="N255" s="115"/>
      <c r="O255" s="10"/>
      <c r="P255" s="10"/>
      <c r="Q255" s="480"/>
      <c r="R255" s="480"/>
      <c r="S255" s="10"/>
      <c r="T255" s="10"/>
      <c r="U255" s="10"/>
      <c r="V255" s="10"/>
      <c r="W255" s="10"/>
      <c r="X255" s="10"/>
      <c r="Y255" s="10"/>
      <c r="Z255" s="10"/>
      <c r="AA255" s="10"/>
    </row>
    <row r="256" spans="1:27" ht="15.75" customHeight="1">
      <c r="A256" s="83"/>
      <c r="B256" s="83"/>
      <c r="C256" s="129"/>
      <c r="D256" s="10"/>
      <c r="E256" s="129"/>
      <c r="F256" s="129"/>
      <c r="G256" s="129"/>
      <c r="H256" s="10"/>
      <c r="I256" s="10"/>
      <c r="J256" s="10"/>
      <c r="K256" s="10"/>
      <c r="L256" s="10"/>
      <c r="M256" s="83"/>
      <c r="N256" s="115"/>
      <c r="O256" s="10"/>
      <c r="P256" s="10"/>
      <c r="Q256" s="480"/>
      <c r="R256" s="480"/>
      <c r="S256" s="10"/>
      <c r="T256" s="10"/>
      <c r="U256" s="10"/>
      <c r="V256" s="10"/>
      <c r="W256" s="10"/>
      <c r="X256" s="10"/>
      <c r="Y256" s="10"/>
      <c r="Z256" s="10"/>
      <c r="AA256" s="10"/>
    </row>
    <row r="257" spans="1:27" ht="15.75" customHeight="1">
      <c r="A257" s="83"/>
      <c r="B257" s="83"/>
      <c r="C257" s="129"/>
      <c r="D257" s="10"/>
      <c r="E257" s="129"/>
      <c r="F257" s="129"/>
      <c r="G257" s="129"/>
      <c r="H257" s="10"/>
      <c r="I257" s="10"/>
      <c r="J257" s="10"/>
      <c r="K257" s="10"/>
      <c r="L257" s="10"/>
      <c r="M257" s="83"/>
      <c r="N257" s="115"/>
      <c r="O257" s="10"/>
      <c r="P257" s="10"/>
      <c r="Q257" s="480"/>
      <c r="R257" s="480"/>
      <c r="S257" s="10"/>
      <c r="T257" s="10"/>
      <c r="U257" s="10"/>
      <c r="V257" s="10"/>
      <c r="W257" s="10"/>
      <c r="X257" s="10"/>
      <c r="Y257" s="10"/>
      <c r="Z257" s="10"/>
      <c r="AA257" s="10"/>
    </row>
    <row r="258" spans="1:27" ht="15.75" customHeight="1">
      <c r="A258" s="83"/>
      <c r="B258" s="83"/>
      <c r="C258" s="129"/>
      <c r="D258" s="10"/>
      <c r="E258" s="129"/>
      <c r="F258" s="129"/>
      <c r="G258" s="129"/>
      <c r="H258" s="10"/>
      <c r="I258" s="10"/>
      <c r="J258" s="10"/>
      <c r="K258" s="10"/>
      <c r="L258" s="10"/>
      <c r="M258" s="83"/>
      <c r="N258" s="115"/>
      <c r="O258" s="10"/>
      <c r="P258" s="10"/>
      <c r="Q258" s="480"/>
      <c r="R258" s="480"/>
      <c r="S258" s="10"/>
      <c r="T258" s="10"/>
      <c r="U258" s="10"/>
      <c r="V258" s="10"/>
      <c r="W258" s="10"/>
      <c r="X258" s="10"/>
      <c r="Y258" s="10"/>
      <c r="Z258" s="10"/>
      <c r="AA258" s="10"/>
    </row>
    <row r="259" spans="1:27" ht="15.75" customHeight="1">
      <c r="A259" s="83"/>
      <c r="B259" s="83"/>
      <c r="C259" s="129"/>
      <c r="D259" s="10"/>
      <c r="E259" s="129"/>
      <c r="F259" s="129"/>
      <c r="G259" s="129"/>
      <c r="H259" s="10"/>
      <c r="I259" s="10"/>
      <c r="J259" s="10"/>
      <c r="K259" s="10"/>
      <c r="L259" s="10"/>
      <c r="M259" s="83"/>
      <c r="N259" s="115"/>
      <c r="O259" s="10"/>
      <c r="P259" s="10"/>
      <c r="Q259" s="480"/>
      <c r="R259" s="480"/>
      <c r="S259" s="10"/>
      <c r="T259" s="10"/>
      <c r="U259" s="10"/>
      <c r="V259" s="10"/>
      <c r="W259" s="10"/>
      <c r="X259" s="10"/>
      <c r="Y259" s="10"/>
      <c r="Z259" s="10"/>
      <c r="AA259" s="10"/>
    </row>
    <row r="260" spans="1:27" ht="15.75" customHeight="1">
      <c r="A260" s="83"/>
      <c r="B260" s="83"/>
      <c r="C260" s="129"/>
      <c r="D260" s="10"/>
      <c r="E260" s="129"/>
      <c r="F260" s="129"/>
      <c r="G260" s="129"/>
      <c r="H260" s="10"/>
      <c r="I260" s="10"/>
      <c r="J260" s="10"/>
      <c r="K260" s="10"/>
      <c r="L260" s="10"/>
      <c r="M260" s="83"/>
      <c r="N260" s="115"/>
      <c r="O260" s="10"/>
      <c r="P260" s="10"/>
      <c r="Q260" s="480"/>
      <c r="R260" s="480"/>
      <c r="S260" s="10"/>
      <c r="T260" s="10"/>
      <c r="U260" s="10"/>
      <c r="V260" s="10"/>
      <c r="W260" s="10"/>
      <c r="X260" s="10"/>
      <c r="Y260" s="10"/>
      <c r="Z260" s="10"/>
      <c r="AA260" s="10"/>
    </row>
    <row r="261" spans="1:27" ht="15.75" customHeight="1">
      <c r="A261" s="83"/>
      <c r="B261" s="83"/>
      <c r="C261" s="129"/>
      <c r="D261" s="10"/>
      <c r="E261" s="129"/>
      <c r="F261" s="129"/>
      <c r="G261" s="129"/>
      <c r="H261" s="10"/>
      <c r="I261" s="10"/>
      <c r="J261" s="10"/>
      <c r="K261" s="10"/>
      <c r="L261" s="10"/>
      <c r="M261" s="83"/>
      <c r="N261" s="115"/>
      <c r="O261" s="10"/>
      <c r="P261" s="10"/>
      <c r="Q261" s="480"/>
      <c r="R261" s="480"/>
      <c r="S261" s="10"/>
      <c r="T261" s="10"/>
      <c r="U261" s="10"/>
      <c r="V261" s="10"/>
      <c r="W261" s="10"/>
      <c r="X261" s="10"/>
      <c r="Y261" s="10"/>
      <c r="Z261" s="10"/>
      <c r="AA261" s="10"/>
    </row>
    <row r="262" spans="1:27" ht="15.75" customHeight="1">
      <c r="A262" s="83"/>
      <c r="B262" s="83"/>
      <c r="C262" s="129"/>
      <c r="D262" s="10"/>
      <c r="E262" s="129"/>
      <c r="F262" s="129"/>
      <c r="G262" s="129"/>
      <c r="H262" s="10"/>
      <c r="I262" s="10"/>
      <c r="J262" s="10"/>
      <c r="K262" s="10"/>
      <c r="L262" s="10"/>
      <c r="M262" s="83"/>
      <c r="N262" s="115"/>
      <c r="O262" s="10"/>
      <c r="P262" s="10"/>
      <c r="Q262" s="480"/>
      <c r="R262" s="480"/>
      <c r="S262" s="10"/>
      <c r="T262" s="10"/>
      <c r="U262" s="10"/>
      <c r="V262" s="10"/>
      <c r="W262" s="10"/>
      <c r="X262" s="10"/>
      <c r="Y262" s="10"/>
      <c r="Z262" s="10"/>
      <c r="AA262" s="10"/>
    </row>
    <row r="263" spans="1:27" ht="15.75" customHeight="1">
      <c r="A263" s="83"/>
      <c r="B263" s="83"/>
      <c r="C263" s="129"/>
      <c r="D263" s="10"/>
      <c r="E263" s="129"/>
      <c r="F263" s="129"/>
      <c r="G263" s="129"/>
      <c r="H263" s="10"/>
      <c r="I263" s="10"/>
      <c r="J263" s="10"/>
      <c r="K263" s="10"/>
      <c r="L263" s="10"/>
      <c r="M263" s="83"/>
      <c r="N263" s="115"/>
      <c r="O263" s="10"/>
      <c r="P263" s="10"/>
      <c r="Q263" s="480"/>
      <c r="R263" s="480"/>
      <c r="S263" s="10"/>
      <c r="T263" s="10"/>
      <c r="U263" s="10"/>
      <c r="V263" s="10"/>
      <c r="W263" s="10"/>
      <c r="X263" s="10"/>
      <c r="Y263" s="10"/>
      <c r="Z263" s="10"/>
      <c r="AA263" s="10"/>
    </row>
    <row r="264" spans="1:27" ht="15.75" customHeight="1">
      <c r="A264" s="83"/>
      <c r="B264" s="83"/>
      <c r="C264" s="129"/>
      <c r="D264" s="10"/>
      <c r="E264" s="129"/>
      <c r="F264" s="129"/>
      <c r="G264" s="129"/>
      <c r="H264" s="10"/>
      <c r="I264" s="10"/>
      <c r="J264" s="10"/>
      <c r="K264" s="10"/>
      <c r="L264" s="10"/>
      <c r="M264" s="83"/>
      <c r="N264" s="115"/>
      <c r="O264" s="10"/>
      <c r="P264" s="10"/>
      <c r="Q264" s="480"/>
      <c r="R264" s="480"/>
      <c r="S264" s="10"/>
      <c r="T264" s="10"/>
      <c r="U264" s="10"/>
      <c r="V264" s="10"/>
      <c r="W264" s="10"/>
      <c r="X264" s="10"/>
      <c r="Y264" s="10"/>
      <c r="Z264" s="10"/>
      <c r="AA264" s="10"/>
    </row>
    <row r="265" spans="1:27" ht="15.75" customHeight="1">
      <c r="A265" s="83"/>
      <c r="B265" s="83"/>
      <c r="C265" s="129"/>
      <c r="D265" s="10"/>
      <c r="E265" s="129"/>
      <c r="F265" s="129"/>
      <c r="G265" s="129"/>
      <c r="H265" s="10"/>
      <c r="I265" s="10"/>
      <c r="J265" s="10"/>
      <c r="K265" s="10"/>
      <c r="L265" s="10"/>
      <c r="M265" s="83"/>
      <c r="N265" s="115"/>
      <c r="O265" s="10"/>
      <c r="P265" s="10"/>
      <c r="Q265" s="480"/>
      <c r="R265" s="480"/>
      <c r="S265" s="10"/>
      <c r="T265" s="10"/>
      <c r="U265" s="10"/>
      <c r="V265" s="10"/>
      <c r="W265" s="10"/>
      <c r="X265" s="10"/>
      <c r="Y265" s="10"/>
      <c r="Z265" s="10"/>
      <c r="AA265" s="10"/>
    </row>
    <row r="266" spans="1:27" ht="15.75" customHeight="1">
      <c r="A266" s="83"/>
      <c r="B266" s="83"/>
      <c r="C266" s="129"/>
      <c r="D266" s="10"/>
      <c r="E266" s="129"/>
      <c r="F266" s="129"/>
      <c r="G266" s="129"/>
      <c r="H266" s="10"/>
      <c r="I266" s="10"/>
      <c r="J266" s="10"/>
      <c r="K266" s="10"/>
      <c r="L266" s="10"/>
      <c r="M266" s="83"/>
      <c r="N266" s="115"/>
      <c r="O266" s="10"/>
      <c r="P266" s="10"/>
      <c r="Q266" s="480"/>
      <c r="R266" s="480"/>
      <c r="S266" s="10"/>
      <c r="T266" s="10"/>
      <c r="U266" s="10"/>
      <c r="V266" s="10"/>
      <c r="W266" s="10"/>
      <c r="X266" s="10"/>
      <c r="Y266" s="10"/>
      <c r="Z266" s="10"/>
      <c r="AA266" s="10"/>
    </row>
    <row r="267" spans="1:27" ht="15.75" customHeight="1">
      <c r="A267" s="83"/>
      <c r="B267" s="83"/>
      <c r="C267" s="129"/>
      <c r="D267" s="10"/>
      <c r="E267" s="129"/>
      <c r="F267" s="129"/>
      <c r="G267" s="129"/>
      <c r="H267" s="10"/>
      <c r="I267" s="10"/>
      <c r="J267" s="10"/>
      <c r="K267" s="10"/>
      <c r="L267" s="10"/>
      <c r="M267" s="83"/>
      <c r="N267" s="115"/>
      <c r="O267" s="10"/>
      <c r="P267" s="10"/>
      <c r="Q267" s="480"/>
      <c r="R267" s="480"/>
      <c r="S267" s="10"/>
      <c r="T267" s="10"/>
      <c r="U267" s="10"/>
      <c r="V267" s="10"/>
      <c r="W267" s="10"/>
      <c r="X267" s="10"/>
      <c r="Y267" s="10"/>
      <c r="Z267" s="10"/>
      <c r="AA267" s="10"/>
    </row>
    <row r="268" spans="1:27" ht="15.75" customHeight="1">
      <c r="A268" s="83"/>
      <c r="B268" s="83"/>
      <c r="C268" s="129"/>
      <c r="D268" s="10"/>
      <c r="E268" s="129"/>
      <c r="F268" s="129"/>
      <c r="G268" s="129"/>
      <c r="H268" s="10"/>
      <c r="I268" s="10"/>
      <c r="J268" s="10"/>
      <c r="K268" s="10"/>
      <c r="L268" s="10"/>
      <c r="M268" s="83"/>
      <c r="N268" s="115"/>
      <c r="O268" s="10"/>
      <c r="P268" s="10"/>
      <c r="Q268" s="480"/>
      <c r="R268" s="480"/>
      <c r="S268" s="10"/>
      <c r="T268" s="10"/>
      <c r="U268" s="10"/>
      <c r="V268" s="10"/>
      <c r="W268" s="10"/>
      <c r="X268" s="10"/>
      <c r="Y268" s="10"/>
      <c r="Z268" s="10"/>
      <c r="AA268" s="10"/>
    </row>
    <row r="269" spans="1:27" ht="15.75" customHeight="1">
      <c r="A269" s="83"/>
      <c r="B269" s="83"/>
      <c r="C269" s="129"/>
      <c r="D269" s="10"/>
      <c r="E269" s="129"/>
      <c r="F269" s="129"/>
      <c r="G269" s="129"/>
      <c r="H269" s="10"/>
      <c r="I269" s="10"/>
      <c r="J269" s="10"/>
      <c r="K269" s="10"/>
      <c r="L269" s="10"/>
      <c r="M269" s="83"/>
      <c r="N269" s="115"/>
      <c r="O269" s="10"/>
      <c r="P269" s="10"/>
      <c r="Q269" s="480"/>
      <c r="R269" s="480"/>
      <c r="S269" s="10"/>
      <c r="T269" s="10"/>
      <c r="U269" s="10"/>
      <c r="V269" s="10"/>
      <c r="W269" s="10"/>
      <c r="X269" s="10"/>
      <c r="Y269" s="10"/>
      <c r="Z269" s="10"/>
      <c r="AA269" s="10"/>
    </row>
    <row r="270" spans="1:27" ht="15.75" customHeight="1">
      <c r="A270" s="83"/>
      <c r="B270" s="83"/>
      <c r="C270" s="129"/>
      <c r="D270" s="10"/>
      <c r="E270" s="129"/>
      <c r="F270" s="129"/>
      <c r="G270" s="129"/>
      <c r="H270" s="10"/>
      <c r="I270" s="10"/>
      <c r="J270" s="10"/>
      <c r="K270" s="10"/>
      <c r="L270" s="10"/>
      <c r="M270" s="83"/>
      <c r="N270" s="115"/>
      <c r="O270" s="10"/>
      <c r="P270" s="10"/>
      <c r="Q270" s="480"/>
      <c r="R270" s="480"/>
      <c r="S270" s="10"/>
      <c r="T270" s="10"/>
      <c r="U270" s="10"/>
      <c r="V270" s="10"/>
      <c r="W270" s="10"/>
      <c r="X270" s="10"/>
      <c r="Y270" s="10"/>
      <c r="Z270" s="10"/>
      <c r="AA270" s="10"/>
    </row>
    <row r="271" spans="1:27" ht="15.75" customHeight="1">
      <c r="A271" s="83"/>
      <c r="B271" s="83"/>
      <c r="C271" s="129"/>
      <c r="D271" s="10"/>
      <c r="E271" s="129"/>
      <c r="F271" s="129"/>
      <c r="G271" s="129"/>
      <c r="H271" s="10"/>
      <c r="I271" s="10"/>
      <c r="J271" s="10"/>
      <c r="K271" s="10"/>
      <c r="L271" s="10"/>
      <c r="M271" s="83"/>
      <c r="N271" s="115"/>
      <c r="O271" s="10"/>
      <c r="P271" s="10"/>
      <c r="Q271" s="480"/>
      <c r="R271" s="480"/>
      <c r="S271" s="10"/>
      <c r="T271" s="10"/>
      <c r="U271" s="10"/>
      <c r="V271" s="10"/>
      <c r="W271" s="10"/>
      <c r="X271" s="10"/>
      <c r="Y271" s="10"/>
      <c r="Z271" s="10"/>
      <c r="AA271" s="10"/>
    </row>
    <row r="272" spans="1:27" ht="15.75" customHeight="1">
      <c r="A272" s="83"/>
      <c r="B272" s="83"/>
      <c r="C272" s="129"/>
      <c r="D272" s="10"/>
      <c r="E272" s="129"/>
      <c r="F272" s="129"/>
      <c r="G272" s="129"/>
      <c r="H272" s="10"/>
      <c r="I272" s="10"/>
      <c r="J272" s="10"/>
      <c r="K272" s="10"/>
      <c r="L272" s="10"/>
      <c r="M272" s="83"/>
      <c r="N272" s="115"/>
      <c r="O272" s="10"/>
      <c r="P272" s="10"/>
      <c r="Q272" s="480"/>
      <c r="R272" s="480"/>
      <c r="S272" s="10"/>
      <c r="T272" s="10"/>
      <c r="U272" s="10"/>
      <c r="V272" s="10"/>
      <c r="W272" s="10"/>
      <c r="X272" s="10"/>
      <c r="Y272" s="10"/>
      <c r="Z272" s="10"/>
      <c r="AA272" s="10"/>
    </row>
    <row r="273" spans="1:27" ht="15.75" customHeight="1">
      <c r="A273" s="83"/>
      <c r="B273" s="83"/>
      <c r="C273" s="129"/>
      <c r="D273" s="10"/>
      <c r="E273" s="129"/>
      <c r="F273" s="129"/>
      <c r="G273" s="129"/>
      <c r="H273" s="10"/>
      <c r="I273" s="10"/>
      <c r="J273" s="10"/>
      <c r="K273" s="10"/>
      <c r="L273" s="10"/>
      <c r="M273" s="83"/>
      <c r="N273" s="115"/>
      <c r="O273" s="10"/>
      <c r="P273" s="10"/>
      <c r="Q273" s="480"/>
      <c r="R273" s="480"/>
      <c r="S273" s="10"/>
      <c r="T273" s="10"/>
      <c r="U273" s="10"/>
      <c r="V273" s="10"/>
      <c r="W273" s="10"/>
      <c r="X273" s="10"/>
      <c r="Y273" s="10"/>
      <c r="Z273" s="10"/>
      <c r="AA273" s="10"/>
    </row>
    <row r="274" spans="1:27" ht="15.75" customHeight="1">
      <c r="A274" s="83"/>
      <c r="B274" s="83"/>
      <c r="C274" s="129"/>
      <c r="D274" s="10"/>
      <c r="E274" s="129"/>
      <c r="F274" s="129"/>
      <c r="G274" s="129"/>
      <c r="H274" s="10"/>
      <c r="I274" s="10"/>
      <c r="J274" s="10"/>
      <c r="K274" s="10"/>
      <c r="L274" s="10"/>
      <c r="M274" s="83"/>
      <c r="N274" s="115"/>
      <c r="O274" s="10"/>
      <c r="P274" s="10"/>
      <c r="Q274" s="480"/>
      <c r="R274" s="480"/>
      <c r="S274" s="10"/>
      <c r="T274" s="10"/>
      <c r="U274" s="10"/>
      <c r="V274" s="10"/>
      <c r="W274" s="10"/>
      <c r="X274" s="10"/>
      <c r="Y274" s="10"/>
      <c r="Z274" s="10"/>
      <c r="AA274" s="10"/>
    </row>
    <row r="275" spans="1:27" ht="15.75" customHeight="1">
      <c r="A275" s="83"/>
      <c r="B275" s="83"/>
      <c r="C275" s="129"/>
      <c r="D275" s="10"/>
      <c r="E275" s="129"/>
      <c r="F275" s="129"/>
      <c r="G275" s="129"/>
      <c r="H275" s="10"/>
      <c r="I275" s="10"/>
      <c r="J275" s="10"/>
      <c r="K275" s="10"/>
      <c r="L275" s="10"/>
      <c r="M275" s="83"/>
      <c r="N275" s="115"/>
      <c r="O275" s="10"/>
      <c r="P275" s="10"/>
      <c r="Q275" s="480"/>
      <c r="R275" s="480"/>
      <c r="S275" s="10"/>
      <c r="T275" s="10"/>
      <c r="U275" s="10"/>
      <c r="V275" s="10"/>
      <c r="W275" s="10"/>
      <c r="X275" s="10"/>
      <c r="Y275" s="10"/>
      <c r="Z275" s="10"/>
      <c r="AA275" s="10"/>
    </row>
    <row r="276" spans="1:27" ht="15.75" customHeight="1">
      <c r="A276" s="83"/>
      <c r="B276" s="83"/>
      <c r="C276" s="129"/>
      <c r="D276" s="10"/>
      <c r="E276" s="129"/>
      <c r="F276" s="129"/>
      <c r="G276" s="129"/>
      <c r="H276" s="10"/>
      <c r="I276" s="10"/>
      <c r="J276" s="10"/>
      <c r="K276" s="10"/>
      <c r="L276" s="10"/>
      <c r="M276" s="83"/>
      <c r="N276" s="115"/>
      <c r="O276" s="10"/>
      <c r="P276" s="10"/>
      <c r="Q276" s="480"/>
      <c r="R276" s="480"/>
      <c r="S276" s="10"/>
      <c r="T276" s="10"/>
      <c r="U276" s="10"/>
      <c r="V276" s="10"/>
      <c r="W276" s="10"/>
      <c r="X276" s="10"/>
      <c r="Y276" s="10"/>
      <c r="Z276" s="10"/>
      <c r="AA276" s="10"/>
    </row>
    <row r="277" spans="1:27" ht="15.75" customHeight="1">
      <c r="A277" s="83"/>
      <c r="B277" s="83"/>
      <c r="C277" s="129"/>
      <c r="D277" s="10"/>
      <c r="E277" s="129"/>
      <c r="F277" s="129"/>
      <c r="G277" s="129"/>
      <c r="H277" s="10"/>
      <c r="I277" s="10"/>
      <c r="J277" s="10"/>
      <c r="K277" s="10"/>
      <c r="L277" s="10"/>
      <c r="M277" s="83"/>
      <c r="N277" s="115"/>
      <c r="O277" s="10"/>
      <c r="P277" s="10"/>
      <c r="Q277" s="480"/>
      <c r="R277" s="480"/>
      <c r="S277" s="10"/>
      <c r="T277" s="10"/>
      <c r="U277" s="10"/>
      <c r="V277" s="10"/>
      <c r="W277" s="10"/>
      <c r="X277" s="10"/>
      <c r="Y277" s="10"/>
      <c r="Z277" s="10"/>
      <c r="AA277" s="10"/>
    </row>
    <row r="278" spans="1:27" ht="15.75" customHeight="1">
      <c r="A278" s="83"/>
      <c r="B278" s="83"/>
      <c r="C278" s="129"/>
      <c r="D278" s="10"/>
      <c r="E278" s="129"/>
      <c r="F278" s="129"/>
      <c r="G278" s="129"/>
      <c r="H278" s="10"/>
      <c r="I278" s="10"/>
      <c r="J278" s="10"/>
      <c r="K278" s="10"/>
      <c r="L278" s="10"/>
      <c r="M278" s="83"/>
      <c r="N278" s="115"/>
      <c r="O278" s="10"/>
      <c r="P278" s="10"/>
      <c r="Q278" s="480"/>
      <c r="R278" s="480"/>
      <c r="S278" s="10"/>
      <c r="T278" s="10"/>
      <c r="U278" s="10"/>
      <c r="V278" s="10"/>
      <c r="W278" s="10"/>
      <c r="X278" s="10"/>
      <c r="Y278" s="10"/>
      <c r="Z278" s="10"/>
      <c r="AA278" s="10"/>
    </row>
    <row r="279" spans="1:27" ht="15.75" customHeight="1">
      <c r="A279" s="83"/>
      <c r="B279" s="83"/>
      <c r="C279" s="129"/>
      <c r="D279" s="10"/>
      <c r="E279" s="129"/>
      <c r="F279" s="129"/>
      <c r="G279" s="129"/>
      <c r="H279" s="10"/>
      <c r="I279" s="10"/>
      <c r="J279" s="10"/>
      <c r="K279" s="10"/>
      <c r="L279" s="10"/>
      <c r="M279" s="83"/>
      <c r="N279" s="115"/>
      <c r="O279" s="10"/>
      <c r="P279" s="10"/>
      <c r="Q279" s="480"/>
      <c r="R279" s="480"/>
      <c r="S279" s="10"/>
      <c r="T279" s="10"/>
      <c r="U279" s="10"/>
      <c r="V279" s="10"/>
      <c r="W279" s="10"/>
      <c r="X279" s="10"/>
      <c r="Y279" s="10"/>
      <c r="Z279" s="10"/>
      <c r="AA279" s="10"/>
    </row>
    <row r="280" spans="1:27" ht="15.75" customHeight="1">
      <c r="A280" s="83"/>
      <c r="B280" s="83"/>
      <c r="C280" s="129"/>
      <c r="D280" s="10"/>
      <c r="E280" s="129"/>
      <c r="F280" s="129"/>
      <c r="G280" s="129"/>
      <c r="H280" s="10"/>
      <c r="I280" s="10"/>
      <c r="J280" s="10"/>
      <c r="K280" s="10"/>
      <c r="L280" s="10"/>
      <c r="M280" s="83"/>
      <c r="N280" s="115"/>
      <c r="O280" s="10"/>
      <c r="P280" s="10"/>
      <c r="Q280" s="480"/>
      <c r="R280" s="480"/>
      <c r="S280" s="10"/>
      <c r="T280" s="10"/>
      <c r="U280" s="10"/>
      <c r="V280" s="10"/>
      <c r="W280" s="10"/>
      <c r="X280" s="10"/>
      <c r="Y280" s="10"/>
      <c r="Z280" s="10"/>
      <c r="AA280" s="10"/>
    </row>
    <row r="281" spans="1:27" ht="15.75" customHeight="1">
      <c r="A281" s="83"/>
      <c r="B281" s="83"/>
      <c r="C281" s="129"/>
      <c r="D281" s="10"/>
      <c r="E281" s="129"/>
      <c r="F281" s="129"/>
      <c r="G281" s="129"/>
      <c r="H281" s="10"/>
      <c r="I281" s="10"/>
      <c r="J281" s="10"/>
      <c r="K281" s="10"/>
      <c r="L281" s="10"/>
      <c r="M281" s="83"/>
      <c r="N281" s="115"/>
      <c r="O281" s="10"/>
      <c r="P281" s="10"/>
      <c r="Q281" s="480"/>
      <c r="R281" s="480"/>
      <c r="S281" s="10"/>
      <c r="T281" s="10"/>
      <c r="U281" s="10"/>
      <c r="V281" s="10"/>
      <c r="W281" s="10"/>
      <c r="X281" s="10"/>
      <c r="Y281" s="10"/>
      <c r="Z281" s="10"/>
      <c r="AA281" s="10"/>
    </row>
    <row r="282" spans="1:27" ht="15.75" customHeight="1">
      <c r="A282" s="83"/>
      <c r="B282" s="83"/>
      <c r="C282" s="129"/>
      <c r="D282" s="10"/>
      <c r="E282" s="129"/>
      <c r="F282" s="129"/>
      <c r="G282" s="129"/>
      <c r="H282" s="10"/>
      <c r="I282" s="10"/>
      <c r="J282" s="10"/>
      <c r="K282" s="10"/>
      <c r="L282" s="10"/>
      <c r="M282" s="83"/>
      <c r="N282" s="115"/>
      <c r="O282" s="10"/>
      <c r="P282" s="10"/>
      <c r="Q282" s="480"/>
      <c r="R282" s="480"/>
      <c r="S282" s="10"/>
      <c r="T282" s="10"/>
      <c r="U282" s="10"/>
      <c r="V282" s="10"/>
      <c r="W282" s="10"/>
      <c r="X282" s="10"/>
      <c r="Y282" s="10"/>
      <c r="Z282" s="10"/>
      <c r="AA282" s="10"/>
    </row>
    <row r="283" spans="1:27" ht="15.75" customHeight="1">
      <c r="A283" s="83"/>
      <c r="B283" s="83"/>
      <c r="C283" s="129"/>
      <c r="D283" s="10"/>
      <c r="E283" s="129"/>
      <c r="F283" s="129"/>
      <c r="G283" s="129"/>
      <c r="H283" s="10"/>
      <c r="I283" s="10"/>
      <c r="J283" s="10"/>
      <c r="K283" s="10"/>
      <c r="L283" s="10"/>
      <c r="M283" s="83"/>
      <c r="N283" s="115"/>
      <c r="O283" s="10"/>
      <c r="P283" s="10"/>
      <c r="Q283" s="480"/>
      <c r="R283" s="480"/>
      <c r="S283" s="10"/>
      <c r="T283" s="10"/>
      <c r="U283" s="10"/>
      <c r="V283" s="10"/>
      <c r="W283" s="10"/>
      <c r="X283" s="10"/>
      <c r="Y283" s="10"/>
      <c r="Z283" s="10"/>
      <c r="AA283" s="10"/>
    </row>
    <row r="284" spans="1:27" ht="15.75" customHeight="1">
      <c r="A284" s="83"/>
      <c r="B284" s="83"/>
      <c r="C284" s="129"/>
      <c r="D284" s="10"/>
      <c r="E284" s="129"/>
      <c r="F284" s="129"/>
      <c r="G284" s="129"/>
      <c r="H284" s="10"/>
      <c r="I284" s="10"/>
      <c r="J284" s="10"/>
      <c r="K284" s="10"/>
      <c r="L284" s="10"/>
      <c r="M284" s="83"/>
      <c r="N284" s="115"/>
      <c r="O284" s="10"/>
      <c r="P284" s="10"/>
      <c r="Q284" s="480"/>
      <c r="R284" s="480"/>
      <c r="S284" s="10"/>
      <c r="T284" s="10"/>
      <c r="U284" s="10"/>
      <c r="V284" s="10"/>
      <c r="W284" s="10"/>
      <c r="X284" s="10"/>
      <c r="Y284" s="10"/>
      <c r="Z284" s="10"/>
      <c r="AA284" s="10"/>
    </row>
    <row r="285" spans="1:27" ht="15.75" customHeight="1">
      <c r="A285" s="83"/>
      <c r="B285" s="83"/>
      <c r="C285" s="129"/>
      <c r="D285" s="10"/>
      <c r="E285" s="129"/>
      <c r="F285" s="129"/>
      <c r="G285" s="129"/>
      <c r="H285" s="10"/>
      <c r="I285" s="10"/>
      <c r="J285" s="10"/>
      <c r="K285" s="10"/>
      <c r="L285" s="10"/>
      <c r="M285" s="83"/>
      <c r="N285" s="115"/>
      <c r="O285" s="10"/>
      <c r="P285" s="10"/>
      <c r="Q285" s="480"/>
      <c r="R285" s="480"/>
      <c r="S285" s="10"/>
      <c r="T285" s="10"/>
      <c r="U285" s="10"/>
      <c r="V285" s="10"/>
      <c r="W285" s="10"/>
      <c r="X285" s="10"/>
      <c r="Y285" s="10"/>
      <c r="Z285" s="10"/>
      <c r="AA285" s="10"/>
    </row>
    <row r="286" spans="1:27" ht="15.75" customHeight="1">
      <c r="A286" s="83"/>
      <c r="B286" s="83"/>
      <c r="C286" s="129"/>
      <c r="D286" s="10"/>
      <c r="E286" s="129"/>
      <c r="F286" s="129"/>
      <c r="G286" s="129"/>
      <c r="H286" s="10"/>
      <c r="I286" s="10"/>
      <c r="J286" s="10"/>
      <c r="K286" s="10"/>
      <c r="L286" s="10"/>
      <c r="M286" s="83"/>
      <c r="N286" s="115"/>
      <c r="O286" s="10"/>
      <c r="P286" s="10"/>
      <c r="Q286" s="480"/>
      <c r="R286" s="480"/>
      <c r="S286" s="10"/>
      <c r="T286" s="10"/>
      <c r="U286" s="10"/>
      <c r="V286" s="10"/>
      <c r="W286" s="10"/>
      <c r="X286" s="10"/>
      <c r="Y286" s="10"/>
      <c r="Z286" s="10"/>
      <c r="AA286" s="10"/>
    </row>
    <row r="287" spans="1:27" ht="15.75" customHeight="1">
      <c r="A287" s="83"/>
      <c r="B287" s="83"/>
      <c r="C287" s="129"/>
      <c r="D287" s="10"/>
      <c r="E287" s="129"/>
      <c r="F287" s="129"/>
      <c r="G287" s="129"/>
      <c r="H287" s="10"/>
      <c r="I287" s="10"/>
      <c r="J287" s="10"/>
      <c r="K287" s="10"/>
      <c r="L287" s="10"/>
      <c r="M287" s="83"/>
      <c r="N287" s="115"/>
      <c r="O287" s="10"/>
      <c r="P287" s="10"/>
      <c r="Q287" s="480"/>
      <c r="R287" s="480"/>
      <c r="S287" s="10"/>
      <c r="T287" s="10"/>
      <c r="U287" s="10"/>
      <c r="V287" s="10"/>
      <c r="W287" s="10"/>
      <c r="X287" s="10"/>
      <c r="Y287" s="10"/>
      <c r="Z287" s="10"/>
      <c r="AA287" s="10"/>
    </row>
    <row r="288" spans="1:27" ht="15.75" customHeight="1">
      <c r="A288" s="83"/>
      <c r="B288" s="83"/>
      <c r="C288" s="129"/>
      <c r="D288" s="10"/>
      <c r="E288" s="129"/>
      <c r="F288" s="129"/>
      <c r="G288" s="129"/>
      <c r="H288" s="10"/>
      <c r="I288" s="10"/>
      <c r="J288" s="10"/>
      <c r="K288" s="10"/>
      <c r="L288" s="10"/>
      <c r="M288" s="83"/>
      <c r="N288" s="115"/>
      <c r="O288" s="10"/>
      <c r="P288" s="10"/>
      <c r="Q288" s="480"/>
      <c r="R288" s="480"/>
      <c r="S288" s="10"/>
      <c r="T288" s="10"/>
      <c r="U288" s="10"/>
      <c r="V288" s="10"/>
      <c r="W288" s="10"/>
      <c r="X288" s="10"/>
      <c r="Y288" s="10"/>
      <c r="Z288" s="10"/>
      <c r="AA288" s="10"/>
    </row>
    <row r="289" spans="1:27" ht="15.75" customHeight="1">
      <c r="A289" s="83"/>
      <c r="B289" s="83"/>
      <c r="C289" s="129"/>
      <c r="D289" s="10"/>
      <c r="E289" s="129"/>
      <c r="F289" s="129"/>
      <c r="G289" s="129"/>
      <c r="H289" s="10"/>
      <c r="I289" s="10"/>
      <c r="J289" s="10"/>
      <c r="K289" s="10"/>
      <c r="L289" s="10"/>
      <c r="M289" s="83"/>
      <c r="N289" s="115"/>
      <c r="O289" s="10"/>
      <c r="P289" s="10"/>
      <c r="Q289" s="480"/>
      <c r="R289" s="480"/>
      <c r="S289" s="10"/>
      <c r="T289" s="10"/>
      <c r="U289" s="10"/>
      <c r="V289" s="10"/>
      <c r="W289" s="10"/>
      <c r="X289" s="10"/>
      <c r="Y289" s="10"/>
      <c r="Z289" s="10"/>
      <c r="AA289" s="10"/>
    </row>
    <row r="290" spans="1:27" ht="15.75" customHeight="1">
      <c r="A290" s="83"/>
      <c r="B290" s="83"/>
      <c r="C290" s="129"/>
      <c r="D290" s="10"/>
      <c r="E290" s="129"/>
      <c r="F290" s="129"/>
      <c r="G290" s="129"/>
      <c r="H290" s="10"/>
      <c r="I290" s="10"/>
      <c r="J290" s="10"/>
      <c r="K290" s="10"/>
      <c r="L290" s="10"/>
      <c r="M290" s="83"/>
      <c r="N290" s="115"/>
      <c r="O290" s="10"/>
      <c r="P290" s="10"/>
      <c r="Q290" s="480"/>
      <c r="R290" s="480"/>
      <c r="S290" s="10"/>
      <c r="T290" s="10"/>
      <c r="U290" s="10"/>
      <c r="V290" s="10"/>
      <c r="W290" s="10"/>
      <c r="X290" s="10"/>
      <c r="Y290" s="10"/>
      <c r="Z290" s="10"/>
      <c r="AA290" s="10"/>
    </row>
    <row r="291" spans="1:27" ht="15.75" customHeight="1">
      <c r="A291" s="83"/>
      <c r="B291" s="83"/>
      <c r="C291" s="129"/>
      <c r="D291" s="10"/>
      <c r="E291" s="129"/>
      <c r="F291" s="129"/>
      <c r="G291" s="129"/>
      <c r="H291" s="10"/>
      <c r="I291" s="10"/>
      <c r="J291" s="10"/>
      <c r="K291" s="10"/>
      <c r="L291" s="10"/>
      <c r="M291" s="83"/>
      <c r="N291" s="115"/>
      <c r="O291" s="10"/>
      <c r="P291" s="10"/>
      <c r="Q291" s="480"/>
      <c r="R291" s="480"/>
      <c r="S291" s="10"/>
      <c r="T291" s="10"/>
      <c r="U291" s="10"/>
      <c r="V291" s="10"/>
      <c r="W291" s="10"/>
      <c r="X291" s="10"/>
      <c r="Y291" s="10"/>
      <c r="Z291" s="10"/>
      <c r="AA291" s="10"/>
    </row>
    <row r="292" spans="1:27" ht="15.75" customHeight="1">
      <c r="A292" s="83"/>
      <c r="B292" s="83"/>
      <c r="C292" s="129"/>
      <c r="D292" s="10"/>
      <c r="E292" s="129"/>
      <c r="F292" s="129"/>
      <c r="G292" s="129"/>
      <c r="H292" s="10"/>
      <c r="I292" s="10"/>
      <c r="J292" s="10"/>
      <c r="K292" s="10"/>
      <c r="L292" s="10"/>
      <c r="M292" s="83"/>
      <c r="N292" s="115"/>
      <c r="O292" s="10"/>
      <c r="P292" s="10"/>
      <c r="Q292" s="480"/>
      <c r="R292" s="480"/>
      <c r="S292" s="10"/>
      <c r="T292" s="10"/>
      <c r="U292" s="10"/>
      <c r="V292" s="10"/>
      <c r="W292" s="10"/>
      <c r="X292" s="10"/>
      <c r="Y292" s="10"/>
      <c r="Z292" s="10"/>
      <c r="AA292" s="10"/>
    </row>
    <row r="293" spans="1:27" ht="15.75" customHeight="1">
      <c r="A293" s="83"/>
      <c r="B293" s="83"/>
      <c r="C293" s="129"/>
      <c r="D293" s="10"/>
      <c r="E293" s="129"/>
      <c r="F293" s="129"/>
      <c r="G293" s="129"/>
      <c r="H293" s="10"/>
      <c r="I293" s="10"/>
      <c r="J293" s="10"/>
      <c r="K293" s="10"/>
      <c r="L293" s="10"/>
      <c r="M293" s="83"/>
      <c r="N293" s="115"/>
      <c r="O293" s="10"/>
      <c r="P293" s="10"/>
      <c r="Q293" s="480"/>
      <c r="R293" s="480"/>
      <c r="S293" s="10"/>
      <c r="T293" s="10"/>
      <c r="U293" s="10"/>
      <c r="V293" s="10"/>
      <c r="W293" s="10"/>
      <c r="X293" s="10"/>
      <c r="Y293" s="10"/>
      <c r="Z293" s="10"/>
      <c r="AA293" s="10"/>
    </row>
    <row r="294" spans="1:27" ht="15.75" customHeight="1">
      <c r="A294" s="83"/>
      <c r="B294" s="83"/>
      <c r="C294" s="129"/>
      <c r="D294" s="10"/>
      <c r="E294" s="129"/>
      <c r="F294" s="129"/>
      <c r="G294" s="129"/>
      <c r="H294" s="10"/>
      <c r="I294" s="10"/>
      <c r="J294" s="10"/>
      <c r="K294" s="10"/>
      <c r="L294" s="10"/>
      <c r="M294" s="83"/>
      <c r="N294" s="115"/>
      <c r="O294" s="10"/>
      <c r="P294" s="10"/>
      <c r="Q294" s="480"/>
      <c r="R294" s="480"/>
      <c r="S294" s="10"/>
      <c r="T294" s="10"/>
      <c r="U294" s="10"/>
      <c r="V294" s="10"/>
      <c r="W294" s="10"/>
      <c r="X294" s="10"/>
      <c r="Y294" s="10"/>
      <c r="Z294" s="10"/>
      <c r="AA294" s="10"/>
    </row>
    <row r="295" spans="1:27" ht="15.75" customHeight="1">
      <c r="A295" s="83"/>
      <c r="B295" s="83"/>
      <c r="C295" s="129"/>
      <c r="D295" s="10"/>
      <c r="E295" s="129"/>
      <c r="F295" s="129"/>
      <c r="G295" s="129"/>
      <c r="H295" s="10"/>
      <c r="I295" s="10"/>
      <c r="J295" s="10"/>
      <c r="K295" s="10"/>
      <c r="L295" s="10"/>
      <c r="M295" s="83"/>
      <c r="N295" s="115"/>
      <c r="O295" s="10"/>
      <c r="P295" s="10"/>
      <c r="Q295" s="480"/>
      <c r="R295" s="480"/>
      <c r="S295" s="10"/>
      <c r="T295" s="10"/>
      <c r="U295" s="10"/>
      <c r="V295" s="10"/>
      <c r="W295" s="10"/>
      <c r="X295" s="10"/>
      <c r="Y295" s="10"/>
      <c r="Z295" s="10"/>
      <c r="AA295" s="10"/>
    </row>
    <row r="296" spans="1:27" ht="15.75" customHeight="1">
      <c r="A296" s="83"/>
      <c r="B296" s="83"/>
      <c r="C296" s="129"/>
      <c r="D296" s="10"/>
      <c r="E296" s="129"/>
      <c r="F296" s="129"/>
      <c r="G296" s="129"/>
      <c r="H296" s="10"/>
      <c r="I296" s="10"/>
      <c r="J296" s="10"/>
      <c r="K296" s="10"/>
      <c r="L296" s="10"/>
      <c r="M296" s="83"/>
      <c r="N296" s="115"/>
      <c r="O296" s="10"/>
      <c r="P296" s="10"/>
      <c r="Q296" s="480"/>
      <c r="R296" s="480"/>
      <c r="S296" s="10"/>
      <c r="T296" s="10"/>
      <c r="U296" s="10"/>
      <c r="V296" s="10"/>
      <c r="W296" s="10"/>
      <c r="X296" s="10"/>
      <c r="Y296" s="10"/>
      <c r="Z296" s="10"/>
      <c r="AA296" s="10"/>
    </row>
    <row r="297" spans="1:27" ht="15.75" customHeight="1">
      <c r="A297" s="83"/>
      <c r="B297" s="83"/>
      <c r="C297" s="129"/>
      <c r="D297" s="10"/>
      <c r="E297" s="129"/>
      <c r="F297" s="129"/>
      <c r="G297" s="129"/>
      <c r="H297" s="10"/>
      <c r="I297" s="10"/>
      <c r="J297" s="10"/>
      <c r="K297" s="10"/>
      <c r="L297" s="10"/>
      <c r="M297" s="83"/>
      <c r="N297" s="115"/>
      <c r="O297" s="10"/>
      <c r="P297" s="10"/>
      <c r="Q297" s="480"/>
      <c r="R297" s="480"/>
      <c r="S297" s="10"/>
      <c r="T297" s="10"/>
      <c r="U297" s="10"/>
      <c r="V297" s="10"/>
      <c r="W297" s="10"/>
      <c r="X297" s="10"/>
      <c r="Y297" s="10"/>
      <c r="Z297" s="10"/>
      <c r="AA297" s="10"/>
    </row>
    <row r="298" spans="1:27" ht="15.75" customHeight="1">
      <c r="A298" s="83"/>
      <c r="B298" s="83"/>
      <c r="C298" s="129"/>
      <c r="D298" s="10"/>
      <c r="E298" s="129"/>
      <c r="F298" s="129"/>
      <c r="G298" s="129"/>
      <c r="H298" s="10"/>
      <c r="I298" s="10"/>
      <c r="J298" s="10"/>
      <c r="K298" s="10"/>
      <c r="L298" s="10"/>
      <c r="M298" s="83"/>
      <c r="N298" s="115"/>
      <c r="O298" s="10"/>
      <c r="P298" s="10"/>
      <c r="Q298" s="480"/>
      <c r="R298" s="480"/>
      <c r="S298" s="10"/>
      <c r="T298" s="10"/>
      <c r="U298" s="10"/>
      <c r="V298" s="10"/>
      <c r="W298" s="10"/>
      <c r="X298" s="10"/>
      <c r="Y298" s="10"/>
      <c r="Z298" s="10"/>
      <c r="AA298" s="10"/>
    </row>
    <row r="299" spans="1:27" ht="15.75" customHeight="1">
      <c r="A299" s="83"/>
      <c r="B299" s="83"/>
      <c r="C299" s="129"/>
      <c r="D299" s="10"/>
      <c r="E299" s="129"/>
      <c r="F299" s="129"/>
      <c r="G299" s="129"/>
      <c r="H299" s="10"/>
      <c r="I299" s="10"/>
      <c r="J299" s="10"/>
      <c r="K299" s="10"/>
      <c r="L299" s="10"/>
      <c r="M299" s="83"/>
      <c r="N299" s="115"/>
      <c r="O299" s="10"/>
      <c r="P299" s="10"/>
      <c r="Q299" s="480"/>
      <c r="R299" s="480"/>
      <c r="S299" s="10"/>
      <c r="T299" s="10"/>
      <c r="U299" s="10"/>
      <c r="V299" s="10"/>
      <c r="W299" s="10"/>
      <c r="X299" s="10"/>
      <c r="Y299" s="10"/>
      <c r="Z299" s="10"/>
      <c r="AA299" s="10"/>
    </row>
    <row r="300" spans="1:27" ht="15.75" customHeight="1">
      <c r="A300" s="83"/>
      <c r="B300" s="83"/>
      <c r="C300" s="129"/>
      <c r="D300" s="10"/>
      <c r="E300" s="129"/>
      <c r="F300" s="129"/>
      <c r="G300" s="129"/>
      <c r="H300" s="10"/>
      <c r="I300" s="10"/>
      <c r="J300" s="10"/>
      <c r="K300" s="10"/>
      <c r="L300" s="10"/>
      <c r="M300" s="83"/>
      <c r="N300" s="115"/>
      <c r="O300" s="10"/>
      <c r="P300" s="10"/>
      <c r="Q300" s="480"/>
      <c r="R300" s="480"/>
      <c r="S300" s="10"/>
      <c r="T300" s="10"/>
      <c r="U300" s="10"/>
      <c r="V300" s="10"/>
      <c r="W300" s="10"/>
      <c r="X300" s="10"/>
      <c r="Y300" s="10"/>
      <c r="Z300" s="10"/>
      <c r="AA300" s="10"/>
    </row>
    <row r="301" spans="1:27" ht="15.75" customHeight="1">
      <c r="A301" s="83"/>
      <c r="B301" s="83"/>
      <c r="C301" s="129"/>
      <c r="D301" s="10"/>
      <c r="E301" s="129"/>
      <c r="F301" s="129"/>
      <c r="G301" s="129"/>
      <c r="H301" s="10"/>
      <c r="I301" s="10"/>
      <c r="J301" s="10"/>
      <c r="K301" s="10"/>
      <c r="L301" s="10"/>
      <c r="M301" s="83"/>
      <c r="N301" s="115"/>
      <c r="O301" s="10"/>
      <c r="P301" s="10"/>
      <c r="Q301" s="480"/>
      <c r="R301" s="480"/>
      <c r="S301" s="10"/>
      <c r="T301" s="10"/>
      <c r="U301" s="10"/>
      <c r="V301" s="10"/>
      <c r="W301" s="10"/>
      <c r="X301" s="10"/>
      <c r="Y301" s="10"/>
      <c r="Z301" s="10"/>
      <c r="AA301" s="10"/>
    </row>
    <row r="302" spans="1:27" ht="15.75" customHeight="1">
      <c r="A302" s="83"/>
      <c r="B302" s="83"/>
      <c r="C302" s="129"/>
      <c r="D302" s="10"/>
      <c r="E302" s="129"/>
      <c r="F302" s="129"/>
      <c r="G302" s="129"/>
      <c r="H302" s="10"/>
      <c r="I302" s="10"/>
      <c r="J302" s="10"/>
      <c r="K302" s="10"/>
      <c r="L302" s="10"/>
      <c r="M302" s="83"/>
      <c r="N302" s="115"/>
      <c r="O302" s="10"/>
      <c r="P302" s="10"/>
      <c r="Q302" s="480"/>
      <c r="R302" s="480"/>
      <c r="S302" s="10"/>
      <c r="T302" s="10"/>
      <c r="U302" s="10"/>
      <c r="V302" s="10"/>
      <c r="W302" s="10"/>
      <c r="X302" s="10"/>
      <c r="Y302" s="10"/>
      <c r="Z302" s="10"/>
      <c r="AA302" s="10"/>
    </row>
    <row r="303" spans="1:27" ht="15.75" customHeight="1">
      <c r="A303" s="83"/>
      <c r="B303" s="83"/>
      <c r="C303" s="129"/>
      <c r="D303" s="10"/>
      <c r="E303" s="129"/>
      <c r="F303" s="129"/>
      <c r="G303" s="129"/>
      <c r="H303" s="10"/>
      <c r="I303" s="10"/>
      <c r="J303" s="10"/>
      <c r="K303" s="10"/>
      <c r="L303" s="10"/>
      <c r="M303" s="83"/>
      <c r="N303" s="115"/>
      <c r="O303" s="10"/>
      <c r="P303" s="10"/>
      <c r="Q303" s="480"/>
      <c r="R303" s="480"/>
      <c r="S303" s="10"/>
      <c r="T303" s="10"/>
      <c r="U303" s="10"/>
      <c r="V303" s="10"/>
      <c r="W303" s="10"/>
      <c r="X303" s="10"/>
      <c r="Y303" s="10"/>
      <c r="Z303" s="10"/>
      <c r="AA303" s="10"/>
    </row>
    <row r="304" spans="1:27" ht="15.75" customHeight="1">
      <c r="A304" s="83"/>
      <c r="B304" s="83"/>
      <c r="C304" s="129"/>
      <c r="D304" s="10"/>
      <c r="E304" s="129"/>
      <c r="F304" s="129"/>
      <c r="G304" s="129"/>
      <c r="H304" s="10"/>
      <c r="I304" s="10"/>
      <c r="J304" s="10"/>
      <c r="K304" s="10"/>
      <c r="L304" s="10"/>
      <c r="M304" s="83"/>
      <c r="N304" s="115"/>
      <c r="O304" s="10"/>
      <c r="P304" s="10"/>
      <c r="Q304" s="480"/>
      <c r="R304" s="480"/>
      <c r="S304" s="10"/>
      <c r="T304" s="10"/>
      <c r="U304" s="10"/>
      <c r="V304" s="10"/>
      <c r="W304" s="10"/>
      <c r="X304" s="10"/>
      <c r="Y304" s="10"/>
      <c r="Z304" s="10"/>
      <c r="AA304" s="10"/>
    </row>
    <row r="305" spans="1:27" ht="15.75" customHeight="1">
      <c r="A305" s="83"/>
      <c r="B305" s="83"/>
      <c r="C305" s="129"/>
      <c r="D305" s="10"/>
      <c r="E305" s="129"/>
      <c r="F305" s="129"/>
      <c r="G305" s="129"/>
      <c r="H305" s="10"/>
      <c r="I305" s="10"/>
      <c r="J305" s="10"/>
      <c r="K305" s="10"/>
      <c r="L305" s="10"/>
      <c r="M305" s="83"/>
      <c r="N305" s="115"/>
      <c r="O305" s="10"/>
      <c r="P305" s="10"/>
      <c r="Q305" s="480"/>
      <c r="R305" s="480"/>
      <c r="S305" s="10"/>
      <c r="T305" s="10"/>
      <c r="U305" s="10"/>
      <c r="V305" s="10"/>
      <c r="W305" s="10"/>
      <c r="X305" s="10"/>
      <c r="Y305" s="10"/>
      <c r="Z305" s="10"/>
      <c r="AA305" s="10"/>
    </row>
    <row r="306" spans="1:27" ht="15.75" customHeight="1">
      <c r="A306" s="83"/>
      <c r="B306" s="83"/>
      <c r="C306" s="129"/>
      <c r="D306" s="10"/>
      <c r="E306" s="129"/>
      <c r="F306" s="129"/>
      <c r="G306" s="129"/>
      <c r="H306" s="10"/>
      <c r="I306" s="10"/>
      <c r="J306" s="10"/>
      <c r="K306" s="10"/>
      <c r="L306" s="10"/>
      <c r="M306" s="83"/>
      <c r="N306" s="115"/>
      <c r="O306" s="10"/>
      <c r="P306" s="10"/>
      <c r="Q306" s="480"/>
      <c r="R306" s="480"/>
      <c r="S306" s="10"/>
      <c r="T306" s="10"/>
      <c r="U306" s="10"/>
      <c r="V306" s="10"/>
      <c r="W306" s="10"/>
      <c r="X306" s="10"/>
      <c r="Y306" s="10"/>
      <c r="Z306" s="10"/>
      <c r="AA306" s="10"/>
    </row>
    <row r="307" spans="1:27" ht="15.75" customHeight="1">
      <c r="A307" s="83"/>
      <c r="B307" s="83"/>
      <c r="C307" s="129"/>
      <c r="D307" s="10"/>
      <c r="E307" s="129"/>
      <c r="F307" s="129"/>
      <c r="G307" s="129"/>
      <c r="H307" s="10"/>
      <c r="I307" s="10"/>
      <c r="J307" s="10"/>
      <c r="K307" s="10"/>
      <c r="L307" s="10"/>
      <c r="M307" s="83"/>
      <c r="N307" s="115"/>
      <c r="O307" s="10"/>
      <c r="P307" s="10"/>
      <c r="Q307" s="480"/>
      <c r="R307" s="480"/>
      <c r="S307" s="10"/>
      <c r="T307" s="10"/>
      <c r="U307" s="10"/>
      <c r="V307" s="10"/>
      <c r="W307" s="10"/>
      <c r="X307" s="10"/>
      <c r="Y307" s="10"/>
      <c r="Z307" s="10"/>
      <c r="AA307" s="10"/>
    </row>
    <row r="308" spans="1:27" ht="15.75" customHeight="1">
      <c r="A308" s="83"/>
      <c r="B308" s="83"/>
      <c r="C308" s="129"/>
      <c r="D308" s="10"/>
      <c r="E308" s="129"/>
      <c r="F308" s="129"/>
      <c r="G308" s="129"/>
      <c r="H308" s="10"/>
      <c r="I308" s="10"/>
      <c r="J308" s="10"/>
      <c r="K308" s="10"/>
      <c r="L308" s="10"/>
      <c r="M308" s="83"/>
      <c r="N308" s="115"/>
      <c r="O308" s="10"/>
      <c r="P308" s="10"/>
      <c r="Q308" s="480"/>
      <c r="R308" s="480"/>
      <c r="S308" s="10"/>
      <c r="T308" s="10"/>
      <c r="U308" s="10"/>
      <c r="V308" s="10"/>
      <c r="W308" s="10"/>
      <c r="X308" s="10"/>
      <c r="Y308" s="10"/>
      <c r="Z308" s="10"/>
      <c r="AA308" s="10"/>
    </row>
    <row r="309" spans="1:27" ht="15.75" customHeight="1">
      <c r="A309" s="83"/>
      <c r="B309" s="83"/>
      <c r="C309" s="129"/>
      <c r="D309" s="10"/>
      <c r="E309" s="129"/>
      <c r="F309" s="129"/>
      <c r="G309" s="129"/>
      <c r="H309" s="10"/>
      <c r="I309" s="10"/>
      <c r="J309" s="10"/>
      <c r="K309" s="10"/>
      <c r="L309" s="10"/>
      <c r="M309" s="83"/>
      <c r="N309" s="115"/>
      <c r="O309" s="10"/>
      <c r="P309" s="10"/>
      <c r="Q309" s="480"/>
      <c r="R309" s="480"/>
      <c r="S309" s="10"/>
      <c r="T309" s="10"/>
      <c r="U309" s="10"/>
      <c r="V309" s="10"/>
      <c r="W309" s="10"/>
      <c r="X309" s="10"/>
      <c r="Y309" s="10"/>
      <c r="Z309" s="10"/>
      <c r="AA309" s="10"/>
    </row>
    <row r="310" spans="1:27" ht="15.75" customHeight="1">
      <c r="A310" s="83"/>
      <c r="B310" s="83"/>
      <c r="C310" s="129"/>
      <c r="D310" s="10"/>
      <c r="E310" s="129"/>
      <c r="F310" s="129"/>
      <c r="G310" s="129"/>
      <c r="H310" s="10"/>
      <c r="I310" s="10"/>
      <c r="J310" s="10"/>
      <c r="K310" s="10"/>
      <c r="L310" s="10"/>
      <c r="M310" s="83"/>
      <c r="N310" s="115"/>
      <c r="O310" s="10"/>
      <c r="P310" s="10"/>
      <c r="Q310" s="480"/>
      <c r="R310" s="480"/>
      <c r="S310" s="10"/>
      <c r="T310" s="10"/>
      <c r="U310" s="10"/>
      <c r="V310" s="10"/>
      <c r="W310" s="10"/>
      <c r="X310" s="10"/>
      <c r="Y310" s="10"/>
      <c r="Z310" s="10"/>
      <c r="AA310" s="10"/>
    </row>
    <row r="311" spans="1:27" ht="15.75" customHeight="1">
      <c r="A311" s="83"/>
      <c r="B311" s="83"/>
      <c r="C311" s="129"/>
      <c r="D311" s="10"/>
      <c r="E311" s="129"/>
      <c r="F311" s="129"/>
      <c r="G311" s="129"/>
      <c r="H311" s="10"/>
      <c r="I311" s="10"/>
      <c r="J311" s="10"/>
      <c r="K311" s="10"/>
      <c r="L311" s="10"/>
      <c r="M311" s="83"/>
      <c r="N311" s="115"/>
      <c r="O311" s="10"/>
      <c r="P311" s="10"/>
      <c r="Q311" s="480"/>
      <c r="R311" s="480"/>
      <c r="S311" s="10"/>
      <c r="T311" s="10"/>
      <c r="U311" s="10"/>
      <c r="V311" s="10"/>
      <c r="W311" s="10"/>
      <c r="X311" s="10"/>
      <c r="Y311" s="10"/>
      <c r="Z311" s="10"/>
      <c r="AA311" s="10"/>
    </row>
    <row r="312" spans="1:27" ht="15.75" customHeight="1">
      <c r="A312" s="83"/>
      <c r="B312" s="83"/>
      <c r="C312" s="129"/>
      <c r="D312" s="10"/>
      <c r="E312" s="129"/>
      <c r="F312" s="129"/>
      <c r="G312" s="129"/>
      <c r="H312" s="10"/>
      <c r="I312" s="10"/>
      <c r="J312" s="10"/>
      <c r="K312" s="10"/>
      <c r="L312" s="10"/>
      <c r="M312" s="83"/>
      <c r="N312" s="115"/>
      <c r="O312" s="10"/>
      <c r="P312" s="10"/>
      <c r="Q312" s="480"/>
      <c r="R312" s="480"/>
      <c r="S312" s="10"/>
      <c r="T312" s="10"/>
      <c r="U312" s="10"/>
      <c r="V312" s="10"/>
      <c r="W312" s="10"/>
      <c r="X312" s="10"/>
      <c r="Y312" s="10"/>
      <c r="Z312" s="10"/>
      <c r="AA312" s="10"/>
    </row>
    <row r="313" spans="1:27" ht="15.75" customHeight="1">
      <c r="A313" s="83"/>
      <c r="B313" s="83"/>
      <c r="C313" s="129"/>
      <c r="D313" s="10"/>
      <c r="E313" s="129"/>
      <c r="F313" s="129"/>
      <c r="G313" s="129"/>
      <c r="H313" s="10"/>
      <c r="I313" s="10"/>
      <c r="J313" s="10"/>
      <c r="K313" s="10"/>
      <c r="L313" s="10"/>
      <c r="M313" s="83"/>
      <c r="N313" s="115"/>
      <c r="O313" s="10"/>
      <c r="P313" s="10"/>
      <c r="Q313" s="480"/>
      <c r="R313" s="480"/>
      <c r="S313" s="10"/>
      <c r="T313" s="10"/>
      <c r="U313" s="10"/>
      <c r="V313" s="10"/>
      <c r="W313" s="10"/>
      <c r="X313" s="10"/>
      <c r="Y313" s="10"/>
      <c r="Z313" s="10"/>
      <c r="AA313" s="10"/>
    </row>
    <row r="314" spans="1:27" ht="15.75" customHeight="1">
      <c r="A314" s="83"/>
      <c r="B314" s="83"/>
      <c r="C314" s="129"/>
      <c r="D314" s="10"/>
      <c r="E314" s="129"/>
      <c r="F314" s="129"/>
      <c r="G314" s="129"/>
      <c r="H314" s="10"/>
      <c r="I314" s="10"/>
      <c r="J314" s="10"/>
      <c r="K314" s="10"/>
      <c r="L314" s="10"/>
      <c r="M314" s="83"/>
      <c r="N314" s="115"/>
      <c r="O314" s="10"/>
      <c r="P314" s="10"/>
      <c r="Q314" s="480"/>
      <c r="R314" s="480"/>
      <c r="S314" s="10"/>
      <c r="T314" s="10"/>
      <c r="U314" s="10"/>
      <c r="V314" s="10"/>
      <c r="W314" s="10"/>
      <c r="X314" s="10"/>
      <c r="Y314" s="10"/>
      <c r="Z314" s="10"/>
      <c r="AA314" s="10"/>
    </row>
    <row r="315" spans="1:27" ht="15.75" customHeight="1">
      <c r="A315" s="83"/>
      <c r="B315" s="83"/>
      <c r="C315" s="129"/>
      <c r="D315" s="10"/>
      <c r="E315" s="129"/>
      <c r="F315" s="129"/>
      <c r="G315" s="129"/>
      <c r="H315" s="10"/>
      <c r="I315" s="10"/>
      <c r="J315" s="10"/>
      <c r="K315" s="10"/>
      <c r="L315" s="10"/>
      <c r="M315" s="83"/>
      <c r="N315" s="115"/>
      <c r="O315" s="10"/>
      <c r="P315" s="10"/>
      <c r="Q315" s="480"/>
      <c r="R315" s="480"/>
      <c r="S315" s="10"/>
      <c r="T315" s="10"/>
      <c r="U315" s="10"/>
      <c r="V315" s="10"/>
      <c r="W315" s="10"/>
      <c r="X315" s="10"/>
      <c r="Y315" s="10"/>
      <c r="Z315" s="10"/>
      <c r="AA315" s="10"/>
    </row>
    <row r="316" spans="1:27" ht="15.75" customHeight="1">
      <c r="A316" s="83"/>
      <c r="B316" s="83"/>
      <c r="C316" s="129"/>
      <c r="D316" s="10"/>
      <c r="E316" s="129"/>
      <c r="F316" s="129"/>
      <c r="G316" s="129"/>
      <c r="H316" s="10"/>
      <c r="I316" s="10"/>
      <c r="J316" s="10"/>
      <c r="K316" s="10"/>
      <c r="L316" s="10"/>
      <c r="M316" s="83"/>
      <c r="N316" s="115"/>
      <c r="O316" s="10"/>
      <c r="P316" s="10"/>
      <c r="Q316" s="480"/>
      <c r="R316" s="480"/>
      <c r="S316" s="10"/>
      <c r="T316" s="10"/>
      <c r="U316" s="10"/>
      <c r="V316" s="10"/>
      <c r="W316" s="10"/>
      <c r="X316" s="10"/>
      <c r="Y316" s="10"/>
      <c r="Z316" s="10"/>
      <c r="AA316" s="10"/>
    </row>
    <row r="317" spans="1:27" ht="15.75" customHeight="1">
      <c r="A317" s="83"/>
      <c r="B317" s="83"/>
      <c r="C317" s="129"/>
      <c r="D317" s="10"/>
      <c r="E317" s="129"/>
      <c r="F317" s="129"/>
      <c r="G317" s="129"/>
      <c r="H317" s="10"/>
      <c r="I317" s="10"/>
      <c r="J317" s="10"/>
      <c r="K317" s="10"/>
      <c r="L317" s="10"/>
      <c r="M317" s="83"/>
      <c r="N317" s="115"/>
      <c r="O317" s="10"/>
      <c r="P317" s="10"/>
      <c r="Q317" s="480"/>
      <c r="R317" s="480"/>
      <c r="S317" s="10"/>
      <c r="T317" s="10"/>
      <c r="U317" s="10"/>
      <c r="V317" s="10"/>
      <c r="W317" s="10"/>
      <c r="X317" s="10"/>
      <c r="Y317" s="10"/>
      <c r="Z317" s="10"/>
      <c r="AA317" s="10"/>
    </row>
    <row r="318" spans="1:27" ht="15.75" customHeight="1">
      <c r="A318" s="83"/>
      <c r="B318" s="83"/>
      <c r="C318" s="129"/>
      <c r="D318" s="10"/>
      <c r="E318" s="129"/>
      <c r="F318" s="129"/>
      <c r="G318" s="129"/>
      <c r="H318" s="10"/>
      <c r="I318" s="10"/>
      <c r="J318" s="10"/>
      <c r="K318" s="10"/>
      <c r="L318" s="10"/>
      <c r="M318" s="83"/>
      <c r="N318" s="115"/>
      <c r="O318" s="10"/>
      <c r="P318" s="10"/>
      <c r="Q318" s="480"/>
      <c r="R318" s="480"/>
      <c r="S318" s="10"/>
      <c r="T318" s="10"/>
      <c r="U318" s="10"/>
      <c r="V318" s="10"/>
      <c r="W318" s="10"/>
      <c r="X318" s="10"/>
      <c r="Y318" s="10"/>
      <c r="Z318" s="10"/>
      <c r="AA318" s="10"/>
    </row>
    <row r="319" spans="1:27" ht="15.75" customHeight="1">
      <c r="A319" s="83"/>
      <c r="B319" s="83"/>
      <c r="C319" s="129"/>
      <c r="D319" s="10"/>
      <c r="E319" s="129"/>
      <c r="F319" s="129"/>
      <c r="G319" s="129"/>
      <c r="H319" s="10"/>
      <c r="I319" s="10"/>
      <c r="J319" s="10"/>
      <c r="K319" s="10"/>
      <c r="L319" s="10"/>
      <c r="M319" s="83"/>
      <c r="N319" s="115"/>
      <c r="O319" s="10"/>
      <c r="P319" s="10"/>
      <c r="Q319" s="480"/>
      <c r="R319" s="480"/>
      <c r="S319" s="10"/>
      <c r="T319" s="10"/>
      <c r="U319" s="10"/>
      <c r="V319" s="10"/>
      <c r="W319" s="10"/>
      <c r="X319" s="10"/>
      <c r="Y319" s="10"/>
      <c r="Z319" s="10"/>
      <c r="AA319" s="10"/>
    </row>
    <row r="320" spans="1:27" ht="15.75" customHeight="1">
      <c r="A320" s="83"/>
      <c r="B320" s="83"/>
      <c r="C320" s="129"/>
      <c r="D320" s="10"/>
      <c r="E320" s="129"/>
      <c r="F320" s="129"/>
      <c r="G320" s="129"/>
      <c r="H320" s="10"/>
      <c r="I320" s="10"/>
      <c r="J320" s="10"/>
      <c r="K320" s="10"/>
      <c r="L320" s="10"/>
      <c r="M320" s="83"/>
      <c r="N320" s="115"/>
      <c r="O320" s="10"/>
      <c r="P320" s="10"/>
      <c r="Q320" s="480"/>
      <c r="R320" s="480"/>
      <c r="S320" s="10"/>
      <c r="T320" s="10"/>
      <c r="U320" s="10"/>
      <c r="V320" s="10"/>
      <c r="W320" s="10"/>
      <c r="X320" s="10"/>
      <c r="Y320" s="10"/>
      <c r="Z320" s="10"/>
      <c r="AA320" s="10"/>
    </row>
    <row r="321" spans="1:27" ht="15.75" customHeight="1">
      <c r="A321" s="83"/>
      <c r="B321" s="83"/>
      <c r="C321" s="129"/>
      <c r="D321" s="10"/>
      <c r="E321" s="129"/>
      <c r="F321" s="129"/>
      <c r="G321" s="129"/>
      <c r="H321" s="10"/>
      <c r="I321" s="10"/>
      <c r="J321" s="10"/>
      <c r="K321" s="10"/>
      <c r="L321" s="10"/>
      <c r="M321" s="83"/>
      <c r="N321" s="115"/>
      <c r="O321" s="10"/>
      <c r="P321" s="10"/>
      <c r="Q321" s="480"/>
      <c r="R321" s="480"/>
      <c r="S321" s="10"/>
      <c r="T321" s="10"/>
      <c r="U321" s="10"/>
      <c r="V321" s="10"/>
      <c r="W321" s="10"/>
      <c r="X321" s="10"/>
      <c r="Y321" s="10"/>
      <c r="Z321" s="10"/>
      <c r="AA321" s="10"/>
    </row>
    <row r="322" spans="1:27" ht="15.75" customHeight="1">
      <c r="A322" s="83"/>
      <c r="B322" s="83"/>
      <c r="C322" s="129"/>
      <c r="D322" s="10"/>
      <c r="E322" s="129"/>
      <c r="F322" s="129"/>
      <c r="G322" s="129"/>
      <c r="H322" s="10"/>
      <c r="I322" s="10"/>
      <c r="J322" s="10"/>
      <c r="K322" s="10"/>
      <c r="L322" s="10"/>
      <c r="M322" s="83"/>
      <c r="N322" s="115"/>
      <c r="O322" s="10"/>
      <c r="P322" s="10"/>
      <c r="Q322" s="480"/>
      <c r="R322" s="480"/>
      <c r="S322" s="10"/>
      <c r="T322" s="10"/>
      <c r="U322" s="10"/>
      <c r="V322" s="10"/>
      <c r="W322" s="10"/>
      <c r="X322" s="10"/>
      <c r="Y322" s="10"/>
      <c r="Z322" s="10"/>
      <c r="AA322" s="10"/>
    </row>
    <row r="323" spans="1:27" ht="15.75" customHeight="1">
      <c r="A323" s="83"/>
      <c r="B323" s="83"/>
      <c r="C323" s="129"/>
      <c r="D323" s="10"/>
      <c r="E323" s="129"/>
      <c r="F323" s="129"/>
      <c r="G323" s="129"/>
      <c r="H323" s="10"/>
      <c r="I323" s="10"/>
      <c r="J323" s="10"/>
      <c r="K323" s="10"/>
      <c r="L323" s="10"/>
      <c r="M323" s="83"/>
      <c r="N323" s="115"/>
      <c r="O323" s="10"/>
      <c r="P323" s="10"/>
      <c r="Q323" s="480"/>
      <c r="R323" s="480"/>
      <c r="S323" s="10"/>
      <c r="T323" s="10"/>
      <c r="U323" s="10"/>
      <c r="V323" s="10"/>
      <c r="W323" s="10"/>
      <c r="X323" s="10"/>
      <c r="Y323" s="10"/>
      <c r="Z323" s="10"/>
      <c r="AA323" s="10"/>
    </row>
    <row r="324" spans="1:27" ht="15.75" customHeight="1">
      <c r="A324" s="83"/>
      <c r="B324" s="83"/>
      <c r="C324" s="129"/>
      <c r="D324" s="10"/>
      <c r="E324" s="129"/>
      <c r="F324" s="129"/>
      <c r="G324" s="129"/>
      <c r="H324" s="10"/>
      <c r="I324" s="10"/>
      <c r="J324" s="10"/>
      <c r="K324" s="10"/>
      <c r="L324" s="10"/>
      <c r="M324" s="83"/>
      <c r="N324" s="115"/>
      <c r="O324" s="10"/>
      <c r="P324" s="10"/>
      <c r="Q324" s="480"/>
      <c r="R324" s="480"/>
      <c r="S324" s="10"/>
      <c r="T324" s="10"/>
      <c r="U324" s="10"/>
      <c r="V324" s="10"/>
      <c r="W324" s="10"/>
      <c r="X324" s="10"/>
      <c r="Y324" s="10"/>
      <c r="Z324" s="10"/>
      <c r="AA324" s="10"/>
    </row>
    <row r="325" spans="1:27" ht="15.75" customHeight="1">
      <c r="A325" s="83"/>
      <c r="B325" s="83"/>
      <c r="C325" s="129"/>
      <c r="D325" s="10"/>
      <c r="E325" s="129"/>
      <c r="F325" s="129"/>
      <c r="G325" s="129"/>
      <c r="H325" s="10"/>
      <c r="I325" s="10"/>
      <c r="J325" s="10"/>
      <c r="K325" s="10"/>
      <c r="L325" s="10"/>
      <c r="M325" s="83"/>
      <c r="N325" s="115"/>
      <c r="O325" s="10"/>
      <c r="P325" s="10"/>
      <c r="Q325" s="480"/>
      <c r="R325" s="480"/>
      <c r="S325" s="10"/>
      <c r="T325" s="10"/>
      <c r="U325" s="10"/>
      <c r="V325" s="10"/>
      <c r="W325" s="10"/>
      <c r="X325" s="10"/>
      <c r="Y325" s="10"/>
      <c r="Z325" s="10"/>
      <c r="AA325" s="10"/>
    </row>
    <row r="326" spans="1:27" ht="15.75" customHeight="1">
      <c r="A326" s="83"/>
      <c r="B326" s="83"/>
      <c r="C326" s="129"/>
      <c r="D326" s="10"/>
      <c r="E326" s="129"/>
      <c r="F326" s="129"/>
      <c r="G326" s="129"/>
      <c r="H326" s="10"/>
      <c r="I326" s="10"/>
      <c r="J326" s="10"/>
      <c r="K326" s="10"/>
      <c r="L326" s="10"/>
      <c r="M326" s="83"/>
      <c r="N326" s="115"/>
      <c r="O326" s="10"/>
      <c r="P326" s="10"/>
      <c r="Q326" s="480"/>
      <c r="R326" s="480"/>
      <c r="S326" s="10"/>
      <c r="T326" s="10"/>
      <c r="U326" s="10"/>
      <c r="V326" s="10"/>
      <c r="W326" s="10"/>
      <c r="X326" s="10"/>
      <c r="Y326" s="10"/>
      <c r="Z326" s="10"/>
      <c r="AA326" s="10"/>
    </row>
    <row r="327" spans="1:27" ht="15.75" customHeight="1">
      <c r="A327" s="83"/>
      <c r="B327" s="83"/>
      <c r="C327" s="129"/>
      <c r="D327" s="10"/>
      <c r="E327" s="129"/>
      <c r="F327" s="129"/>
      <c r="G327" s="129"/>
      <c r="H327" s="10"/>
      <c r="I327" s="10"/>
      <c r="J327" s="10"/>
      <c r="K327" s="10"/>
      <c r="L327" s="10"/>
      <c r="M327" s="83"/>
      <c r="N327" s="115"/>
      <c r="O327" s="10"/>
      <c r="P327" s="10"/>
      <c r="Q327" s="480"/>
      <c r="R327" s="480"/>
      <c r="S327" s="10"/>
      <c r="T327" s="10"/>
      <c r="U327" s="10"/>
      <c r="V327" s="10"/>
      <c r="W327" s="10"/>
      <c r="X327" s="10"/>
      <c r="Y327" s="10"/>
      <c r="Z327" s="10"/>
      <c r="AA327" s="10"/>
    </row>
    <row r="328" spans="1:27" ht="15.75" customHeight="1">
      <c r="A328" s="83"/>
      <c r="B328" s="83"/>
      <c r="C328" s="129"/>
      <c r="D328" s="10"/>
      <c r="E328" s="129"/>
      <c r="F328" s="129"/>
      <c r="G328" s="129"/>
      <c r="H328" s="10"/>
      <c r="I328" s="10"/>
      <c r="J328" s="10"/>
      <c r="K328" s="10"/>
      <c r="L328" s="10"/>
      <c r="M328" s="83"/>
      <c r="N328" s="115"/>
      <c r="O328" s="10"/>
      <c r="P328" s="10"/>
      <c r="Q328" s="480"/>
      <c r="R328" s="480"/>
      <c r="S328" s="10"/>
      <c r="T328" s="10"/>
      <c r="U328" s="10"/>
      <c r="V328" s="10"/>
      <c r="W328" s="10"/>
      <c r="X328" s="10"/>
      <c r="Y328" s="10"/>
      <c r="Z328" s="10"/>
      <c r="AA328" s="10"/>
    </row>
    <row r="329" spans="1:27" ht="15.75" customHeight="1">
      <c r="A329" s="83"/>
      <c r="B329" s="83"/>
      <c r="C329" s="129"/>
      <c r="D329" s="10"/>
      <c r="E329" s="129"/>
      <c r="F329" s="129"/>
      <c r="G329" s="129"/>
      <c r="H329" s="10"/>
      <c r="I329" s="10"/>
      <c r="J329" s="10"/>
      <c r="K329" s="10"/>
      <c r="L329" s="10"/>
      <c r="M329" s="83"/>
      <c r="N329" s="115"/>
      <c r="O329" s="10"/>
      <c r="P329" s="10"/>
      <c r="Q329" s="480"/>
      <c r="R329" s="480"/>
      <c r="S329" s="10"/>
      <c r="T329" s="10"/>
      <c r="U329" s="10"/>
      <c r="V329" s="10"/>
      <c r="W329" s="10"/>
      <c r="X329" s="10"/>
      <c r="Y329" s="10"/>
      <c r="Z329" s="10"/>
      <c r="AA329" s="10"/>
    </row>
    <row r="330" spans="1:27" ht="15.75" customHeight="1">
      <c r="A330" s="83"/>
      <c r="B330" s="83"/>
      <c r="C330" s="129"/>
      <c r="D330" s="10"/>
      <c r="E330" s="129"/>
      <c r="F330" s="129"/>
      <c r="G330" s="129"/>
      <c r="H330" s="10"/>
      <c r="I330" s="10"/>
      <c r="J330" s="10"/>
      <c r="K330" s="10"/>
      <c r="L330" s="10"/>
      <c r="M330" s="83"/>
      <c r="N330" s="115"/>
      <c r="O330" s="10"/>
      <c r="P330" s="10"/>
      <c r="Q330" s="480"/>
      <c r="R330" s="480"/>
      <c r="S330" s="10"/>
      <c r="T330" s="10"/>
      <c r="U330" s="10"/>
      <c r="V330" s="10"/>
      <c r="W330" s="10"/>
      <c r="X330" s="10"/>
      <c r="Y330" s="10"/>
      <c r="Z330" s="10"/>
      <c r="AA330" s="10"/>
    </row>
    <row r="331" spans="1:27" ht="15.75" customHeight="1">
      <c r="A331" s="83"/>
      <c r="B331" s="83"/>
      <c r="C331" s="129"/>
      <c r="D331" s="10"/>
      <c r="E331" s="129"/>
      <c r="F331" s="129"/>
      <c r="G331" s="129"/>
      <c r="H331" s="10"/>
      <c r="I331" s="10"/>
      <c r="J331" s="10"/>
      <c r="K331" s="10"/>
      <c r="L331" s="10"/>
      <c r="M331" s="83"/>
      <c r="N331" s="115"/>
      <c r="O331" s="10"/>
      <c r="P331" s="10"/>
      <c r="Q331" s="480"/>
      <c r="R331" s="480"/>
      <c r="S331" s="10"/>
      <c r="T331" s="10"/>
      <c r="U331" s="10"/>
      <c r="V331" s="10"/>
      <c r="W331" s="10"/>
      <c r="X331" s="10"/>
      <c r="Y331" s="10"/>
      <c r="Z331" s="10"/>
      <c r="AA331" s="10"/>
    </row>
    <row r="332" spans="1:27" ht="15.75" customHeight="1">
      <c r="A332" s="83"/>
      <c r="B332" s="83"/>
      <c r="C332" s="129"/>
      <c r="D332" s="10"/>
      <c r="E332" s="129"/>
      <c r="F332" s="129"/>
      <c r="G332" s="129"/>
      <c r="H332" s="10"/>
      <c r="I332" s="10"/>
      <c r="J332" s="10"/>
      <c r="K332" s="10"/>
      <c r="L332" s="10"/>
      <c r="M332" s="83"/>
      <c r="N332" s="115"/>
      <c r="O332" s="10"/>
      <c r="P332" s="10"/>
      <c r="Q332" s="480"/>
      <c r="R332" s="480"/>
      <c r="S332" s="10"/>
      <c r="T332" s="10"/>
      <c r="U332" s="10"/>
      <c r="V332" s="10"/>
      <c r="W332" s="10"/>
      <c r="X332" s="10"/>
      <c r="Y332" s="10"/>
      <c r="Z332" s="10"/>
      <c r="AA332" s="10"/>
    </row>
    <row r="333" spans="1:27" ht="15.75" customHeight="1">
      <c r="A333" s="83"/>
      <c r="B333" s="83"/>
      <c r="C333" s="129"/>
      <c r="D333" s="10"/>
      <c r="E333" s="129"/>
      <c r="F333" s="129"/>
      <c r="G333" s="129"/>
      <c r="H333" s="10"/>
      <c r="I333" s="10"/>
      <c r="J333" s="10"/>
      <c r="K333" s="10"/>
      <c r="L333" s="10"/>
      <c r="M333" s="83"/>
      <c r="N333" s="115"/>
      <c r="O333" s="10"/>
      <c r="P333" s="10"/>
      <c r="Q333" s="480"/>
      <c r="R333" s="480"/>
      <c r="S333" s="10"/>
      <c r="T333" s="10"/>
      <c r="U333" s="10"/>
      <c r="V333" s="10"/>
      <c r="W333" s="10"/>
      <c r="X333" s="10"/>
      <c r="Y333" s="10"/>
      <c r="Z333" s="10"/>
      <c r="AA333" s="10"/>
    </row>
    <row r="334" spans="1:27" ht="15.75" customHeight="1">
      <c r="A334" s="83"/>
      <c r="B334" s="83"/>
      <c r="C334" s="129"/>
      <c r="D334" s="10"/>
      <c r="E334" s="129"/>
      <c r="F334" s="129"/>
      <c r="G334" s="129"/>
      <c r="H334" s="10"/>
      <c r="I334" s="10"/>
      <c r="J334" s="10"/>
      <c r="K334" s="10"/>
      <c r="L334" s="10"/>
      <c r="M334" s="83"/>
      <c r="N334" s="115"/>
      <c r="O334" s="10"/>
      <c r="P334" s="10"/>
      <c r="Q334" s="480"/>
      <c r="R334" s="480"/>
      <c r="S334" s="10"/>
      <c r="T334" s="10"/>
      <c r="U334" s="10"/>
      <c r="V334" s="10"/>
      <c r="W334" s="10"/>
      <c r="X334" s="10"/>
      <c r="Y334" s="10"/>
      <c r="Z334" s="10"/>
      <c r="AA334" s="10"/>
    </row>
    <row r="335" spans="1:27" ht="15.75" customHeight="1">
      <c r="A335" s="83"/>
      <c r="B335" s="83"/>
      <c r="C335" s="129"/>
      <c r="D335" s="10"/>
      <c r="E335" s="129"/>
      <c r="F335" s="129"/>
      <c r="G335" s="129"/>
      <c r="H335" s="10"/>
      <c r="I335" s="10"/>
      <c r="J335" s="10"/>
      <c r="K335" s="10"/>
      <c r="L335" s="10"/>
      <c r="M335" s="83"/>
      <c r="N335" s="115"/>
      <c r="O335" s="10"/>
      <c r="P335" s="10"/>
      <c r="Q335" s="480"/>
      <c r="R335" s="480"/>
      <c r="S335" s="10"/>
      <c r="T335" s="10"/>
      <c r="U335" s="10"/>
      <c r="V335" s="10"/>
      <c r="W335" s="10"/>
      <c r="X335" s="10"/>
      <c r="Y335" s="10"/>
      <c r="Z335" s="10"/>
      <c r="AA335" s="10"/>
    </row>
    <row r="336" spans="1:27" ht="15.75" customHeight="1">
      <c r="A336" s="83"/>
      <c r="B336" s="83"/>
      <c r="C336" s="129"/>
      <c r="D336" s="10"/>
      <c r="E336" s="129"/>
      <c r="F336" s="129"/>
      <c r="G336" s="129"/>
      <c r="H336" s="10"/>
      <c r="I336" s="10"/>
      <c r="J336" s="10"/>
      <c r="K336" s="10"/>
      <c r="L336" s="10"/>
      <c r="M336" s="83"/>
      <c r="N336" s="115"/>
      <c r="O336" s="10"/>
      <c r="P336" s="10"/>
      <c r="Q336" s="480"/>
      <c r="R336" s="480"/>
      <c r="S336" s="10"/>
      <c r="T336" s="10"/>
      <c r="U336" s="10"/>
      <c r="V336" s="10"/>
      <c r="W336" s="10"/>
      <c r="X336" s="10"/>
      <c r="Y336" s="10"/>
      <c r="Z336" s="10"/>
      <c r="AA336" s="10"/>
    </row>
    <row r="337" spans="1:27" ht="15.75" customHeight="1">
      <c r="A337" s="83"/>
      <c r="B337" s="83"/>
      <c r="C337" s="129"/>
      <c r="D337" s="10"/>
      <c r="E337" s="129"/>
      <c r="F337" s="129"/>
      <c r="G337" s="129"/>
      <c r="H337" s="10"/>
      <c r="I337" s="10"/>
      <c r="J337" s="10"/>
      <c r="K337" s="10"/>
      <c r="L337" s="10"/>
      <c r="M337" s="83"/>
      <c r="N337" s="115"/>
      <c r="O337" s="10"/>
      <c r="P337" s="10"/>
      <c r="Q337" s="480"/>
      <c r="R337" s="480"/>
      <c r="S337" s="10"/>
      <c r="T337" s="10"/>
      <c r="U337" s="10"/>
      <c r="V337" s="10"/>
      <c r="W337" s="10"/>
      <c r="X337" s="10"/>
      <c r="Y337" s="10"/>
      <c r="Z337" s="10"/>
      <c r="AA337" s="10"/>
    </row>
    <row r="338" spans="1:27" ht="15.75" customHeight="1">
      <c r="A338" s="83"/>
      <c r="B338" s="83"/>
      <c r="C338" s="129"/>
      <c r="D338" s="10"/>
      <c r="E338" s="129"/>
      <c r="F338" s="129"/>
      <c r="G338" s="129"/>
      <c r="H338" s="10"/>
      <c r="I338" s="10"/>
      <c r="J338" s="10"/>
      <c r="K338" s="10"/>
      <c r="L338" s="10"/>
      <c r="M338" s="83"/>
      <c r="N338" s="115"/>
      <c r="O338" s="10"/>
      <c r="P338" s="10"/>
      <c r="Q338" s="480"/>
      <c r="R338" s="480"/>
      <c r="S338" s="10"/>
      <c r="T338" s="10"/>
      <c r="U338" s="10"/>
      <c r="V338" s="10"/>
      <c r="W338" s="10"/>
      <c r="X338" s="10"/>
      <c r="Y338" s="10"/>
      <c r="Z338" s="10"/>
      <c r="AA338" s="10"/>
    </row>
    <row r="339" spans="1:27" ht="15.75" customHeight="1">
      <c r="A339" s="83"/>
      <c r="B339" s="83"/>
      <c r="C339" s="129"/>
      <c r="D339" s="10"/>
      <c r="E339" s="129"/>
      <c r="F339" s="129"/>
      <c r="G339" s="129"/>
      <c r="H339" s="10"/>
      <c r="I339" s="10"/>
      <c r="J339" s="10"/>
      <c r="K339" s="10"/>
      <c r="L339" s="10"/>
      <c r="M339" s="83"/>
      <c r="N339" s="115"/>
      <c r="O339" s="10"/>
      <c r="P339" s="10"/>
      <c r="Q339" s="480"/>
      <c r="R339" s="480"/>
      <c r="S339" s="10"/>
      <c r="T339" s="10"/>
      <c r="U339" s="10"/>
      <c r="V339" s="10"/>
      <c r="W339" s="10"/>
      <c r="X339" s="10"/>
      <c r="Y339" s="10"/>
      <c r="Z339" s="10"/>
      <c r="AA339" s="10"/>
    </row>
    <row r="340" spans="1:27" ht="15.75" customHeight="1">
      <c r="A340" s="83"/>
      <c r="B340" s="83"/>
      <c r="C340" s="129"/>
      <c r="D340" s="10"/>
      <c r="E340" s="129"/>
      <c r="F340" s="129"/>
      <c r="G340" s="129"/>
      <c r="H340" s="10"/>
      <c r="I340" s="10"/>
      <c r="J340" s="10"/>
      <c r="K340" s="10"/>
      <c r="L340" s="10"/>
      <c r="M340" s="83"/>
      <c r="N340" s="115"/>
      <c r="O340" s="10"/>
      <c r="P340" s="10"/>
      <c r="Q340" s="480"/>
      <c r="R340" s="480"/>
      <c r="S340" s="10"/>
      <c r="T340" s="10"/>
      <c r="U340" s="10"/>
      <c r="V340" s="10"/>
      <c r="W340" s="10"/>
      <c r="X340" s="10"/>
      <c r="Y340" s="10"/>
      <c r="Z340" s="10"/>
      <c r="AA340" s="10"/>
    </row>
    <row r="341" spans="1:27" ht="15.75" customHeight="1">
      <c r="A341" s="83"/>
      <c r="B341" s="83"/>
      <c r="C341" s="129"/>
      <c r="D341" s="10"/>
      <c r="E341" s="129"/>
      <c r="F341" s="129"/>
      <c r="G341" s="129"/>
      <c r="H341" s="10"/>
      <c r="I341" s="10"/>
      <c r="J341" s="10"/>
      <c r="K341" s="10"/>
      <c r="L341" s="10"/>
      <c r="M341" s="83"/>
      <c r="N341" s="115"/>
      <c r="O341" s="10"/>
      <c r="P341" s="10"/>
      <c r="Q341" s="480"/>
      <c r="R341" s="480"/>
      <c r="S341" s="10"/>
      <c r="T341" s="10"/>
      <c r="U341" s="10"/>
      <c r="V341" s="10"/>
      <c r="W341" s="10"/>
      <c r="X341" s="10"/>
      <c r="Y341" s="10"/>
      <c r="Z341" s="10"/>
      <c r="AA341" s="10"/>
    </row>
    <row r="342" spans="1:27" ht="15.75" customHeight="1">
      <c r="A342" s="83"/>
      <c r="B342" s="83"/>
      <c r="C342" s="129"/>
      <c r="D342" s="10"/>
      <c r="E342" s="129"/>
      <c r="F342" s="129"/>
      <c r="G342" s="129"/>
      <c r="H342" s="10"/>
      <c r="I342" s="10"/>
      <c r="J342" s="10"/>
      <c r="K342" s="10"/>
      <c r="L342" s="10"/>
      <c r="M342" s="83"/>
      <c r="N342" s="115"/>
      <c r="O342" s="10"/>
      <c r="P342" s="10"/>
      <c r="Q342" s="480"/>
      <c r="R342" s="480"/>
      <c r="S342" s="10"/>
      <c r="T342" s="10"/>
      <c r="U342" s="10"/>
      <c r="V342" s="10"/>
      <c r="W342" s="10"/>
      <c r="X342" s="10"/>
      <c r="Y342" s="10"/>
      <c r="Z342" s="10"/>
      <c r="AA342" s="10"/>
    </row>
    <row r="343" spans="1:27" ht="15.75" customHeight="1">
      <c r="A343" s="83"/>
      <c r="B343" s="83"/>
      <c r="C343" s="129"/>
      <c r="D343" s="10"/>
      <c r="E343" s="129"/>
      <c r="F343" s="129"/>
      <c r="G343" s="129"/>
      <c r="H343" s="10"/>
      <c r="I343" s="10"/>
      <c r="J343" s="10"/>
      <c r="K343" s="10"/>
      <c r="L343" s="10"/>
      <c r="M343" s="83"/>
      <c r="N343" s="115"/>
      <c r="O343" s="10"/>
      <c r="P343" s="10"/>
      <c r="Q343" s="480"/>
      <c r="R343" s="480"/>
      <c r="S343" s="10"/>
      <c r="T343" s="10"/>
      <c r="U343" s="10"/>
      <c r="V343" s="10"/>
      <c r="W343" s="10"/>
      <c r="X343" s="10"/>
      <c r="Y343" s="10"/>
      <c r="Z343" s="10"/>
      <c r="AA343" s="10"/>
    </row>
    <row r="344" spans="1:27" ht="15.75" customHeight="1">
      <c r="A344" s="83"/>
      <c r="B344" s="83"/>
      <c r="C344" s="129"/>
      <c r="D344" s="10"/>
      <c r="E344" s="129"/>
      <c r="F344" s="129"/>
      <c r="G344" s="129"/>
      <c r="H344" s="10"/>
      <c r="I344" s="10"/>
      <c r="J344" s="10"/>
      <c r="K344" s="10"/>
      <c r="L344" s="10"/>
      <c r="M344" s="83"/>
      <c r="N344" s="115"/>
      <c r="O344" s="10"/>
      <c r="P344" s="10"/>
      <c r="Q344" s="480"/>
      <c r="R344" s="480"/>
      <c r="S344" s="10"/>
      <c r="T344" s="10"/>
      <c r="U344" s="10"/>
      <c r="V344" s="10"/>
      <c r="W344" s="10"/>
      <c r="X344" s="10"/>
      <c r="Y344" s="10"/>
      <c r="Z344" s="10"/>
      <c r="AA344" s="10"/>
    </row>
    <row r="345" spans="1:27" ht="15.75" customHeight="1">
      <c r="A345" s="83"/>
      <c r="B345" s="83"/>
      <c r="C345" s="129"/>
      <c r="D345" s="10"/>
      <c r="E345" s="129"/>
      <c r="F345" s="129"/>
      <c r="G345" s="129"/>
      <c r="H345" s="10"/>
      <c r="I345" s="10"/>
      <c r="J345" s="10"/>
      <c r="K345" s="10"/>
      <c r="L345" s="10"/>
      <c r="M345" s="83"/>
      <c r="N345" s="115"/>
      <c r="O345" s="10"/>
      <c r="P345" s="10"/>
      <c r="Q345" s="480"/>
      <c r="R345" s="480"/>
      <c r="S345" s="10"/>
      <c r="T345" s="10"/>
      <c r="U345" s="10"/>
      <c r="V345" s="10"/>
      <c r="W345" s="10"/>
      <c r="X345" s="10"/>
      <c r="Y345" s="10"/>
      <c r="Z345" s="10"/>
      <c r="AA345" s="10"/>
    </row>
    <row r="346" spans="1:27" ht="15.75" customHeight="1">
      <c r="A346" s="83"/>
      <c r="B346" s="83"/>
      <c r="C346" s="129"/>
      <c r="D346" s="10"/>
      <c r="E346" s="129"/>
      <c r="F346" s="129"/>
      <c r="G346" s="129"/>
      <c r="H346" s="10"/>
      <c r="I346" s="10"/>
      <c r="J346" s="10"/>
      <c r="K346" s="10"/>
      <c r="L346" s="10"/>
      <c r="M346" s="83"/>
      <c r="N346" s="115"/>
      <c r="O346" s="10"/>
      <c r="P346" s="10"/>
      <c r="Q346" s="480"/>
      <c r="R346" s="480"/>
      <c r="S346" s="10"/>
      <c r="T346" s="10"/>
      <c r="U346" s="10"/>
      <c r="V346" s="10"/>
      <c r="W346" s="10"/>
      <c r="X346" s="10"/>
      <c r="Y346" s="10"/>
      <c r="Z346" s="10"/>
      <c r="AA346" s="10"/>
    </row>
    <row r="347" spans="1:27" ht="15.75" customHeight="1">
      <c r="A347" s="83"/>
      <c r="B347" s="83"/>
      <c r="C347" s="129"/>
      <c r="D347" s="10"/>
      <c r="E347" s="129"/>
      <c r="F347" s="129"/>
      <c r="G347" s="129"/>
      <c r="H347" s="10"/>
      <c r="I347" s="10"/>
      <c r="J347" s="10"/>
      <c r="K347" s="10"/>
      <c r="L347" s="10"/>
      <c r="M347" s="83"/>
      <c r="N347" s="115"/>
      <c r="O347" s="10"/>
      <c r="P347" s="10"/>
      <c r="Q347" s="480"/>
      <c r="R347" s="480"/>
      <c r="S347" s="10"/>
      <c r="T347" s="10"/>
      <c r="U347" s="10"/>
      <c r="V347" s="10"/>
      <c r="W347" s="10"/>
      <c r="X347" s="10"/>
      <c r="Y347" s="10"/>
      <c r="Z347" s="10"/>
      <c r="AA347" s="10"/>
    </row>
    <row r="348" spans="1:27" ht="15.75" customHeight="1">
      <c r="A348" s="83"/>
      <c r="B348" s="83"/>
      <c r="C348" s="129"/>
      <c r="D348" s="10"/>
      <c r="E348" s="129"/>
      <c r="F348" s="129"/>
      <c r="G348" s="129"/>
      <c r="H348" s="10"/>
      <c r="I348" s="10"/>
      <c r="J348" s="10"/>
      <c r="K348" s="10"/>
      <c r="L348" s="10"/>
      <c r="M348" s="83"/>
      <c r="N348" s="115"/>
      <c r="O348" s="10"/>
      <c r="P348" s="10"/>
      <c r="Q348" s="480"/>
      <c r="R348" s="480"/>
      <c r="S348" s="10"/>
      <c r="T348" s="10"/>
      <c r="U348" s="10"/>
      <c r="V348" s="10"/>
      <c r="W348" s="10"/>
      <c r="X348" s="10"/>
      <c r="Y348" s="10"/>
      <c r="Z348" s="10"/>
      <c r="AA348" s="10"/>
    </row>
    <row r="349" spans="1:27" ht="15.75" customHeight="1">
      <c r="A349" s="83"/>
      <c r="B349" s="83"/>
      <c r="C349" s="129"/>
      <c r="D349" s="10"/>
      <c r="E349" s="129"/>
      <c r="F349" s="129"/>
      <c r="G349" s="129"/>
      <c r="H349" s="10"/>
      <c r="I349" s="10"/>
      <c r="J349" s="10"/>
      <c r="K349" s="10"/>
      <c r="L349" s="10"/>
      <c r="M349" s="83"/>
      <c r="N349" s="115"/>
      <c r="O349" s="10"/>
      <c r="P349" s="10"/>
      <c r="Q349" s="480"/>
      <c r="R349" s="480"/>
      <c r="S349" s="10"/>
      <c r="T349" s="10"/>
      <c r="U349" s="10"/>
      <c r="V349" s="10"/>
      <c r="W349" s="10"/>
      <c r="X349" s="10"/>
      <c r="Y349" s="10"/>
      <c r="Z349" s="10"/>
      <c r="AA349" s="10"/>
    </row>
    <row r="350" spans="1:27" ht="15.75" customHeight="1">
      <c r="A350" s="83"/>
      <c r="B350" s="83"/>
      <c r="C350" s="129"/>
      <c r="D350" s="10"/>
      <c r="E350" s="129"/>
      <c r="F350" s="129"/>
      <c r="G350" s="129"/>
      <c r="H350" s="10"/>
      <c r="I350" s="10"/>
      <c r="J350" s="10"/>
      <c r="K350" s="10"/>
      <c r="L350" s="10"/>
      <c r="M350" s="83"/>
      <c r="N350" s="115"/>
      <c r="O350" s="10"/>
      <c r="P350" s="10"/>
      <c r="Q350" s="480"/>
      <c r="R350" s="480"/>
      <c r="S350" s="10"/>
      <c r="T350" s="10"/>
      <c r="U350" s="10"/>
      <c r="V350" s="10"/>
      <c r="W350" s="10"/>
      <c r="X350" s="10"/>
      <c r="Y350" s="10"/>
      <c r="Z350" s="10"/>
      <c r="AA350" s="10"/>
    </row>
    <row r="351" spans="1:27" ht="15.75" customHeight="1">
      <c r="A351" s="83"/>
      <c r="B351" s="83"/>
      <c r="C351" s="129"/>
      <c r="D351" s="10"/>
      <c r="E351" s="129"/>
      <c r="F351" s="129"/>
      <c r="G351" s="129"/>
      <c r="H351" s="10"/>
      <c r="I351" s="10"/>
      <c r="J351" s="10"/>
      <c r="K351" s="10"/>
      <c r="L351" s="10"/>
      <c r="M351" s="83"/>
      <c r="N351" s="115"/>
      <c r="O351" s="10"/>
      <c r="P351" s="10"/>
      <c r="Q351" s="480"/>
      <c r="R351" s="480"/>
      <c r="S351" s="10"/>
      <c r="T351" s="10"/>
      <c r="U351" s="10"/>
      <c r="V351" s="10"/>
      <c r="W351" s="10"/>
      <c r="X351" s="10"/>
      <c r="Y351" s="10"/>
      <c r="Z351" s="10"/>
      <c r="AA351" s="10"/>
    </row>
    <row r="352" spans="1:27" ht="15.75" customHeight="1">
      <c r="A352" s="83"/>
      <c r="B352" s="83"/>
      <c r="C352" s="129"/>
      <c r="D352" s="10"/>
      <c r="E352" s="129"/>
      <c r="F352" s="129"/>
      <c r="G352" s="129"/>
      <c r="H352" s="10"/>
      <c r="I352" s="10"/>
      <c r="J352" s="10"/>
      <c r="K352" s="10"/>
      <c r="L352" s="10"/>
      <c r="M352" s="83"/>
      <c r="N352" s="115"/>
      <c r="O352" s="10"/>
      <c r="P352" s="10"/>
      <c r="Q352" s="480"/>
      <c r="R352" s="480"/>
      <c r="S352" s="10"/>
      <c r="T352" s="10"/>
      <c r="U352" s="10"/>
      <c r="V352" s="10"/>
      <c r="W352" s="10"/>
      <c r="X352" s="10"/>
      <c r="Y352" s="10"/>
      <c r="Z352" s="10"/>
      <c r="AA352" s="10"/>
    </row>
    <row r="353" spans="1:27" ht="15.75" customHeight="1">
      <c r="A353" s="83"/>
      <c r="B353" s="83"/>
      <c r="C353" s="129"/>
      <c r="D353" s="10"/>
      <c r="E353" s="129"/>
      <c r="F353" s="129"/>
      <c r="G353" s="129"/>
      <c r="H353" s="10"/>
      <c r="I353" s="10"/>
      <c r="J353" s="10"/>
      <c r="K353" s="10"/>
      <c r="L353" s="10"/>
      <c r="M353" s="83"/>
      <c r="N353" s="115"/>
      <c r="O353" s="10"/>
      <c r="P353" s="10"/>
      <c r="Q353" s="480"/>
      <c r="R353" s="480"/>
      <c r="S353" s="10"/>
      <c r="T353" s="10"/>
      <c r="U353" s="10"/>
      <c r="V353" s="10"/>
      <c r="W353" s="10"/>
      <c r="X353" s="10"/>
      <c r="Y353" s="10"/>
      <c r="Z353" s="10"/>
      <c r="AA353" s="10"/>
    </row>
    <row r="354" spans="1:27" ht="15.75" customHeight="1">
      <c r="A354" s="83"/>
      <c r="B354" s="83"/>
      <c r="C354" s="129"/>
      <c r="D354" s="10"/>
      <c r="E354" s="129"/>
      <c r="F354" s="129"/>
      <c r="G354" s="129"/>
      <c r="H354" s="10"/>
      <c r="I354" s="10"/>
      <c r="J354" s="10"/>
      <c r="K354" s="10"/>
      <c r="L354" s="10"/>
      <c r="M354" s="83"/>
      <c r="N354" s="115"/>
      <c r="O354" s="10"/>
      <c r="P354" s="10"/>
      <c r="Q354" s="480"/>
      <c r="R354" s="480"/>
      <c r="S354" s="10"/>
      <c r="T354" s="10"/>
      <c r="U354" s="10"/>
      <c r="V354" s="10"/>
      <c r="W354" s="10"/>
      <c r="X354" s="10"/>
      <c r="Y354" s="10"/>
      <c r="Z354" s="10"/>
      <c r="AA354" s="10"/>
    </row>
    <row r="355" spans="1:27" ht="15.75" customHeight="1">
      <c r="A355" s="83"/>
      <c r="B355" s="83"/>
      <c r="C355" s="129"/>
      <c r="D355" s="10"/>
      <c r="E355" s="129"/>
      <c r="F355" s="129"/>
      <c r="G355" s="129"/>
      <c r="H355" s="10"/>
      <c r="I355" s="10"/>
      <c r="J355" s="10"/>
      <c r="K355" s="10"/>
      <c r="L355" s="10"/>
      <c r="M355" s="83"/>
      <c r="N355" s="115"/>
      <c r="O355" s="10"/>
      <c r="P355" s="10"/>
      <c r="Q355" s="480"/>
      <c r="R355" s="480"/>
      <c r="S355" s="10"/>
      <c r="T355" s="10"/>
      <c r="U355" s="10"/>
      <c r="V355" s="10"/>
      <c r="W355" s="10"/>
      <c r="X355" s="10"/>
      <c r="Y355" s="10"/>
      <c r="Z355" s="10"/>
      <c r="AA355" s="10"/>
    </row>
    <row r="356" spans="1:27" ht="15.75" customHeight="1">
      <c r="A356" s="83"/>
      <c r="B356" s="83"/>
      <c r="C356" s="129"/>
      <c r="D356" s="10"/>
      <c r="E356" s="129"/>
      <c r="F356" s="129"/>
      <c r="G356" s="129"/>
      <c r="H356" s="10"/>
      <c r="I356" s="10"/>
      <c r="J356" s="10"/>
      <c r="K356" s="10"/>
      <c r="L356" s="10"/>
      <c r="M356" s="83"/>
      <c r="N356" s="115"/>
      <c r="O356" s="10"/>
      <c r="P356" s="10"/>
      <c r="Q356" s="480"/>
      <c r="R356" s="480"/>
      <c r="S356" s="10"/>
      <c r="T356" s="10"/>
      <c r="U356" s="10"/>
      <c r="V356" s="10"/>
      <c r="W356" s="10"/>
      <c r="X356" s="10"/>
      <c r="Y356" s="10"/>
      <c r="Z356" s="10"/>
      <c r="AA356" s="10"/>
    </row>
    <row r="357" spans="1:27" ht="15.75" customHeight="1">
      <c r="A357" s="83"/>
      <c r="B357" s="83"/>
      <c r="C357" s="129"/>
      <c r="D357" s="10"/>
      <c r="E357" s="129"/>
      <c r="F357" s="129"/>
      <c r="G357" s="129"/>
      <c r="H357" s="10"/>
      <c r="I357" s="10"/>
      <c r="J357" s="10"/>
      <c r="K357" s="10"/>
      <c r="L357" s="10"/>
      <c r="M357" s="83"/>
      <c r="N357" s="115"/>
      <c r="O357" s="10"/>
      <c r="P357" s="10"/>
      <c r="Q357" s="480"/>
      <c r="R357" s="480"/>
      <c r="S357" s="10"/>
      <c r="T357" s="10"/>
      <c r="U357" s="10"/>
      <c r="V357" s="10"/>
      <c r="W357" s="10"/>
      <c r="X357" s="10"/>
      <c r="Y357" s="10"/>
      <c r="Z357" s="10"/>
      <c r="AA357" s="10"/>
    </row>
    <row r="358" spans="1:27" ht="15.75" customHeight="1">
      <c r="A358" s="83"/>
      <c r="B358" s="83"/>
      <c r="C358" s="129"/>
      <c r="D358" s="10"/>
      <c r="E358" s="129"/>
      <c r="F358" s="129"/>
      <c r="G358" s="129"/>
      <c r="H358" s="10"/>
      <c r="I358" s="10"/>
      <c r="J358" s="10"/>
      <c r="K358" s="10"/>
      <c r="L358" s="10"/>
      <c r="M358" s="83"/>
      <c r="N358" s="115"/>
      <c r="O358" s="10"/>
      <c r="P358" s="10"/>
      <c r="Q358" s="480"/>
      <c r="R358" s="480"/>
      <c r="S358" s="10"/>
      <c r="T358" s="10"/>
      <c r="U358" s="10"/>
      <c r="V358" s="10"/>
      <c r="W358" s="10"/>
      <c r="X358" s="10"/>
      <c r="Y358" s="10"/>
      <c r="Z358" s="10"/>
      <c r="AA358" s="10"/>
    </row>
    <row r="359" spans="1:27" ht="15.75" customHeight="1">
      <c r="A359" s="83"/>
      <c r="B359" s="83"/>
      <c r="C359" s="129"/>
      <c r="D359" s="10"/>
      <c r="E359" s="129"/>
      <c r="F359" s="129"/>
      <c r="G359" s="129"/>
      <c r="H359" s="10"/>
      <c r="I359" s="10"/>
      <c r="J359" s="10"/>
      <c r="K359" s="10"/>
      <c r="L359" s="10"/>
      <c r="M359" s="83"/>
      <c r="N359" s="115"/>
      <c r="O359" s="10"/>
      <c r="P359" s="10"/>
      <c r="Q359" s="480"/>
      <c r="R359" s="480"/>
      <c r="S359" s="10"/>
      <c r="T359" s="10"/>
      <c r="U359" s="10"/>
      <c r="V359" s="10"/>
      <c r="W359" s="10"/>
      <c r="X359" s="10"/>
      <c r="Y359" s="10"/>
      <c r="Z359" s="10"/>
      <c r="AA359" s="10"/>
    </row>
    <row r="360" spans="1:27" ht="15.75" customHeight="1">
      <c r="A360" s="83"/>
      <c r="B360" s="83"/>
      <c r="C360" s="129"/>
      <c r="D360" s="10"/>
      <c r="E360" s="129"/>
      <c r="F360" s="129"/>
      <c r="G360" s="129"/>
      <c r="H360" s="10"/>
      <c r="I360" s="10"/>
      <c r="J360" s="10"/>
      <c r="K360" s="10"/>
      <c r="L360" s="10"/>
      <c r="M360" s="83"/>
      <c r="N360" s="115"/>
      <c r="O360" s="10"/>
      <c r="P360" s="10"/>
      <c r="Q360" s="480"/>
      <c r="R360" s="480"/>
      <c r="S360" s="10"/>
      <c r="T360" s="10"/>
      <c r="U360" s="10"/>
      <c r="V360" s="10"/>
      <c r="W360" s="10"/>
      <c r="X360" s="10"/>
      <c r="Y360" s="10"/>
      <c r="Z360" s="10"/>
      <c r="AA360" s="10"/>
    </row>
    <row r="361" spans="1:27" ht="15.75" customHeight="1">
      <c r="A361" s="83"/>
      <c r="B361" s="83"/>
      <c r="C361" s="129"/>
      <c r="D361" s="10"/>
      <c r="E361" s="129"/>
      <c r="F361" s="129"/>
      <c r="G361" s="129"/>
      <c r="H361" s="10"/>
      <c r="I361" s="10"/>
      <c r="J361" s="10"/>
      <c r="K361" s="10"/>
      <c r="L361" s="10"/>
      <c r="M361" s="83"/>
      <c r="N361" s="115"/>
      <c r="O361" s="10"/>
      <c r="P361" s="10"/>
      <c r="Q361" s="480"/>
      <c r="R361" s="480"/>
      <c r="S361" s="10"/>
      <c r="T361" s="10"/>
      <c r="U361" s="10"/>
      <c r="V361" s="10"/>
      <c r="W361" s="10"/>
      <c r="X361" s="10"/>
      <c r="Y361" s="10"/>
      <c r="Z361" s="10"/>
      <c r="AA361" s="10"/>
    </row>
    <row r="362" spans="1:27" ht="15.75" customHeight="1">
      <c r="A362" s="83"/>
      <c r="B362" s="83"/>
      <c r="C362" s="129"/>
      <c r="D362" s="10"/>
      <c r="E362" s="129"/>
      <c r="F362" s="129"/>
      <c r="G362" s="129"/>
      <c r="H362" s="10"/>
      <c r="I362" s="10"/>
      <c r="J362" s="10"/>
      <c r="K362" s="10"/>
      <c r="L362" s="10"/>
      <c r="M362" s="83"/>
      <c r="N362" s="115"/>
      <c r="O362" s="10"/>
      <c r="P362" s="10"/>
      <c r="Q362" s="480"/>
      <c r="R362" s="480"/>
      <c r="S362" s="10"/>
      <c r="T362" s="10"/>
      <c r="U362" s="10"/>
      <c r="V362" s="10"/>
      <c r="W362" s="10"/>
      <c r="X362" s="10"/>
      <c r="Y362" s="10"/>
      <c r="Z362" s="10"/>
      <c r="AA362" s="10"/>
    </row>
    <row r="363" spans="1:27" ht="15.75" customHeight="1">
      <c r="A363" s="83"/>
      <c r="B363" s="83"/>
      <c r="C363" s="129"/>
      <c r="D363" s="10"/>
      <c r="E363" s="129"/>
      <c r="F363" s="129"/>
      <c r="G363" s="129"/>
      <c r="H363" s="10"/>
      <c r="I363" s="10"/>
      <c r="J363" s="10"/>
      <c r="K363" s="10"/>
      <c r="L363" s="10"/>
      <c r="M363" s="83"/>
      <c r="N363" s="115"/>
      <c r="O363" s="10"/>
      <c r="P363" s="10"/>
      <c r="Q363" s="480"/>
      <c r="R363" s="480"/>
      <c r="S363" s="10"/>
      <c r="T363" s="10"/>
      <c r="U363" s="10"/>
      <c r="V363" s="10"/>
      <c r="W363" s="10"/>
      <c r="X363" s="10"/>
      <c r="Y363" s="10"/>
      <c r="Z363" s="10"/>
      <c r="AA363" s="10"/>
    </row>
    <row r="364" spans="1:27" ht="15.75" customHeight="1">
      <c r="A364" s="83"/>
      <c r="B364" s="83"/>
      <c r="C364" s="129"/>
      <c r="D364" s="10"/>
      <c r="E364" s="129"/>
      <c r="F364" s="129"/>
      <c r="G364" s="129"/>
      <c r="H364" s="10"/>
      <c r="I364" s="10"/>
      <c r="J364" s="10"/>
      <c r="K364" s="10"/>
      <c r="L364" s="10"/>
      <c r="M364" s="83"/>
      <c r="N364" s="115"/>
      <c r="O364" s="10"/>
      <c r="P364" s="10"/>
      <c r="Q364" s="480"/>
      <c r="R364" s="480"/>
      <c r="S364" s="10"/>
      <c r="T364" s="10"/>
      <c r="U364" s="10"/>
      <c r="V364" s="10"/>
      <c r="W364" s="10"/>
      <c r="X364" s="10"/>
      <c r="Y364" s="10"/>
      <c r="Z364" s="10"/>
      <c r="AA364" s="10"/>
    </row>
    <row r="365" spans="1:27" ht="15.75" customHeight="1">
      <c r="A365" s="83"/>
      <c r="B365" s="83"/>
      <c r="C365" s="129"/>
      <c r="D365" s="10"/>
      <c r="E365" s="129"/>
      <c r="F365" s="129"/>
      <c r="G365" s="129"/>
      <c r="H365" s="10"/>
      <c r="I365" s="10"/>
      <c r="J365" s="10"/>
      <c r="K365" s="10"/>
      <c r="L365" s="10"/>
      <c r="M365" s="83"/>
      <c r="N365" s="115"/>
      <c r="O365" s="10"/>
      <c r="P365" s="10"/>
      <c r="Q365" s="480"/>
      <c r="R365" s="480"/>
      <c r="S365" s="10"/>
      <c r="T365" s="10"/>
      <c r="U365" s="10"/>
      <c r="V365" s="10"/>
      <c r="W365" s="10"/>
      <c r="X365" s="10"/>
      <c r="Y365" s="10"/>
      <c r="Z365" s="10"/>
      <c r="AA365" s="10"/>
    </row>
    <row r="366" spans="1:27" ht="15.75" customHeight="1">
      <c r="A366" s="83"/>
      <c r="B366" s="83"/>
      <c r="C366" s="129"/>
      <c r="D366" s="10"/>
      <c r="E366" s="129"/>
      <c r="F366" s="129"/>
      <c r="G366" s="129"/>
      <c r="H366" s="10"/>
      <c r="I366" s="10"/>
      <c r="J366" s="10"/>
      <c r="K366" s="10"/>
      <c r="L366" s="10"/>
      <c r="M366" s="83"/>
      <c r="N366" s="115"/>
      <c r="O366" s="10"/>
      <c r="P366" s="10"/>
      <c r="Q366" s="480"/>
      <c r="R366" s="480"/>
      <c r="S366" s="10"/>
      <c r="T366" s="10"/>
      <c r="U366" s="10"/>
      <c r="V366" s="10"/>
      <c r="W366" s="10"/>
      <c r="X366" s="10"/>
      <c r="Y366" s="10"/>
      <c r="Z366" s="10"/>
      <c r="AA366" s="10"/>
    </row>
    <row r="367" spans="1:27" ht="15.75" customHeight="1">
      <c r="A367" s="83"/>
      <c r="B367" s="83"/>
      <c r="C367" s="129"/>
      <c r="D367" s="10"/>
      <c r="E367" s="129"/>
      <c r="F367" s="129"/>
      <c r="G367" s="129"/>
      <c r="H367" s="10"/>
      <c r="I367" s="10"/>
      <c r="J367" s="10"/>
      <c r="K367" s="10"/>
      <c r="L367" s="10"/>
      <c r="M367" s="83"/>
      <c r="N367" s="115"/>
      <c r="O367" s="10"/>
      <c r="P367" s="10"/>
      <c r="Q367" s="480"/>
      <c r="R367" s="480"/>
      <c r="S367" s="10"/>
      <c r="T367" s="10"/>
      <c r="U367" s="10"/>
      <c r="V367" s="10"/>
      <c r="W367" s="10"/>
      <c r="X367" s="10"/>
      <c r="Y367" s="10"/>
      <c r="Z367" s="10"/>
      <c r="AA367" s="10"/>
    </row>
    <row r="368" spans="1:27" ht="15.75" customHeight="1">
      <c r="A368" s="83"/>
      <c r="B368" s="83"/>
      <c r="C368" s="129"/>
      <c r="D368" s="10"/>
      <c r="E368" s="129"/>
      <c r="F368" s="129"/>
      <c r="G368" s="129"/>
      <c r="H368" s="10"/>
      <c r="I368" s="10"/>
      <c r="J368" s="10"/>
      <c r="K368" s="10"/>
      <c r="L368" s="10"/>
      <c r="M368" s="83"/>
      <c r="N368" s="115"/>
      <c r="O368" s="10"/>
      <c r="P368" s="10"/>
      <c r="Q368" s="480"/>
      <c r="R368" s="480"/>
      <c r="S368" s="10"/>
      <c r="T368" s="10"/>
      <c r="U368" s="10"/>
      <c r="V368" s="10"/>
      <c r="W368" s="10"/>
      <c r="X368" s="10"/>
      <c r="Y368" s="10"/>
      <c r="Z368" s="10"/>
      <c r="AA368" s="10"/>
    </row>
    <row r="369" spans="1:27" ht="15.75" customHeight="1">
      <c r="A369" s="83"/>
      <c r="B369" s="83"/>
      <c r="C369" s="129"/>
      <c r="D369" s="10"/>
      <c r="E369" s="129"/>
      <c r="F369" s="129"/>
      <c r="G369" s="129"/>
      <c r="H369" s="10"/>
      <c r="I369" s="10"/>
      <c r="J369" s="10"/>
      <c r="K369" s="10"/>
      <c r="L369" s="10"/>
      <c r="M369" s="83"/>
      <c r="N369" s="115"/>
      <c r="O369" s="10"/>
      <c r="P369" s="10"/>
      <c r="Q369" s="480"/>
      <c r="R369" s="480"/>
      <c r="S369" s="10"/>
      <c r="T369" s="10"/>
      <c r="U369" s="10"/>
      <c r="V369" s="10"/>
      <c r="W369" s="10"/>
      <c r="X369" s="10"/>
      <c r="Y369" s="10"/>
      <c r="Z369" s="10"/>
      <c r="AA369" s="10"/>
    </row>
    <row r="370" spans="1:27" ht="15.75" customHeight="1">
      <c r="A370" s="83"/>
      <c r="B370" s="83"/>
      <c r="C370" s="129"/>
      <c r="D370" s="10"/>
      <c r="E370" s="129"/>
      <c r="F370" s="129"/>
      <c r="G370" s="129"/>
      <c r="H370" s="10"/>
      <c r="I370" s="10"/>
      <c r="J370" s="10"/>
      <c r="K370" s="10"/>
      <c r="L370" s="10"/>
      <c r="M370" s="83"/>
      <c r="N370" s="115"/>
      <c r="O370" s="10"/>
      <c r="P370" s="10"/>
      <c r="Q370" s="480"/>
      <c r="R370" s="480"/>
      <c r="S370" s="10"/>
      <c r="T370" s="10"/>
      <c r="U370" s="10"/>
      <c r="V370" s="10"/>
      <c r="W370" s="10"/>
      <c r="X370" s="10"/>
      <c r="Y370" s="10"/>
      <c r="Z370" s="10"/>
      <c r="AA370" s="10"/>
    </row>
    <row r="371" spans="1:27" ht="15.75" customHeight="1">
      <c r="A371" s="83"/>
      <c r="B371" s="83"/>
      <c r="C371" s="129"/>
      <c r="D371" s="10"/>
      <c r="E371" s="129"/>
      <c r="F371" s="129"/>
      <c r="G371" s="129"/>
      <c r="H371" s="10"/>
      <c r="I371" s="10"/>
      <c r="J371" s="10"/>
      <c r="K371" s="10"/>
      <c r="L371" s="10"/>
      <c r="M371" s="83"/>
      <c r="N371" s="115"/>
      <c r="O371" s="10"/>
      <c r="P371" s="10"/>
      <c r="Q371" s="480"/>
      <c r="R371" s="480"/>
      <c r="S371" s="10"/>
      <c r="T371" s="10"/>
      <c r="U371" s="10"/>
      <c r="V371" s="10"/>
      <c r="W371" s="10"/>
      <c r="X371" s="10"/>
      <c r="Y371" s="10"/>
      <c r="Z371" s="10"/>
      <c r="AA371" s="10"/>
    </row>
    <row r="372" spans="1:27" ht="15.75" customHeight="1">
      <c r="A372" s="83"/>
      <c r="B372" s="83"/>
      <c r="C372" s="129"/>
      <c r="D372" s="10"/>
      <c r="E372" s="129"/>
      <c r="F372" s="129"/>
      <c r="G372" s="129"/>
      <c r="H372" s="10"/>
      <c r="I372" s="10"/>
      <c r="J372" s="10"/>
      <c r="K372" s="10"/>
      <c r="L372" s="10"/>
      <c r="M372" s="83"/>
      <c r="N372" s="115"/>
      <c r="O372" s="10"/>
      <c r="P372" s="10"/>
      <c r="Q372" s="480"/>
      <c r="R372" s="480"/>
      <c r="S372" s="10"/>
      <c r="T372" s="10"/>
      <c r="U372" s="10"/>
      <c r="V372" s="10"/>
      <c r="W372" s="10"/>
      <c r="X372" s="10"/>
      <c r="Y372" s="10"/>
      <c r="Z372" s="10"/>
      <c r="AA372" s="10"/>
    </row>
    <row r="373" spans="1:27" ht="15.75" customHeight="1">
      <c r="A373" s="83"/>
      <c r="B373" s="83"/>
      <c r="C373" s="129"/>
      <c r="D373" s="10"/>
      <c r="E373" s="129"/>
      <c r="F373" s="129"/>
      <c r="G373" s="129"/>
      <c r="H373" s="10"/>
      <c r="I373" s="10"/>
      <c r="J373" s="10"/>
      <c r="K373" s="10"/>
      <c r="L373" s="10"/>
      <c r="M373" s="83"/>
      <c r="N373" s="115"/>
      <c r="O373" s="10"/>
      <c r="P373" s="10"/>
      <c r="Q373" s="480"/>
      <c r="R373" s="480"/>
      <c r="S373" s="10"/>
      <c r="T373" s="10"/>
      <c r="U373" s="10"/>
      <c r="V373" s="10"/>
      <c r="W373" s="10"/>
      <c r="X373" s="10"/>
      <c r="Y373" s="10"/>
      <c r="Z373" s="10"/>
      <c r="AA373" s="10"/>
    </row>
    <row r="374" spans="1:27" ht="15.75" customHeight="1">
      <c r="A374" s="83"/>
      <c r="B374" s="83"/>
      <c r="C374" s="129"/>
      <c r="D374" s="10"/>
      <c r="E374" s="129"/>
      <c r="F374" s="129"/>
      <c r="G374" s="129"/>
      <c r="H374" s="10"/>
      <c r="I374" s="10"/>
      <c r="J374" s="10"/>
      <c r="K374" s="10"/>
      <c r="L374" s="10"/>
      <c r="M374" s="83"/>
      <c r="N374" s="115"/>
      <c r="O374" s="10"/>
      <c r="P374" s="10"/>
      <c r="Q374" s="480"/>
      <c r="R374" s="480"/>
      <c r="S374" s="10"/>
      <c r="T374" s="10"/>
      <c r="U374" s="10"/>
      <c r="V374" s="10"/>
      <c r="W374" s="10"/>
      <c r="X374" s="10"/>
      <c r="Y374" s="10"/>
      <c r="Z374" s="10"/>
      <c r="AA374" s="10"/>
    </row>
    <row r="375" spans="1:27" ht="15.75" customHeight="1">
      <c r="A375" s="83"/>
      <c r="B375" s="83"/>
      <c r="C375" s="129"/>
      <c r="D375" s="10"/>
      <c r="E375" s="129"/>
      <c r="F375" s="129"/>
      <c r="G375" s="129"/>
      <c r="H375" s="10"/>
      <c r="I375" s="10"/>
      <c r="J375" s="10"/>
      <c r="K375" s="10"/>
      <c r="L375" s="10"/>
      <c r="M375" s="83"/>
      <c r="N375" s="115"/>
      <c r="O375" s="10"/>
      <c r="P375" s="10"/>
      <c r="Q375" s="480"/>
      <c r="R375" s="480"/>
      <c r="S375" s="10"/>
      <c r="T375" s="10"/>
      <c r="U375" s="10"/>
      <c r="V375" s="10"/>
      <c r="W375" s="10"/>
      <c r="X375" s="10"/>
      <c r="Y375" s="10"/>
      <c r="Z375" s="10"/>
      <c r="AA375" s="10"/>
    </row>
    <row r="376" spans="1:27" ht="15.75" customHeight="1">
      <c r="A376" s="83"/>
      <c r="B376" s="83"/>
      <c r="C376" s="129"/>
      <c r="D376" s="10"/>
      <c r="E376" s="129"/>
      <c r="F376" s="129"/>
      <c r="G376" s="129"/>
      <c r="H376" s="10"/>
      <c r="I376" s="10"/>
      <c r="J376" s="10"/>
      <c r="K376" s="10"/>
      <c r="L376" s="10"/>
      <c r="M376" s="83"/>
      <c r="N376" s="115"/>
      <c r="O376" s="10"/>
      <c r="P376" s="10"/>
      <c r="Q376" s="480"/>
      <c r="R376" s="480"/>
      <c r="S376" s="10"/>
      <c r="T376" s="10"/>
      <c r="U376" s="10"/>
      <c r="V376" s="10"/>
      <c r="W376" s="10"/>
      <c r="X376" s="10"/>
      <c r="Y376" s="10"/>
      <c r="Z376" s="10"/>
      <c r="AA376" s="10"/>
    </row>
    <row r="377" spans="1:27" ht="15.75" customHeight="1">
      <c r="A377" s="83"/>
      <c r="B377" s="83"/>
      <c r="C377" s="129"/>
      <c r="D377" s="10"/>
      <c r="E377" s="129"/>
      <c r="F377" s="129"/>
      <c r="G377" s="129"/>
      <c r="H377" s="10"/>
      <c r="I377" s="10"/>
      <c r="J377" s="10"/>
      <c r="K377" s="10"/>
      <c r="L377" s="10"/>
      <c r="M377" s="83"/>
      <c r="N377" s="115"/>
      <c r="O377" s="10"/>
      <c r="P377" s="10"/>
      <c r="Q377" s="480"/>
      <c r="R377" s="480"/>
      <c r="S377" s="10"/>
      <c r="T377" s="10"/>
      <c r="U377" s="10"/>
      <c r="V377" s="10"/>
      <c r="W377" s="10"/>
      <c r="X377" s="10"/>
      <c r="Y377" s="10"/>
      <c r="Z377" s="10"/>
      <c r="AA377" s="10"/>
    </row>
    <row r="378" spans="1:27" ht="15.75" customHeight="1">
      <c r="A378" s="83"/>
      <c r="B378" s="83"/>
      <c r="C378" s="129"/>
      <c r="D378" s="10"/>
      <c r="E378" s="129"/>
      <c r="F378" s="129"/>
      <c r="G378" s="129"/>
      <c r="H378" s="10"/>
      <c r="I378" s="10"/>
      <c r="J378" s="10"/>
      <c r="K378" s="10"/>
      <c r="L378" s="10"/>
      <c r="M378" s="83"/>
      <c r="N378" s="115"/>
      <c r="O378" s="10"/>
      <c r="P378" s="10"/>
      <c r="Q378" s="480"/>
      <c r="R378" s="480"/>
      <c r="S378" s="10"/>
      <c r="T378" s="10"/>
      <c r="U378" s="10"/>
      <c r="V378" s="10"/>
      <c r="W378" s="10"/>
      <c r="X378" s="10"/>
      <c r="Y378" s="10"/>
      <c r="Z378" s="10"/>
      <c r="AA378" s="10"/>
    </row>
    <row r="379" spans="1:27" ht="15.75" customHeight="1">
      <c r="A379" s="83"/>
      <c r="B379" s="83"/>
      <c r="C379" s="129"/>
      <c r="D379" s="10"/>
      <c r="E379" s="129"/>
      <c r="F379" s="129"/>
      <c r="G379" s="129"/>
      <c r="H379" s="10"/>
      <c r="I379" s="10"/>
      <c r="J379" s="10"/>
      <c r="K379" s="10"/>
      <c r="L379" s="10"/>
      <c r="M379" s="83"/>
      <c r="N379" s="115"/>
      <c r="O379" s="10"/>
      <c r="P379" s="10"/>
      <c r="Q379" s="480"/>
      <c r="R379" s="480"/>
      <c r="S379" s="10"/>
      <c r="T379" s="10"/>
      <c r="U379" s="10"/>
      <c r="V379" s="10"/>
      <c r="W379" s="10"/>
      <c r="X379" s="10"/>
      <c r="Y379" s="10"/>
      <c r="Z379" s="10"/>
      <c r="AA379" s="10"/>
    </row>
    <row r="380" spans="1:27" ht="15.75" customHeight="1">
      <c r="A380" s="83"/>
      <c r="B380" s="83"/>
      <c r="C380" s="129"/>
      <c r="D380" s="10"/>
      <c r="E380" s="129"/>
      <c r="F380" s="129"/>
      <c r="G380" s="129"/>
      <c r="H380" s="10"/>
      <c r="I380" s="10"/>
      <c r="J380" s="10"/>
      <c r="K380" s="10"/>
      <c r="L380" s="10"/>
      <c r="M380" s="83"/>
      <c r="N380" s="115"/>
      <c r="O380" s="10"/>
      <c r="P380" s="10"/>
      <c r="Q380" s="480"/>
      <c r="R380" s="480"/>
      <c r="S380" s="10"/>
      <c r="T380" s="10"/>
      <c r="U380" s="10"/>
      <c r="V380" s="10"/>
      <c r="W380" s="10"/>
      <c r="X380" s="10"/>
      <c r="Y380" s="10"/>
      <c r="Z380" s="10"/>
      <c r="AA380" s="10"/>
    </row>
    <row r="381" spans="1:27" ht="15.75" customHeight="1">
      <c r="A381" s="83"/>
      <c r="B381" s="83"/>
      <c r="C381" s="129"/>
      <c r="D381" s="10"/>
      <c r="E381" s="129"/>
      <c r="F381" s="129"/>
      <c r="G381" s="129"/>
      <c r="H381" s="10"/>
      <c r="I381" s="10"/>
      <c r="J381" s="10"/>
      <c r="K381" s="10"/>
      <c r="L381" s="10"/>
      <c r="M381" s="83"/>
      <c r="N381" s="115"/>
      <c r="O381" s="10"/>
      <c r="P381" s="10"/>
      <c r="Q381" s="480"/>
      <c r="R381" s="480"/>
      <c r="S381" s="10"/>
      <c r="T381" s="10"/>
      <c r="U381" s="10"/>
      <c r="V381" s="10"/>
      <c r="W381" s="10"/>
      <c r="X381" s="10"/>
      <c r="Y381" s="10"/>
      <c r="Z381" s="10"/>
      <c r="AA381" s="10"/>
    </row>
    <row r="382" spans="1:27" ht="15.75" customHeight="1">
      <c r="A382" s="83"/>
      <c r="B382" s="83"/>
      <c r="C382" s="129"/>
      <c r="D382" s="10"/>
      <c r="E382" s="129"/>
      <c r="F382" s="129"/>
      <c r="G382" s="129"/>
      <c r="H382" s="10"/>
      <c r="I382" s="10"/>
      <c r="J382" s="10"/>
      <c r="K382" s="10"/>
      <c r="L382" s="10"/>
      <c r="M382" s="83"/>
      <c r="N382" s="115"/>
      <c r="O382" s="10"/>
      <c r="P382" s="10"/>
      <c r="Q382" s="480"/>
      <c r="R382" s="480"/>
      <c r="S382" s="10"/>
      <c r="T382" s="10"/>
      <c r="U382" s="10"/>
      <c r="V382" s="10"/>
      <c r="W382" s="10"/>
      <c r="X382" s="10"/>
      <c r="Y382" s="10"/>
      <c r="Z382" s="10"/>
      <c r="AA382" s="10"/>
    </row>
    <row r="383" spans="1:27" ht="15.75" customHeight="1">
      <c r="A383" s="83"/>
      <c r="B383" s="83"/>
      <c r="C383" s="129"/>
      <c r="D383" s="10"/>
      <c r="E383" s="129"/>
      <c r="F383" s="129"/>
      <c r="G383" s="129"/>
      <c r="H383" s="10"/>
      <c r="I383" s="10"/>
      <c r="J383" s="10"/>
      <c r="K383" s="10"/>
      <c r="L383" s="10"/>
      <c r="M383" s="83"/>
      <c r="N383" s="115"/>
      <c r="O383" s="10"/>
      <c r="P383" s="10"/>
      <c r="Q383" s="480"/>
      <c r="R383" s="480"/>
      <c r="S383" s="10"/>
      <c r="T383" s="10"/>
      <c r="U383" s="10"/>
      <c r="V383" s="10"/>
      <c r="W383" s="10"/>
      <c r="X383" s="10"/>
      <c r="Y383" s="10"/>
      <c r="Z383" s="10"/>
      <c r="AA383" s="10"/>
    </row>
    <row r="384" spans="1:27" ht="15.75" customHeight="1">
      <c r="A384" s="83"/>
      <c r="B384" s="83"/>
      <c r="C384" s="129"/>
      <c r="D384" s="10"/>
      <c r="E384" s="129"/>
      <c r="F384" s="129"/>
      <c r="G384" s="129"/>
      <c r="H384" s="10"/>
      <c r="I384" s="10"/>
      <c r="J384" s="10"/>
      <c r="K384" s="10"/>
      <c r="L384" s="10"/>
      <c r="M384" s="83"/>
      <c r="N384" s="115"/>
      <c r="O384" s="10"/>
      <c r="P384" s="10"/>
      <c r="Q384" s="480"/>
      <c r="R384" s="480"/>
      <c r="S384" s="10"/>
      <c r="T384" s="10"/>
      <c r="U384" s="10"/>
      <c r="V384" s="10"/>
      <c r="W384" s="10"/>
      <c r="X384" s="10"/>
      <c r="Y384" s="10"/>
      <c r="Z384" s="10"/>
      <c r="AA384" s="10"/>
    </row>
    <row r="385" spans="1:27" ht="15.75" customHeight="1">
      <c r="A385" s="83"/>
      <c r="B385" s="83"/>
      <c r="C385" s="129"/>
      <c r="D385" s="10"/>
      <c r="E385" s="129"/>
      <c r="F385" s="129"/>
      <c r="G385" s="129"/>
      <c r="H385" s="10"/>
      <c r="I385" s="10"/>
      <c r="J385" s="10"/>
      <c r="K385" s="10"/>
      <c r="L385" s="10"/>
      <c r="M385" s="83"/>
      <c r="N385" s="115"/>
      <c r="O385" s="10"/>
      <c r="P385" s="10"/>
      <c r="Q385" s="480"/>
      <c r="R385" s="480"/>
      <c r="S385" s="10"/>
      <c r="T385" s="10"/>
      <c r="U385" s="10"/>
      <c r="V385" s="10"/>
      <c r="W385" s="10"/>
      <c r="X385" s="10"/>
      <c r="Y385" s="10"/>
      <c r="Z385" s="10"/>
      <c r="AA385" s="10"/>
    </row>
    <row r="386" spans="1:27" ht="15.75" customHeight="1">
      <c r="A386" s="83"/>
      <c r="B386" s="83"/>
      <c r="C386" s="129"/>
      <c r="D386" s="10"/>
      <c r="E386" s="129"/>
      <c r="F386" s="129"/>
      <c r="G386" s="129"/>
      <c r="H386" s="10"/>
      <c r="I386" s="10"/>
      <c r="J386" s="10"/>
      <c r="K386" s="10"/>
      <c r="L386" s="10"/>
      <c r="M386" s="83"/>
      <c r="N386" s="115"/>
      <c r="O386" s="10"/>
      <c r="P386" s="10"/>
      <c r="Q386" s="480"/>
      <c r="R386" s="480"/>
      <c r="S386" s="10"/>
      <c r="T386" s="10"/>
      <c r="U386" s="10"/>
      <c r="V386" s="10"/>
      <c r="W386" s="10"/>
      <c r="X386" s="10"/>
      <c r="Y386" s="10"/>
      <c r="Z386" s="10"/>
      <c r="AA386" s="10"/>
    </row>
    <row r="387" spans="1:27" ht="15.75" customHeight="1">
      <c r="A387" s="83"/>
      <c r="B387" s="83"/>
      <c r="C387" s="129"/>
      <c r="D387" s="10"/>
      <c r="E387" s="129"/>
      <c r="F387" s="129"/>
      <c r="G387" s="129"/>
      <c r="H387" s="10"/>
      <c r="I387" s="10"/>
      <c r="J387" s="10"/>
      <c r="K387" s="10"/>
      <c r="L387" s="10"/>
      <c r="M387" s="83"/>
      <c r="N387" s="115"/>
      <c r="O387" s="10"/>
      <c r="P387" s="10"/>
      <c r="Q387" s="480"/>
      <c r="R387" s="480"/>
      <c r="S387" s="10"/>
      <c r="T387" s="10"/>
      <c r="U387" s="10"/>
      <c r="V387" s="10"/>
      <c r="W387" s="10"/>
      <c r="X387" s="10"/>
      <c r="Y387" s="10"/>
      <c r="Z387" s="10"/>
      <c r="AA387" s="10"/>
    </row>
    <row r="388" spans="1:27" ht="15.75" customHeight="1">
      <c r="A388" s="83"/>
      <c r="B388" s="83"/>
      <c r="C388" s="129"/>
      <c r="D388" s="10"/>
      <c r="E388" s="129"/>
      <c r="F388" s="129"/>
      <c r="G388" s="129"/>
      <c r="H388" s="10"/>
      <c r="I388" s="10"/>
      <c r="J388" s="10"/>
      <c r="K388" s="10"/>
      <c r="L388" s="10"/>
      <c r="M388" s="83"/>
      <c r="N388" s="115"/>
      <c r="O388" s="10"/>
      <c r="P388" s="10"/>
      <c r="Q388" s="480"/>
      <c r="R388" s="480"/>
      <c r="S388" s="10"/>
      <c r="T388" s="10"/>
      <c r="U388" s="10"/>
      <c r="V388" s="10"/>
      <c r="W388" s="10"/>
      <c r="X388" s="10"/>
      <c r="Y388" s="10"/>
      <c r="Z388" s="10"/>
      <c r="AA388" s="10"/>
    </row>
    <row r="389" spans="1:27" ht="15.75" customHeight="1">
      <c r="A389" s="83"/>
      <c r="B389" s="83"/>
      <c r="C389" s="129"/>
      <c r="D389" s="10"/>
      <c r="E389" s="129"/>
      <c r="F389" s="129"/>
      <c r="G389" s="129"/>
      <c r="H389" s="10"/>
      <c r="I389" s="10"/>
      <c r="J389" s="10"/>
      <c r="K389" s="10"/>
      <c r="L389" s="10"/>
      <c r="M389" s="83"/>
      <c r="N389" s="115"/>
      <c r="O389" s="10"/>
      <c r="P389" s="10"/>
      <c r="Q389" s="480"/>
      <c r="R389" s="480"/>
      <c r="S389" s="10"/>
      <c r="T389" s="10"/>
      <c r="U389" s="10"/>
      <c r="V389" s="10"/>
      <c r="W389" s="10"/>
      <c r="X389" s="10"/>
      <c r="Y389" s="10"/>
      <c r="Z389" s="10"/>
      <c r="AA389" s="10"/>
    </row>
    <row r="390" spans="1:27" ht="15.75" customHeight="1">
      <c r="A390" s="83"/>
      <c r="B390" s="83"/>
      <c r="C390" s="129"/>
      <c r="D390" s="10"/>
      <c r="E390" s="129"/>
      <c r="F390" s="129"/>
      <c r="G390" s="129"/>
      <c r="H390" s="10"/>
      <c r="I390" s="10"/>
      <c r="J390" s="10"/>
      <c r="K390" s="10"/>
      <c r="L390" s="10"/>
      <c r="M390" s="83"/>
      <c r="N390" s="115"/>
      <c r="O390" s="10"/>
      <c r="P390" s="10"/>
      <c r="Q390" s="480"/>
      <c r="R390" s="480"/>
      <c r="S390" s="10"/>
      <c r="T390" s="10"/>
      <c r="U390" s="10"/>
      <c r="V390" s="10"/>
      <c r="W390" s="10"/>
      <c r="X390" s="10"/>
      <c r="Y390" s="10"/>
      <c r="Z390" s="10"/>
      <c r="AA390" s="10"/>
    </row>
    <row r="391" spans="1:27" ht="15.75" customHeight="1">
      <c r="A391" s="83"/>
      <c r="B391" s="83"/>
      <c r="C391" s="129"/>
      <c r="D391" s="10"/>
      <c r="E391" s="129"/>
      <c r="F391" s="129"/>
      <c r="G391" s="129"/>
      <c r="H391" s="10"/>
      <c r="I391" s="10"/>
      <c r="J391" s="10"/>
      <c r="K391" s="10"/>
      <c r="L391" s="10"/>
      <c r="M391" s="83"/>
      <c r="N391" s="115"/>
      <c r="O391" s="10"/>
      <c r="P391" s="10"/>
      <c r="Q391" s="480"/>
      <c r="R391" s="480"/>
      <c r="S391" s="10"/>
      <c r="T391" s="10"/>
      <c r="U391" s="10"/>
      <c r="V391" s="10"/>
      <c r="W391" s="10"/>
      <c r="X391" s="10"/>
      <c r="Y391" s="10"/>
      <c r="Z391" s="10"/>
      <c r="AA391" s="10"/>
    </row>
    <row r="392" spans="1:27" ht="15.75" customHeight="1">
      <c r="A392" s="83"/>
      <c r="B392" s="83"/>
      <c r="C392" s="129"/>
      <c r="D392" s="10"/>
      <c r="E392" s="129"/>
      <c r="F392" s="129"/>
      <c r="G392" s="129"/>
      <c r="H392" s="10"/>
      <c r="I392" s="10"/>
      <c r="J392" s="10"/>
      <c r="K392" s="10"/>
      <c r="L392" s="10"/>
      <c r="M392" s="83"/>
      <c r="N392" s="115"/>
      <c r="O392" s="10"/>
      <c r="P392" s="10"/>
      <c r="Q392" s="480"/>
      <c r="R392" s="480"/>
      <c r="S392" s="10"/>
      <c r="T392" s="10"/>
      <c r="U392" s="10"/>
      <c r="V392" s="10"/>
      <c r="W392" s="10"/>
      <c r="X392" s="10"/>
      <c r="Y392" s="10"/>
      <c r="Z392" s="10"/>
      <c r="AA392" s="10"/>
    </row>
    <row r="393" spans="1:27" ht="15.75" customHeight="1">
      <c r="A393" s="83"/>
      <c r="B393" s="83"/>
      <c r="C393" s="129"/>
      <c r="D393" s="10"/>
      <c r="E393" s="129"/>
      <c r="F393" s="129"/>
      <c r="G393" s="129"/>
      <c r="H393" s="10"/>
      <c r="I393" s="10"/>
      <c r="J393" s="10"/>
      <c r="K393" s="10"/>
      <c r="L393" s="10"/>
      <c r="M393" s="83"/>
      <c r="N393" s="115"/>
      <c r="O393" s="10"/>
      <c r="P393" s="10"/>
      <c r="Q393" s="480"/>
      <c r="R393" s="480"/>
      <c r="S393" s="10"/>
      <c r="T393" s="10"/>
      <c r="U393" s="10"/>
      <c r="V393" s="10"/>
      <c r="W393" s="10"/>
      <c r="X393" s="10"/>
      <c r="Y393" s="10"/>
      <c r="Z393" s="10"/>
      <c r="AA393" s="10"/>
    </row>
    <row r="394" spans="1:27" ht="15.75" customHeight="1">
      <c r="A394" s="83"/>
      <c r="B394" s="83"/>
      <c r="C394" s="129"/>
      <c r="D394" s="10"/>
      <c r="E394" s="129"/>
      <c r="F394" s="129"/>
      <c r="G394" s="129"/>
      <c r="H394" s="10"/>
      <c r="I394" s="10"/>
      <c r="J394" s="10"/>
      <c r="K394" s="10"/>
      <c r="L394" s="10"/>
      <c r="M394" s="83"/>
      <c r="N394" s="115"/>
      <c r="O394" s="10"/>
      <c r="P394" s="10"/>
      <c r="Q394" s="480"/>
      <c r="R394" s="480"/>
      <c r="S394" s="10"/>
      <c r="T394" s="10"/>
      <c r="U394" s="10"/>
      <c r="V394" s="10"/>
      <c r="W394" s="10"/>
      <c r="X394" s="10"/>
      <c r="Y394" s="10"/>
      <c r="Z394" s="10"/>
      <c r="AA394" s="10"/>
    </row>
    <row r="395" spans="1:27" ht="15.75" customHeight="1">
      <c r="A395" s="83"/>
      <c r="B395" s="83"/>
      <c r="C395" s="129"/>
      <c r="D395" s="10"/>
      <c r="E395" s="129"/>
      <c r="F395" s="129"/>
      <c r="G395" s="129"/>
      <c r="H395" s="10"/>
      <c r="I395" s="10"/>
      <c r="J395" s="10"/>
      <c r="K395" s="10"/>
      <c r="L395" s="10"/>
      <c r="M395" s="83"/>
      <c r="N395" s="115"/>
      <c r="O395" s="10"/>
      <c r="P395" s="10"/>
      <c r="Q395" s="480"/>
      <c r="R395" s="480"/>
      <c r="S395" s="10"/>
      <c r="T395" s="10"/>
      <c r="U395" s="10"/>
      <c r="V395" s="10"/>
      <c r="W395" s="10"/>
      <c r="X395" s="10"/>
      <c r="Y395" s="10"/>
      <c r="Z395" s="10"/>
      <c r="AA395" s="10"/>
    </row>
    <row r="396" spans="1:27" ht="15.75" customHeight="1">
      <c r="A396" s="83"/>
      <c r="B396" s="83"/>
      <c r="C396" s="129"/>
      <c r="D396" s="10"/>
      <c r="E396" s="129"/>
      <c r="F396" s="129"/>
      <c r="G396" s="129"/>
      <c r="H396" s="10"/>
      <c r="I396" s="10"/>
      <c r="J396" s="10"/>
      <c r="K396" s="10"/>
      <c r="L396" s="10"/>
      <c r="M396" s="83"/>
      <c r="N396" s="115"/>
      <c r="O396" s="10"/>
      <c r="P396" s="10"/>
      <c r="Q396" s="480"/>
      <c r="R396" s="480"/>
      <c r="S396" s="10"/>
      <c r="T396" s="10"/>
      <c r="U396" s="10"/>
      <c r="V396" s="10"/>
      <c r="W396" s="10"/>
      <c r="X396" s="10"/>
      <c r="Y396" s="10"/>
      <c r="Z396" s="10"/>
      <c r="AA396" s="10"/>
    </row>
    <row r="397" spans="1:27" ht="15.75" customHeight="1">
      <c r="A397" s="83"/>
      <c r="B397" s="83"/>
      <c r="C397" s="129"/>
      <c r="D397" s="10"/>
      <c r="E397" s="129"/>
      <c r="F397" s="129"/>
      <c r="G397" s="129"/>
      <c r="H397" s="10"/>
      <c r="I397" s="10"/>
      <c r="J397" s="10"/>
      <c r="K397" s="10"/>
      <c r="L397" s="10"/>
      <c r="M397" s="83"/>
      <c r="N397" s="115"/>
      <c r="O397" s="10"/>
      <c r="P397" s="10"/>
      <c r="Q397" s="480"/>
      <c r="R397" s="480"/>
      <c r="S397" s="10"/>
      <c r="T397" s="10"/>
      <c r="U397" s="10"/>
      <c r="V397" s="10"/>
      <c r="W397" s="10"/>
      <c r="X397" s="10"/>
      <c r="Y397" s="10"/>
      <c r="Z397" s="10"/>
      <c r="AA397" s="10"/>
    </row>
    <row r="398" spans="1:27" ht="15.75" customHeight="1">
      <c r="A398" s="83"/>
      <c r="B398" s="83"/>
      <c r="C398" s="129"/>
      <c r="D398" s="10"/>
      <c r="E398" s="129"/>
      <c r="F398" s="129"/>
      <c r="G398" s="129"/>
      <c r="H398" s="10"/>
      <c r="I398" s="10"/>
      <c r="J398" s="10"/>
      <c r="K398" s="10"/>
      <c r="L398" s="10"/>
      <c r="M398" s="83"/>
      <c r="N398" s="115"/>
      <c r="O398" s="10"/>
      <c r="P398" s="10"/>
      <c r="Q398" s="480"/>
      <c r="R398" s="480"/>
      <c r="S398" s="10"/>
      <c r="T398" s="10"/>
      <c r="U398" s="10"/>
      <c r="V398" s="10"/>
      <c r="W398" s="10"/>
      <c r="X398" s="10"/>
      <c r="Y398" s="10"/>
      <c r="Z398" s="10"/>
      <c r="AA398" s="10"/>
    </row>
    <row r="399" spans="1:27" ht="15.75" customHeight="1">
      <c r="A399" s="83"/>
      <c r="B399" s="83"/>
      <c r="C399" s="129"/>
      <c r="D399" s="10"/>
      <c r="E399" s="129"/>
      <c r="F399" s="129"/>
      <c r="G399" s="129"/>
      <c r="H399" s="10"/>
      <c r="I399" s="10"/>
      <c r="J399" s="10"/>
      <c r="K399" s="10"/>
      <c r="L399" s="10"/>
      <c r="M399" s="83"/>
      <c r="N399" s="115"/>
      <c r="O399" s="10"/>
      <c r="P399" s="10"/>
      <c r="Q399" s="480"/>
      <c r="R399" s="480"/>
      <c r="S399" s="10"/>
      <c r="T399" s="10"/>
      <c r="U399" s="10"/>
      <c r="V399" s="10"/>
      <c r="W399" s="10"/>
      <c r="X399" s="10"/>
      <c r="Y399" s="10"/>
      <c r="Z399" s="10"/>
      <c r="AA399" s="10"/>
    </row>
    <row r="400" spans="1:27" ht="15.75" customHeight="1">
      <c r="A400" s="83"/>
      <c r="B400" s="83"/>
      <c r="C400" s="129"/>
      <c r="D400" s="10"/>
      <c r="E400" s="129"/>
      <c r="F400" s="129"/>
      <c r="G400" s="129"/>
      <c r="H400" s="10"/>
      <c r="I400" s="10"/>
      <c r="J400" s="10"/>
      <c r="K400" s="10"/>
      <c r="L400" s="10"/>
      <c r="M400" s="83"/>
      <c r="N400" s="115"/>
      <c r="O400" s="10"/>
      <c r="P400" s="10"/>
      <c r="Q400" s="480"/>
      <c r="R400" s="480"/>
      <c r="S400" s="10"/>
      <c r="T400" s="10"/>
      <c r="U400" s="10"/>
      <c r="V400" s="10"/>
      <c r="W400" s="10"/>
      <c r="X400" s="10"/>
      <c r="Y400" s="10"/>
      <c r="Z400" s="10"/>
      <c r="AA400" s="10"/>
    </row>
    <row r="401" spans="1:27" ht="15.75" customHeight="1">
      <c r="A401" s="83"/>
      <c r="B401" s="83"/>
      <c r="C401" s="129"/>
      <c r="D401" s="10"/>
      <c r="E401" s="129"/>
      <c r="F401" s="129"/>
      <c r="G401" s="129"/>
      <c r="H401" s="10"/>
      <c r="I401" s="10"/>
      <c r="J401" s="10"/>
      <c r="K401" s="10"/>
      <c r="L401" s="10"/>
      <c r="M401" s="83"/>
      <c r="N401" s="115"/>
      <c r="O401" s="10"/>
      <c r="P401" s="10"/>
      <c r="Q401" s="480"/>
      <c r="R401" s="480"/>
      <c r="S401" s="10"/>
      <c r="T401" s="10"/>
      <c r="U401" s="10"/>
      <c r="V401" s="10"/>
      <c r="W401" s="10"/>
      <c r="X401" s="10"/>
      <c r="Y401" s="10"/>
      <c r="Z401" s="10"/>
      <c r="AA401" s="10"/>
    </row>
    <row r="402" spans="1:27" ht="15.75" customHeight="1">
      <c r="A402" s="83"/>
      <c r="B402" s="83"/>
      <c r="C402" s="129"/>
      <c r="D402" s="10"/>
      <c r="E402" s="129"/>
      <c r="F402" s="129"/>
      <c r="G402" s="129"/>
      <c r="H402" s="10"/>
      <c r="I402" s="10"/>
      <c r="J402" s="10"/>
      <c r="K402" s="10"/>
      <c r="L402" s="10"/>
      <c r="M402" s="83"/>
      <c r="N402" s="115"/>
      <c r="O402" s="10"/>
      <c r="P402" s="10"/>
      <c r="Q402" s="480"/>
      <c r="R402" s="480"/>
      <c r="S402" s="10"/>
      <c r="T402" s="10"/>
      <c r="U402" s="10"/>
      <c r="V402" s="10"/>
      <c r="W402" s="10"/>
      <c r="X402" s="10"/>
      <c r="Y402" s="10"/>
      <c r="Z402" s="10"/>
      <c r="AA402" s="10"/>
    </row>
    <row r="403" spans="1:27" ht="15.75" customHeight="1">
      <c r="A403" s="83"/>
      <c r="B403" s="83"/>
      <c r="C403" s="129"/>
      <c r="D403" s="10"/>
      <c r="E403" s="129"/>
      <c r="F403" s="129"/>
      <c r="G403" s="129"/>
      <c r="H403" s="10"/>
      <c r="I403" s="10"/>
      <c r="J403" s="10"/>
      <c r="K403" s="10"/>
      <c r="L403" s="10"/>
      <c r="M403" s="83"/>
      <c r="N403" s="115"/>
      <c r="O403" s="10"/>
      <c r="P403" s="10"/>
      <c r="Q403" s="480"/>
      <c r="R403" s="480"/>
      <c r="S403" s="10"/>
      <c r="T403" s="10"/>
      <c r="U403" s="10"/>
      <c r="V403" s="10"/>
      <c r="W403" s="10"/>
      <c r="X403" s="10"/>
      <c r="Y403" s="10"/>
      <c r="Z403" s="10"/>
      <c r="AA403" s="10"/>
    </row>
    <row r="404" spans="1:27" ht="15.75" customHeight="1">
      <c r="A404" s="83"/>
      <c r="B404" s="83"/>
      <c r="C404" s="129"/>
      <c r="D404" s="10"/>
      <c r="E404" s="129"/>
      <c r="F404" s="129"/>
      <c r="G404" s="129"/>
      <c r="H404" s="10"/>
      <c r="I404" s="10"/>
      <c r="J404" s="10"/>
      <c r="K404" s="10"/>
      <c r="L404" s="10"/>
      <c r="M404" s="83"/>
      <c r="N404" s="115"/>
      <c r="O404" s="10"/>
      <c r="P404" s="10"/>
      <c r="Q404" s="480"/>
      <c r="R404" s="480"/>
      <c r="S404" s="10"/>
      <c r="T404" s="10"/>
      <c r="U404" s="10"/>
      <c r="V404" s="10"/>
      <c r="W404" s="10"/>
      <c r="X404" s="10"/>
      <c r="Y404" s="10"/>
      <c r="Z404" s="10"/>
      <c r="AA404" s="10"/>
    </row>
    <row r="405" spans="1:27" ht="15.75" customHeight="1">
      <c r="A405" s="83"/>
      <c r="B405" s="83"/>
      <c r="C405" s="129"/>
      <c r="D405" s="10"/>
      <c r="E405" s="129"/>
      <c r="F405" s="129"/>
      <c r="G405" s="129"/>
      <c r="H405" s="10"/>
      <c r="I405" s="10"/>
      <c r="J405" s="10"/>
      <c r="K405" s="10"/>
      <c r="L405" s="10"/>
      <c r="M405" s="83"/>
      <c r="N405" s="115"/>
      <c r="O405" s="10"/>
      <c r="P405" s="10"/>
      <c r="Q405" s="480"/>
      <c r="R405" s="480"/>
      <c r="S405" s="10"/>
      <c r="T405" s="10"/>
      <c r="U405" s="10"/>
      <c r="V405" s="10"/>
      <c r="W405" s="10"/>
      <c r="X405" s="10"/>
      <c r="Y405" s="10"/>
      <c r="Z405" s="10"/>
      <c r="AA405" s="10"/>
    </row>
    <row r="406" spans="1:27" ht="15.75" customHeight="1">
      <c r="A406" s="83"/>
      <c r="B406" s="83"/>
      <c r="C406" s="129"/>
      <c r="D406" s="10"/>
      <c r="E406" s="129"/>
      <c r="F406" s="129"/>
      <c r="G406" s="129"/>
      <c r="H406" s="10"/>
      <c r="I406" s="10"/>
      <c r="J406" s="10"/>
      <c r="K406" s="10"/>
      <c r="L406" s="10"/>
      <c r="M406" s="83"/>
      <c r="N406" s="115"/>
      <c r="O406" s="10"/>
      <c r="P406" s="10"/>
      <c r="Q406" s="480"/>
      <c r="R406" s="480"/>
      <c r="S406" s="10"/>
      <c r="T406" s="10"/>
      <c r="U406" s="10"/>
      <c r="V406" s="10"/>
      <c r="W406" s="10"/>
      <c r="X406" s="10"/>
      <c r="Y406" s="10"/>
      <c r="Z406" s="10"/>
      <c r="AA406" s="10"/>
    </row>
    <row r="407" spans="1:27" ht="15.75" customHeight="1">
      <c r="A407" s="83"/>
      <c r="B407" s="83"/>
      <c r="C407" s="129"/>
      <c r="D407" s="10"/>
      <c r="E407" s="129"/>
      <c r="F407" s="129"/>
      <c r="G407" s="129"/>
      <c r="H407" s="10"/>
      <c r="I407" s="10"/>
      <c r="J407" s="10"/>
      <c r="K407" s="10"/>
      <c r="L407" s="10"/>
      <c r="M407" s="83"/>
      <c r="N407" s="115"/>
      <c r="O407" s="10"/>
      <c r="P407" s="10"/>
      <c r="Q407" s="480"/>
      <c r="R407" s="480"/>
      <c r="S407" s="10"/>
      <c r="T407" s="10"/>
      <c r="U407" s="10"/>
      <c r="V407" s="10"/>
      <c r="W407" s="10"/>
      <c r="X407" s="10"/>
      <c r="Y407" s="10"/>
      <c r="Z407" s="10"/>
      <c r="AA407" s="10"/>
    </row>
    <row r="408" spans="1:27" ht="15.75" customHeight="1">
      <c r="A408" s="83"/>
      <c r="B408" s="83"/>
      <c r="C408" s="129"/>
      <c r="D408" s="10"/>
      <c r="E408" s="129"/>
      <c r="F408" s="129"/>
      <c r="G408" s="129"/>
      <c r="H408" s="10"/>
      <c r="I408" s="10"/>
      <c r="J408" s="10"/>
      <c r="K408" s="10"/>
      <c r="L408" s="10"/>
      <c r="M408" s="83"/>
      <c r="N408" s="115"/>
      <c r="O408" s="10"/>
      <c r="P408" s="10"/>
      <c r="Q408" s="480"/>
      <c r="R408" s="480"/>
      <c r="S408" s="10"/>
      <c r="T408" s="10"/>
      <c r="U408" s="10"/>
      <c r="V408" s="10"/>
      <c r="W408" s="10"/>
      <c r="X408" s="10"/>
      <c r="Y408" s="10"/>
      <c r="Z408" s="10"/>
      <c r="AA408" s="10"/>
    </row>
    <row r="409" spans="1:27" ht="15.75" customHeight="1">
      <c r="A409" s="83"/>
      <c r="B409" s="83"/>
      <c r="C409" s="129"/>
      <c r="D409" s="10"/>
      <c r="E409" s="129"/>
      <c r="F409" s="129"/>
      <c r="G409" s="129"/>
      <c r="H409" s="10"/>
      <c r="I409" s="10"/>
      <c r="J409" s="10"/>
      <c r="K409" s="10"/>
      <c r="L409" s="10"/>
      <c r="M409" s="83"/>
      <c r="N409" s="115"/>
      <c r="O409" s="10"/>
      <c r="P409" s="10"/>
      <c r="Q409" s="480"/>
      <c r="R409" s="480"/>
      <c r="S409" s="10"/>
      <c r="T409" s="10"/>
      <c r="U409" s="10"/>
      <c r="V409" s="10"/>
      <c r="W409" s="10"/>
      <c r="X409" s="10"/>
      <c r="Y409" s="10"/>
      <c r="Z409" s="10"/>
      <c r="AA409" s="10"/>
    </row>
    <row r="410" spans="1:27" ht="15.75" customHeight="1">
      <c r="A410" s="83"/>
      <c r="B410" s="83"/>
      <c r="C410" s="129"/>
      <c r="D410" s="10"/>
      <c r="E410" s="129"/>
      <c r="F410" s="129"/>
      <c r="G410" s="129"/>
      <c r="H410" s="10"/>
      <c r="I410" s="10"/>
      <c r="J410" s="10"/>
      <c r="K410" s="10"/>
      <c r="L410" s="10"/>
      <c r="M410" s="83"/>
      <c r="N410" s="115"/>
      <c r="O410" s="10"/>
      <c r="P410" s="10"/>
      <c r="Q410" s="480"/>
      <c r="R410" s="480"/>
      <c r="S410" s="10"/>
      <c r="T410" s="10"/>
      <c r="U410" s="10"/>
      <c r="V410" s="10"/>
      <c r="W410" s="10"/>
      <c r="X410" s="10"/>
      <c r="Y410" s="10"/>
      <c r="Z410" s="10"/>
      <c r="AA410" s="10"/>
    </row>
    <row r="411" spans="1:27" ht="15.75" customHeight="1">
      <c r="A411" s="83"/>
      <c r="B411" s="83"/>
      <c r="C411" s="129"/>
      <c r="D411" s="10"/>
      <c r="E411" s="129"/>
      <c r="F411" s="129"/>
      <c r="G411" s="129"/>
      <c r="H411" s="10"/>
      <c r="I411" s="10"/>
      <c r="J411" s="10"/>
      <c r="K411" s="10"/>
      <c r="L411" s="10"/>
      <c r="M411" s="83"/>
      <c r="N411" s="115"/>
      <c r="O411" s="10"/>
      <c r="P411" s="10"/>
      <c r="Q411" s="480"/>
      <c r="R411" s="480"/>
      <c r="S411" s="10"/>
      <c r="T411" s="10"/>
      <c r="U411" s="10"/>
      <c r="V411" s="10"/>
      <c r="W411" s="10"/>
      <c r="X411" s="10"/>
      <c r="Y411" s="10"/>
      <c r="Z411" s="10"/>
      <c r="AA411" s="10"/>
    </row>
    <row r="412" spans="1:27" ht="15.75" customHeight="1">
      <c r="A412" s="83"/>
      <c r="B412" s="83"/>
      <c r="C412" s="129"/>
      <c r="D412" s="10"/>
      <c r="E412" s="129"/>
      <c r="F412" s="129"/>
      <c r="G412" s="129"/>
      <c r="H412" s="10"/>
      <c r="I412" s="10"/>
      <c r="J412" s="10"/>
      <c r="K412" s="10"/>
      <c r="L412" s="10"/>
      <c r="M412" s="83"/>
      <c r="N412" s="115"/>
      <c r="O412" s="10"/>
      <c r="P412" s="10"/>
      <c r="Q412" s="480"/>
      <c r="R412" s="480"/>
      <c r="S412" s="10"/>
      <c r="T412" s="10"/>
      <c r="U412" s="10"/>
      <c r="V412" s="10"/>
      <c r="W412" s="10"/>
      <c r="X412" s="10"/>
      <c r="Y412" s="10"/>
      <c r="Z412" s="10"/>
      <c r="AA412" s="10"/>
    </row>
    <row r="413" spans="1:27" ht="15.75" customHeight="1">
      <c r="A413" s="83"/>
      <c r="B413" s="83"/>
      <c r="C413" s="129"/>
      <c r="D413" s="10"/>
      <c r="E413" s="129"/>
      <c r="F413" s="129"/>
      <c r="G413" s="129"/>
      <c r="H413" s="10"/>
      <c r="I413" s="10"/>
      <c r="J413" s="10"/>
      <c r="K413" s="10"/>
      <c r="L413" s="10"/>
      <c r="M413" s="83"/>
      <c r="N413" s="115"/>
      <c r="O413" s="10"/>
      <c r="P413" s="10"/>
      <c r="Q413" s="480"/>
      <c r="R413" s="480"/>
      <c r="S413" s="10"/>
      <c r="T413" s="10"/>
      <c r="U413" s="10"/>
      <c r="V413" s="10"/>
      <c r="W413" s="10"/>
      <c r="X413" s="10"/>
      <c r="Y413" s="10"/>
      <c r="Z413" s="10"/>
      <c r="AA413" s="10"/>
    </row>
    <row r="414" spans="1:27" ht="15.75" customHeight="1">
      <c r="A414" s="83"/>
      <c r="B414" s="83"/>
      <c r="C414" s="129"/>
      <c r="D414" s="10"/>
      <c r="E414" s="129"/>
      <c r="F414" s="129"/>
      <c r="G414" s="129"/>
      <c r="H414" s="10"/>
      <c r="I414" s="10"/>
      <c r="J414" s="10"/>
      <c r="K414" s="10"/>
      <c r="L414" s="10"/>
      <c r="M414" s="83"/>
      <c r="N414" s="115"/>
      <c r="O414" s="10"/>
      <c r="P414" s="10"/>
      <c r="Q414" s="480"/>
      <c r="R414" s="480"/>
      <c r="S414" s="10"/>
      <c r="T414" s="10"/>
      <c r="U414" s="10"/>
      <c r="V414" s="10"/>
      <c r="W414" s="10"/>
      <c r="X414" s="10"/>
      <c r="Y414" s="10"/>
      <c r="Z414" s="10"/>
      <c r="AA414" s="10"/>
    </row>
    <row r="415" spans="1:27" ht="15.75" customHeight="1">
      <c r="A415" s="83"/>
      <c r="B415" s="83"/>
      <c r="C415" s="129"/>
      <c r="D415" s="10"/>
      <c r="E415" s="129"/>
      <c r="F415" s="129"/>
      <c r="G415" s="129"/>
      <c r="H415" s="10"/>
      <c r="I415" s="10"/>
      <c r="J415" s="10"/>
      <c r="K415" s="10"/>
      <c r="L415" s="10"/>
      <c r="M415" s="83"/>
      <c r="N415" s="115"/>
      <c r="O415" s="10"/>
      <c r="P415" s="10"/>
      <c r="Q415" s="480"/>
      <c r="R415" s="480"/>
      <c r="S415" s="10"/>
      <c r="T415" s="10"/>
      <c r="U415" s="10"/>
      <c r="V415" s="10"/>
      <c r="W415" s="10"/>
      <c r="X415" s="10"/>
      <c r="Y415" s="10"/>
      <c r="Z415" s="10"/>
      <c r="AA415" s="10"/>
    </row>
    <row r="416" spans="1:27" ht="15.75" customHeight="1">
      <c r="A416" s="83"/>
      <c r="B416" s="83"/>
      <c r="C416" s="129"/>
      <c r="D416" s="10"/>
      <c r="E416" s="129"/>
      <c r="F416" s="129"/>
      <c r="G416" s="129"/>
      <c r="H416" s="10"/>
      <c r="I416" s="10"/>
      <c r="J416" s="10"/>
      <c r="K416" s="10"/>
      <c r="L416" s="10"/>
      <c r="M416" s="83"/>
      <c r="N416" s="115"/>
      <c r="O416" s="10"/>
      <c r="P416" s="10"/>
      <c r="Q416" s="480"/>
      <c r="R416" s="480"/>
      <c r="S416" s="10"/>
      <c r="T416" s="10"/>
      <c r="U416" s="10"/>
      <c r="V416" s="10"/>
      <c r="W416" s="10"/>
      <c r="X416" s="10"/>
      <c r="Y416" s="10"/>
      <c r="Z416" s="10"/>
      <c r="AA416" s="10"/>
    </row>
    <row r="417" spans="1:27" ht="15.75" customHeight="1">
      <c r="A417" s="83"/>
      <c r="B417" s="83"/>
      <c r="C417" s="129"/>
      <c r="D417" s="10"/>
      <c r="E417" s="129"/>
      <c r="F417" s="129"/>
      <c r="G417" s="129"/>
      <c r="H417" s="10"/>
      <c r="I417" s="10"/>
      <c r="J417" s="10"/>
      <c r="K417" s="10"/>
      <c r="L417" s="10"/>
      <c r="M417" s="83"/>
      <c r="N417" s="115"/>
      <c r="O417" s="10"/>
      <c r="P417" s="10"/>
      <c r="Q417" s="480"/>
      <c r="R417" s="480"/>
      <c r="S417" s="10"/>
      <c r="T417" s="10"/>
      <c r="U417" s="10"/>
      <c r="V417" s="10"/>
      <c r="W417" s="10"/>
      <c r="X417" s="10"/>
      <c r="Y417" s="10"/>
      <c r="Z417" s="10"/>
      <c r="AA417" s="10"/>
    </row>
    <row r="418" spans="1:27" ht="15.75" customHeight="1">
      <c r="A418" s="83"/>
      <c r="B418" s="83"/>
      <c r="C418" s="129"/>
      <c r="D418" s="10"/>
      <c r="E418" s="129"/>
      <c r="F418" s="129"/>
      <c r="G418" s="129"/>
      <c r="H418" s="10"/>
      <c r="I418" s="10"/>
      <c r="J418" s="10"/>
      <c r="K418" s="10"/>
      <c r="L418" s="10"/>
      <c r="M418" s="83"/>
      <c r="N418" s="115"/>
      <c r="O418" s="10"/>
      <c r="P418" s="10"/>
      <c r="Q418" s="480"/>
      <c r="R418" s="480"/>
      <c r="S418" s="10"/>
      <c r="T418" s="10"/>
      <c r="U418" s="10"/>
      <c r="V418" s="10"/>
      <c r="W418" s="10"/>
      <c r="X418" s="10"/>
      <c r="Y418" s="10"/>
      <c r="Z418" s="10"/>
      <c r="AA418" s="10"/>
    </row>
    <row r="419" spans="1:27" ht="15.75" customHeight="1">
      <c r="A419" s="83"/>
      <c r="B419" s="83"/>
      <c r="C419" s="129"/>
      <c r="D419" s="10"/>
      <c r="E419" s="129"/>
      <c r="F419" s="129"/>
      <c r="G419" s="129"/>
      <c r="H419" s="10"/>
      <c r="I419" s="10"/>
      <c r="J419" s="10"/>
      <c r="K419" s="10"/>
      <c r="L419" s="10"/>
      <c r="M419" s="83"/>
      <c r="N419" s="115"/>
      <c r="O419" s="10"/>
      <c r="P419" s="10"/>
      <c r="Q419" s="480"/>
      <c r="R419" s="480"/>
      <c r="S419" s="10"/>
      <c r="T419" s="10"/>
      <c r="U419" s="10"/>
      <c r="V419" s="10"/>
      <c r="W419" s="10"/>
      <c r="X419" s="10"/>
      <c r="Y419" s="10"/>
      <c r="Z419" s="10"/>
      <c r="AA419" s="10"/>
    </row>
    <row r="420" spans="1:27" ht="15.75" customHeight="1">
      <c r="A420" s="83"/>
      <c r="B420" s="83"/>
      <c r="C420" s="129"/>
      <c r="D420" s="10"/>
      <c r="E420" s="129"/>
      <c r="F420" s="129"/>
      <c r="G420" s="129"/>
      <c r="H420" s="10"/>
      <c r="I420" s="10"/>
      <c r="J420" s="10"/>
      <c r="K420" s="10"/>
      <c r="L420" s="10"/>
      <c r="M420" s="83"/>
      <c r="N420" s="115"/>
      <c r="O420" s="10"/>
      <c r="P420" s="10"/>
      <c r="Q420" s="480"/>
      <c r="R420" s="480"/>
      <c r="S420" s="10"/>
      <c r="T420" s="10"/>
      <c r="U420" s="10"/>
      <c r="V420" s="10"/>
      <c r="W420" s="10"/>
      <c r="X420" s="10"/>
      <c r="Y420" s="10"/>
      <c r="Z420" s="10"/>
      <c r="AA420" s="10"/>
    </row>
    <row r="421" spans="1:27" ht="15.75" customHeight="1">
      <c r="A421" s="83"/>
      <c r="B421" s="83"/>
      <c r="C421" s="129"/>
      <c r="D421" s="10"/>
      <c r="E421" s="129"/>
      <c r="F421" s="129"/>
      <c r="G421" s="129"/>
      <c r="H421" s="10"/>
      <c r="I421" s="10"/>
      <c r="J421" s="10"/>
      <c r="K421" s="10"/>
      <c r="L421" s="10"/>
      <c r="M421" s="83"/>
      <c r="N421" s="115"/>
      <c r="O421" s="10"/>
      <c r="P421" s="10"/>
      <c r="Q421" s="480"/>
      <c r="R421" s="480"/>
      <c r="S421" s="10"/>
      <c r="T421" s="10"/>
      <c r="U421" s="10"/>
      <c r="V421" s="10"/>
      <c r="W421" s="10"/>
      <c r="X421" s="10"/>
      <c r="Y421" s="10"/>
      <c r="Z421" s="10"/>
      <c r="AA421" s="10"/>
    </row>
    <row r="422" spans="1:27" ht="15.75" customHeight="1">
      <c r="A422" s="83"/>
      <c r="B422" s="83"/>
      <c r="C422" s="129"/>
      <c r="D422" s="10"/>
      <c r="E422" s="129"/>
      <c r="F422" s="129"/>
      <c r="G422" s="129"/>
      <c r="H422" s="10"/>
      <c r="I422" s="10"/>
      <c r="J422" s="10"/>
      <c r="K422" s="10"/>
      <c r="L422" s="10"/>
      <c r="M422" s="83"/>
      <c r="N422" s="115"/>
      <c r="O422" s="10"/>
      <c r="P422" s="10"/>
      <c r="Q422" s="480"/>
      <c r="R422" s="480"/>
      <c r="S422" s="10"/>
      <c r="T422" s="10"/>
      <c r="U422" s="10"/>
      <c r="V422" s="10"/>
      <c r="W422" s="10"/>
      <c r="X422" s="10"/>
      <c r="Y422" s="10"/>
      <c r="Z422" s="10"/>
      <c r="AA422" s="10"/>
    </row>
    <row r="423" spans="1:27" ht="15.75" customHeight="1">
      <c r="A423" s="83"/>
      <c r="B423" s="83"/>
      <c r="C423" s="129"/>
      <c r="D423" s="10"/>
      <c r="E423" s="129"/>
      <c r="F423" s="129"/>
      <c r="G423" s="129"/>
      <c r="H423" s="10"/>
      <c r="I423" s="10"/>
      <c r="J423" s="10"/>
      <c r="K423" s="10"/>
      <c r="L423" s="10"/>
      <c r="M423" s="83"/>
      <c r="N423" s="115"/>
      <c r="O423" s="10"/>
      <c r="P423" s="10"/>
      <c r="Q423" s="480"/>
      <c r="R423" s="480"/>
      <c r="S423" s="10"/>
      <c r="T423" s="10"/>
      <c r="U423" s="10"/>
      <c r="V423" s="10"/>
      <c r="W423" s="10"/>
      <c r="X423" s="10"/>
      <c r="Y423" s="10"/>
      <c r="Z423" s="10"/>
      <c r="AA423" s="10"/>
    </row>
    <row r="424" spans="1:27" ht="15.75" customHeight="1">
      <c r="A424" s="83"/>
      <c r="B424" s="83"/>
      <c r="C424" s="129"/>
      <c r="D424" s="10"/>
      <c r="E424" s="129"/>
      <c r="F424" s="129"/>
      <c r="G424" s="129"/>
      <c r="H424" s="10"/>
      <c r="I424" s="10"/>
      <c r="J424" s="10"/>
      <c r="K424" s="10"/>
      <c r="L424" s="10"/>
      <c r="M424" s="83"/>
      <c r="N424" s="115"/>
      <c r="O424" s="10"/>
      <c r="P424" s="10"/>
      <c r="Q424" s="480"/>
      <c r="R424" s="480"/>
      <c r="S424" s="10"/>
      <c r="T424" s="10"/>
      <c r="U424" s="10"/>
      <c r="V424" s="10"/>
      <c r="W424" s="10"/>
      <c r="X424" s="10"/>
      <c r="Y424" s="10"/>
      <c r="Z424" s="10"/>
      <c r="AA424" s="10"/>
    </row>
    <row r="425" spans="1:27" ht="15.75" customHeight="1">
      <c r="A425" s="83"/>
      <c r="B425" s="83"/>
      <c r="C425" s="129"/>
      <c r="D425" s="10"/>
      <c r="E425" s="129"/>
      <c r="F425" s="129"/>
      <c r="G425" s="129"/>
      <c r="H425" s="10"/>
      <c r="I425" s="10"/>
      <c r="J425" s="10"/>
      <c r="K425" s="10"/>
      <c r="L425" s="10"/>
      <c r="M425" s="83"/>
      <c r="N425" s="115"/>
      <c r="O425" s="10"/>
      <c r="P425" s="10"/>
      <c r="Q425" s="480"/>
      <c r="R425" s="480"/>
      <c r="S425" s="10"/>
      <c r="T425" s="10"/>
      <c r="U425" s="10"/>
      <c r="V425" s="10"/>
      <c r="W425" s="10"/>
      <c r="X425" s="10"/>
      <c r="Y425" s="10"/>
      <c r="Z425" s="10"/>
      <c r="AA425" s="10"/>
    </row>
    <row r="426" spans="1:27" ht="15.75" customHeight="1">
      <c r="A426" s="83"/>
      <c r="B426" s="83"/>
      <c r="C426" s="129"/>
      <c r="D426" s="10"/>
      <c r="E426" s="129"/>
      <c r="F426" s="129"/>
      <c r="G426" s="129"/>
      <c r="H426" s="10"/>
      <c r="I426" s="10"/>
      <c r="J426" s="10"/>
      <c r="K426" s="10"/>
      <c r="L426" s="10"/>
      <c r="M426" s="83"/>
      <c r="N426" s="115"/>
      <c r="O426" s="10"/>
      <c r="P426" s="10"/>
      <c r="Q426" s="480"/>
      <c r="R426" s="480"/>
      <c r="S426" s="10"/>
      <c r="T426" s="10"/>
      <c r="U426" s="10"/>
      <c r="V426" s="10"/>
      <c r="W426" s="10"/>
      <c r="X426" s="10"/>
      <c r="Y426" s="10"/>
      <c r="Z426" s="10"/>
      <c r="AA426" s="10"/>
    </row>
    <row r="427" spans="1:27" ht="15.75" customHeight="1">
      <c r="A427" s="83"/>
      <c r="B427" s="83"/>
      <c r="C427" s="129"/>
      <c r="D427" s="10"/>
      <c r="E427" s="129"/>
      <c r="F427" s="129"/>
      <c r="G427" s="129"/>
      <c r="H427" s="10"/>
      <c r="I427" s="10"/>
      <c r="J427" s="10"/>
      <c r="K427" s="10"/>
      <c r="L427" s="10"/>
      <c r="M427" s="83"/>
      <c r="N427" s="115"/>
      <c r="O427" s="10"/>
      <c r="P427" s="10"/>
      <c r="Q427" s="480"/>
      <c r="R427" s="480"/>
      <c r="S427" s="10"/>
      <c r="T427" s="10"/>
      <c r="U427" s="10"/>
      <c r="V427" s="10"/>
      <c r="W427" s="10"/>
      <c r="X427" s="10"/>
      <c r="Y427" s="10"/>
      <c r="Z427" s="10"/>
      <c r="AA427" s="10"/>
    </row>
    <row r="428" spans="1:27" ht="15.75" customHeight="1">
      <c r="A428" s="83"/>
      <c r="B428" s="83"/>
      <c r="C428" s="129"/>
      <c r="D428" s="10"/>
      <c r="E428" s="129"/>
      <c r="F428" s="129"/>
      <c r="G428" s="129"/>
      <c r="H428" s="10"/>
      <c r="I428" s="10"/>
      <c r="J428" s="10"/>
      <c r="K428" s="10"/>
      <c r="L428" s="10"/>
      <c r="M428" s="83"/>
      <c r="N428" s="115"/>
      <c r="O428" s="10"/>
      <c r="P428" s="10"/>
      <c r="Q428" s="480"/>
      <c r="R428" s="480"/>
      <c r="S428" s="10"/>
      <c r="T428" s="10"/>
      <c r="U428" s="10"/>
      <c r="V428" s="10"/>
      <c r="W428" s="10"/>
      <c r="X428" s="10"/>
      <c r="Y428" s="10"/>
      <c r="Z428" s="10"/>
      <c r="AA428" s="10"/>
    </row>
    <row r="429" spans="1:27" ht="15.75" customHeight="1">
      <c r="A429" s="83"/>
      <c r="B429" s="83"/>
      <c r="C429" s="129"/>
      <c r="D429" s="10"/>
      <c r="E429" s="129"/>
      <c r="F429" s="129"/>
      <c r="G429" s="129"/>
      <c r="H429" s="10"/>
      <c r="I429" s="10"/>
      <c r="J429" s="10"/>
      <c r="K429" s="10"/>
      <c r="L429" s="10"/>
      <c r="M429" s="83"/>
      <c r="N429" s="115"/>
      <c r="O429" s="10"/>
      <c r="P429" s="10"/>
      <c r="Q429" s="480"/>
      <c r="R429" s="480"/>
      <c r="S429" s="10"/>
      <c r="T429" s="10"/>
      <c r="U429" s="10"/>
      <c r="V429" s="10"/>
      <c r="W429" s="10"/>
      <c r="X429" s="10"/>
      <c r="Y429" s="10"/>
      <c r="Z429" s="10"/>
      <c r="AA429" s="10"/>
    </row>
    <row r="430" spans="1:27" ht="15.75" customHeight="1">
      <c r="A430" s="83"/>
      <c r="B430" s="83"/>
      <c r="C430" s="129"/>
      <c r="D430" s="10"/>
      <c r="E430" s="129"/>
      <c r="F430" s="129"/>
      <c r="G430" s="129"/>
      <c r="H430" s="10"/>
      <c r="I430" s="10"/>
      <c r="J430" s="10"/>
      <c r="K430" s="10"/>
      <c r="L430" s="10"/>
      <c r="M430" s="83"/>
      <c r="N430" s="115"/>
      <c r="O430" s="10"/>
      <c r="P430" s="10"/>
      <c r="Q430" s="480"/>
      <c r="R430" s="480"/>
      <c r="S430" s="10"/>
      <c r="T430" s="10"/>
      <c r="U430" s="10"/>
      <c r="V430" s="10"/>
      <c r="W430" s="10"/>
      <c r="X430" s="10"/>
      <c r="Y430" s="10"/>
      <c r="Z430" s="10"/>
      <c r="AA430" s="10"/>
    </row>
    <row r="431" spans="1:27" ht="15.75" customHeight="1">
      <c r="A431" s="83"/>
      <c r="B431" s="83"/>
      <c r="C431" s="129"/>
      <c r="D431" s="10"/>
      <c r="E431" s="129"/>
      <c r="F431" s="129"/>
      <c r="G431" s="129"/>
      <c r="H431" s="10"/>
      <c r="I431" s="10"/>
      <c r="J431" s="10"/>
      <c r="K431" s="10"/>
      <c r="L431" s="10"/>
      <c r="M431" s="83"/>
      <c r="N431" s="115"/>
      <c r="O431" s="10"/>
      <c r="P431" s="10"/>
      <c r="Q431" s="480"/>
      <c r="R431" s="480"/>
      <c r="S431" s="10"/>
      <c r="T431" s="10"/>
      <c r="U431" s="10"/>
      <c r="V431" s="10"/>
      <c r="W431" s="10"/>
      <c r="X431" s="10"/>
      <c r="Y431" s="10"/>
      <c r="Z431" s="10"/>
      <c r="AA431" s="10"/>
    </row>
    <row r="432" spans="1:27" ht="15.75" customHeight="1">
      <c r="A432" s="83"/>
      <c r="B432" s="83"/>
      <c r="C432" s="129"/>
      <c r="D432" s="10"/>
      <c r="E432" s="129"/>
      <c r="F432" s="129"/>
      <c r="G432" s="129"/>
      <c r="H432" s="10"/>
      <c r="I432" s="10"/>
      <c r="J432" s="10"/>
      <c r="K432" s="10"/>
      <c r="L432" s="10"/>
      <c r="M432" s="83"/>
      <c r="N432" s="115"/>
      <c r="O432" s="10"/>
      <c r="P432" s="10"/>
      <c r="Q432" s="480"/>
      <c r="R432" s="480"/>
      <c r="S432" s="10"/>
      <c r="T432" s="10"/>
      <c r="U432" s="10"/>
      <c r="V432" s="10"/>
      <c r="W432" s="10"/>
      <c r="X432" s="10"/>
      <c r="Y432" s="10"/>
      <c r="Z432" s="10"/>
      <c r="AA432" s="10"/>
    </row>
    <row r="433" spans="1:27" ht="15.75" customHeight="1">
      <c r="A433" s="83"/>
      <c r="B433" s="83"/>
      <c r="C433" s="129"/>
      <c r="D433" s="10"/>
      <c r="E433" s="129"/>
      <c r="F433" s="129"/>
      <c r="G433" s="129"/>
      <c r="H433" s="10"/>
      <c r="I433" s="10"/>
      <c r="J433" s="10"/>
      <c r="K433" s="10"/>
      <c r="L433" s="10"/>
      <c r="M433" s="83"/>
      <c r="N433" s="115"/>
      <c r="O433" s="10"/>
      <c r="P433" s="10"/>
      <c r="Q433" s="480"/>
      <c r="R433" s="480"/>
      <c r="S433" s="10"/>
      <c r="T433" s="10"/>
      <c r="U433" s="10"/>
      <c r="V433" s="10"/>
      <c r="W433" s="10"/>
      <c r="X433" s="10"/>
      <c r="Y433" s="10"/>
      <c r="Z433" s="10"/>
      <c r="AA433" s="10"/>
    </row>
    <row r="434" spans="1:27" ht="15.75" customHeight="1">
      <c r="A434" s="83"/>
      <c r="B434" s="83"/>
      <c r="C434" s="129"/>
      <c r="D434" s="10"/>
      <c r="E434" s="129"/>
      <c r="F434" s="129"/>
      <c r="G434" s="129"/>
      <c r="H434" s="10"/>
      <c r="I434" s="10"/>
      <c r="J434" s="10"/>
      <c r="K434" s="10"/>
      <c r="L434" s="10"/>
      <c r="M434" s="83"/>
      <c r="N434" s="115"/>
      <c r="O434" s="10"/>
      <c r="P434" s="10"/>
      <c r="Q434" s="480"/>
      <c r="R434" s="480"/>
      <c r="S434" s="10"/>
      <c r="T434" s="10"/>
      <c r="U434" s="10"/>
      <c r="V434" s="10"/>
      <c r="W434" s="10"/>
      <c r="X434" s="10"/>
      <c r="Y434" s="10"/>
      <c r="Z434" s="10"/>
      <c r="AA434" s="10"/>
    </row>
    <row r="435" spans="1:27" ht="15.75" customHeight="1">
      <c r="A435" s="83"/>
      <c r="B435" s="83"/>
      <c r="C435" s="129"/>
      <c r="D435" s="10"/>
      <c r="E435" s="129"/>
      <c r="F435" s="129"/>
      <c r="G435" s="129"/>
      <c r="H435" s="10"/>
      <c r="I435" s="10"/>
      <c r="J435" s="10"/>
      <c r="K435" s="10"/>
      <c r="L435" s="10"/>
      <c r="M435" s="83"/>
      <c r="N435" s="115"/>
      <c r="O435" s="10"/>
      <c r="P435" s="10"/>
      <c r="Q435" s="480"/>
      <c r="R435" s="480"/>
      <c r="S435" s="10"/>
      <c r="T435" s="10"/>
      <c r="U435" s="10"/>
      <c r="V435" s="10"/>
      <c r="W435" s="10"/>
      <c r="X435" s="10"/>
      <c r="Y435" s="10"/>
      <c r="Z435" s="10"/>
      <c r="AA435" s="10"/>
    </row>
    <row r="436" spans="1:27" ht="15.75" customHeight="1">
      <c r="A436" s="83"/>
      <c r="B436" s="83"/>
      <c r="C436" s="129"/>
      <c r="D436" s="10"/>
      <c r="E436" s="129"/>
      <c r="F436" s="129"/>
      <c r="G436" s="129"/>
      <c r="H436" s="10"/>
      <c r="I436" s="10"/>
      <c r="J436" s="10"/>
      <c r="K436" s="10"/>
      <c r="L436" s="10"/>
      <c r="M436" s="83"/>
      <c r="N436" s="115"/>
      <c r="O436" s="10"/>
      <c r="P436" s="10"/>
      <c r="Q436" s="480"/>
      <c r="R436" s="480"/>
      <c r="S436" s="10"/>
      <c r="T436" s="10"/>
      <c r="U436" s="10"/>
      <c r="V436" s="10"/>
      <c r="W436" s="10"/>
      <c r="X436" s="10"/>
      <c r="Y436" s="10"/>
      <c r="Z436" s="10"/>
      <c r="AA436" s="10"/>
    </row>
    <row r="437" spans="1:27" ht="15.75" customHeight="1">
      <c r="A437" s="83"/>
      <c r="B437" s="83"/>
      <c r="C437" s="129"/>
      <c r="D437" s="10"/>
      <c r="E437" s="129"/>
      <c r="F437" s="129"/>
      <c r="G437" s="129"/>
      <c r="H437" s="10"/>
      <c r="I437" s="10"/>
      <c r="J437" s="10"/>
      <c r="K437" s="10"/>
      <c r="L437" s="10"/>
      <c r="M437" s="83"/>
      <c r="N437" s="115"/>
      <c r="O437" s="10"/>
      <c r="P437" s="10"/>
      <c r="Q437" s="480"/>
      <c r="R437" s="480"/>
      <c r="S437" s="10"/>
      <c r="T437" s="10"/>
      <c r="U437" s="10"/>
      <c r="V437" s="10"/>
      <c r="W437" s="10"/>
      <c r="X437" s="10"/>
      <c r="Y437" s="10"/>
      <c r="Z437" s="10"/>
      <c r="AA437" s="10"/>
    </row>
    <row r="438" spans="1:27" ht="15.75" customHeight="1">
      <c r="A438" s="83"/>
      <c r="B438" s="83"/>
      <c r="C438" s="129"/>
      <c r="D438" s="10"/>
      <c r="E438" s="129"/>
      <c r="F438" s="129"/>
      <c r="G438" s="129"/>
      <c r="H438" s="10"/>
      <c r="I438" s="10"/>
      <c r="J438" s="10"/>
      <c r="K438" s="10"/>
      <c r="L438" s="10"/>
      <c r="M438" s="83"/>
      <c r="N438" s="115"/>
      <c r="O438" s="10"/>
      <c r="P438" s="10"/>
      <c r="Q438" s="480"/>
      <c r="R438" s="480"/>
      <c r="S438" s="10"/>
      <c r="T438" s="10"/>
      <c r="U438" s="10"/>
      <c r="V438" s="10"/>
      <c r="W438" s="10"/>
      <c r="X438" s="10"/>
      <c r="Y438" s="10"/>
      <c r="Z438" s="10"/>
      <c r="AA438" s="10"/>
    </row>
    <row r="439" spans="1:27" ht="15.75" customHeight="1">
      <c r="A439" s="83"/>
      <c r="B439" s="83"/>
      <c r="C439" s="129"/>
      <c r="D439" s="10"/>
      <c r="E439" s="129"/>
      <c r="F439" s="129"/>
      <c r="G439" s="129"/>
      <c r="H439" s="10"/>
      <c r="I439" s="10"/>
      <c r="J439" s="10"/>
      <c r="K439" s="10"/>
      <c r="L439" s="10"/>
      <c r="M439" s="83"/>
      <c r="N439" s="115"/>
      <c r="O439" s="10"/>
      <c r="P439" s="10"/>
      <c r="Q439" s="480"/>
      <c r="R439" s="480"/>
      <c r="S439" s="10"/>
      <c r="T439" s="10"/>
      <c r="U439" s="10"/>
      <c r="V439" s="10"/>
      <c r="W439" s="10"/>
      <c r="X439" s="10"/>
      <c r="Y439" s="10"/>
      <c r="Z439" s="10"/>
      <c r="AA439" s="10"/>
    </row>
    <row r="440" spans="1:27" ht="15.75" customHeight="1">
      <c r="A440" s="83"/>
      <c r="B440" s="83"/>
      <c r="C440" s="129"/>
      <c r="D440" s="10"/>
      <c r="E440" s="129"/>
      <c r="F440" s="129"/>
      <c r="G440" s="129"/>
      <c r="H440" s="10"/>
      <c r="I440" s="10"/>
      <c r="J440" s="10"/>
      <c r="K440" s="10"/>
      <c r="L440" s="10"/>
      <c r="M440" s="83"/>
      <c r="N440" s="115"/>
      <c r="O440" s="10"/>
      <c r="P440" s="10"/>
      <c r="Q440" s="480"/>
      <c r="R440" s="480"/>
      <c r="S440" s="10"/>
      <c r="T440" s="10"/>
      <c r="U440" s="10"/>
      <c r="V440" s="10"/>
      <c r="W440" s="10"/>
      <c r="X440" s="10"/>
      <c r="Y440" s="10"/>
      <c r="Z440" s="10"/>
      <c r="AA440" s="10"/>
    </row>
    <row r="441" spans="1:27" ht="15.75" customHeight="1">
      <c r="A441" s="83"/>
      <c r="B441" s="83"/>
      <c r="C441" s="129"/>
      <c r="D441" s="10"/>
      <c r="E441" s="129"/>
      <c r="F441" s="129"/>
      <c r="G441" s="129"/>
      <c r="H441" s="10"/>
      <c r="I441" s="10"/>
      <c r="J441" s="10"/>
      <c r="K441" s="10"/>
      <c r="L441" s="10"/>
      <c r="M441" s="83"/>
      <c r="N441" s="115"/>
      <c r="O441" s="10"/>
      <c r="P441" s="10"/>
      <c r="Q441" s="480"/>
      <c r="R441" s="480"/>
      <c r="S441" s="10"/>
      <c r="T441" s="10"/>
      <c r="U441" s="10"/>
      <c r="V441" s="10"/>
      <c r="W441" s="10"/>
      <c r="X441" s="10"/>
      <c r="Y441" s="10"/>
      <c r="Z441" s="10"/>
      <c r="AA441" s="10"/>
    </row>
    <row r="442" spans="1:27" ht="15.75" customHeight="1">
      <c r="A442" s="83"/>
      <c r="B442" s="83"/>
      <c r="C442" s="129"/>
      <c r="D442" s="10"/>
      <c r="E442" s="129"/>
      <c r="F442" s="129"/>
      <c r="G442" s="129"/>
      <c r="H442" s="10"/>
      <c r="I442" s="10"/>
      <c r="J442" s="10"/>
      <c r="K442" s="10"/>
      <c r="L442" s="10"/>
      <c r="M442" s="83"/>
      <c r="N442" s="115"/>
      <c r="O442" s="10"/>
      <c r="P442" s="10"/>
      <c r="Q442" s="480"/>
      <c r="R442" s="480"/>
      <c r="S442" s="10"/>
      <c r="T442" s="10"/>
      <c r="U442" s="10"/>
      <c r="V442" s="10"/>
      <c r="W442" s="10"/>
      <c r="X442" s="10"/>
      <c r="Y442" s="10"/>
      <c r="Z442" s="10"/>
      <c r="AA442" s="10"/>
    </row>
    <row r="443" spans="1:27" ht="15.75" customHeight="1">
      <c r="A443" s="83"/>
      <c r="B443" s="83"/>
      <c r="C443" s="129"/>
      <c r="D443" s="10"/>
      <c r="E443" s="129"/>
      <c r="F443" s="129"/>
      <c r="G443" s="129"/>
      <c r="H443" s="10"/>
      <c r="I443" s="10"/>
      <c r="J443" s="10"/>
      <c r="K443" s="10"/>
      <c r="L443" s="10"/>
      <c r="M443" s="83"/>
      <c r="N443" s="115"/>
      <c r="O443" s="10"/>
      <c r="P443" s="10"/>
      <c r="Q443" s="480"/>
      <c r="R443" s="480"/>
      <c r="S443" s="10"/>
      <c r="T443" s="10"/>
      <c r="U443" s="10"/>
      <c r="V443" s="10"/>
      <c r="W443" s="10"/>
      <c r="X443" s="10"/>
      <c r="Y443" s="10"/>
      <c r="Z443" s="10"/>
      <c r="AA443" s="10"/>
    </row>
    <row r="444" spans="1:27" ht="15.75" customHeight="1">
      <c r="A444" s="83"/>
      <c r="B444" s="83"/>
      <c r="C444" s="129"/>
      <c r="D444" s="10"/>
      <c r="E444" s="129"/>
      <c r="F444" s="129"/>
      <c r="G444" s="129"/>
      <c r="H444" s="10"/>
      <c r="I444" s="10"/>
      <c r="J444" s="10"/>
      <c r="K444" s="10"/>
      <c r="L444" s="10"/>
      <c r="M444" s="83"/>
      <c r="N444" s="115"/>
      <c r="O444" s="10"/>
      <c r="P444" s="10"/>
      <c r="Q444" s="480"/>
      <c r="R444" s="480"/>
      <c r="S444" s="10"/>
      <c r="T444" s="10"/>
      <c r="U444" s="10"/>
      <c r="V444" s="10"/>
      <c r="W444" s="10"/>
      <c r="X444" s="10"/>
      <c r="Y444" s="10"/>
      <c r="Z444" s="10"/>
      <c r="AA444" s="10"/>
    </row>
    <row r="445" spans="1:27" ht="15.75" customHeight="1">
      <c r="A445" s="83"/>
      <c r="B445" s="83"/>
      <c r="C445" s="129"/>
      <c r="D445" s="10"/>
      <c r="E445" s="129"/>
      <c r="F445" s="129"/>
      <c r="G445" s="129"/>
      <c r="H445" s="10"/>
      <c r="I445" s="10"/>
      <c r="J445" s="10"/>
      <c r="K445" s="10"/>
      <c r="L445" s="10"/>
      <c r="M445" s="83"/>
      <c r="N445" s="115"/>
      <c r="O445" s="10"/>
      <c r="P445" s="10"/>
      <c r="Q445" s="480"/>
      <c r="R445" s="480"/>
      <c r="S445" s="10"/>
      <c r="T445" s="10"/>
      <c r="U445" s="10"/>
      <c r="V445" s="10"/>
      <c r="W445" s="10"/>
      <c r="X445" s="10"/>
      <c r="Y445" s="10"/>
      <c r="Z445" s="10"/>
      <c r="AA445" s="10"/>
    </row>
    <row r="446" spans="1:27" ht="15.75" customHeight="1">
      <c r="A446" s="83"/>
      <c r="B446" s="83"/>
      <c r="C446" s="129"/>
      <c r="D446" s="10"/>
      <c r="E446" s="129"/>
      <c r="F446" s="129"/>
      <c r="G446" s="129"/>
      <c r="H446" s="10"/>
      <c r="I446" s="10"/>
      <c r="J446" s="10"/>
      <c r="K446" s="10"/>
      <c r="L446" s="10"/>
      <c r="M446" s="83"/>
      <c r="N446" s="115"/>
      <c r="O446" s="10"/>
      <c r="P446" s="10"/>
      <c r="Q446" s="480"/>
      <c r="R446" s="480"/>
      <c r="S446" s="10"/>
      <c r="T446" s="10"/>
      <c r="U446" s="10"/>
      <c r="V446" s="10"/>
      <c r="W446" s="10"/>
      <c r="X446" s="10"/>
      <c r="Y446" s="10"/>
      <c r="Z446" s="10"/>
      <c r="AA446" s="10"/>
    </row>
    <row r="447" spans="1:27" ht="15.75" customHeight="1">
      <c r="A447" s="83"/>
      <c r="B447" s="83"/>
      <c r="C447" s="129"/>
      <c r="D447" s="10"/>
      <c r="E447" s="129"/>
      <c r="F447" s="129"/>
      <c r="G447" s="129"/>
      <c r="H447" s="10"/>
      <c r="I447" s="10"/>
      <c r="J447" s="10"/>
      <c r="K447" s="10"/>
      <c r="L447" s="10"/>
      <c r="M447" s="83"/>
      <c r="N447" s="115"/>
      <c r="O447" s="10"/>
      <c r="P447" s="10"/>
      <c r="Q447" s="480"/>
      <c r="R447" s="480"/>
      <c r="S447" s="10"/>
      <c r="T447" s="10"/>
      <c r="U447" s="10"/>
      <c r="V447" s="10"/>
      <c r="W447" s="10"/>
      <c r="X447" s="10"/>
      <c r="Y447" s="10"/>
      <c r="Z447" s="10"/>
      <c r="AA447" s="10"/>
    </row>
    <row r="448" spans="1:27" ht="15.75" customHeight="1">
      <c r="A448" s="83"/>
      <c r="B448" s="83"/>
      <c r="C448" s="129"/>
      <c r="D448" s="10"/>
      <c r="E448" s="129"/>
      <c r="F448" s="129"/>
      <c r="G448" s="129"/>
      <c r="H448" s="10"/>
      <c r="I448" s="10"/>
      <c r="J448" s="10"/>
      <c r="K448" s="10"/>
      <c r="L448" s="10"/>
      <c r="M448" s="83"/>
      <c r="N448" s="115"/>
      <c r="O448" s="10"/>
      <c r="P448" s="10"/>
      <c r="Q448" s="480"/>
      <c r="R448" s="480"/>
      <c r="S448" s="10"/>
      <c r="T448" s="10"/>
      <c r="U448" s="10"/>
      <c r="V448" s="10"/>
      <c r="W448" s="10"/>
      <c r="X448" s="10"/>
      <c r="Y448" s="10"/>
      <c r="Z448" s="10"/>
      <c r="AA448" s="10"/>
    </row>
    <row r="449" spans="1:27" ht="15.75" customHeight="1">
      <c r="A449" s="83"/>
      <c r="B449" s="83"/>
      <c r="C449" s="129"/>
      <c r="D449" s="10"/>
      <c r="E449" s="129"/>
      <c r="F449" s="129"/>
      <c r="G449" s="129"/>
      <c r="H449" s="10"/>
      <c r="I449" s="10"/>
      <c r="J449" s="10"/>
      <c r="K449" s="10"/>
      <c r="L449" s="10"/>
      <c r="M449" s="83"/>
      <c r="N449" s="115"/>
      <c r="O449" s="10"/>
      <c r="P449" s="10"/>
      <c r="Q449" s="480"/>
      <c r="R449" s="480"/>
      <c r="S449" s="10"/>
      <c r="T449" s="10"/>
      <c r="U449" s="10"/>
      <c r="V449" s="10"/>
      <c r="W449" s="10"/>
      <c r="X449" s="10"/>
      <c r="Y449" s="10"/>
      <c r="Z449" s="10"/>
      <c r="AA449" s="10"/>
    </row>
    <row r="450" spans="1:27" ht="15.75" customHeight="1">
      <c r="A450" s="83"/>
      <c r="B450" s="83"/>
      <c r="C450" s="129"/>
      <c r="D450" s="10"/>
      <c r="E450" s="129"/>
      <c r="F450" s="129"/>
      <c r="G450" s="129"/>
      <c r="H450" s="10"/>
      <c r="I450" s="10"/>
      <c r="J450" s="10"/>
      <c r="K450" s="10"/>
      <c r="L450" s="10"/>
      <c r="M450" s="83"/>
      <c r="N450" s="115"/>
      <c r="O450" s="10"/>
      <c r="P450" s="10"/>
      <c r="Q450" s="480"/>
      <c r="R450" s="480"/>
      <c r="S450" s="10"/>
      <c r="T450" s="10"/>
      <c r="U450" s="10"/>
      <c r="V450" s="10"/>
      <c r="W450" s="10"/>
      <c r="X450" s="10"/>
      <c r="Y450" s="10"/>
      <c r="Z450" s="10"/>
      <c r="AA450" s="10"/>
    </row>
    <row r="451" spans="1:27" ht="15.75" customHeight="1">
      <c r="A451" s="83"/>
      <c r="B451" s="83"/>
      <c r="C451" s="129"/>
      <c r="D451" s="10"/>
      <c r="E451" s="129"/>
      <c r="F451" s="129"/>
      <c r="G451" s="129"/>
      <c r="H451" s="10"/>
      <c r="I451" s="10"/>
      <c r="J451" s="10"/>
      <c r="K451" s="10"/>
      <c r="L451" s="10"/>
      <c r="M451" s="83"/>
      <c r="N451" s="115"/>
      <c r="O451" s="10"/>
      <c r="P451" s="10"/>
      <c r="Q451" s="480"/>
      <c r="R451" s="480"/>
      <c r="S451" s="10"/>
      <c r="T451" s="10"/>
      <c r="U451" s="10"/>
      <c r="V451" s="10"/>
      <c r="W451" s="10"/>
      <c r="X451" s="10"/>
      <c r="Y451" s="10"/>
      <c r="Z451" s="10"/>
      <c r="AA451" s="10"/>
    </row>
    <row r="452" spans="1:27" ht="15.75" customHeight="1">
      <c r="A452" s="83"/>
      <c r="B452" s="83"/>
      <c r="C452" s="129"/>
      <c r="D452" s="10"/>
      <c r="E452" s="129"/>
      <c r="F452" s="129"/>
      <c r="G452" s="129"/>
      <c r="H452" s="10"/>
      <c r="I452" s="10"/>
      <c r="J452" s="10"/>
      <c r="K452" s="10"/>
      <c r="L452" s="10"/>
      <c r="M452" s="83"/>
      <c r="N452" s="115"/>
      <c r="O452" s="10"/>
      <c r="P452" s="10"/>
      <c r="Q452" s="480"/>
      <c r="R452" s="480"/>
      <c r="S452" s="10"/>
      <c r="T452" s="10"/>
      <c r="U452" s="10"/>
      <c r="V452" s="10"/>
      <c r="W452" s="10"/>
      <c r="X452" s="10"/>
      <c r="Y452" s="10"/>
      <c r="Z452" s="10"/>
      <c r="AA452" s="10"/>
    </row>
    <row r="453" spans="1:27" ht="15.75" customHeight="1">
      <c r="A453" s="83"/>
      <c r="B453" s="83"/>
      <c r="C453" s="129"/>
      <c r="D453" s="10"/>
      <c r="E453" s="129"/>
      <c r="F453" s="129"/>
      <c r="G453" s="129"/>
      <c r="H453" s="10"/>
      <c r="I453" s="10"/>
      <c r="J453" s="10"/>
      <c r="K453" s="10"/>
      <c r="L453" s="10"/>
      <c r="M453" s="83"/>
      <c r="N453" s="115"/>
      <c r="O453" s="10"/>
      <c r="P453" s="10"/>
      <c r="Q453" s="480"/>
      <c r="R453" s="480"/>
      <c r="S453" s="10"/>
      <c r="T453" s="10"/>
      <c r="U453" s="10"/>
      <c r="V453" s="10"/>
      <c r="W453" s="10"/>
      <c r="X453" s="10"/>
      <c r="Y453" s="10"/>
      <c r="Z453" s="10"/>
      <c r="AA453" s="10"/>
    </row>
    <row r="454" spans="1:27" ht="15.75" customHeight="1">
      <c r="A454" s="83"/>
      <c r="B454" s="83"/>
      <c r="C454" s="129"/>
      <c r="D454" s="10"/>
      <c r="E454" s="129"/>
      <c r="F454" s="129"/>
      <c r="G454" s="129"/>
      <c r="H454" s="10"/>
      <c r="I454" s="10"/>
      <c r="J454" s="10"/>
      <c r="K454" s="10"/>
      <c r="L454" s="10"/>
      <c r="M454" s="83"/>
      <c r="N454" s="115"/>
      <c r="O454" s="10"/>
      <c r="P454" s="10"/>
      <c r="Q454" s="480"/>
      <c r="R454" s="480"/>
      <c r="S454" s="10"/>
      <c r="T454" s="10"/>
      <c r="U454" s="10"/>
      <c r="V454" s="10"/>
      <c r="W454" s="10"/>
      <c r="X454" s="10"/>
      <c r="Y454" s="10"/>
      <c r="Z454" s="10"/>
      <c r="AA454" s="10"/>
    </row>
    <row r="455" spans="1:27" ht="15.75" customHeight="1">
      <c r="A455" s="83"/>
      <c r="B455" s="83"/>
      <c r="C455" s="129"/>
      <c r="D455" s="10"/>
      <c r="E455" s="129"/>
      <c r="F455" s="129"/>
      <c r="G455" s="129"/>
      <c r="H455" s="10"/>
      <c r="I455" s="10"/>
      <c r="J455" s="10"/>
      <c r="K455" s="10"/>
      <c r="L455" s="10"/>
      <c r="M455" s="83"/>
      <c r="N455" s="115"/>
      <c r="O455" s="10"/>
      <c r="P455" s="10"/>
      <c r="Q455" s="480"/>
      <c r="R455" s="480"/>
      <c r="S455" s="10"/>
      <c r="T455" s="10"/>
      <c r="U455" s="10"/>
      <c r="V455" s="10"/>
      <c r="W455" s="10"/>
      <c r="X455" s="10"/>
      <c r="Y455" s="10"/>
      <c r="Z455" s="10"/>
      <c r="AA455" s="10"/>
    </row>
    <row r="456" spans="1:27" ht="15.75" customHeight="1">
      <c r="A456" s="83"/>
      <c r="B456" s="83"/>
      <c r="C456" s="129"/>
      <c r="D456" s="10"/>
      <c r="E456" s="129"/>
      <c r="F456" s="129"/>
      <c r="G456" s="129"/>
      <c r="H456" s="10"/>
      <c r="I456" s="10"/>
      <c r="J456" s="10"/>
      <c r="K456" s="10"/>
      <c r="L456" s="10"/>
      <c r="M456" s="83"/>
      <c r="N456" s="115"/>
      <c r="O456" s="10"/>
      <c r="P456" s="10"/>
      <c r="Q456" s="480"/>
      <c r="R456" s="480"/>
      <c r="S456" s="10"/>
      <c r="T456" s="10"/>
      <c r="U456" s="10"/>
      <c r="V456" s="10"/>
      <c r="W456" s="10"/>
      <c r="X456" s="10"/>
      <c r="Y456" s="10"/>
      <c r="Z456" s="10"/>
      <c r="AA456" s="10"/>
    </row>
    <row r="457" spans="1:27" ht="15.75" customHeight="1">
      <c r="A457" s="83"/>
      <c r="B457" s="83"/>
      <c r="C457" s="129"/>
      <c r="D457" s="10"/>
      <c r="E457" s="129"/>
      <c r="F457" s="129"/>
      <c r="G457" s="129"/>
      <c r="H457" s="10"/>
      <c r="I457" s="10"/>
      <c r="J457" s="10"/>
      <c r="K457" s="10"/>
      <c r="L457" s="10"/>
      <c r="M457" s="83"/>
      <c r="N457" s="115"/>
      <c r="O457" s="10"/>
      <c r="P457" s="10"/>
      <c r="Q457" s="480"/>
      <c r="R457" s="480"/>
      <c r="S457" s="10"/>
      <c r="T457" s="10"/>
      <c r="U457" s="10"/>
      <c r="V457" s="10"/>
      <c r="W457" s="10"/>
      <c r="X457" s="10"/>
      <c r="Y457" s="10"/>
      <c r="Z457" s="10"/>
      <c r="AA457" s="10"/>
    </row>
    <row r="458" spans="1:27" ht="15.75" customHeight="1">
      <c r="A458" s="83"/>
      <c r="B458" s="83"/>
      <c r="C458" s="129"/>
      <c r="D458" s="10"/>
      <c r="E458" s="129"/>
      <c r="F458" s="129"/>
      <c r="G458" s="129"/>
      <c r="H458" s="10"/>
      <c r="I458" s="10"/>
      <c r="J458" s="10"/>
      <c r="K458" s="10"/>
      <c r="L458" s="10"/>
      <c r="M458" s="83"/>
      <c r="N458" s="115"/>
      <c r="O458" s="10"/>
      <c r="P458" s="10"/>
      <c r="Q458" s="480"/>
      <c r="R458" s="480"/>
      <c r="S458" s="10"/>
      <c r="T458" s="10"/>
      <c r="U458" s="10"/>
      <c r="V458" s="10"/>
      <c r="W458" s="10"/>
      <c r="X458" s="10"/>
      <c r="Y458" s="10"/>
      <c r="Z458" s="10"/>
      <c r="AA458" s="10"/>
    </row>
    <row r="459" spans="1:27" ht="15.75" customHeight="1">
      <c r="A459" s="83"/>
      <c r="B459" s="83"/>
      <c r="C459" s="129"/>
      <c r="D459" s="10"/>
      <c r="E459" s="129"/>
      <c r="F459" s="129"/>
      <c r="G459" s="129"/>
      <c r="H459" s="10"/>
      <c r="I459" s="10"/>
      <c r="J459" s="10"/>
      <c r="K459" s="10"/>
      <c r="L459" s="10"/>
      <c r="M459" s="83"/>
      <c r="N459" s="115"/>
      <c r="O459" s="10"/>
      <c r="P459" s="10"/>
      <c r="Q459" s="480"/>
      <c r="R459" s="480"/>
      <c r="S459" s="10"/>
      <c r="T459" s="10"/>
      <c r="U459" s="10"/>
      <c r="V459" s="10"/>
      <c r="W459" s="10"/>
      <c r="X459" s="10"/>
      <c r="Y459" s="10"/>
      <c r="Z459" s="10"/>
      <c r="AA459" s="10"/>
    </row>
    <row r="460" spans="1:27" ht="15.75" customHeight="1">
      <c r="A460" s="83"/>
      <c r="B460" s="83"/>
      <c r="C460" s="129"/>
      <c r="D460" s="10"/>
      <c r="E460" s="129"/>
      <c r="F460" s="129"/>
      <c r="G460" s="129"/>
      <c r="H460" s="10"/>
      <c r="I460" s="10"/>
      <c r="J460" s="10"/>
      <c r="K460" s="10"/>
      <c r="L460" s="10"/>
      <c r="M460" s="83"/>
      <c r="N460" s="115"/>
      <c r="O460" s="10"/>
      <c r="P460" s="10"/>
      <c r="Q460" s="480"/>
      <c r="R460" s="480"/>
      <c r="S460" s="10"/>
      <c r="T460" s="10"/>
      <c r="U460" s="10"/>
      <c r="V460" s="10"/>
      <c r="W460" s="10"/>
      <c r="X460" s="10"/>
      <c r="Y460" s="10"/>
      <c r="Z460" s="10"/>
      <c r="AA460" s="10"/>
    </row>
    <row r="461" spans="1:27" ht="15.75" customHeight="1">
      <c r="A461" s="83"/>
      <c r="B461" s="83"/>
      <c r="C461" s="129"/>
      <c r="D461" s="10"/>
      <c r="E461" s="129"/>
      <c r="F461" s="129"/>
      <c r="G461" s="129"/>
      <c r="H461" s="10"/>
      <c r="I461" s="10"/>
      <c r="J461" s="10"/>
      <c r="K461" s="10"/>
      <c r="L461" s="10"/>
      <c r="M461" s="83"/>
      <c r="N461" s="115"/>
      <c r="O461" s="10"/>
      <c r="P461" s="10"/>
      <c r="Q461" s="480"/>
      <c r="R461" s="480"/>
      <c r="S461" s="10"/>
      <c r="T461" s="10"/>
      <c r="U461" s="10"/>
      <c r="V461" s="10"/>
      <c r="W461" s="10"/>
      <c r="X461" s="10"/>
      <c r="Y461" s="10"/>
      <c r="Z461" s="10"/>
      <c r="AA461" s="10"/>
    </row>
    <row r="462" spans="1:27" ht="15.75" customHeight="1">
      <c r="A462" s="83"/>
      <c r="B462" s="83"/>
      <c r="C462" s="129"/>
      <c r="D462" s="10"/>
      <c r="E462" s="129"/>
      <c r="F462" s="129"/>
      <c r="G462" s="129"/>
      <c r="H462" s="10"/>
      <c r="I462" s="10"/>
      <c r="J462" s="10"/>
      <c r="K462" s="10"/>
      <c r="L462" s="10"/>
      <c r="M462" s="83"/>
      <c r="N462" s="115"/>
      <c r="O462" s="10"/>
      <c r="P462" s="10"/>
      <c r="Q462" s="480"/>
      <c r="R462" s="480"/>
      <c r="S462" s="10"/>
      <c r="T462" s="10"/>
      <c r="U462" s="10"/>
      <c r="V462" s="10"/>
      <c r="W462" s="10"/>
      <c r="X462" s="10"/>
      <c r="Y462" s="10"/>
      <c r="Z462" s="10"/>
      <c r="AA462" s="10"/>
    </row>
    <row r="463" spans="1:27" ht="15.75" customHeight="1">
      <c r="A463" s="83"/>
      <c r="B463" s="83"/>
      <c r="C463" s="129"/>
      <c r="D463" s="10"/>
      <c r="E463" s="129"/>
      <c r="F463" s="129"/>
      <c r="G463" s="129"/>
      <c r="H463" s="10"/>
      <c r="I463" s="10"/>
      <c r="J463" s="10"/>
      <c r="K463" s="10"/>
      <c r="L463" s="10"/>
      <c r="M463" s="83"/>
      <c r="N463" s="115"/>
      <c r="O463" s="10"/>
      <c r="P463" s="10"/>
      <c r="Q463" s="480"/>
      <c r="R463" s="480"/>
      <c r="S463" s="10"/>
      <c r="T463" s="10"/>
      <c r="U463" s="10"/>
      <c r="V463" s="10"/>
      <c r="W463" s="10"/>
      <c r="X463" s="10"/>
      <c r="Y463" s="10"/>
      <c r="Z463" s="10"/>
      <c r="AA463" s="10"/>
    </row>
    <row r="464" spans="1:27" ht="15.75" customHeight="1">
      <c r="A464" s="83"/>
      <c r="B464" s="83"/>
      <c r="C464" s="129"/>
      <c r="D464" s="10"/>
      <c r="E464" s="129"/>
      <c r="F464" s="129"/>
      <c r="G464" s="129"/>
      <c r="H464" s="10"/>
      <c r="I464" s="10"/>
      <c r="J464" s="10"/>
      <c r="K464" s="10"/>
      <c r="L464" s="10"/>
      <c r="M464" s="83"/>
      <c r="N464" s="115"/>
      <c r="O464" s="10"/>
      <c r="P464" s="10"/>
      <c r="Q464" s="480"/>
      <c r="R464" s="480"/>
      <c r="S464" s="10"/>
      <c r="T464" s="10"/>
      <c r="U464" s="10"/>
      <c r="V464" s="10"/>
      <c r="W464" s="10"/>
      <c r="X464" s="10"/>
      <c r="Y464" s="10"/>
      <c r="Z464" s="10"/>
      <c r="AA464" s="10"/>
    </row>
    <row r="465" spans="1:27" ht="15.75" customHeight="1">
      <c r="A465" s="83"/>
      <c r="B465" s="83"/>
      <c r="C465" s="129"/>
      <c r="D465" s="10"/>
      <c r="E465" s="129"/>
      <c r="F465" s="129"/>
      <c r="G465" s="129"/>
      <c r="H465" s="10"/>
      <c r="I465" s="10"/>
      <c r="J465" s="10"/>
      <c r="K465" s="10"/>
      <c r="L465" s="10"/>
      <c r="M465" s="83"/>
      <c r="N465" s="115"/>
      <c r="O465" s="10"/>
      <c r="P465" s="10"/>
      <c r="Q465" s="480"/>
      <c r="R465" s="480"/>
      <c r="S465" s="10"/>
      <c r="T465" s="10"/>
      <c r="U465" s="10"/>
      <c r="V465" s="10"/>
      <c r="W465" s="10"/>
      <c r="X465" s="10"/>
      <c r="Y465" s="10"/>
      <c r="Z465" s="10"/>
      <c r="AA465" s="10"/>
    </row>
    <row r="466" spans="1:27" ht="15.75" customHeight="1">
      <c r="A466" s="83"/>
      <c r="B466" s="83"/>
      <c r="C466" s="129"/>
      <c r="D466" s="10"/>
      <c r="E466" s="129"/>
      <c r="F466" s="129"/>
      <c r="G466" s="129"/>
      <c r="H466" s="10"/>
      <c r="I466" s="10"/>
      <c r="J466" s="10"/>
      <c r="K466" s="10"/>
      <c r="L466" s="10"/>
      <c r="M466" s="83"/>
      <c r="N466" s="115"/>
      <c r="O466" s="10"/>
      <c r="P466" s="10"/>
      <c r="Q466" s="480"/>
      <c r="R466" s="480"/>
      <c r="S466" s="10"/>
      <c r="T466" s="10"/>
      <c r="U466" s="10"/>
      <c r="V466" s="10"/>
      <c r="W466" s="10"/>
      <c r="X466" s="10"/>
      <c r="Y466" s="10"/>
      <c r="Z466" s="10"/>
      <c r="AA466" s="10"/>
    </row>
    <row r="467" spans="1:27" ht="15.75" customHeight="1">
      <c r="A467" s="83"/>
      <c r="B467" s="83"/>
      <c r="C467" s="129"/>
      <c r="D467" s="10"/>
      <c r="E467" s="129"/>
      <c r="F467" s="129"/>
      <c r="G467" s="129"/>
      <c r="H467" s="10"/>
      <c r="I467" s="10"/>
      <c r="J467" s="10"/>
      <c r="K467" s="10"/>
      <c r="L467" s="10"/>
      <c r="M467" s="83"/>
      <c r="N467" s="115"/>
      <c r="O467" s="10"/>
      <c r="P467" s="10"/>
      <c r="Q467" s="480"/>
      <c r="R467" s="480"/>
      <c r="S467" s="10"/>
      <c r="T467" s="10"/>
      <c r="U467" s="10"/>
      <c r="V467" s="10"/>
      <c r="W467" s="10"/>
      <c r="X467" s="10"/>
      <c r="Y467" s="10"/>
      <c r="Z467" s="10"/>
      <c r="AA467" s="10"/>
    </row>
    <row r="468" spans="1:27" ht="15.75" customHeight="1">
      <c r="A468" s="83"/>
      <c r="B468" s="83"/>
      <c r="C468" s="129"/>
      <c r="D468" s="10"/>
      <c r="E468" s="129"/>
      <c r="F468" s="129"/>
      <c r="G468" s="129"/>
      <c r="H468" s="10"/>
      <c r="I468" s="10"/>
      <c r="J468" s="10"/>
      <c r="K468" s="10"/>
      <c r="L468" s="10"/>
      <c r="M468" s="83"/>
      <c r="N468" s="115"/>
      <c r="O468" s="10"/>
      <c r="P468" s="10"/>
      <c r="Q468" s="480"/>
      <c r="R468" s="480"/>
      <c r="S468" s="10"/>
      <c r="T468" s="10"/>
      <c r="U468" s="10"/>
      <c r="V468" s="10"/>
      <c r="W468" s="10"/>
      <c r="X468" s="10"/>
      <c r="Y468" s="10"/>
      <c r="Z468" s="10"/>
      <c r="AA468" s="10"/>
    </row>
    <row r="469" spans="1:27" ht="15.75" customHeight="1">
      <c r="A469" s="83"/>
      <c r="B469" s="83"/>
      <c r="C469" s="129"/>
      <c r="D469" s="10"/>
      <c r="E469" s="129"/>
      <c r="F469" s="129"/>
      <c r="G469" s="129"/>
      <c r="H469" s="10"/>
      <c r="I469" s="10"/>
      <c r="J469" s="10"/>
      <c r="K469" s="10"/>
      <c r="L469" s="10"/>
      <c r="M469" s="83"/>
      <c r="N469" s="115"/>
      <c r="O469" s="10"/>
      <c r="P469" s="10"/>
      <c r="Q469" s="480"/>
      <c r="R469" s="480"/>
      <c r="S469" s="10"/>
      <c r="T469" s="10"/>
      <c r="U469" s="10"/>
      <c r="V469" s="10"/>
      <c r="W469" s="10"/>
      <c r="X469" s="10"/>
      <c r="Y469" s="10"/>
      <c r="Z469" s="10"/>
      <c r="AA469" s="10"/>
    </row>
    <row r="470" spans="1:27" ht="15.75" customHeight="1">
      <c r="A470" s="83"/>
      <c r="B470" s="83"/>
      <c r="C470" s="129"/>
      <c r="D470" s="10"/>
      <c r="E470" s="129"/>
      <c r="F470" s="129"/>
      <c r="G470" s="129"/>
      <c r="H470" s="10"/>
      <c r="I470" s="10"/>
      <c r="J470" s="10"/>
      <c r="K470" s="10"/>
      <c r="L470" s="10"/>
      <c r="M470" s="83"/>
      <c r="N470" s="115"/>
      <c r="O470" s="10"/>
      <c r="P470" s="10"/>
      <c r="Q470" s="480"/>
      <c r="R470" s="480"/>
      <c r="S470" s="10"/>
      <c r="T470" s="10"/>
      <c r="U470" s="10"/>
      <c r="V470" s="10"/>
      <c r="W470" s="10"/>
      <c r="X470" s="10"/>
      <c r="Y470" s="10"/>
      <c r="Z470" s="10"/>
      <c r="AA470" s="10"/>
    </row>
    <row r="471" spans="1:27" ht="15.75" customHeight="1">
      <c r="A471" s="83"/>
      <c r="B471" s="83"/>
      <c r="C471" s="129"/>
      <c r="D471" s="10"/>
      <c r="E471" s="129"/>
      <c r="F471" s="129"/>
      <c r="G471" s="129"/>
      <c r="H471" s="10"/>
      <c r="I471" s="10"/>
      <c r="J471" s="10"/>
      <c r="K471" s="10"/>
      <c r="L471" s="10"/>
      <c r="M471" s="83"/>
      <c r="N471" s="115"/>
      <c r="O471" s="10"/>
      <c r="P471" s="10"/>
      <c r="Q471" s="480"/>
      <c r="R471" s="480"/>
      <c r="S471" s="10"/>
      <c r="T471" s="10"/>
      <c r="U471" s="10"/>
      <c r="V471" s="10"/>
      <c r="W471" s="10"/>
      <c r="X471" s="10"/>
      <c r="Y471" s="10"/>
      <c r="Z471" s="10"/>
      <c r="AA471" s="10"/>
    </row>
    <row r="472" spans="1:27" ht="15.75" customHeight="1">
      <c r="A472" s="83"/>
      <c r="B472" s="83"/>
      <c r="C472" s="129"/>
      <c r="D472" s="10"/>
      <c r="E472" s="129"/>
      <c r="F472" s="129"/>
      <c r="G472" s="129"/>
      <c r="H472" s="10"/>
      <c r="I472" s="10"/>
      <c r="J472" s="10"/>
      <c r="K472" s="10"/>
      <c r="L472" s="10"/>
      <c r="M472" s="83"/>
      <c r="N472" s="115"/>
      <c r="O472" s="10"/>
      <c r="P472" s="10"/>
      <c r="Q472" s="480"/>
      <c r="R472" s="480"/>
      <c r="S472" s="10"/>
      <c r="T472" s="10"/>
      <c r="U472" s="10"/>
      <c r="V472" s="10"/>
      <c r="W472" s="10"/>
      <c r="X472" s="10"/>
      <c r="Y472" s="10"/>
      <c r="Z472" s="10"/>
      <c r="AA472" s="10"/>
    </row>
    <row r="473" spans="1:27" ht="15.75" customHeight="1">
      <c r="A473" s="83"/>
      <c r="B473" s="83"/>
      <c r="C473" s="129"/>
      <c r="D473" s="10"/>
      <c r="E473" s="129"/>
      <c r="F473" s="129"/>
      <c r="G473" s="129"/>
      <c r="H473" s="10"/>
      <c r="I473" s="10"/>
      <c r="J473" s="10"/>
      <c r="K473" s="10"/>
      <c r="L473" s="10"/>
      <c r="M473" s="83"/>
      <c r="N473" s="115"/>
      <c r="O473" s="10"/>
      <c r="P473" s="10"/>
      <c r="Q473" s="480"/>
      <c r="R473" s="480"/>
      <c r="S473" s="10"/>
      <c r="T473" s="10"/>
      <c r="U473" s="10"/>
      <c r="V473" s="10"/>
      <c r="W473" s="10"/>
      <c r="X473" s="10"/>
      <c r="Y473" s="10"/>
      <c r="Z473" s="10"/>
      <c r="AA473" s="10"/>
    </row>
    <row r="474" spans="1:27" ht="15.75" customHeight="1">
      <c r="A474" s="83"/>
      <c r="B474" s="83"/>
      <c r="C474" s="129"/>
      <c r="D474" s="10"/>
      <c r="E474" s="129"/>
      <c r="F474" s="129"/>
      <c r="G474" s="129"/>
      <c r="H474" s="10"/>
      <c r="I474" s="10"/>
      <c r="J474" s="10"/>
      <c r="K474" s="10"/>
      <c r="L474" s="10"/>
      <c r="M474" s="83"/>
      <c r="N474" s="115"/>
      <c r="O474" s="10"/>
      <c r="P474" s="10"/>
      <c r="Q474" s="480"/>
      <c r="R474" s="480"/>
      <c r="S474" s="10"/>
      <c r="T474" s="10"/>
      <c r="U474" s="10"/>
      <c r="V474" s="10"/>
      <c r="W474" s="10"/>
      <c r="X474" s="10"/>
      <c r="Y474" s="10"/>
      <c r="Z474" s="10"/>
      <c r="AA474" s="10"/>
    </row>
    <row r="475" spans="1:27" ht="15.75" customHeight="1">
      <c r="A475" s="83"/>
      <c r="B475" s="83"/>
      <c r="C475" s="129"/>
      <c r="D475" s="10"/>
      <c r="E475" s="129"/>
      <c r="F475" s="129"/>
      <c r="G475" s="129"/>
      <c r="H475" s="10"/>
      <c r="I475" s="10"/>
      <c r="J475" s="10"/>
      <c r="K475" s="10"/>
      <c r="L475" s="10"/>
      <c r="M475" s="83"/>
      <c r="N475" s="115"/>
      <c r="O475" s="10"/>
      <c r="P475" s="10"/>
      <c r="Q475" s="480"/>
      <c r="R475" s="480"/>
      <c r="S475" s="10"/>
      <c r="T475" s="10"/>
      <c r="U475" s="10"/>
      <c r="V475" s="10"/>
      <c r="W475" s="10"/>
      <c r="X475" s="10"/>
      <c r="Y475" s="10"/>
      <c r="Z475" s="10"/>
      <c r="AA475" s="10"/>
    </row>
    <row r="476" spans="1:27" ht="15.75" customHeight="1">
      <c r="A476" s="83"/>
      <c r="B476" s="83"/>
      <c r="C476" s="129"/>
      <c r="D476" s="10"/>
      <c r="E476" s="129"/>
      <c r="F476" s="129"/>
      <c r="G476" s="129"/>
      <c r="H476" s="10"/>
      <c r="I476" s="10"/>
      <c r="J476" s="10"/>
      <c r="K476" s="10"/>
      <c r="L476" s="10"/>
      <c r="M476" s="83"/>
      <c r="N476" s="115"/>
      <c r="O476" s="10"/>
      <c r="P476" s="10"/>
      <c r="Q476" s="480"/>
      <c r="R476" s="480"/>
      <c r="S476" s="10"/>
      <c r="T476" s="10"/>
      <c r="U476" s="10"/>
      <c r="V476" s="10"/>
      <c r="W476" s="10"/>
      <c r="X476" s="10"/>
      <c r="Y476" s="10"/>
      <c r="Z476" s="10"/>
      <c r="AA476" s="10"/>
    </row>
    <row r="477" spans="1:27" ht="15.75" customHeight="1">
      <c r="A477" s="83"/>
      <c r="B477" s="83"/>
      <c r="C477" s="129"/>
      <c r="D477" s="10"/>
      <c r="E477" s="129"/>
      <c r="F477" s="129"/>
      <c r="G477" s="129"/>
      <c r="H477" s="10"/>
      <c r="I477" s="10"/>
      <c r="J477" s="10"/>
      <c r="K477" s="10"/>
      <c r="L477" s="10"/>
      <c r="M477" s="83"/>
      <c r="N477" s="115"/>
      <c r="O477" s="10"/>
      <c r="P477" s="10"/>
      <c r="Q477" s="480"/>
      <c r="R477" s="480"/>
      <c r="S477" s="10"/>
      <c r="T477" s="10"/>
      <c r="U477" s="10"/>
      <c r="V477" s="10"/>
      <c r="W477" s="10"/>
      <c r="X477" s="10"/>
      <c r="Y477" s="10"/>
      <c r="Z477" s="10"/>
      <c r="AA477" s="10"/>
    </row>
    <row r="478" spans="1:27" ht="15.75" customHeight="1">
      <c r="A478" s="83"/>
      <c r="B478" s="83"/>
      <c r="C478" s="129"/>
      <c r="D478" s="10"/>
      <c r="E478" s="129"/>
      <c r="F478" s="129"/>
      <c r="G478" s="129"/>
      <c r="H478" s="10"/>
      <c r="I478" s="10"/>
      <c r="J478" s="10"/>
      <c r="K478" s="10"/>
      <c r="L478" s="10"/>
      <c r="M478" s="83"/>
      <c r="N478" s="115"/>
      <c r="O478" s="10"/>
      <c r="P478" s="10"/>
      <c r="Q478" s="480"/>
      <c r="R478" s="480"/>
      <c r="S478" s="10"/>
      <c r="T478" s="10"/>
      <c r="U478" s="10"/>
      <c r="V478" s="10"/>
      <c r="W478" s="10"/>
      <c r="X478" s="10"/>
      <c r="Y478" s="10"/>
      <c r="Z478" s="10"/>
      <c r="AA478" s="10"/>
    </row>
    <row r="479" spans="1:27" ht="15.75" customHeight="1">
      <c r="A479" s="83"/>
      <c r="B479" s="83"/>
      <c r="C479" s="129"/>
      <c r="D479" s="10"/>
      <c r="E479" s="129"/>
      <c r="F479" s="129"/>
      <c r="G479" s="129"/>
      <c r="H479" s="10"/>
      <c r="I479" s="10"/>
      <c r="J479" s="10"/>
      <c r="K479" s="10"/>
      <c r="L479" s="10"/>
      <c r="M479" s="83"/>
      <c r="N479" s="115"/>
      <c r="O479" s="10"/>
      <c r="P479" s="10"/>
      <c r="Q479" s="480"/>
      <c r="R479" s="480"/>
      <c r="S479" s="10"/>
      <c r="T479" s="10"/>
      <c r="U479" s="10"/>
      <c r="V479" s="10"/>
      <c r="W479" s="10"/>
      <c r="X479" s="10"/>
      <c r="Y479" s="10"/>
      <c r="Z479" s="10"/>
      <c r="AA479" s="10"/>
    </row>
    <row r="480" spans="1:27" ht="15.75" customHeight="1">
      <c r="A480" s="83"/>
      <c r="B480" s="83"/>
      <c r="C480" s="129"/>
      <c r="D480" s="10"/>
      <c r="E480" s="129"/>
      <c r="F480" s="129"/>
      <c r="G480" s="129"/>
      <c r="H480" s="10"/>
      <c r="I480" s="10"/>
      <c r="J480" s="10"/>
      <c r="K480" s="10"/>
      <c r="L480" s="10"/>
      <c r="M480" s="83"/>
      <c r="N480" s="115"/>
      <c r="O480" s="10"/>
      <c r="P480" s="10"/>
      <c r="Q480" s="480"/>
      <c r="R480" s="480"/>
      <c r="S480" s="10"/>
      <c r="T480" s="10"/>
      <c r="U480" s="10"/>
      <c r="V480" s="10"/>
      <c r="W480" s="10"/>
      <c r="X480" s="10"/>
      <c r="Y480" s="10"/>
      <c r="Z480" s="10"/>
      <c r="AA480" s="10"/>
    </row>
    <row r="481" spans="1:27" ht="15.75" customHeight="1">
      <c r="A481" s="83"/>
      <c r="B481" s="83"/>
      <c r="C481" s="129"/>
      <c r="D481" s="10"/>
      <c r="E481" s="129"/>
      <c r="F481" s="129"/>
      <c r="G481" s="129"/>
      <c r="H481" s="10"/>
      <c r="I481" s="10"/>
      <c r="J481" s="10"/>
      <c r="K481" s="10"/>
      <c r="L481" s="10"/>
      <c r="M481" s="83"/>
      <c r="N481" s="115"/>
      <c r="O481" s="10"/>
      <c r="P481" s="10"/>
      <c r="Q481" s="480"/>
      <c r="R481" s="480"/>
      <c r="S481" s="10"/>
      <c r="T481" s="10"/>
      <c r="U481" s="10"/>
      <c r="V481" s="10"/>
      <c r="W481" s="10"/>
      <c r="X481" s="10"/>
      <c r="Y481" s="10"/>
      <c r="Z481" s="10"/>
      <c r="AA481" s="10"/>
    </row>
    <row r="482" spans="1:27" ht="15.75" customHeight="1">
      <c r="A482" s="83"/>
      <c r="B482" s="83"/>
      <c r="C482" s="129"/>
      <c r="D482" s="10"/>
      <c r="E482" s="129"/>
      <c r="F482" s="129"/>
      <c r="G482" s="129"/>
      <c r="H482" s="10"/>
      <c r="I482" s="10"/>
      <c r="J482" s="10"/>
      <c r="K482" s="10"/>
      <c r="L482" s="10"/>
      <c r="M482" s="83"/>
      <c r="N482" s="115"/>
      <c r="O482" s="10"/>
      <c r="P482" s="10"/>
      <c r="Q482" s="480"/>
      <c r="R482" s="480"/>
      <c r="S482" s="10"/>
      <c r="T482" s="10"/>
      <c r="U482" s="10"/>
      <c r="V482" s="10"/>
      <c r="W482" s="10"/>
      <c r="X482" s="10"/>
      <c r="Y482" s="10"/>
      <c r="Z482" s="10"/>
      <c r="AA482" s="10"/>
    </row>
    <row r="483" spans="1:27" ht="15.75" customHeight="1">
      <c r="A483" s="83"/>
      <c r="B483" s="83"/>
      <c r="C483" s="129"/>
      <c r="D483" s="10"/>
      <c r="E483" s="129"/>
      <c r="F483" s="129"/>
      <c r="G483" s="129"/>
      <c r="H483" s="10"/>
      <c r="I483" s="10"/>
      <c r="J483" s="10"/>
      <c r="K483" s="10"/>
      <c r="L483" s="10"/>
      <c r="M483" s="83"/>
      <c r="N483" s="115"/>
      <c r="O483" s="10"/>
      <c r="P483" s="10"/>
      <c r="Q483" s="480"/>
      <c r="R483" s="480"/>
      <c r="S483" s="10"/>
      <c r="T483" s="10"/>
      <c r="U483" s="10"/>
      <c r="V483" s="10"/>
      <c r="W483" s="10"/>
      <c r="X483" s="10"/>
      <c r="Y483" s="10"/>
      <c r="Z483" s="10"/>
      <c r="AA483" s="10"/>
    </row>
    <row r="484" spans="1:27" ht="15.75" customHeight="1">
      <c r="A484" s="83"/>
      <c r="B484" s="83"/>
      <c r="C484" s="129"/>
      <c r="D484" s="10"/>
      <c r="E484" s="129"/>
      <c r="F484" s="129"/>
      <c r="G484" s="129"/>
      <c r="H484" s="10"/>
      <c r="I484" s="10"/>
      <c r="J484" s="10"/>
      <c r="K484" s="10"/>
      <c r="L484" s="10"/>
      <c r="M484" s="83"/>
      <c r="N484" s="115"/>
      <c r="O484" s="10"/>
      <c r="P484" s="10"/>
      <c r="Q484" s="480"/>
      <c r="R484" s="480"/>
      <c r="S484" s="10"/>
      <c r="T484" s="10"/>
      <c r="U484" s="10"/>
      <c r="V484" s="10"/>
      <c r="W484" s="10"/>
      <c r="X484" s="10"/>
      <c r="Y484" s="10"/>
      <c r="Z484" s="10"/>
      <c r="AA484" s="10"/>
    </row>
    <row r="485" spans="1:27" ht="15.75" customHeight="1">
      <c r="A485" s="83"/>
      <c r="B485" s="83"/>
      <c r="C485" s="129"/>
      <c r="D485" s="10"/>
      <c r="E485" s="129"/>
      <c r="F485" s="129"/>
      <c r="G485" s="129"/>
      <c r="H485" s="10"/>
      <c r="I485" s="10"/>
      <c r="J485" s="10"/>
      <c r="K485" s="10"/>
      <c r="L485" s="10"/>
      <c r="M485" s="83"/>
      <c r="N485" s="115"/>
      <c r="O485" s="10"/>
      <c r="P485" s="10"/>
      <c r="Q485" s="480"/>
      <c r="R485" s="480"/>
      <c r="S485" s="10"/>
      <c r="T485" s="10"/>
      <c r="U485" s="10"/>
      <c r="V485" s="10"/>
      <c r="W485" s="10"/>
      <c r="X485" s="10"/>
      <c r="Y485" s="10"/>
      <c r="Z485" s="10"/>
      <c r="AA485" s="10"/>
    </row>
    <row r="486" spans="1:27" ht="15.75" customHeight="1">
      <c r="A486" s="83"/>
      <c r="B486" s="83"/>
      <c r="C486" s="129"/>
      <c r="D486" s="10"/>
      <c r="E486" s="129"/>
      <c r="F486" s="129"/>
      <c r="G486" s="129"/>
      <c r="H486" s="10"/>
      <c r="I486" s="10"/>
      <c r="J486" s="10"/>
      <c r="K486" s="10"/>
      <c r="L486" s="10"/>
      <c r="M486" s="83"/>
      <c r="N486" s="115"/>
      <c r="O486" s="10"/>
      <c r="P486" s="10"/>
      <c r="Q486" s="480"/>
      <c r="R486" s="480"/>
      <c r="S486" s="10"/>
      <c r="T486" s="10"/>
      <c r="U486" s="10"/>
      <c r="V486" s="10"/>
      <c r="W486" s="10"/>
      <c r="X486" s="10"/>
      <c r="Y486" s="10"/>
      <c r="Z486" s="10"/>
      <c r="AA486" s="10"/>
    </row>
    <row r="487" spans="1:27" ht="15.75" customHeight="1">
      <c r="A487" s="83"/>
      <c r="B487" s="83"/>
      <c r="C487" s="129"/>
      <c r="D487" s="10"/>
      <c r="E487" s="129"/>
      <c r="F487" s="129"/>
      <c r="G487" s="129"/>
      <c r="H487" s="10"/>
      <c r="I487" s="10"/>
      <c r="J487" s="10"/>
      <c r="K487" s="10"/>
      <c r="L487" s="10"/>
      <c r="M487" s="83"/>
      <c r="N487" s="115"/>
      <c r="O487" s="10"/>
      <c r="P487" s="10"/>
      <c r="Q487" s="480"/>
      <c r="R487" s="480"/>
      <c r="S487" s="10"/>
      <c r="T487" s="10"/>
      <c r="U487" s="10"/>
      <c r="V487" s="10"/>
      <c r="W487" s="10"/>
      <c r="X487" s="10"/>
      <c r="Y487" s="10"/>
      <c r="Z487" s="10"/>
      <c r="AA487" s="10"/>
    </row>
    <row r="488" spans="1:27" ht="15.75" customHeight="1">
      <c r="A488" s="83"/>
      <c r="B488" s="83"/>
      <c r="C488" s="129"/>
      <c r="D488" s="10"/>
      <c r="E488" s="129"/>
      <c r="F488" s="129"/>
      <c r="G488" s="129"/>
      <c r="H488" s="10"/>
      <c r="I488" s="10"/>
      <c r="J488" s="10"/>
      <c r="K488" s="10"/>
      <c r="L488" s="10"/>
      <c r="M488" s="83"/>
      <c r="N488" s="115"/>
      <c r="O488" s="10"/>
      <c r="P488" s="10"/>
      <c r="Q488" s="480"/>
      <c r="R488" s="480"/>
      <c r="S488" s="10"/>
      <c r="T488" s="10"/>
      <c r="U488" s="10"/>
      <c r="V488" s="10"/>
      <c r="W488" s="10"/>
      <c r="X488" s="10"/>
      <c r="Y488" s="10"/>
      <c r="Z488" s="10"/>
      <c r="AA488" s="10"/>
    </row>
    <row r="489" spans="1:27" ht="15.75" customHeight="1">
      <c r="A489" s="83"/>
      <c r="B489" s="83"/>
      <c r="C489" s="129"/>
      <c r="D489" s="10"/>
      <c r="E489" s="129"/>
      <c r="F489" s="129"/>
      <c r="G489" s="129"/>
      <c r="H489" s="10"/>
      <c r="I489" s="10"/>
      <c r="J489" s="10"/>
      <c r="K489" s="10"/>
      <c r="L489" s="10"/>
      <c r="M489" s="83"/>
      <c r="N489" s="115"/>
      <c r="O489" s="10"/>
      <c r="P489" s="10"/>
      <c r="Q489" s="480"/>
      <c r="R489" s="480"/>
      <c r="S489" s="10"/>
      <c r="T489" s="10"/>
      <c r="U489" s="10"/>
      <c r="V489" s="10"/>
      <c r="W489" s="10"/>
      <c r="X489" s="10"/>
      <c r="Y489" s="10"/>
      <c r="Z489" s="10"/>
      <c r="AA489" s="10"/>
    </row>
    <row r="490" spans="1:27" ht="15.75" customHeight="1">
      <c r="A490" s="83"/>
      <c r="B490" s="83"/>
      <c r="C490" s="129"/>
      <c r="D490" s="10"/>
      <c r="E490" s="129"/>
      <c r="F490" s="129"/>
      <c r="G490" s="129"/>
      <c r="H490" s="10"/>
      <c r="I490" s="10"/>
      <c r="J490" s="10"/>
      <c r="K490" s="10"/>
      <c r="L490" s="10"/>
      <c r="M490" s="83"/>
      <c r="N490" s="115"/>
      <c r="O490" s="10"/>
      <c r="P490" s="10"/>
      <c r="Q490" s="480"/>
      <c r="R490" s="480"/>
      <c r="S490" s="10"/>
      <c r="T490" s="10"/>
      <c r="U490" s="10"/>
      <c r="V490" s="10"/>
      <c r="W490" s="10"/>
      <c r="X490" s="10"/>
      <c r="Y490" s="10"/>
      <c r="Z490" s="10"/>
      <c r="AA490" s="10"/>
    </row>
    <row r="491" spans="1:27" ht="15.75" customHeight="1">
      <c r="A491" s="83"/>
      <c r="B491" s="83"/>
      <c r="C491" s="129"/>
      <c r="D491" s="10"/>
      <c r="E491" s="129"/>
      <c r="F491" s="129"/>
      <c r="G491" s="129"/>
      <c r="H491" s="10"/>
      <c r="I491" s="10"/>
      <c r="J491" s="10"/>
      <c r="K491" s="10"/>
      <c r="L491" s="10"/>
      <c r="M491" s="83"/>
      <c r="N491" s="115"/>
      <c r="O491" s="10"/>
      <c r="P491" s="10"/>
      <c r="Q491" s="480"/>
      <c r="R491" s="480"/>
      <c r="S491" s="10"/>
      <c r="T491" s="10"/>
      <c r="U491" s="10"/>
      <c r="V491" s="10"/>
      <c r="W491" s="10"/>
      <c r="X491" s="10"/>
      <c r="Y491" s="10"/>
      <c r="Z491" s="10"/>
      <c r="AA491" s="10"/>
    </row>
    <row r="492" spans="1:27" ht="15.75" customHeight="1">
      <c r="A492" s="83"/>
      <c r="B492" s="83"/>
      <c r="C492" s="129"/>
      <c r="D492" s="10"/>
      <c r="E492" s="129"/>
      <c r="F492" s="129"/>
      <c r="G492" s="129"/>
      <c r="H492" s="10"/>
      <c r="I492" s="10"/>
      <c r="J492" s="10"/>
      <c r="K492" s="10"/>
      <c r="L492" s="10"/>
      <c r="M492" s="83"/>
      <c r="N492" s="115"/>
      <c r="O492" s="10"/>
      <c r="P492" s="10"/>
      <c r="Q492" s="480"/>
      <c r="R492" s="480"/>
      <c r="S492" s="10"/>
      <c r="T492" s="10"/>
      <c r="U492" s="10"/>
      <c r="V492" s="10"/>
      <c r="W492" s="10"/>
      <c r="X492" s="10"/>
      <c r="Y492" s="10"/>
      <c r="Z492" s="10"/>
      <c r="AA492" s="10"/>
    </row>
    <row r="493" spans="1:27" ht="15.75" customHeight="1">
      <c r="A493" s="83"/>
      <c r="B493" s="83"/>
      <c r="C493" s="129"/>
      <c r="D493" s="10"/>
      <c r="E493" s="129"/>
      <c r="F493" s="129"/>
      <c r="G493" s="129"/>
      <c r="H493" s="10"/>
      <c r="I493" s="10"/>
      <c r="J493" s="10"/>
      <c r="K493" s="10"/>
      <c r="L493" s="10"/>
      <c r="M493" s="83"/>
      <c r="N493" s="115"/>
      <c r="O493" s="10"/>
      <c r="P493" s="10"/>
      <c r="Q493" s="480"/>
      <c r="R493" s="480"/>
      <c r="S493" s="10"/>
      <c r="T493" s="10"/>
      <c r="U493" s="10"/>
      <c r="V493" s="10"/>
      <c r="W493" s="10"/>
      <c r="X493" s="10"/>
      <c r="Y493" s="10"/>
      <c r="Z493" s="10"/>
      <c r="AA493" s="10"/>
    </row>
    <row r="494" spans="1:27" ht="15.75" customHeight="1">
      <c r="A494" s="83"/>
      <c r="B494" s="83"/>
      <c r="C494" s="129"/>
      <c r="D494" s="10"/>
      <c r="E494" s="129"/>
      <c r="F494" s="129"/>
      <c r="G494" s="129"/>
      <c r="H494" s="10"/>
      <c r="I494" s="10"/>
      <c r="J494" s="10"/>
      <c r="K494" s="10"/>
      <c r="L494" s="10"/>
      <c r="M494" s="83"/>
      <c r="N494" s="115"/>
      <c r="O494" s="10"/>
      <c r="P494" s="10"/>
      <c r="Q494" s="480"/>
      <c r="R494" s="480"/>
      <c r="S494" s="10"/>
      <c r="T494" s="10"/>
      <c r="U494" s="10"/>
      <c r="V494" s="10"/>
      <c r="W494" s="10"/>
      <c r="X494" s="10"/>
      <c r="Y494" s="10"/>
      <c r="Z494" s="10"/>
      <c r="AA494" s="10"/>
    </row>
    <row r="495" spans="1:27" ht="15.75" customHeight="1">
      <c r="A495" s="83"/>
      <c r="B495" s="83"/>
      <c r="C495" s="129"/>
      <c r="D495" s="10"/>
      <c r="E495" s="129"/>
      <c r="F495" s="129"/>
      <c r="G495" s="129"/>
      <c r="H495" s="10"/>
      <c r="I495" s="10"/>
      <c r="J495" s="10"/>
      <c r="K495" s="10"/>
      <c r="L495" s="10"/>
      <c r="M495" s="83"/>
      <c r="N495" s="115"/>
      <c r="O495" s="10"/>
      <c r="P495" s="10"/>
      <c r="Q495" s="480"/>
      <c r="R495" s="480"/>
      <c r="S495" s="10"/>
      <c r="T495" s="10"/>
      <c r="U495" s="10"/>
      <c r="V495" s="10"/>
      <c r="W495" s="10"/>
      <c r="X495" s="10"/>
      <c r="Y495" s="10"/>
      <c r="Z495" s="10"/>
      <c r="AA495" s="10"/>
    </row>
    <row r="496" spans="1:27" ht="15.75" customHeight="1">
      <c r="A496" s="83"/>
      <c r="B496" s="83"/>
      <c r="C496" s="129"/>
      <c r="D496" s="10"/>
      <c r="E496" s="129"/>
      <c r="F496" s="129"/>
      <c r="G496" s="129"/>
      <c r="H496" s="10"/>
      <c r="I496" s="10"/>
      <c r="J496" s="10"/>
      <c r="K496" s="10"/>
      <c r="L496" s="10"/>
      <c r="M496" s="83"/>
      <c r="N496" s="115"/>
      <c r="O496" s="10"/>
      <c r="P496" s="10"/>
      <c r="Q496" s="480"/>
      <c r="R496" s="480"/>
      <c r="S496" s="10"/>
      <c r="T496" s="10"/>
      <c r="U496" s="10"/>
      <c r="V496" s="10"/>
      <c r="W496" s="10"/>
      <c r="X496" s="10"/>
      <c r="Y496" s="10"/>
      <c r="Z496" s="10"/>
      <c r="AA496" s="10"/>
    </row>
    <row r="497" spans="1:27" ht="15.75" customHeight="1">
      <c r="A497" s="83"/>
      <c r="B497" s="83"/>
      <c r="C497" s="129"/>
      <c r="D497" s="10"/>
      <c r="E497" s="129"/>
      <c r="F497" s="129"/>
      <c r="G497" s="129"/>
      <c r="H497" s="10"/>
      <c r="I497" s="10"/>
      <c r="J497" s="10"/>
      <c r="K497" s="10"/>
      <c r="L497" s="10"/>
      <c r="M497" s="83"/>
      <c r="N497" s="115"/>
      <c r="O497" s="10"/>
      <c r="P497" s="10"/>
      <c r="Q497" s="480"/>
      <c r="R497" s="480"/>
      <c r="S497" s="10"/>
      <c r="T497" s="10"/>
      <c r="U497" s="10"/>
      <c r="V497" s="10"/>
      <c r="W497" s="10"/>
      <c r="X497" s="10"/>
      <c r="Y497" s="10"/>
      <c r="Z497" s="10"/>
      <c r="AA497" s="10"/>
    </row>
    <row r="498" spans="1:27" ht="15.75" customHeight="1">
      <c r="A498" s="83"/>
      <c r="B498" s="83"/>
      <c r="C498" s="129"/>
      <c r="D498" s="10"/>
      <c r="E498" s="129"/>
      <c r="F498" s="129"/>
      <c r="G498" s="129"/>
      <c r="H498" s="10"/>
      <c r="I498" s="10"/>
      <c r="J498" s="10"/>
      <c r="K498" s="10"/>
      <c r="L498" s="10"/>
      <c r="M498" s="83"/>
      <c r="N498" s="115"/>
      <c r="O498" s="10"/>
      <c r="P498" s="10"/>
      <c r="Q498" s="480"/>
      <c r="R498" s="480"/>
      <c r="S498" s="10"/>
      <c r="T498" s="10"/>
      <c r="U498" s="10"/>
      <c r="V498" s="10"/>
      <c r="W498" s="10"/>
      <c r="X498" s="10"/>
      <c r="Y498" s="10"/>
      <c r="Z498" s="10"/>
      <c r="AA498" s="10"/>
    </row>
    <row r="499" spans="1:27" ht="15.75" customHeight="1">
      <c r="A499" s="83"/>
      <c r="B499" s="83"/>
      <c r="C499" s="129"/>
      <c r="D499" s="10"/>
      <c r="E499" s="129"/>
      <c r="F499" s="129"/>
      <c r="G499" s="129"/>
      <c r="H499" s="10"/>
      <c r="I499" s="10"/>
      <c r="J499" s="10"/>
      <c r="K499" s="10"/>
      <c r="L499" s="10"/>
      <c r="M499" s="83"/>
      <c r="N499" s="115"/>
      <c r="O499" s="10"/>
      <c r="P499" s="10"/>
      <c r="Q499" s="480"/>
      <c r="R499" s="480"/>
      <c r="S499" s="10"/>
      <c r="T499" s="10"/>
      <c r="U499" s="10"/>
      <c r="V499" s="10"/>
      <c r="W499" s="10"/>
      <c r="X499" s="10"/>
      <c r="Y499" s="10"/>
      <c r="Z499" s="10"/>
      <c r="AA499" s="10"/>
    </row>
    <row r="500" spans="1:27" ht="15.75" customHeight="1">
      <c r="A500" s="83"/>
      <c r="B500" s="83"/>
      <c r="C500" s="129"/>
      <c r="D500" s="10"/>
      <c r="E500" s="129"/>
      <c r="F500" s="129"/>
      <c r="G500" s="129"/>
      <c r="H500" s="10"/>
      <c r="I500" s="10"/>
      <c r="J500" s="10"/>
      <c r="K500" s="10"/>
      <c r="L500" s="10"/>
      <c r="M500" s="83"/>
      <c r="N500" s="115"/>
      <c r="O500" s="10"/>
      <c r="P500" s="10"/>
      <c r="Q500" s="480"/>
      <c r="R500" s="480"/>
      <c r="S500" s="10"/>
      <c r="T500" s="10"/>
      <c r="U500" s="10"/>
      <c r="V500" s="10"/>
      <c r="W500" s="10"/>
      <c r="X500" s="10"/>
      <c r="Y500" s="10"/>
      <c r="Z500" s="10"/>
      <c r="AA500" s="10"/>
    </row>
    <row r="501" spans="1:27" ht="15.75" customHeight="1">
      <c r="A501" s="83"/>
      <c r="B501" s="83"/>
      <c r="C501" s="129"/>
      <c r="D501" s="10"/>
      <c r="E501" s="129"/>
      <c r="F501" s="129"/>
      <c r="G501" s="129"/>
      <c r="H501" s="10"/>
      <c r="I501" s="10"/>
      <c r="J501" s="10"/>
      <c r="K501" s="10"/>
      <c r="L501" s="10"/>
      <c r="M501" s="83"/>
      <c r="N501" s="115"/>
      <c r="O501" s="10"/>
      <c r="P501" s="10"/>
      <c r="Q501" s="480"/>
      <c r="R501" s="480"/>
      <c r="S501" s="10"/>
      <c r="T501" s="10"/>
      <c r="U501" s="10"/>
      <c r="V501" s="10"/>
      <c r="W501" s="10"/>
      <c r="X501" s="10"/>
      <c r="Y501" s="10"/>
      <c r="Z501" s="10"/>
      <c r="AA501" s="10"/>
    </row>
    <row r="502" spans="1:27" ht="15.75" customHeight="1">
      <c r="A502" s="83"/>
      <c r="B502" s="83"/>
      <c r="C502" s="129"/>
      <c r="D502" s="10"/>
      <c r="E502" s="129"/>
      <c r="F502" s="129"/>
      <c r="G502" s="129"/>
      <c r="H502" s="10"/>
      <c r="I502" s="10"/>
      <c r="J502" s="10"/>
      <c r="K502" s="10"/>
      <c r="L502" s="10"/>
      <c r="M502" s="83"/>
      <c r="N502" s="115"/>
      <c r="O502" s="10"/>
      <c r="P502" s="10"/>
      <c r="Q502" s="480"/>
      <c r="R502" s="480"/>
      <c r="S502" s="10"/>
      <c r="T502" s="10"/>
      <c r="U502" s="10"/>
      <c r="V502" s="10"/>
      <c r="W502" s="10"/>
      <c r="X502" s="10"/>
      <c r="Y502" s="10"/>
      <c r="Z502" s="10"/>
      <c r="AA502" s="10"/>
    </row>
    <row r="503" spans="1:27" ht="15.75" customHeight="1">
      <c r="A503" s="83"/>
      <c r="B503" s="83"/>
      <c r="C503" s="129"/>
      <c r="D503" s="10"/>
      <c r="E503" s="129"/>
      <c r="F503" s="129"/>
      <c r="G503" s="129"/>
      <c r="H503" s="10"/>
      <c r="I503" s="10"/>
      <c r="J503" s="10"/>
      <c r="K503" s="10"/>
      <c r="L503" s="10"/>
      <c r="M503" s="83"/>
      <c r="N503" s="115"/>
      <c r="O503" s="10"/>
      <c r="P503" s="10"/>
      <c r="Q503" s="480"/>
      <c r="R503" s="480"/>
      <c r="S503" s="10"/>
      <c r="T503" s="10"/>
      <c r="U503" s="10"/>
      <c r="V503" s="10"/>
      <c r="W503" s="10"/>
      <c r="X503" s="10"/>
      <c r="Y503" s="10"/>
      <c r="Z503" s="10"/>
      <c r="AA503" s="10"/>
    </row>
    <row r="504" spans="1:27" ht="15.75" customHeight="1">
      <c r="A504" s="83"/>
      <c r="B504" s="83"/>
      <c r="C504" s="129"/>
      <c r="D504" s="10"/>
      <c r="E504" s="129"/>
      <c r="F504" s="129"/>
      <c r="G504" s="129"/>
      <c r="H504" s="10"/>
      <c r="I504" s="10"/>
      <c r="J504" s="10"/>
      <c r="K504" s="10"/>
      <c r="L504" s="10"/>
      <c r="M504" s="83"/>
      <c r="N504" s="115"/>
      <c r="O504" s="10"/>
      <c r="P504" s="10"/>
      <c r="Q504" s="480"/>
      <c r="R504" s="480"/>
      <c r="S504" s="10"/>
      <c r="T504" s="10"/>
      <c r="U504" s="10"/>
      <c r="V504" s="10"/>
      <c r="W504" s="10"/>
      <c r="X504" s="10"/>
      <c r="Y504" s="10"/>
      <c r="Z504" s="10"/>
      <c r="AA504" s="10"/>
    </row>
    <row r="505" spans="1:27" ht="15.75" customHeight="1">
      <c r="A505" s="83"/>
      <c r="B505" s="83"/>
      <c r="C505" s="129"/>
      <c r="D505" s="10"/>
      <c r="E505" s="129"/>
      <c r="F505" s="129"/>
      <c r="G505" s="129"/>
      <c r="H505" s="10"/>
      <c r="I505" s="10"/>
      <c r="J505" s="10"/>
      <c r="K505" s="10"/>
      <c r="L505" s="10"/>
      <c r="M505" s="83"/>
      <c r="N505" s="115"/>
      <c r="O505" s="10"/>
      <c r="P505" s="10"/>
      <c r="Q505" s="480"/>
      <c r="R505" s="480"/>
      <c r="S505" s="10"/>
      <c r="T505" s="10"/>
      <c r="U505" s="10"/>
      <c r="V505" s="10"/>
      <c r="W505" s="10"/>
      <c r="X505" s="10"/>
      <c r="Y505" s="10"/>
      <c r="Z505" s="10"/>
      <c r="AA505" s="10"/>
    </row>
    <row r="506" spans="1:27" ht="15.75" customHeight="1">
      <c r="A506" s="83"/>
      <c r="B506" s="83"/>
      <c r="C506" s="129"/>
      <c r="D506" s="10"/>
      <c r="E506" s="129"/>
      <c r="F506" s="129"/>
      <c r="G506" s="129"/>
      <c r="H506" s="10"/>
      <c r="I506" s="10"/>
      <c r="J506" s="10"/>
      <c r="K506" s="10"/>
      <c r="L506" s="10"/>
      <c r="M506" s="83"/>
      <c r="N506" s="115"/>
      <c r="O506" s="10"/>
      <c r="P506" s="10"/>
      <c r="Q506" s="480"/>
      <c r="R506" s="480"/>
      <c r="S506" s="10"/>
      <c r="T506" s="10"/>
      <c r="U506" s="10"/>
      <c r="V506" s="10"/>
      <c r="W506" s="10"/>
      <c r="X506" s="10"/>
      <c r="Y506" s="10"/>
      <c r="Z506" s="10"/>
      <c r="AA506" s="10"/>
    </row>
    <row r="507" spans="1:27" ht="15.75" customHeight="1">
      <c r="A507" s="83"/>
      <c r="B507" s="83"/>
      <c r="C507" s="129"/>
      <c r="D507" s="10"/>
      <c r="E507" s="129"/>
      <c r="F507" s="129"/>
      <c r="G507" s="129"/>
      <c r="H507" s="10"/>
      <c r="I507" s="10"/>
      <c r="J507" s="10"/>
      <c r="K507" s="10"/>
      <c r="L507" s="10"/>
      <c r="M507" s="83"/>
      <c r="N507" s="115"/>
      <c r="O507" s="10"/>
      <c r="P507" s="10"/>
      <c r="Q507" s="480"/>
      <c r="R507" s="480"/>
      <c r="S507" s="10"/>
      <c r="T507" s="10"/>
      <c r="U507" s="10"/>
      <c r="V507" s="10"/>
      <c r="W507" s="10"/>
      <c r="X507" s="10"/>
      <c r="Y507" s="10"/>
      <c r="Z507" s="10"/>
      <c r="AA507" s="10"/>
    </row>
    <row r="508" spans="1:27" ht="15.75" customHeight="1">
      <c r="A508" s="83"/>
      <c r="B508" s="83"/>
      <c r="C508" s="129"/>
      <c r="D508" s="10"/>
      <c r="E508" s="129"/>
      <c r="F508" s="129"/>
      <c r="G508" s="129"/>
      <c r="H508" s="10"/>
      <c r="I508" s="10"/>
      <c r="J508" s="10"/>
      <c r="K508" s="10"/>
      <c r="L508" s="10"/>
      <c r="M508" s="83"/>
      <c r="N508" s="115"/>
      <c r="O508" s="10"/>
      <c r="P508" s="10"/>
      <c r="Q508" s="480"/>
      <c r="R508" s="480"/>
      <c r="S508" s="10"/>
      <c r="T508" s="10"/>
      <c r="U508" s="10"/>
      <c r="V508" s="10"/>
      <c r="W508" s="10"/>
      <c r="X508" s="10"/>
      <c r="Y508" s="10"/>
      <c r="Z508" s="10"/>
      <c r="AA508" s="10"/>
    </row>
    <row r="509" spans="1:27" ht="15.75" customHeight="1">
      <c r="A509" s="83"/>
      <c r="B509" s="83"/>
      <c r="C509" s="129"/>
      <c r="D509" s="10"/>
      <c r="E509" s="129"/>
      <c r="F509" s="129"/>
      <c r="G509" s="129"/>
      <c r="H509" s="10"/>
      <c r="I509" s="10"/>
      <c r="J509" s="10"/>
      <c r="K509" s="10"/>
      <c r="L509" s="10"/>
      <c r="M509" s="83"/>
      <c r="N509" s="115"/>
      <c r="O509" s="10"/>
      <c r="P509" s="10"/>
      <c r="Q509" s="480"/>
      <c r="R509" s="480"/>
      <c r="S509" s="10"/>
      <c r="T509" s="10"/>
      <c r="U509" s="10"/>
      <c r="V509" s="10"/>
      <c r="W509" s="10"/>
      <c r="X509" s="10"/>
      <c r="Y509" s="10"/>
      <c r="Z509" s="10"/>
      <c r="AA509" s="10"/>
    </row>
    <row r="510" spans="1:27" ht="15.75" customHeight="1">
      <c r="A510" s="83"/>
      <c r="B510" s="83"/>
      <c r="C510" s="129"/>
      <c r="D510" s="10"/>
      <c r="E510" s="129"/>
      <c r="F510" s="129"/>
      <c r="G510" s="129"/>
      <c r="H510" s="10"/>
      <c r="I510" s="10"/>
      <c r="J510" s="10"/>
      <c r="K510" s="10"/>
      <c r="L510" s="10"/>
      <c r="M510" s="83"/>
      <c r="N510" s="115"/>
      <c r="O510" s="10"/>
      <c r="P510" s="10"/>
      <c r="Q510" s="480"/>
      <c r="R510" s="480"/>
      <c r="S510" s="10"/>
      <c r="T510" s="10"/>
      <c r="U510" s="10"/>
      <c r="V510" s="10"/>
      <c r="W510" s="10"/>
      <c r="X510" s="10"/>
      <c r="Y510" s="10"/>
      <c r="Z510" s="10"/>
      <c r="AA510" s="10"/>
    </row>
    <row r="511" spans="1:27" ht="15.75" customHeight="1">
      <c r="A511" s="83"/>
      <c r="B511" s="83"/>
      <c r="C511" s="129"/>
      <c r="D511" s="10"/>
      <c r="E511" s="129"/>
      <c r="F511" s="129"/>
      <c r="G511" s="129"/>
      <c r="H511" s="10"/>
      <c r="I511" s="10"/>
      <c r="J511" s="10"/>
      <c r="K511" s="10"/>
      <c r="L511" s="10"/>
      <c r="M511" s="83"/>
      <c r="N511" s="115"/>
      <c r="O511" s="10"/>
      <c r="P511" s="10"/>
      <c r="Q511" s="480"/>
      <c r="R511" s="480"/>
      <c r="S511" s="10"/>
      <c r="T511" s="10"/>
      <c r="U511" s="10"/>
      <c r="V511" s="10"/>
      <c r="W511" s="10"/>
      <c r="X511" s="10"/>
      <c r="Y511" s="10"/>
      <c r="Z511" s="10"/>
      <c r="AA511" s="10"/>
    </row>
    <row r="512" spans="1:27" ht="15.75" customHeight="1">
      <c r="A512" s="83"/>
      <c r="B512" s="83"/>
      <c r="C512" s="129"/>
      <c r="D512" s="10"/>
      <c r="E512" s="129"/>
      <c r="F512" s="129"/>
      <c r="G512" s="129"/>
      <c r="H512" s="10"/>
      <c r="I512" s="10"/>
      <c r="J512" s="10"/>
      <c r="K512" s="10"/>
      <c r="L512" s="10"/>
      <c r="M512" s="83"/>
      <c r="N512" s="115"/>
      <c r="O512" s="10"/>
      <c r="P512" s="10"/>
      <c r="Q512" s="480"/>
      <c r="R512" s="480"/>
      <c r="S512" s="10"/>
      <c r="T512" s="10"/>
      <c r="U512" s="10"/>
      <c r="V512" s="10"/>
      <c r="W512" s="10"/>
      <c r="X512" s="10"/>
      <c r="Y512" s="10"/>
      <c r="Z512" s="10"/>
      <c r="AA512" s="10"/>
    </row>
    <row r="513" spans="1:27" ht="15.75" customHeight="1">
      <c r="A513" s="83"/>
      <c r="B513" s="83"/>
      <c r="C513" s="129"/>
      <c r="D513" s="10"/>
      <c r="E513" s="129"/>
      <c r="F513" s="129"/>
      <c r="G513" s="129"/>
      <c r="H513" s="10"/>
      <c r="I513" s="10"/>
      <c r="J513" s="10"/>
      <c r="K513" s="10"/>
      <c r="L513" s="10"/>
      <c r="M513" s="83"/>
      <c r="N513" s="115"/>
      <c r="O513" s="10"/>
      <c r="P513" s="10"/>
      <c r="Q513" s="480"/>
      <c r="R513" s="480"/>
      <c r="S513" s="10"/>
      <c r="T513" s="10"/>
      <c r="U513" s="10"/>
      <c r="V513" s="10"/>
      <c r="W513" s="10"/>
      <c r="X513" s="10"/>
      <c r="Y513" s="10"/>
      <c r="Z513" s="10"/>
      <c r="AA513" s="10"/>
    </row>
    <row r="514" spans="1:27" ht="15.75" customHeight="1">
      <c r="A514" s="83"/>
      <c r="B514" s="83"/>
      <c r="C514" s="129"/>
      <c r="D514" s="10"/>
      <c r="E514" s="129"/>
      <c r="F514" s="129"/>
      <c r="G514" s="129"/>
      <c r="H514" s="10"/>
      <c r="I514" s="10"/>
      <c r="J514" s="10"/>
      <c r="K514" s="10"/>
      <c r="L514" s="10"/>
      <c r="M514" s="83"/>
      <c r="N514" s="115"/>
      <c r="O514" s="10"/>
      <c r="P514" s="10"/>
      <c r="Q514" s="480"/>
      <c r="R514" s="480"/>
      <c r="S514" s="10"/>
      <c r="T514" s="10"/>
      <c r="U514" s="10"/>
      <c r="V514" s="10"/>
      <c r="W514" s="10"/>
      <c r="X514" s="10"/>
      <c r="Y514" s="10"/>
      <c r="Z514" s="10"/>
      <c r="AA514" s="10"/>
    </row>
    <row r="515" spans="1:27" ht="15.75" customHeight="1">
      <c r="A515" s="83"/>
      <c r="B515" s="83"/>
      <c r="C515" s="129"/>
      <c r="D515" s="10"/>
      <c r="E515" s="129"/>
      <c r="F515" s="129"/>
      <c r="G515" s="129"/>
      <c r="H515" s="10"/>
      <c r="I515" s="10"/>
      <c r="J515" s="10"/>
      <c r="K515" s="10"/>
      <c r="L515" s="10"/>
      <c r="M515" s="83"/>
      <c r="N515" s="115"/>
      <c r="O515" s="10"/>
      <c r="P515" s="10"/>
      <c r="Q515" s="480"/>
      <c r="R515" s="480"/>
      <c r="S515" s="10"/>
      <c r="T515" s="10"/>
      <c r="U515" s="10"/>
      <c r="V515" s="10"/>
      <c r="W515" s="10"/>
      <c r="X515" s="10"/>
      <c r="Y515" s="10"/>
      <c r="Z515" s="10"/>
      <c r="AA515" s="10"/>
    </row>
    <row r="516" spans="1:27" ht="15.75" customHeight="1">
      <c r="A516" s="83"/>
      <c r="B516" s="83"/>
      <c r="C516" s="129"/>
      <c r="D516" s="10"/>
      <c r="E516" s="129"/>
      <c r="F516" s="129"/>
      <c r="G516" s="129"/>
      <c r="H516" s="10"/>
      <c r="I516" s="10"/>
      <c r="J516" s="10"/>
      <c r="K516" s="10"/>
      <c r="L516" s="10"/>
      <c r="M516" s="83"/>
      <c r="N516" s="115"/>
      <c r="O516" s="10"/>
      <c r="P516" s="10"/>
      <c r="Q516" s="480"/>
      <c r="R516" s="480"/>
      <c r="S516" s="10"/>
      <c r="T516" s="10"/>
      <c r="U516" s="10"/>
      <c r="V516" s="10"/>
      <c r="W516" s="10"/>
      <c r="X516" s="10"/>
      <c r="Y516" s="10"/>
      <c r="Z516" s="10"/>
      <c r="AA516" s="10"/>
    </row>
    <row r="517" spans="1:27" ht="15.75" customHeight="1">
      <c r="A517" s="83"/>
      <c r="B517" s="83"/>
      <c r="C517" s="129"/>
      <c r="D517" s="10"/>
      <c r="E517" s="129"/>
      <c r="F517" s="129"/>
      <c r="G517" s="129"/>
      <c r="H517" s="10"/>
      <c r="I517" s="10"/>
      <c r="J517" s="10"/>
      <c r="K517" s="10"/>
      <c r="L517" s="10"/>
      <c r="M517" s="83"/>
      <c r="N517" s="115"/>
      <c r="O517" s="10"/>
      <c r="P517" s="10"/>
      <c r="Q517" s="480"/>
      <c r="R517" s="480"/>
      <c r="S517" s="10"/>
      <c r="T517" s="10"/>
      <c r="U517" s="10"/>
      <c r="V517" s="10"/>
      <c r="W517" s="10"/>
      <c r="X517" s="10"/>
      <c r="Y517" s="10"/>
      <c r="Z517" s="10"/>
      <c r="AA517" s="10"/>
    </row>
    <row r="518" spans="1:27" ht="15.75" customHeight="1">
      <c r="A518" s="83"/>
      <c r="B518" s="83"/>
      <c r="C518" s="129"/>
      <c r="D518" s="10"/>
      <c r="E518" s="129"/>
      <c r="F518" s="129"/>
      <c r="G518" s="129"/>
      <c r="H518" s="10"/>
      <c r="I518" s="10"/>
      <c r="J518" s="10"/>
      <c r="K518" s="10"/>
      <c r="L518" s="10"/>
      <c r="M518" s="83"/>
      <c r="N518" s="115"/>
      <c r="O518" s="10"/>
      <c r="P518" s="10"/>
      <c r="Q518" s="480"/>
      <c r="R518" s="480"/>
      <c r="S518" s="10"/>
      <c r="T518" s="10"/>
      <c r="U518" s="10"/>
      <c r="V518" s="10"/>
      <c r="W518" s="10"/>
      <c r="X518" s="10"/>
      <c r="Y518" s="10"/>
      <c r="Z518" s="10"/>
      <c r="AA518" s="10"/>
    </row>
    <row r="519" spans="1:27" ht="15.75" customHeight="1">
      <c r="A519" s="83"/>
      <c r="B519" s="83"/>
      <c r="C519" s="129"/>
      <c r="D519" s="10"/>
      <c r="E519" s="129"/>
      <c r="F519" s="129"/>
      <c r="G519" s="129"/>
      <c r="H519" s="10"/>
      <c r="I519" s="10"/>
      <c r="J519" s="10"/>
      <c r="K519" s="10"/>
      <c r="L519" s="10"/>
      <c r="M519" s="83"/>
      <c r="N519" s="115"/>
      <c r="O519" s="10"/>
      <c r="P519" s="10"/>
      <c r="Q519" s="480"/>
      <c r="R519" s="480"/>
      <c r="S519" s="10"/>
      <c r="T519" s="10"/>
      <c r="U519" s="10"/>
      <c r="V519" s="10"/>
      <c r="W519" s="10"/>
      <c r="X519" s="10"/>
      <c r="Y519" s="10"/>
      <c r="Z519" s="10"/>
      <c r="AA519" s="10"/>
    </row>
    <row r="520" spans="1:27" ht="15.75" customHeight="1">
      <c r="A520" s="83"/>
      <c r="B520" s="83"/>
      <c r="C520" s="129"/>
      <c r="D520" s="10"/>
      <c r="E520" s="129"/>
      <c r="F520" s="129"/>
      <c r="G520" s="129"/>
      <c r="H520" s="10"/>
      <c r="I520" s="10"/>
      <c r="J520" s="10"/>
      <c r="K520" s="10"/>
      <c r="L520" s="10"/>
      <c r="M520" s="83"/>
      <c r="N520" s="115"/>
      <c r="O520" s="10"/>
      <c r="P520" s="10"/>
      <c r="Q520" s="480"/>
      <c r="R520" s="480"/>
      <c r="S520" s="10"/>
      <c r="T520" s="10"/>
      <c r="U520" s="10"/>
      <c r="V520" s="10"/>
      <c r="W520" s="10"/>
      <c r="X520" s="10"/>
      <c r="Y520" s="10"/>
      <c r="Z520" s="10"/>
      <c r="AA520" s="10"/>
    </row>
    <row r="521" spans="1:27" ht="15.75" customHeight="1">
      <c r="A521" s="83"/>
      <c r="B521" s="83"/>
      <c r="C521" s="129"/>
      <c r="D521" s="10"/>
      <c r="E521" s="129"/>
      <c r="F521" s="129"/>
      <c r="G521" s="129"/>
      <c r="H521" s="10"/>
      <c r="I521" s="10"/>
      <c r="J521" s="10"/>
      <c r="K521" s="10"/>
      <c r="L521" s="10"/>
      <c r="M521" s="83"/>
      <c r="N521" s="115"/>
      <c r="O521" s="10"/>
      <c r="P521" s="10"/>
      <c r="Q521" s="480"/>
      <c r="R521" s="480"/>
      <c r="S521" s="10"/>
      <c r="T521" s="10"/>
      <c r="U521" s="10"/>
      <c r="V521" s="10"/>
      <c r="W521" s="10"/>
      <c r="X521" s="10"/>
      <c r="Y521" s="10"/>
      <c r="Z521" s="10"/>
      <c r="AA521" s="10"/>
    </row>
    <row r="522" spans="1:27" ht="15.75" customHeight="1">
      <c r="A522" s="83"/>
      <c r="B522" s="83"/>
      <c r="C522" s="129"/>
      <c r="D522" s="10"/>
      <c r="E522" s="129"/>
      <c r="F522" s="129"/>
      <c r="G522" s="129"/>
      <c r="H522" s="10"/>
      <c r="I522" s="10"/>
      <c r="J522" s="10"/>
      <c r="K522" s="10"/>
      <c r="L522" s="10"/>
      <c r="M522" s="83"/>
      <c r="N522" s="115"/>
      <c r="O522" s="10"/>
      <c r="P522" s="10"/>
      <c r="Q522" s="480"/>
      <c r="R522" s="480"/>
      <c r="S522" s="10"/>
      <c r="T522" s="10"/>
      <c r="U522" s="10"/>
      <c r="V522" s="10"/>
      <c r="W522" s="10"/>
      <c r="X522" s="10"/>
      <c r="Y522" s="10"/>
      <c r="Z522" s="10"/>
      <c r="AA522" s="10"/>
    </row>
    <row r="523" spans="1:27" ht="15.75" customHeight="1">
      <c r="A523" s="83"/>
      <c r="B523" s="83"/>
      <c r="C523" s="129"/>
      <c r="D523" s="10"/>
      <c r="E523" s="129"/>
      <c r="F523" s="129"/>
      <c r="G523" s="129"/>
      <c r="H523" s="10"/>
      <c r="I523" s="10"/>
      <c r="J523" s="10"/>
      <c r="K523" s="10"/>
      <c r="L523" s="10"/>
      <c r="M523" s="83"/>
      <c r="N523" s="115"/>
      <c r="O523" s="10"/>
      <c r="P523" s="10"/>
      <c r="Q523" s="480"/>
      <c r="R523" s="480"/>
      <c r="S523" s="10"/>
      <c r="T523" s="10"/>
      <c r="U523" s="10"/>
      <c r="V523" s="10"/>
      <c r="W523" s="10"/>
      <c r="X523" s="10"/>
      <c r="Y523" s="10"/>
      <c r="Z523" s="10"/>
      <c r="AA523" s="10"/>
    </row>
    <row r="524" spans="1:27" ht="15.75" customHeight="1">
      <c r="A524" s="83"/>
      <c r="B524" s="83"/>
      <c r="C524" s="129"/>
      <c r="D524" s="10"/>
      <c r="E524" s="129"/>
      <c r="F524" s="129"/>
      <c r="G524" s="129"/>
      <c r="H524" s="10"/>
      <c r="I524" s="10"/>
      <c r="J524" s="10"/>
      <c r="K524" s="10"/>
      <c r="L524" s="10"/>
      <c r="M524" s="83"/>
      <c r="N524" s="115"/>
      <c r="O524" s="10"/>
      <c r="P524" s="10"/>
      <c r="Q524" s="480"/>
      <c r="R524" s="480"/>
      <c r="S524" s="10"/>
      <c r="T524" s="10"/>
      <c r="U524" s="10"/>
      <c r="V524" s="10"/>
      <c r="W524" s="10"/>
      <c r="X524" s="10"/>
      <c r="Y524" s="10"/>
      <c r="Z524" s="10"/>
      <c r="AA524" s="10"/>
    </row>
    <row r="525" spans="1:27" ht="15.75" customHeight="1">
      <c r="A525" s="83"/>
      <c r="B525" s="83"/>
      <c r="C525" s="129"/>
      <c r="D525" s="10"/>
      <c r="E525" s="129"/>
      <c r="F525" s="129"/>
      <c r="G525" s="129"/>
      <c r="H525" s="10"/>
      <c r="I525" s="10"/>
      <c r="J525" s="10"/>
      <c r="K525" s="10"/>
      <c r="L525" s="10"/>
      <c r="M525" s="83"/>
      <c r="N525" s="115"/>
      <c r="O525" s="10"/>
      <c r="P525" s="10"/>
      <c r="Q525" s="480"/>
      <c r="R525" s="480"/>
      <c r="S525" s="10"/>
      <c r="T525" s="10"/>
      <c r="U525" s="10"/>
      <c r="V525" s="10"/>
      <c r="W525" s="10"/>
      <c r="X525" s="10"/>
      <c r="Y525" s="10"/>
      <c r="Z525" s="10"/>
      <c r="AA525" s="10"/>
    </row>
    <row r="526" spans="1:27" ht="15.75" customHeight="1">
      <c r="A526" s="83"/>
      <c r="B526" s="83"/>
      <c r="C526" s="129"/>
      <c r="D526" s="10"/>
      <c r="E526" s="129"/>
      <c r="F526" s="129"/>
      <c r="G526" s="129"/>
      <c r="H526" s="10"/>
      <c r="I526" s="10"/>
      <c r="J526" s="10"/>
      <c r="K526" s="10"/>
      <c r="L526" s="10"/>
      <c r="M526" s="83"/>
      <c r="N526" s="115"/>
      <c r="O526" s="10"/>
      <c r="P526" s="10"/>
      <c r="Q526" s="480"/>
      <c r="R526" s="480"/>
      <c r="S526" s="10"/>
      <c r="T526" s="10"/>
      <c r="U526" s="10"/>
      <c r="V526" s="10"/>
      <c r="W526" s="10"/>
      <c r="X526" s="10"/>
      <c r="Y526" s="10"/>
      <c r="Z526" s="10"/>
      <c r="AA526" s="10"/>
    </row>
    <row r="527" spans="1:27" ht="15.75" customHeight="1">
      <c r="A527" s="83"/>
      <c r="B527" s="83"/>
      <c r="C527" s="129"/>
      <c r="D527" s="10"/>
      <c r="E527" s="129"/>
      <c r="F527" s="129"/>
      <c r="G527" s="129"/>
      <c r="H527" s="10"/>
      <c r="I527" s="10"/>
      <c r="J527" s="10"/>
      <c r="K527" s="10"/>
      <c r="L527" s="10"/>
      <c r="M527" s="83"/>
      <c r="N527" s="115"/>
      <c r="O527" s="10"/>
      <c r="P527" s="10"/>
      <c r="Q527" s="480"/>
      <c r="R527" s="480"/>
      <c r="S527" s="10"/>
      <c r="T527" s="10"/>
      <c r="U527" s="10"/>
      <c r="V527" s="10"/>
      <c r="W527" s="10"/>
      <c r="X527" s="10"/>
      <c r="Y527" s="10"/>
      <c r="Z527" s="10"/>
      <c r="AA527" s="10"/>
    </row>
    <row r="528" spans="1:27" ht="15.75" customHeight="1">
      <c r="A528" s="83"/>
      <c r="B528" s="83"/>
      <c r="C528" s="129"/>
      <c r="D528" s="10"/>
      <c r="E528" s="129"/>
      <c r="F528" s="129"/>
      <c r="G528" s="129"/>
      <c r="H528" s="10"/>
      <c r="I528" s="10"/>
      <c r="J528" s="10"/>
      <c r="K528" s="10"/>
      <c r="L528" s="10"/>
      <c r="M528" s="83"/>
      <c r="N528" s="115"/>
      <c r="O528" s="10"/>
      <c r="P528" s="10"/>
      <c r="Q528" s="480"/>
      <c r="R528" s="480"/>
      <c r="S528" s="10"/>
      <c r="T528" s="10"/>
      <c r="U528" s="10"/>
      <c r="V528" s="10"/>
      <c r="W528" s="10"/>
      <c r="X528" s="10"/>
      <c r="Y528" s="10"/>
      <c r="Z528" s="10"/>
      <c r="AA528" s="10"/>
    </row>
    <row r="529" spans="1:27" ht="15.75" customHeight="1">
      <c r="A529" s="83"/>
      <c r="B529" s="83"/>
      <c r="C529" s="129"/>
      <c r="D529" s="10"/>
      <c r="E529" s="129"/>
      <c r="F529" s="129"/>
      <c r="G529" s="129"/>
      <c r="H529" s="10"/>
      <c r="I529" s="10"/>
      <c r="J529" s="10"/>
      <c r="K529" s="10"/>
      <c r="L529" s="10"/>
      <c r="M529" s="83"/>
      <c r="N529" s="115"/>
      <c r="O529" s="10"/>
      <c r="P529" s="10"/>
      <c r="Q529" s="480"/>
      <c r="R529" s="480"/>
      <c r="S529" s="10"/>
      <c r="T529" s="10"/>
      <c r="U529" s="10"/>
      <c r="V529" s="10"/>
      <c r="W529" s="10"/>
      <c r="X529" s="10"/>
      <c r="Y529" s="10"/>
      <c r="Z529" s="10"/>
      <c r="AA529" s="10"/>
    </row>
    <row r="530" spans="1:27" ht="15.75" customHeight="1">
      <c r="A530" s="83"/>
      <c r="B530" s="83"/>
      <c r="C530" s="129"/>
      <c r="D530" s="10"/>
      <c r="E530" s="129"/>
      <c r="F530" s="129"/>
      <c r="G530" s="129"/>
      <c r="H530" s="10"/>
      <c r="I530" s="10"/>
      <c r="J530" s="10"/>
      <c r="K530" s="10"/>
      <c r="L530" s="10"/>
      <c r="M530" s="83"/>
      <c r="N530" s="115"/>
      <c r="O530" s="10"/>
      <c r="P530" s="10"/>
      <c r="Q530" s="480"/>
      <c r="R530" s="480"/>
      <c r="S530" s="10"/>
      <c r="T530" s="10"/>
      <c r="U530" s="10"/>
      <c r="V530" s="10"/>
      <c r="W530" s="10"/>
      <c r="X530" s="10"/>
      <c r="Y530" s="10"/>
      <c r="Z530" s="10"/>
      <c r="AA530" s="10"/>
    </row>
    <row r="531" spans="1:27" ht="15.75" customHeight="1">
      <c r="A531" s="83"/>
      <c r="B531" s="83"/>
      <c r="C531" s="129"/>
      <c r="D531" s="10"/>
      <c r="E531" s="129"/>
      <c r="F531" s="129"/>
      <c r="G531" s="129"/>
      <c r="H531" s="10"/>
      <c r="I531" s="10"/>
      <c r="J531" s="10"/>
      <c r="K531" s="10"/>
      <c r="L531" s="10"/>
      <c r="M531" s="83"/>
      <c r="N531" s="115"/>
      <c r="O531" s="10"/>
      <c r="P531" s="10"/>
      <c r="Q531" s="480"/>
      <c r="R531" s="480"/>
      <c r="S531" s="10"/>
      <c r="T531" s="10"/>
      <c r="U531" s="10"/>
      <c r="V531" s="10"/>
      <c r="W531" s="10"/>
      <c r="X531" s="10"/>
      <c r="Y531" s="10"/>
      <c r="Z531" s="10"/>
      <c r="AA531" s="10"/>
    </row>
    <row r="532" spans="1:27" ht="15.75" customHeight="1">
      <c r="A532" s="83"/>
      <c r="B532" s="83"/>
      <c r="C532" s="129"/>
      <c r="D532" s="10"/>
      <c r="E532" s="129"/>
      <c r="F532" s="129"/>
      <c r="G532" s="129"/>
      <c r="H532" s="10"/>
      <c r="I532" s="10"/>
      <c r="J532" s="10"/>
      <c r="K532" s="10"/>
      <c r="L532" s="10"/>
      <c r="M532" s="83"/>
      <c r="N532" s="115"/>
      <c r="O532" s="10"/>
      <c r="P532" s="10"/>
      <c r="Q532" s="480"/>
      <c r="R532" s="480"/>
      <c r="S532" s="10"/>
      <c r="T532" s="10"/>
      <c r="U532" s="10"/>
      <c r="V532" s="10"/>
      <c r="W532" s="10"/>
      <c r="X532" s="10"/>
      <c r="Y532" s="10"/>
      <c r="Z532" s="10"/>
      <c r="AA532" s="10"/>
    </row>
    <row r="533" spans="1:27" ht="15.75" customHeight="1">
      <c r="A533" s="83"/>
      <c r="B533" s="83"/>
      <c r="C533" s="129"/>
      <c r="D533" s="10"/>
      <c r="E533" s="129"/>
      <c r="F533" s="129"/>
      <c r="G533" s="129"/>
      <c r="H533" s="10"/>
      <c r="I533" s="10"/>
      <c r="J533" s="10"/>
      <c r="K533" s="10"/>
      <c r="L533" s="10"/>
      <c r="M533" s="83"/>
      <c r="N533" s="115"/>
      <c r="O533" s="10"/>
      <c r="P533" s="10"/>
      <c r="Q533" s="480"/>
      <c r="R533" s="480"/>
      <c r="S533" s="10"/>
      <c r="T533" s="10"/>
      <c r="U533" s="10"/>
      <c r="V533" s="10"/>
      <c r="W533" s="10"/>
      <c r="X533" s="10"/>
      <c r="Y533" s="10"/>
      <c r="Z533" s="10"/>
      <c r="AA533" s="10"/>
    </row>
    <row r="534" spans="1:27" ht="15.75" customHeight="1">
      <c r="A534" s="83"/>
      <c r="B534" s="83"/>
      <c r="C534" s="129"/>
      <c r="D534" s="10"/>
      <c r="E534" s="129"/>
      <c r="F534" s="129"/>
      <c r="G534" s="129"/>
      <c r="H534" s="10"/>
      <c r="I534" s="10"/>
      <c r="J534" s="10"/>
      <c r="K534" s="10"/>
      <c r="L534" s="10"/>
      <c r="M534" s="83"/>
      <c r="N534" s="115"/>
      <c r="O534" s="10"/>
      <c r="P534" s="10"/>
      <c r="Q534" s="480"/>
      <c r="R534" s="480"/>
      <c r="S534" s="10"/>
      <c r="T534" s="10"/>
      <c r="U534" s="10"/>
      <c r="V534" s="10"/>
      <c r="W534" s="10"/>
      <c r="X534" s="10"/>
      <c r="Y534" s="10"/>
      <c r="Z534" s="10"/>
      <c r="AA534" s="10"/>
    </row>
    <row r="535" spans="1:27" ht="15.75" customHeight="1">
      <c r="A535" s="83"/>
      <c r="B535" s="83"/>
      <c r="C535" s="129"/>
      <c r="D535" s="10"/>
      <c r="E535" s="129"/>
      <c r="F535" s="129"/>
      <c r="G535" s="129"/>
      <c r="H535" s="10"/>
      <c r="I535" s="10"/>
      <c r="J535" s="10"/>
      <c r="K535" s="10"/>
      <c r="L535" s="10"/>
      <c r="M535" s="83"/>
      <c r="N535" s="115"/>
      <c r="O535" s="10"/>
      <c r="P535" s="10"/>
      <c r="Q535" s="480"/>
      <c r="R535" s="480"/>
      <c r="S535" s="10"/>
      <c r="T535" s="10"/>
      <c r="U535" s="10"/>
      <c r="V535" s="10"/>
      <c r="W535" s="10"/>
      <c r="X535" s="10"/>
      <c r="Y535" s="10"/>
      <c r="Z535" s="10"/>
      <c r="AA535" s="10"/>
    </row>
    <row r="536" spans="1:27" ht="15.75" customHeight="1">
      <c r="A536" s="83"/>
      <c r="B536" s="83"/>
      <c r="C536" s="129"/>
      <c r="D536" s="10"/>
      <c r="E536" s="129"/>
      <c r="F536" s="129"/>
      <c r="G536" s="129"/>
      <c r="H536" s="10"/>
      <c r="I536" s="10"/>
      <c r="J536" s="10"/>
      <c r="K536" s="10"/>
      <c r="L536" s="10"/>
      <c r="M536" s="83"/>
      <c r="N536" s="115"/>
      <c r="O536" s="10"/>
      <c r="P536" s="10"/>
      <c r="Q536" s="480"/>
      <c r="R536" s="480"/>
      <c r="S536" s="10"/>
      <c r="T536" s="10"/>
      <c r="U536" s="10"/>
      <c r="V536" s="10"/>
      <c r="W536" s="10"/>
      <c r="X536" s="10"/>
      <c r="Y536" s="10"/>
      <c r="Z536" s="10"/>
      <c r="AA536" s="10"/>
    </row>
    <row r="537" spans="1:27" ht="15.75" customHeight="1">
      <c r="A537" s="83"/>
      <c r="B537" s="83"/>
      <c r="C537" s="129"/>
      <c r="D537" s="10"/>
      <c r="E537" s="129"/>
      <c r="F537" s="129"/>
      <c r="G537" s="129"/>
      <c r="H537" s="10"/>
      <c r="I537" s="10"/>
      <c r="J537" s="10"/>
      <c r="K537" s="10"/>
      <c r="L537" s="10"/>
      <c r="M537" s="83"/>
      <c r="N537" s="115"/>
      <c r="O537" s="10"/>
      <c r="P537" s="10"/>
      <c r="Q537" s="480"/>
      <c r="R537" s="480"/>
      <c r="S537" s="10"/>
      <c r="T537" s="10"/>
      <c r="U537" s="10"/>
      <c r="V537" s="10"/>
      <c r="W537" s="10"/>
      <c r="X537" s="10"/>
      <c r="Y537" s="10"/>
      <c r="Z537" s="10"/>
      <c r="AA537" s="10"/>
    </row>
    <row r="538" spans="1:27" ht="15.75" customHeight="1">
      <c r="A538" s="83"/>
      <c r="B538" s="83"/>
      <c r="C538" s="129"/>
      <c r="D538" s="10"/>
      <c r="E538" s="129"/>
      <c r="F538" s="129"/>
      <c r="G538" s="129"/>
      <c r="H538" s="10"/>
      <c r="I538" s="10"/>
      <c r="J538" s="10"/>
      <c r="K538" s="10"/>
      <c r="L538" s="10"/>
      <c r="M538" s="83"/>
      <c r="N538" s="115"/>
      <c r="O538" s="10"/>
      <c r="P538" s="10"/>
      <c r="Q538" s="480"/>
      <c r="R538" s="480"/>
      <c r="S538" s="10"/>
      <c r="T538" s="10"/>
      <c r="U538" s="10"/>
      <c r="V538" s="10"/>
      <c r="W538" s="10"/>
      <c r="X538" s="10"/>
      <c r="Y538" s="10"/>
      <c r="Z538" s="10"/>
      <c r="AA538" s="10"/>
    </row>
    <row r="539" spans="1:27" ht="15.75" customHeight="1">
      <c r="A539" s="83"/>
      <c r="B539" s="83"/>
      <c r="C539" s="129"/>
      <c r="D539" s="10"/>
      <c r="E539" s="129"/>
      <c r="F539" s="129"/>
      <c r="G539" s="129"/>
      <c r="H539" s="10"/>
      <c r="I539" s="10"/>
      <c r="J539" s="10"/>
      <c r="K539" s="10"/>
      <c r="L539" s="10"/>
      <c r="M539" s="83"/>
      <c r="N539" s="115"/>
      <c r="O539" s="10"/>
      <c r="P539" s="10"/>
      <c r="Q539" s="480"/>
      <c r="R539" s="480"/>
      <c r="S539" s="10"/>
      <c r="T539" s="10"/>
      <c r="U539" s="10"/>
      <c r="V539" s="10"/>
      <c r="W539" s="10"/>
      <c r="X539" s="10"/>
      <c r="Y539" s="10"/>
      <c r="Z539" s="10"/>
      <c r="AA539" s="10"/>
    </row>
    <row r="540" spans="1:27" ht="15.75" customHeight="1">
      <c r="A540" s="83"/>
      <c r="B540" s="83"/>
      <c r="C540" s="129"/>
      <c r="D540" s="10"/>
      <c r="E540" s="129"/>
      <c r="F540" s="129"/>
      <c r="G540" s="129"/>
      <c r="H540" s="10"/>
      <c r="I540" s="10"/>
      <c r="J540" s="10"/>
      <c r="K540" s="10"/>
      <c r="L540" s="10"/>
      <c r="M540" s="83"/>
      <c r="N540" s="115"/>
      <c r="O540" s="10"/>
      <c r="P540" s="10"/>
      <c r="Q540" s="480"/>
      <c r="R540" s="480"/>
      <c r="S540" s="10"/>
      <c r="T540" s="10"/>
      <c r="U540" s="10"/>
      <c r="V540" s="10"/>
      <c r="W540" s="10"/>
      <c r="X540" s="10"/>
      <c r="Y540" s="10"/>
      <c r="Z540" s="10"/>
      <c r="AA540" s="10"/>
    </row>
    <row r="541" spans="1:27" ht="15.75" customHeight="1">
      <c r="A541" s="83"/>
      <c r="B541" s="83"/>
      <c r="C541" s="129"/>
      <c r="D541" s="10"/>
      <c r="E541" s="129"/>
      <c r="F541" s="129"/>
      <c r="G541" s="129"/>
      <c r="H541" s="10"/>
      <c r="I541" s="10"/>
      <c r="J541" s="10"/>
      <c r="K541" s="10"/>
      <c r="L541" s="10"/>
      <c r="M541" s="83"/>
      <c r="N541" s="115"/>
      <c r="O541" s="10"/>
      <c r="P541" s="10"/>
      <c r="Q541" s="480"/>
      <c r="R541" s="480"/>
      <c r="S541" s="10"/>
      <c r="T541" s="10"/>
      <c r="U541" s="10"/>
      <c r="V541" s="10"/>
      <c r="W541" s="10"/>
      <c r="X541" s="10"/>
      <c r="Y541" s="10"/>
      <c r="Z541" s="10"/>
      <c r="AA541" s="10"/>
    </row>
    <row r="542" spans="1:27" ht="15.75" customHeight="1">
      <c r="A542" s="83"/>
      <c r="B542" s="83"/>
      <c r="C542" s="129"/>
      <c r="D542" s="10"/>
      <c r="E542" s="129"/>
      <c r="F542" s="129"/>
      <c r="G542" s="129"/>
      <c r="H542" s="10"/>
      <c r="I542" s="10"/>
      <c r="J542" s="10"/>
      <c r="K542" s="10"/>
      <c r="L542" s="10"/>
      <c r="M542" s="83"/>
      <c r="N542" s="115"/>
      <c r="O542" s="10"/>
      <c r="P542" s="10"/>
      <c r="Q542" s="480"/>
      <c r="R542" s="480"/>
      <c r="S542" s="10"/>
      <c r="T542" s="10"/>
      <c r="U542" s="10"/>
      <c r="V542" s="10"/>
      <c r="W542" s="10"/>
      <c r="X542" s="10"/>
      <c r="Y542" s="10"/>
      <c r="Z542" s="10"/>
      <c r="AA542" s="10"/>
    </row>
    <row r="543" spans="1:27" ht="15.75" customHeight="1">
      <c r="A543" s="83"/>
      <c r="B543" s="83"/>
      <c r="C543" s="129"/>
      <c r="D543" s="10"/>
      <c r="E543" s="129"/>
      <c r="F543" s="129"/>
      <c r="G543" s="129"/>
      <c r="H543" s="10"/>
      <c r="I543" s="10"/>
      <c r="J543" s="10"/>
      <c r="K543" s="10"/>
      <c r="L543" s="10"/>
      <c r="M543" s="83"/>
      <c r="N543" s="115"/>
      <c r="O543" s="10"/>
      <c r="P543" s="10"/>
      <c r="Q543" s="480"/>
      <c r="R543" s="480"/>
      <c r="S543" s="10"/>
      <c r="T543" s="10"/>
      <c r="U543" s="10"/>
      <c r="V543" s="10"/>
      <c r="W543" s="10"/>
      <c r="X543" s="10"/>
      <c r="Y543" s="10"/>
      <c r="Z543" s="10"/>
      <c r="AA543" s="10"/>
    </row>
    <row r="544" spans="1:27" ht="15.75" customHeight="1">
      <c r="A544" s="83"/>
      <c r="B544" s="83"/>
      <c r="C544" s="129"/>
      <c r="D544" s="10"/>
      <c r="E544" s="129"/>
      <c r="F544" s="129"/>
      <c r="G544" s="129"/>
      <c r="H544" s="10"/>
      <c r="I544" s="10"/>
      <c r="J544" s="10"/>
      <c r="K544" s="10"/>
      <c r="L544" s="10"/>
      <c r="M544" s="83"/>
      <c r="N544" s="115"/>
      <c r="O544" s="10"/>
      <c r="P544" s="10"/>
      <c r="Q544" s="480"/>
      <c r="R544" s="480"/>
      <c r="S544" s="10"/>
      <c r="T544" s="10"/>
      <c r="U544" s="10"/>
      <c r="V544" s="10"/>
      <c r="W544" s="10"/>
      <c r="X544" s="10"/>
      <c r="Y544" s="10"/>
      <c r="Z544" s="10"/>
      <c r="AA544" s="10"/>
    </row>
    <row r="545" spans="1:27" ht="15.75" customHeight="1">
      <c r="A545" s="83"/>
      <c r="B545" s="83"/>
      <c r="C545" s="129"/>
      <c r="D545" s="10"/>
      <c r="E545" s="129"/>
      <c r="F545" s="129"/>
      <c r="G545" s="129"/>
      <c r="H545" s="10"/>
      <c r="I545" s="10"/>
      <c r="J545" s="10"/>
      <c r="K545" s="10"/>
      <c r="L545" s="10"/>
      <c r="M545" s="83"/>
      <c r="N545" s="115"/>
      <c r="O545" s="10"/>
      <c r="P545" s="10"/>
      <c r="Q545" s="480"/>
      <c r="R545" s="480"/>
      <c r="S545" s="10"/>
      <c r="T545" s="10"/>
      <c r="U545" s="10"/>
      <c r="V545" s="10"/>
      <c r="W545" s="10"/>
      <c r="X545" s="10"/>
      <c r="Y545" s="10"/>
      <c r="Z545" s="10"/>
      <c r="AA545" s="10"/>
    </row>
    <row r="546" spans="1:27" ht="15.75" customHeight="1">
      <c r="A546" s="83"/>
      <c r="B546" s="83"/>
      <c r="C546" s="129"/>
      <c r="D546" s="10"/>
      <c r="E546" s="129"/>
      <c r="F546" s="129"/>
      <c r="G546" s="129"/>
      <c r="H546" s="10"/>
      <c r="I546" s="10"/>
      <c r="J546" s="10"/>
      <c r="K546" s="10"/>
      <c r="L546" s="10"/>
      <c r="M546" s="83"/>
      <c r="N546" s="115"/>
      <c r="O546" s="10"/>
      <c r="P546" s="10"/>
      <c r="Q546" s="480"/>
      <c r="R546" s="480"/>
      <c r="S546" s="10"/>
      <c r="T546" s="10"/>
      <c r="U546" s="10"/>
      <c r="V546" s="10"/>
      <c r="W546" s="10"/>
      <c r="X546" s="10"/>
      <c r="Y546" s="10"/>
      <c r="Z546" s="10"/>
      <c r="AA546" s="10"/>
    </row>
    <row r="547" spans="1:27" ht="15.75" customHeight="1">
      <c r="A547" s="83"/>
      <c r="B547" s="83"/>
      <c r="C547" s="129"/>
      <c r="D547" s="10"/>
      <c r="E547" s="129"/>
      <c r="F547" s="129"/>
      <c r="G547" s="129"/>
      <c r="H547" s="10"/>
      <c r="I547" s="10"/>
      <c r="J547" s="10"/>
      <c r="K547" s="10"/>
      <c r="L547" s="10"/>
      <c r="M547" s="83"/>
      <c r="N547" s="115"/>
      <c r="O547" s="10"/>
      <c r="P547" s="10"/>
      <c r="Q547" s="480"/>
      <c r="R547" s="480"/>
      <c r="S547" s="10"/>
      <c r="T547" s="10"/>
      <c r="U547" s="10"/>
      <c r="V547" s="10"/>
      <c r="W547" s="10"/>
      <c r="X547" s="10"/>
      <c r="Y547" s="10"/>
      <c r="Z547" s="10"/>
      <c r="AA547" s="10"/>
    </row>
    <row r="548" spans="1:27" ht="15.75" customHeight="1">
      <c r="A548" s="83"/>
      <c r="B548" s="83"/>
      <c r="C548" s="129"/>
      <c r="D548" s="10"/>
      <c r="E548" s="129"/>
      <c r="F548" s="129"/>
      <c r="G548" s="129"/>
      <c r="H548" s="10"/>
      <c r="I548" s="10"/>
      <c r="J548" s="10"/>
      <c r="K548" s="10"/>
      <c r="L548" s="10"/>
      <c r="M548" s="83"/>
      <c r="N548" s="115"/>
      <c r="O548" s="10"/>
      <c r="P548" s="10"/>
      <c r="Q548" s="480"/>
      <c r="R548" s="480"/>
      <c r="S548" s="10"/>
      <c r="T548" s="10"/>
      <c r="U548" s="10"/>
      <c r="V548" s="10"/>
      <c r="W548" s="10"/>
      <c r="X548" s="10"/>
      <c r="Y548" s="10"/>
      <c r="Z548" s="10"/>
      <c r="AA548" s="10"/>
    </row>
    <row r="549" spans="1:27" ht="15.75" customHeight="1">
      <c r="A549" s="83"/>
      <c r="B549" s="83"/>
      <c r="C549" s="129"/>
      <c r="D549" s="10"/>
      <c r="E549" s="129"/>
      <c r="F549" s="129"/>
      <c r="G549" s="129"/>
      <c r="H549" s="10"/>
      <c r="I549" s="10"/>
      <c r="J549" s="10"/>
      <c r="K549" s="10"/>
      <c r="L549" s="10"/>
      <c r="M549" s="83"/>
      <c r="N549" s="115"/>
      <c r="O549" s="10"/>
      <c r="P549" s="10"/>
      <c r="Q549" s="480"/>
      <c r="R549" s="480"/>
      <c r="S549" s="10"/>
      <c r="T549" s="10"/>
      <c r="U549" s="10"/>
      <c r="V549" s="10"/>
      <c r="W549" s="10"/>
      <c r="X549" s="10"/>
      <c r="Y549" s="10"/>
      <c r="Z549" s="10"/>
      <c r="AA549" s="10"/>
    </row>
    <row r="550" spans="1:27" ht="15.75" customHeight="1">
      <c r="A550" s="83"/>
      <c r="B550" s="83"/>
      <c r="C550" s="129"/>
      <c r="D550" s="10"/>
      <c r="E550" s="129"/>
      <c r="F550" s="129"/>
      <c r="G550" s="129"/>
      <c r="H550" s="10"/>
      <c r="I550" s="10"/>
      <c r="J550" s="10"/>
      <c r="K550" s="10"/>
      <c r="L550" s="10"/>
      <c r="M550" s="83"/>
      <c r="N550" s="115"/>
      <c r="O550" s="10"/>
      <c r="P550" s="10"/>
      <c r="Q550" s="480"/>
      <c r="R550" s="480"/>
      <c r="S550" s="10"/>
      <c r="T550" s="10"/>
      <c r="U550" s="10"/>
      <c r="V550" s="10"/>
      <c r="W550" s="10"/>
      <c r="X550" s="10"/>
      <c r="Y550" s="10"/>
      <c r="Z550" s="10"/>
      <c r="AA550" s="10"/>
    </row>
    <row r="551" spans="1:27" ht="15.75" customHeight="1">
      <c r="A551" s="83"/>
      <c r="B551" s="83"/>
      <c r="C551" s="129"/>
      <c r="D551" s="10"/>
      <c r="E551" s="129"/>
      <c r="F551" s="129"/>
      <c r="G551" s="129"/>
      <c r="H551" s="10"/>
      <c r="I551" s="10"/>
      <c r="J551" s="10"/>
      <c r="K551" s="10"/>
      <c r="L551" s="10"/>
      <c r="M551" s="83"/>
      <c r="N551" s="115"/>
      <c r="O551" s="10"/>
      <c r="P551" s="10"/>
      <c r="Q551" s="480"/>
      <c r="R551" s="480"/>
      <c r="S551" s="10"/>
      <c r="T551" s="10"/>
      <c r="U551" s="10"/>
      <c r="V551" s="10"/>
      <c r="W551" s="10"/>
      <c r="X551" s="10"/>
      <c r="Y551" s="10"/>
      <c r="Z551" s="10"/>
      <c r="AA551" s="10"/>
    </row>
    <row r="552" spans="1:27" ht="15.75" customHeight="1">
      <c r="A552" s="83"/>
      <c r="B552" s="83"/>
      <c r="C552" s="129"/>
      <c r="D552" s="10"/>
      <c r="E552" s="129"/>
      <c r="F552" s="129"/>
      <c r="G552" s="129"/>
      <c r="H552" s="10"/>
      <c r="I552" s="10"/>
      <c r="J552" s="10"/>
      <c r="K552" s="10"/>
      <c r="L552" s="10"/>
      <c r="M552" s="83"/>
      <c r="N552" s="115"/>
      <c r="O552" s="10"/>
      <c r="P552" s="10"/>
      <c r="Q552" s="480"/>
      <c r="R552" s="480"/>
      <c r="S552" s="10"/>
      <c r="T552" s="10"/>
      <c r="U552" s="10"/>
      <c r="V552" s="10"/>
      <c r="W552" s="10"/>
      <c r="X552" s="10"/>
      <c r="Y552" s="10"/>
      <c r="Z552" s="10"/>
      <c r="AA552" s="10"/>
    </row>
    <row r="553" spans="1:27" ht="15.75" customHeight="1">
      <c r="A553" s="83"/>
      <c r="B553" s="83"/>
      <c r="C553" s="129"/>
      <c r="D553" s="10"/>
      <c r="E553" s="129"/>
      <c r="F553" s="129"/>
      <c r="G553" s="129"/>
      <c r="H553" s="10"/>
      <c r="I553" s="10"/>
      <c r="J553" s="10"/>
      <c r="K553" s="10"/>
      <c r="L553" s="10"/>
      <c r="M553" s="83"/>
      <c r="N553" s="115"/>
      <c r="O553" s="10"/>
      <c r="P553" s="10"/>
      <c r="Q553" s="480"/>
      <c r="R553" s="480"/>
      <c r="S553" s="10"/>
      <c r="T553" s="10"/>
      <c r="U553" s="10"/>
      <c r="V553" s="10"/>
      <c r="W553" s="10"/>
      <c r="X553" s="10"/>
      <c r="Y553" s="10"/>
      <c r="Z553" s="10"/>
      <c r="AA553" s="10"/>
    </row>
    <row r="554" spans="1:27" ht="15.75" customHeight="1">
      <c r="A554" s="83"/>
      <c r="B554" s="83"/>
      <c r="C554" s="129"/>
      <c r="D554" s="10"/>
      <c r="E554" s="129"/>
      <c r="F554" s="129"/>
      <c r="G554" s="129"/>
      <c r="H554" s="10"/>
      <c r="I554" s="10"/>
      <c r="J554" s="10"/>
      <c r="K554" s="10"/>
      <c r="L554" s="10"/>
      <c r="M554" s="83"/>
      <c r="N554" s="115"/>
      <c r="O554" s="10"/>
      <c r="P554" s="10"/>
      <c r="Q554" s="480"/>
      <c r="R554" s="480"/>
      <c r="S554" s="10"/>
      <c r="T554" s="10"/>
      <c r="U554" s="10"/>
      <c r="V554" s="10"/>
      <c r="W554" s="10"/>
      <c r="X554" s="10"/>
      <c r="Y554" s="10"/>
      <c r="Z554" s="10"/>
      <c r="AA554" s="10"/>
    </row>
    <row r="555" spans="1:27" ht="15.75" customHeight="1">
      <c r="A555" s="83"/>
      <c r="B555" s="83"/>
      <c r="C555" s="129"/>
      <c r="D555" s="10"/>
      <c r="E555" s="129"/>
      <c r="F555" s="129"/>
      <c r="G555" s="129"/>
      <c r="H555" s="10"/>
      <c r="I555" s="10"/>
      <c r="J555" s="10"/>
      <c r="K555" s="10"/>
      <c r="L555" s="10"/>
      <c r="M555" s="83"/>
      <c r="N555" s="115"/>
      <c r="O555" s="10"/>
      <c r="P555" s="10"/>
      <c r="Q555" s="480"/>
      <c r="R555" s="480"/>
      <c r="S555" s="10"/>
      <c r="T555" s="10"/>
      <c r="U555" s="10"/>
      <c r="V555" s="10"/>
      <c r="W555" s="10"/>
      <c r="X555" s="10"/>
      <c r="Y555" s="10"/>
      <c r="Z555" s="10"/>
      <c r="AA555" s="10"/>
    </row>
    <row r="556" spans="1:27" ht="15.75" customHeight="1">
      <c r="A556" s="83"/>
      <c r="B556" s="83"/>
      <c r="C556" s="129"/>
      <c r="D556" s="10"/>
      <c r="E556" s="129"/>
      <c r="F556" s="129"/>
      <c r="G556" s="129"/>
      <c r="H556" s="10"/>
      <c r="I556" s="10"/>
      <c r="J556" s="10"/>
      <c r="K556" s="10"/>
      <c r="L556" s="10"/>
      <c r="M556" s="83"/>
      <c r="N556" s="115"/>
      <c r="O556" s="10"/>
      <c r="P556" s="10"/>
      <c r="Q556" s="480"/>
      <c r="R556" s="480"/>
      <c r="S556" s="10"/>
      <c r="T556" s="10"/>
      <c r="U556" s="10"/>
      <c r="V556" s="10"/>
      <c r="W556" s="10"/>
      <c r="X556" s="10"/>
      <c r="Y556" s="10"/>
      <c r="Z556" s="10"/>
      <c r="AA556" s="10"/>
    </row>
    <row r="557" spans="1:27" ht="15.75" customHeight="1">
      <c r="A557" s="83"/>
      <c r="B557" s="83"/>
      <c r="C557" s="129"/>
      <c r="D557" s="10"/>
      <c r="E557" s="129"/>
      <c r="F557" s="129"/>
      <c r="G557" s="129"/>
      <c r="H557" s="10"/>
      <c r="I557" s="10"/>
      <c r="J557" s="10"/>
      <c r="K557" s="10"/>
      <c r="L557" s="10"/>
      <c r="M557" s="83"/>
      <c r="N557" s="115"/>
      <c r="O557" s="10"/>
      <c r="P557" s="10"/>
      <c r="Q557" s="480"/>
      <c r="R557" s="480"/>
      <c r="S557" s="10"/>
      <c r="T557" s="10"/>
      <c r="U557" s="10"/>
      <c r="V557" s="10"/>
      <c r="W557" s="10"/>
      <c r="X557" s="10"/>
      <c r="Y557" s="10"/>
      <c r="Z557" s="10"/>
      <c r="AA557" s="10"/>
    </row>
    <row r="558" spans="1:27" ht="15.75" customHeight="1">
      <c r="A558" s="83"/>
      <c r="B558" s="83"/>
      <c r="C558" s="129"/>
      <c r="D558" s="10"/>
      <c r="E558" s="129"/>
      <c r="F558" s="129"/>
      <c r="G558" s="129"/>
      <c r="H558" s="10"/>
      <c r="I558" s="10"/>
      <c r="J558" s="10"/>
      <c r="K558" s="10"/>
      <c r="L558" s="10"/>
      <c r="M558" s="83"/>
      <c r="N558" s="115"/>
      <c r="O558" s="10"/>
      <c r="P558" s="10"/>
      <c r="Q558" s="480"/>
      <c r="R558" s="480"/>
      <c r="S558" s="10"/>
      <c r="T558" s="10"/>
      <c r="U558" s="10"/>
      <c r="V558" s="10"/>
      <c r="W558" s="10"/>
      <c r="X558" s="10"/>
      <c r="Y558" s="10"/>
      <c r="Z558" s="10"/>
      <c r="AA558" s="10"/>
    </row>
    <row r="559" spans="1:27" ht="15.75" customHeight="1">
      <c r="A559" s="83"/>
      <c r="B559" s="83"/>
      <c r="C559" s="129"/>
      <c r="D559" s="10"/>
      <c r="E559" s="129"/>
      <c r="F559" s="129"/>
      <c r="G559" s="129"/>
      <c r="H559" s="10"/>
      <c r="I559" s="10"/>
      <c r="J559" s="10"/>
      <c r="K559" s="10"/>
      <c r="L559" s="10"/>
      <c r="M559" s="83"/>
      <c r="N559" s="115"/>
      <c r="O559" s="10"/>
      <c r="P559" s="10"/>
      <c r="Q559" s="480"/>
      <c r="R559" s="480"/>
      <c r="S559" s="10"/>
      <c r="T559" s="10"/>
      <c r="U559" s="10"/>
      <c r="V559" s="10"/>
      <c r="W559" s="10"/>
      <c r="X559" s="10"/>
      <c r="Y559" s="10"/>
      <c r="Z559" s="10"/>
      <c r="AA559" s="10"/>
    </row>
    <row r="560" spans="1:27" ht="15.75" customHeight="1">
      <c r="A560" s="83"/>
      <c r="B560" s="83"/>
      <c r="C560" s="129"/>
      <c r="D560" s="10"/>
      <c r="E560" s="129"/>
      <c r="F560" s="129"/>
      <c r="G560" s="129"/>
      <c r="H560" s="10"/>
      <c r="I560" s="10"/>
      <c r="J560" s="10"/>
      <c r="K560" s="10"/>
      <c r="L560" s="10"/>
      <c r="M560" s="83"/>
      <c r="N560" s="115"/>
      <c r="O560" s="10"/>
      <c r="P560" s="10"/>
      <c r="Q560" s="480"/>
      <c r="R560" s="480"/>
      <c r="S560" s="10"/>
      <c r="T560" s="10"/>
      <c r="U560" s="10"/>
      <c r="V560" s="10"/>
      <c r="W560" s="10"/>
      <c r="X560" s="10"/>
      <c r="Y560" s="10"/>
      <c r="Z560" s="10"/>
      <c r="AA560" s="10"/>
    </row>
    <row r="561" spans="1:27" ht="15.75" customHeight="1">
      <c r="A561" s="83"/>
      <c r="B561" s="83"/>
      <c r="C561" s="129"/>
      <c r="D561" s="10"/>
      <c r="E561" s="129"/>
      <c r="F561" s="129"/>
      <c r="G561" s="129"/>
      <c r="H561" s="10"/>
      <c r="I561" s="10"/>
      <c r="J561" s="10"/>
      <c r="K561" s="10"/>
      <c r="L561" s="10"/>
      <c r="M561" s="83"/>
      <c r="N561" s="115"/>
      <c r="O561" s="10"/>
      <c r="P561" s="10"/>
      <c r="Q561" s="480"/>
      <c r="R561" s="480"/>
      <c r="S561" s="10"/>
      <c r="T561" s="10"/>
      <c r="U561" s="10"/>
      <c r="V561" s="10"/>
      <c r="W561" s="10"/>
      <c r="X561" s="10"/>
      <c r="Y561" s="10"/>
      <c r="Z561" s="10"/>
      <c r="AA561" s="10"/>
    </row>
    <row r="562" spans="1:27" ht="15.75" customHeight="1">
      <c r="A562" s="83"/>
      <c r="B562" s="83"/>
      <c r="C562" s="129"/>
      <c r="D562" s="10"/>
      <c r="E562" s="129"/>
      <c r="F562" s="129"/>
      <c r="G562" s="129"/>
      <c r="H562" s="10"/>
      <c r="I562" s="10"/>
      <c r="J562" s="10"/>
      <c r="K562" s="10"/>
      <c r="L562" s="10"/>
      <c r="M562" s="83"/>
      <c r="N562" s="115"/>
      <c r="O562" s="10"/>
      <c r="P562" s="10"/>
      <c r="Q562" s="480"/>
      <c r="R562" s="480"/>
      <c r="S562" s="10"/>
      <c r="T562" s="10"/>
      <c r="U562" s="10"/>
      <c r="V562" s="10"/>
      <c r="W562" s="10"/>
      <c r="X562" s="10"/>
      <c r="Y562" s="10"/>
      <c r="Z562" s="10"/>
      <c r="AA562" s="10"/>
    </row>
    <row r="563" spans="1:27" ht="15.75" customHeight="1">
      <c r="A563" s="83"/>
      <c r="B563" s="83"/>
      <c r="C563" s="129"/>
      <c r="D563" s="10"/>
      <c r="E563" s="129"/>
      <c r="F563" s="129"/>
      <c r="G563" s="129"/>
      <c r="H563" s="10"/>
      <c r="I563" s="10"/>
      <c r="J563" s="10"/>
      <c r="K563" s="10"/>
      <c r="L563" s="10"/>
      <c r="M563" s="83"/>
      <c r="N563" s="115"/>
      <c r="O563" s="10"/>
      <c r="P563" s="10"/>
      <c r="Q563" s="480"/>
      <c r="R563" s="480"/>
      <c r="S563" s="10"/>
      <c r="T563" s="10"/>
      <c r="U563" s="10"/>
      <c r="V563" s="10"/>
      <c r="W563" s="10"/>
      <c r="X563" s="10"/>
      <c r="Y563" s="10"/>
      <c r="Z563" s="10"/>
      <c r="AA563" s="10"/>
    </row>
    <row r="564" spans="1:27" ht="15.75" customHeight="1">
      <c r="A564" s="83"/>
      <c r="B564" s="83"/>
      <c r="C564" s="129"/>
      <c r="D564" s="10"/>
      <c r="E564" s="129"/>
      <c r="F564" s="129"/>
      <c r="G564" s="129"/>
      <c r="H564" s="10"/>
      <c r="I564" s="10"/>
      <c r="J564" s="10"/>
      <c r="K564" s="10"/>
      <c r="L564" s="10"/>
      <c r="M564" s="83"/>
      <c r="N564" s="115"/>
      <c r="O564" s="10"/>
      <c r="P564" s="10"/>
      <c r="Q564" s="480"/>
      <c r="R564" s="480"/>
      <c r="S564" s="10"/>
      <c r="T564" s="10"/>
      <c r="U564" s="10"/>
      <c r="V564" s="10"/>
      <c r="W564" s="10"/>
      <c r="X564" s="10"/>
      <c r="Y564" s="10"/>
      <c r="Z564" s="10"/>
      <c r="AA564" s="10"/>
    </row>
    <row r="565" spans="1:27" ht="15.75" customHeight="1">
      <c r="A565" s="83"/>
      <c r="B565" s="83"/>
      <c r="C565" s="129"/>
      <c r="D565" s="10"/>
      <c r="E565" s="129"/>
      <c r="F565" s="129"/>
      <c r="G565" s="129"/>
      <c r="H565" s="10"/>
      <c r="I565" s="10"/>
      <c r="J565" s="10"/>
      <c r="K565" s="10"/>
      <c r="L565" s="10"/>
      <c r="M565" s="83"/>
      <c r="N565" s="115"/>
      <c r="O565" s="10"/>
      <c r="P565" s="10"/>
      <c r="Q565" s="480"/>
      <c r="R565" s="480"/>
      <c r="S565" s="10"/>
      <c r="T565" s="10"/>
      <c r="U565" s="10"/>
      <c r="V565" s="10"/>
      <c r="W565" s="10"/>
      <c r="X565" s="10"/>
      <c r="Y565" s="10"/>
      <c r="Z565" s="10"/>
      <c r="AA565" s="10"/>
    </row>
    <row r="566" spans="1:27" ht="15.75" customHeight="1">
      <c r="A566" s="83"/>
      <c r="B566" s="83"/>
      <c r="C566" s="129"/>
      <c r="D566" s="10"/>
      <c r="E566" s="129"/>
      <c r="F566" s="129"/>
      <c r="G566" s="129"/>
      <c r="H566" s="10"/>
      <c r="I566" s="10"/>
      <c r="J566" s="10"/>
      <c r="K566" s="10"/>
      <c r="L566" s="10"/>
      <c r="M566" s="83"/>
      <c r="N566" s="115"/>
      <c r="O566" s="10"/>
      <c r="P566" s="10"/>
      <c r="Q566" s="480"/>
      <c r="R566" s="480"/>
      <c r="S566" s="10"/>
      <c r="T566" s="10"/>
      <c r="U566" s="10"/>
      <c r="V566" s="10"/>
      <c r="W566" s="10"/>
      <c r="X566" s="10"/>
      <c r="Y566" s="10"/>
      <c r="Z566" s="10"/>
      <c r="AA566" s="10"/>
    </row>
    <row r="567" spans="1:27" ht="15.75" customHeight="1">
      <c r="A567" s="83"/>
      <c r="B567" s="83"/>
      <c r="C567" s="129"/>
      <c r="D567" s="10"/>
      <c r="E567" s="129"/>
      <c r="F567" s="129"/>
      <c r="G567" s="129"/>
      <c r="H567" s="10"/>
      <c r="I567" s="10"/>
      <c r="J567" s="10"/>
      <c r="K567" s="10"/>
      <c r="L567" s="10"/>
      <c r="M567" s="83"/>
      <c r="N567" s="115"/>
      <c r="O567" s="10"/>
      <c r="P567" s="10"/>
      <c r="Q567" s="480"/>
      <c r="R567" s="480"/>
      <c r="S567" s="10"/>
      <c r="T567" s="10"/>
      <c r="U567" s="10"/>
      <c r="V567" s="10"/>
      <c r="W567" s="10"/>
      <c r="X567" s="10"/>
      <c r="Y567" s="10"/>
      <c r="Z567" s="10"/>
      <c r="AA567" s="10"/>
    </row>
    <row r="568" spans="1:27" ht="15.75" customHeight="1">
      <c r="A568" s="83"/>
      <c r="B568" s="83"/>
      <c r="C568" s="129"/>
      <c r="D568" s="10"/>
      <c r="E568" s="129"/>
      <c r="F568" s="129"/>
      <c r="G568" s="129"/>
      <c r="H568" s="10"/>
      <c r="I568" s="10"/>
      <c r="J568" s="10"/>
      <c r="K568" s="10"/>
      <c r="L568" s="10"/>
      <c r="M568" s="83"/>
      <c r="N568" s="115"/>
      <c r="O568" s="10"/>
      <c r="P568" s="10"/>
      <c r="Q568" s="480"/>
      <c r="R568" s="480"/>
      <c r="S568" s="10"/>
      <c r="T568" s="10"/>
      <c r="U568" s="10"/>
      <c r="V568" s="10"/>
      <c r="W568" s="10"/>
      <c r="X568" s="10"/>
      <c r="Y568" s="10"/>
      <c r="Z568" s="10"/>
      <c r="AA568" s="10"/>
    </row>
    <row r="569" spans="1:27" ht="15.75" customHeight="1">
      <c r="A569" s="83"/>
      <c r="B569" s="83"/>
      <c r="C569" s="129"/>
      <c r="D569" s="10"/>
      <c r="E569" s="129"/>
      <c r="F569" s="129"/>
      <c r="G569" s="129"/>
      <c r="H569" s="10"/>
      <c r="I569" s="10"/>
      <c r="J569" s="10"/>
      <c r="K569" s="10"/>
      <c r="L569" s="10"/>
      <c r="M569" s="83"/>
      <c r="N569" s="115"/>
      <c r="O569" s="10"/>
      <c r="P569" s="10"/>
      <c r="Q569" s="480"/>
      <c r="R569" s="480"/>
      <c r="S569" s="10"/>
      <c r="T569" s="10"/>
      <c r="U569" s="10"/>
      <c r="V569" s="10"/>
      <c r="W569" s="10"/>
      <c r="X569" s="10"/>
      <c r="Y569" s="10"/>
      <c r="Z569" s="10"/>
      <c r="AA569" s="10"/>
    </row>
    <row r="570" spans="1:27" ht="15.75" customHeight="1">
      <c r="A570" s="83"/>
      <c r="B570" s="83"/>
      <c r="C570" s="129"/>
      <c r="D570" s="10"/>
      <c r="E570" s="129"/>
      <c r="F570" s="129"/>
      <c r="G570" s="129"/>
      <c r="H570" s="10"/>
      <c r="I570" s="10"/>
      <c r="J570" s="10"/>
      <c r="K570" s="10"/>
      <c r="L570" s="10"/>
      <c r="M570" s="83"/>
      <c r="N570" s="115"/>
      <c r="O570" s="10"/>
      <c r="P570" s="10"/>
      <c r="Q570" s="480"/>
      <c r="R570" s="480"/>
      <c r="S570" s="10"/>
      <c r="T570" s="10"/>
      <c r="U570" s="10"/>
      <c r="V570" s="10"/>
      <c r="W570" s="10"/>
      <c r="X570" s="10"/>
      <c r="Y570" s="10"/>
      <c r="Z570" s="10"/>
      <c r="AA570" s="10"/>
    </row>
    <row r="571" spans="1:27" ht="15.75" customHeight="1">
      <c r="A571" s="83"/>
      <c r="B571" s="83"/>
      <c r="C571" s="129"/>
      <c r="D571" s="10"/>
      <c r="E571" s="129"/>
      <c r="F571" s="129"/>
      <c r="G571" s="129"/>
      <c r="H571" s="10"/>
      <c r="I571" s="10"/>
      <c r="J571" s="10"/>
      <c r="K571" s="10"/>
      <c r="L571" s="10"/>
      <c r="M571" s="83"/>
      <c r="N571" s="115"/>
      <c r="O571" s="10"/>
      <c r="P571" s="10"/>
      <c r="Q571" s="480"/>
      <c r="R571" s="480"/>
      <c r="S571" s="10"/>
      <c r="T571" s="10"/>
      <c r="U571" s="10"/>
      <c r="V571" s="10"/>
      <c r="W571" s="10"/>
      <c r="X571" s="10"/>
      <c r="Y571" s="10"/>
      <c r="Z571" s="10"/>
      <c r="AA571" s="10"/>
    </row>
    <row r="572" spans="1:27" ht="15.75" customHeight="1">
      <c r="A572" s="83"/>
      <c r="B572" s="83"/>
      <c r="C572" s="129"/>
      <c r="D572" s="10"/>
      <c r="E572" s="129"/>
      <c r="F572" s="129"/>
      <c r="G572" s="129"/>
      <c r="H572" s="10"/>
      <c r="I572" s="10"/>
      <c r="J572" s="10"/>
      <c r="K572" s="10"/>
      <c r="L572" s="10"/>
      <c r="M572" s="83"/>
      <c r="N572" s="115"/>
      <c r="O572" s="10"/>
      <c r="P572" s="10"/>
      <c r="Q572" s="480"/>
      <c r="R572" s="480"/>
      <c r="S572" s="10"/>
      <c r="T572" s="10"/>
      <c r="U572" s="10"/>
      <c r="V572" s="10"/>
      <c r="W572" s="10"/>
      <c r="X572" s="10"/>
      <c r="Y572" s="10"/>
      <c r="Z572" s="10"/>
      <c r="AA572" s="10"/>
    </row>
    <row r="573" spans="1:27" ht="15.75" customHeight="1">
      <c r="A573" s="83"/>
      <c r="B573" s="83"/>
      <c r="C573" s="129"/>
      <c r="D573" s="10"/>
      <c r="E573" s="129"/>
      <c r="F573" s="129"/>
      <c r="G573" s="129"/>
      <c r="H573" s="10"/>
      <c r="I573" s="10"/>
      <c r="J573" s="10"/>
      <c r="K573" s="10"/>
      <c r="L573" s="10"/>
      <c r="M573" s="83"/>
      <c r="N573" s="115"/>
      <c r="O573" s="10"/>
      <c r="P573" s="10"/>
      <c r="Q573" s="480"/>
      <c r="R573" s="480"/>
      <c r="S573" s="10"/>
      <c r="T573" s="10"/>
      <c r="U573" s="10"/>
      <c r="V573" s="10"/>
      <c r="W573" s="10"/>
      <c r="X573" s="10"/>
      <c r="Y573" s="10"/>
      <c r="Z573" s="10"/>
      <c r="AA573" s="10"/>
    </row>
    <row r="574" spans="1:27" ht="15.75" customHeight="1">
      <c r="A574" s="83"/>
      <c r="B574" s="83"/>
      <c r="C574" s="129"/>
      <c r="D574" s="10"/>
      <c r="E574" s="129"/>
      <c r="F574" s="129"/>
      <c r="G574" s="129"/>
      <c r="H574" s="10"/>
      <c r="I574" s="10"/>
      <c r="J574" s="10"/>
      <c r="K574" s="10"/>
      <c r="L574" s="10"/>
      <c r="M574" s="83"/>
      <c r="N574" s="115"/>
      <c r="O574" s="10"/>
      <c r="P574" s="10"/>
      <c r="Q574" s="480"/>
      <c r="R574" s="480"/>
      <c r="S574" s="10"/>
      <c r="T574" s="10"/>
      <c r="U574" s="10"/>
      <c r="V574" s="10"/>
      <c r="W574" s="10"/>
      <c r="X574" s="10"/>
      <c r="Y574" s="10"/>
      <c r="Z574" s="10"/>
      <c r="AA574" s="10"/>
    </row>
    <row r="575" spans="1:27" ht="15.75" customHeight="1">
      <c r="A575" s="83"/>
      <c r="B575" s="83"/>
      <c r="C575" s="129"/>
      <c r="D575" s="10"/>
      <c r="E575" s="129"/>
      <c r="F575" s="129"/>
      <c r="G575" s="129"/>
      <c r="H575" s="10"/>
      <c r="I575" s="10"/>
      <c r="J575" s="10"/>
      <c r="K575" s="10"/>
      <c r="L575" s="10"/>
      <c r="M575" s="83"/>
      <c r="N575" s="115"/>
      <c r="O575" s="10"/>
      <c r="P575" s="10"/>
      <c r="Q575" s="480"/>
      <c r="R575" s="480"/>
      <c r="S575" s="10"/>
      <c r="T575" s="10"/>
      <c r="U575" s="10"/>
      <c r="V575" s="10"/>
      <c r="W575" s="10"/>
      <c r="X575" s="10"/>
      <c r="Y575" s="10"/>
      <c r="Z575" s="10"/>
      <c r="AA575" s="10"/>
    </row>
    <row r="576" spans="1:27" ht="15.75" customHeight="1">
      <c r="A576" s="83"/>
      <c r="B576" s="83"/>
      <c r="C576" s="129"/>
      <c r="D576" s="10"/>
      <c r="E576" s="129"/>
      <c r="F576" s="129"/>
      <c r="G576" s="129"/>
      <c r="H576" s="10"/>
      <c r="I576" s="10"/>
      <c r="J576" s="10"/>
      <c r="K576" s="10"/>
      <c r="L576" s="10"/>
      <c r="M576" s="83"/>
      <c r="N576" s="115"/>
      <c r="O576" s="10"/>
      <c r="P576" s="10"/>
      <c r="Q576" s="480"/>
      <c r="R576" s="480"/>
      <c r="S576" s="10"/>
      <c r="T576" s="10"/>
      <c r="U576" s="10"/>
      <c r="V576" s="10"/>
      <c r="W576" s="10"/>
      <c r="X576" s="10"/>
      <c r="Y576" s="10"/>
      <c r="Z576" s="10"/>
      <c r="AA576" s="10"/>
    </row>
    <row r="577" spans="1:27" ht="15.75" customHeight="1">
      <c r="A577" s="83"/>
      <c r="B577" s="83"/>
      <c r="C577" s="129"/>
      <c r="D577" s="10"/>
      <c r="E577" s="129"/>
      <c r="F577" s="129"/>
      <c r="G577" s="129"/>
      <c r="H577" s="10"/>
      <c r="I577" s="10"/>
      <c r="J577" s="10"/>
      <c r="K577" s="10"/>
      <c r="L577" s="10"/>
      <c r="M577" s="83"/>
      <c r="N577" s="115"/>
      <c r="O577" s="10"/>
      <c r="P577" s="10"/>
      <c r="Q577" s="480"/>
      <c r="R577" s="480"/>
      <c r="S577" s="10"/>
      <c r="T577" s="10"/>
      <c r="U577" s="10"/>
      <c r="V577" s="10"/>
      <c r="W577" s="10"/>
      <c r="X577" s="10"/>
      <c r="Y577" s="10"/>
      <c r="Z577" s="10"/>
      <c r="AA577" s="10"/>
    </row>
    <row r="578" spans="1:27" ht="15.75" customHeight="1">
      <c r="A578" s="83"/>
      <c r="B578" s="83"/>
      <c r="C578" s="129"/>
      <c r="D578" s="10"/>
      <c r="E578" s="129"/>
      <c r="F578" s="129"/>
      <c r="G578" s="129"/>
      <c r="H578" s="10"/>
      <c r="I578" s="10"/>
      <c r="J578" s="10"/>
      <c r="K578" s="10"/>
      <c r="L578" s="10"/>
      <c r="M578" s="83"/>
      <c r="N578" s="115"/>
      <c r="O578" s="10"/>
      <c r="P578" s="10"/>
      <c r="Q578" s="480"/>
      <c r="R578" s="480"/>
      <c r="S578" s="10"/>
      <c r="T578" s="10"/>
      <c r="U578" s="10"/>
      <c r="V578" s="10"/>
      <c r="W578" s="10"/>
      <c r="X578" s="10"/>
      <c r="Y578" s="10"/>
      <c r="Z578" s="10"/>
      <c r="AA578" s="10"/>
    </row>
    <row r="579" spans="1:27" ht="15.75" customHeight="1">
      <c r="A579" s="83"/>
      <c r="B579" s="83"/>
      <c r="C579" s="129"/>
      <c r="D579" s="10"/>
      <c r="E579" s="129"/>
      <c r="F579" s="129"/>
      <c r="G579" s="129"/>
      <c r="H579" s="10"/>
      <c r="I579" s="10"/>
      <c r="J579" s="10"/>
      <c r="K579" s="10"/>
      <c r="L579" s="10"/>
      <c r="M579" s="83"/>
      <c r="N579" s="115"/>
      <c r="O579" s="10"/>
      <c r="P579" s="10"/>
      <c r="Q579" s="480"/>
      <c r="R579" s="480"/>
      <c r="S579" s="10"/>
      <c r="T579" s="10"/>
      <c r="U579" s="10"/>
      <c r="V579" s="10"/>
      <c r="W579" s="10"/>
      <c r="X579" s="10"/>
      <c r="Y579" s="10"/>
      <c r="Z579" s="10"/>
      <c r="AA579" s="10"/>
    </row>
    <row r="580" spans="1:27" ht="15.75" customHeight="1">
      <c r="A580" s="83"/>
      <c r="B580" s="83"/>
      <c r="C580" s="129"/>
      <c r="D580" s="10"/>
      <c r="E580" s="129"/>
      <c r="F580" s="129"/>
      <c r="G580" s="129"/>
      <c r="H580" s="10"/>
      <c r="I580" s="10"/>
      <c r="J580" s="10"/>
      <c r="K580" s="10"/>
      <c r="L580" s="10"/>
      <c r="M580" s="83"/>
      <c r="N580" s="115"/>
      <c r="O580" s="10"/>
      <c r="P580" s="10"/>
      <c r="Q580" s="480"/>
      <c r="R580" s="480"/>
      <c r="S580" s="10"/>
      <c r="T580" s="10"/>
      <c r="U580" s="10"/>
      <c r="V580" s="10"/>
      <c r="W580" s="10"/>
      <c r="X580" s="10"/>
      <c r="Y580" s="10"/>
      <c r="Z580" s="10"/>
      <c r="AA580" s="10"/>
    </row>
    <row r="581" spans="1:27" ht="15.75" customHeight="1">
      <c r="A581" s="83"/>
      <c r="B581" s="83"/>
      <c r="C581" s="129"/>
      <c r="D581" s="10"/>
      <c r="E581" s="129"/>
      <c r="F581" s="129"/>
      <c r="G581" s="129"/>
      <c r="H581" s="10"/>
      <c r="I581" s="10"/>
      <c r="J581" s="10"/>
      <c r="K581" s="10"/>
      <c r="L581" s="10"/>
      <c r="M581" s="83"/>
      <c r="N581" s="115"/>
      <c r="O581" s="10"/>
      <c r="P581" s="10"/>
      <c r="Q581" s="480"/>
      <c r="R581" s="480"/>
      <c r="S581" s="10"/>
      <c r="T581" s="10"/>
      <c r="U581" s="10"/>
      <c r="V581" s="10"/>
      <c r="W581" s="10"/>
      <c r="X581" s="10"/>
      <c r="Y581" s="10"/>
      <c r="Z581" s="10"/>
      <c r="AA581" s="10"/>
    </row>
    <row r="582" spans="1:27" ht="15.75" customHeight="1">
      <c r="A582" s="83"/>
      <c r="B582" s="83"/>
      <c r="C582" s="129"/>
      <c r="D582" s="10"/>
      <c r="E582" s="129"/>
      <c r="F582" s="129"/>
      <c r="G582" s="129"/>
      <c r="H582" s="10"/>
      <c r="I582" s="10"/>
      <c r="J582" s="10"/>
      <c r="K582" s="10"/>
      <c r="L582" s="10"/>
      <c r="M582" s="83"/>
      <c r="N582" s="115"/>
      <c r="O582" s="10"/>
      <c r="P582" s="10"/>
      <c r="Q582" s="480"/>
      <c r="R582" s="480"/>
      <c r="S582" s="10"/>
      <c r="T582" s="10"/>
      <c r="U582" s="10"/>
      <c r="V582" s="10"/>
      <c r="W582" s="10"/>
      <c r="X582" s="10"/>
      <c r="Y582" s="10"/>
      <c r="Z582" s="10"/>
      <c r="AA582" s="10"/>
    </row>
    <row r="583" spans="1:27" ht="15.75" customHeight="1">
      <c r="A583" s="83"/>
      <c r="B583" s="83"/>
      <c r="C583" s="129"/>
      <c r="D583" s="10"/>
      <c r="E583" s="129"/>
      <c r="F583" s="129"/>
      <c r="G583" s="129"/>
      <c r="H583" s="10"/>
      <c r="I583" s="10"/>
      <c r="J583" s="10"/>
      <c r="K583" s="10"/>
      <c r="L583" s="10"/>
      <c r="M583" s="83"/>
      <c r="N583" s="115"/>
      <c r="O583" s="10"/>
      <c r="P583" s="10"/>
      <c r="Q583" s="480"/>
      <c r="R583" s="480"/>
      <c r="S583" s="10"/>
      <c r="T583" s="10"/>
      <c r="U583" s="10"/>
      <c r="V583" s="10"/>
      <c r="W583" s="10"/>
      <c r="X583" s="10"/>
      <c r="Y583" s="10"/>
      <c r="Z583" s="10"/>
      <c r="AA583" s="10"/>
    </row>
    <row r="584" spans="1:27" ht="15.75" customHeight="1">
      <c r="A584" s="83"/>
      <c r="B584" s="83"/>
      <c r="C584" s="129"/>
      <c r="D584" s="10"/>
      <c r="E584" s="129"/>
      <c r="F584" s="129"/>
      <c r="G584" s="129"/>
      <c r="H584" s="10"/>
      <c r="I584" s="10"/>
      <c r="J584" s="10"/>
      <c r="K584" s="10"/>
      <c r="L584" s="10"/>
      <c r="M584" s="83"/>
      <c r="N584" s="115"/>
      <c r="O584" s="10"/>
      <c r="P584" s="10"/>
      <c r="Q584" s="480"/>
      <c r="R584" s="480"/>
      <c r="S584" s="10"/>
      <c r="T584" s="10"/>
      <c r="U584" s="10"/>
      <c r="V584" s="10"/>
      <c r="W584" s="10"/>
      <c r="X584" s="10"/>
      <c r="Y584" s="10"/>
      <c r="Z584" s="10"/>
      <c r="AA584" s="10"/>
    </row>
    <row r="585" spans="1:27" ht="15.75" customHeight="1">
      <c r="A585" s="83"/>
      <c r="B585" s="83"/>
      <c r="C585" s="129"/>
      <c r="D585" s="10"/>
      <c r="E585" s="129"/>
      <c r="F585" s="129"/>
      <c r="G585" s="129"/>
      <c r="H585" s="10"/>
      <c r="I585" s="10"/>
      <c r="J585" s="10"/>
      <c r="K585" s="10"/>
      <c r="L585" s="10"/>
      <c r="M585" s="83"/>
      <c r="N585" s="115"/>
      <c r="O585" s="10"/>
      <c r="P585" s="10"/>
      <c r="Q585" s="480"/>
      <c r="R585" s="480"/>
      <c r="S585" s="10"/>
      <c r="T585" s="10"/>
      <c r="U585" s="10"/>
      <c r="V585" s="10"/>
      <c r="W585" s="10"/>
      <c r="X585" s="10"/>
      <c r="Y585" s="10"/>
      <c r="Z585" s="10"/>
      <c r="AA585" s="10"/>
    </row>
    <row r="586" spans="1:27" ht="15.75" customHeight="1">
      <c r="A586" s="83"/>
      <c r="B586" s="83"/>
      <c r="C586" s="129"/>
      <c r="D586" s="10"/>
      <c r="E586" s="129"/>
      <c r="F586" s="129"/>
      <c r="G586" s="129"/>
      <c r="H586" s="10"/>
      <c r="I586" s="10"/>
      <c r="J586" s="10"/>
      <c r="K586" s="10"/>
      <c r="L586" s="10"/>
      <c r="M586" s="83"/>
      <c r="N586" s="115"/>
      <c r="O586" s="10"/>
      <c r="P586" s="10"/>
      <c r="Q586" s="480"/>
      <c r="R586" s="480"/>
      <c r="S586" s="10"/>
      <c r="T586" s="10"/>
      <c r="U586" s="10"/>
      <c r="V586" s="10"/>
      <c r="W586" s="10"/>
      <c r="X586" s="10"/>
      <c r="Y586" s="10"/>
      <c r="Z586" s="10"/>
      <c r="AA586" s="10"/>
    </row>
    <row r="587" spans="1:27" ht="15.75" customHeight="1">
      <c r="A587" s="83"/>
      <c r="B587" s="83"/>
      <c r="C587" s="129"/>
      <c r="D587" s="10"/>
      <c r="E587" s="129"/>
      <c r="F587" s="129"/>
      <c r="G587" s="129"/>
      <c r="H587" s="10"/>
      <c r="I587" s="10"/>
      <c r="J587" s="10"/>
      <c r="K587" s="10"/>
      <c r="L587" s="10"/>
      <c r="M587" s="83"/>
      <c r="N587" s="115"/>
      <c r="O587" s="10"/>
      <c r="P587" s="10"/>
      <c r="Q587" s="480"/>
      <c r="R587" s="480"/>
      <c r="S587" s="10"/>
      <c r="T587" s="10"/>
      <c r="U587" s="10"/>
      <c r="V587" s="10"/>
      <c r="W587" s="10"/>
      <c r="X587" s="10"/>
      <c r="Y587" s="10"/>
      <c r="Z587" s="10"/>
      <c r="AA587" s="10"/>
    </row>
    <row r="588" spans="1:27" ht="15.75" customHeight="1">
      <c r="A588" s="83"/>
      <c r="B588" s="83"/>
      <c r="C588" s="129"/>
      <c r="D588" s="10"/>
      <c r="E588" s="129"/>
      <c r="F588" s="129"/>
      <c r="G588" s="129"/>
      <c r="H588" s="10"/>
      <c r="I588" s="10"/>
      <c r="J588" s="10"/>
      <c r="K588" s="10"/>
      <c r="L588" s="10"/>
      <c r="M588" s="83"/>
      <c r="N588" s="115"/>
      <c r="O588" s="10"/>
      <c r="P588" s="10"/>
      <c r="Q588" s="480"/>
      <c r="R588" s="480"/>
      <c r="S588" s="10"/>
      <c r="T588" s="10"/>
      <c r="U588" s="10"/>
      <c r="V588" s="10"/>
      <c r="W588" s="10"/>
      <c r="X588" s="10"/>
      <c r="Y588" s="10"/>
      <c r="Z588" s="10"/>
      <c r="AA588" s="10"/>
    </row>
    <row r="589" spans="1:27" ht="15.75" customHeight="1">
      <c r="A589" s="83"/>
      <c r="B589" s="83"/>
      <c r="C589" s="129"/>
      <c r="D589" s="10"/>
      <c r="E589" s="129"/>
      <c r="F589" s="129"/>
      <c r="G589" s="129"/>
      <c r="H589" s="10"/>
      <c r="I589" s="10"/>
      <c r="J589" s="10"/>
      <c r="K589" s="10"/>
      <c r="L589" s="10"/>
      <c r="M589" s="83"/>
      <c r="N589" s="115"/>
      <c r="O589" s="10"/>
      <c r="P589" s="10"/>
      <c r="Q589" s="480"/>
      <c r="R589" s="480"/>
      <c r="S589" s="10"/>
      <c r="T589" s="10"/>
      <c r="U589" s="10"/>
      <c r="V589" s="10"/>
      <c r="W589" s="10"/>
      <c r="X589" s="10"/>
      <c r="Y589" s="10"/>
      <c r="Z589" s="10"/>
      <c r="AA589" s="10"/>
    </row>
    <row r="590" spans="1:27" ht="15.75" customHeight="1">
      <c r="A590" s="83"/>
      <c r="B590" s="83"/>
      <c r="C590" s="129"/>
      <c r="D590" s="10"/>
      <c r="E590" s="129"/>
      <c r="F590" s="129"/>
      <c r="G590" s="129"/>
      <c r="H590" s="10"/>
      <c r="I590" s="10"/>
      <c r="J590" s="10"/>
      <c r="K590" s="10"/>
      <c r="L590" s="10"/>
      <c r="M590" s="83"/>
      <c r="N590" s="115"/>
      <c r="O590" s="10"/>
      <c r="P590" s="10"/>
      <c r="Q590" s="480"/>
      <c r="R590" s="480"/>
      <c r="S590" s="10"/>
      <c r="T590" s="10"/>
      <c r="U590" s="10"/>
      <c r="V590" s="10"/>
      <c r="W590" s="10"/>
      <c r="X590" s="10"/>
      <c r="Y590" s="10"/>
      <c r="Z590" s="10"/>
      <c r="AA590" s="10"/>
    </row>
    <row r="591" spans="1:27" ht="15.75" customHeight="1">
      <c r="A591" s="83"/>
      <c r="B591" s="83"/>
      <c r="C591" s="129"/>
      <c r="D591" s="10"/>
      <c r="E591" s="129"/>
      <c r="F591" s="129"/>
      <c r="G591" s="129"/>
      <c r="H591" s="10"/>
      <c r="I591" s="10"/>
      <c r="J591" s="10"/>
      <c r="K591" s="10"/>
      <c r="L591" s="10"/>
      <c r="M591" s="83"/>
      <c r="N591" s="115"/>
      <c r="O591" s="10"/>
      <c r="P591" s="10"/>
      <c r="Q591" s="480"/>
      <c r="R591" s="480"/>
      <c r="S591" s="10"/>
      <c r="T591" s="10"/>
      <c r="U591" s="10"/>
      <c r="V591" s="10"/>
      <c r="W591" s="10"/>
      <c r="X591" s="10"/>
      <c r="Y591" s="10"/>
      <c r="Z591" s="10"/>
      <c r="AA591" s="10"/>
    </row>
    <row r="592" spans="1:27" ht="15.75" customHeight="1">
      <c r="A592" s="83"/>
      <c r="B592" s="83"/>
      <c r="C592" s="129"/>
      <c r="D592" s="10"/>
      <c r="E592" s="129"/>
      <c r="F592" s="129"/>
      <c r="G592" s="129"/>
      <c r="H592" s="10"/>
      <c r="I592" s="10"/>
      <c r="J592" s="10"/>
      <c r="K592" s="10"/>
      <c r="L592" s="10"/>
      <c r="M592" s="83"/>
      <c r="N592" s="115"/>
      <c r="O592" s="10"/>
      <c r="P592" s="10"/>
      <c r="Q592" s="480"/>
      <c r="R592" s="480"/>
      <c r="S592" s="10"/>
      <c r="T592" s="10"/>
      <c r="U592" s="10"/>
      <c r="V592" s="10"/>
      <c r="W592" s="10"/>
      <c r="X592" s="10"/>
      <c r="Y592" s="10"/>
      <c r="Z592" s="10"/>
      <c r="AA592" s="10"/>
    </row>
    <row r="593" spans="1:27" ht="15.75" customHeight="1">
      <c r="A593" s="83"/>
      <c r="B593" s="83"/>
      <c r="C593" s="129"/>
      <c r="D593" s="10"/>
      <c r="E593" s="129"/>
      <c r="F593" s="129"/>
      <c r="G593" s="129"/>
      <c r="H593" s="10"/>
      <c r="I593" s="10"/>
      <c r="J593" s="10"/>
      <c r="K593" s="10"/>
      <c r="L593" s="10"/>
      <c r="M593" s="83"/>
      <c r="N593" s="115"/>
      <c r="O593" s="10"/>
      <c r="P593" s="10"/>
      <c r="Q593" s="480"/>
      <c r="R593" s="480"/>
      <c r="S593" s="10"/>
      <c r="T593" s="10"/>
      <c r="U593" s="10"/>
      <c r="V593" s="10"/>
      <c r="W593" s="10"/>
      <c r="X593" s="10"/>
      <c r="Y593" s="10"/>
      <c r="Z593" s="10"/>
      <c r="AA593" s="10"/>
    </row>
    <row r="594" spans="1:27" ht="15.75" customHeight="1">
      <c r="A594" s="83"/>
      <c r="B594" s="83"/>
      <c r="C594" s="129"/>
      <c r="D594" s="10"/>
      <c r="E594" s="129"/>
      <c r="F594" s="129"/>
      <c r="G594" s="129"/>
      <c r="H594" s="10"/>
      <c r="I594" s="10"/>
      <c r="J594" s="10"/>
      <c r="K594" s="10"/>
      <c r="L594" s="10"/>
      <c r="M594" s="83"/>
      <c r="N594" s="115"/>
      <c r="O594" s="10"/>
      <c r="P594" s="10"/>
      <c r="Q594" s="480"/>
      <c r="R594" s="480"/>
      <c r="S594" s="10"/>
      <c r="T594" s="10"/>
      <c r="U594" s="10"/>
      <c r="V594" s="10"/>
      <c r="W594" s="10"/>
      <c r="X594" s="10"/>
      <c r="Y594" s="10"/>
      <c r="Z594" s="10"/>
      <c r="AA594" s="10"/>
    </row>
    <row r="595" spans="1:27" ht="15.75" customHeight="1">
      <c r="A595" s="83"/>
      <c r="B595" s="83"/>
      <c r="C595" s="129"/>
      <c r="D595" s="10"/>
      <c r="E595" s="129"/>
      <c r="F595" s="129"/>
      <c r="G595" s="129"/>
      <c r="H595" s="10"/>
      <c r="I595" s="10"/>
      <c r="J595" s="10"/>
      <c r="K595" s="10"/>
      <c r="L595" s="10"/>
      <c r="M595" s="83"/>
      <c r="N595" s="115"/>
      <c r="O595" s="10"/>
      <c r="P595" s="10"/>
      <c r="Q595" s="480"/>
      <c r="R595" s="480"/>
      <c r="S595" s="10"/>
      <c r="T595" s="10"/>
      <c r="U595" s="10"/>
      <c r="V595" s="10"/>
      <c r="W595" s="10"/>
      <c r="X595" s="10"/>
      <c r="Y595" s="10"/>
      <c r="Z595" s="10"/>
      <c r="AA595" s="10"/>
    </row>
    <row r="596" spans="1:27" ht="15.75" customHeight="1">
      <c r="A596" s="83"/>
      <c r="B596" s="83"/>
      <c r="C596" s="129"/>
      <c r="D596" s="10"/>
      <c r="E596" s="129"/>
      <c r="F596" s="129"/>
      <c r="G596" s="129"/>
      <c r="H596" s="10"/>
      <c r="I596" s="10"/>
      <c r="J596" s="10"/>
      <c r="K596" s="10"/>
      <c r="L596" s="10"/>
      <c r="M596" s="83"/>
      <c r="N596" s="115"/>
      <c r="O596" s="10"/>
      <c r="P596" s="10"/>
      <c r="Q596" s="480"/>
      <c r="R596" s="480"/>
      <c r="S596" s="10"/>
      <c r="T596" s="10"/>
      <c r="U596" s="10"/>
      <c r="V596" s="10"/>
      <c r="W596" s="10"/>
      <c r="X596" s="10"/>
      <c r="Y596" s="10"/>
      <c r="Z596" s="10"/>
      <c r="AA596" s="10"/>
    </row>
    <row r="597" spans="1:27" ht="15.75" customHeight="1">
      <c r="A597" s="83"/>
      <c r="B597" s="83"/>
      <c r="C597" s="129"/>
      <c r="D597" s="10"/>
      <c r="E597" s="129"/>
      <c r="F597" s="129"/>
      <c r="G597" s="129"/>
      <c r="H597" s="10"/>
      <c r="I597" s="10"/>
      <c r="J597" s="10"/>
      <c r="K597" s="10"/>
      <c r="L597" s="10"/>
      <c r="M597" s="83"/>
      <c r="N597" s="115"/>
      <c r="O597" s="10"/>
      <c r="P597" s="10"/>
      <c r="Q597" s="480"/>
      <c r="R597" s="480"/>
      <c r="S597" s="10"/>
      <c r="T597" s="10"/>
      <c r="U597" s="10"/>
      <c r="V597" s="10"/>
      <c r="W597" s="10"/>
      <c r="X597" s="10"/>
      <c r="Y597" s="10"/>
      <c r="Z597" s="10"/>
      <c r="AA597" s="10"/>
    </row>
    <row r="598" spans="1:27" ht="15.75" customHeight="1">
      <c r="A598" s="83"/>
      <c r="B598" s="83"/>
      <c r="C598" s="129"/>
      <c r="D598" s="10"/>
      <c r="E598" s="129"/>
      <c r="F598" s="129"/>
      <c r="G598" s="129"/>
      <c r="H598" s="10"/>
      <c r="I598" s="10"/>
      <c r="J598" s="10"/>
      <c r="K598" s="10"/>
      <c r="L598" s="10"/>
      <c r="M598" s="83"/>
      <c r="N598" s="115"/>
      <c r="O598" s="10"/>
      <c r="P598" s="10"/>
      <c r="Q598" s="480"/>
      <c r="R598" s="480"/>
      <c r="S598" s="10"/>
      <c r="T598" s="10"/>
      <c r="U598" s="10"/>
      <c r="V598" s="10"/>
      <c r="W598" s="10"/>
      <c r="X598" s="10"/>
      <c r="Y598" s="10"/>
      <c r="Z598" s="10"/>
      <c r="AA598" s="10"/>
    </row>
    <row r="599" spans="1:27" ht="15.75" customHeight="1">
      <c r="A599" s="83"/>
      <c r="B599" s="83"/>
      <c r="C599" s="129"/>
      <c r="D599" s="10"/>
      <c r="E599" s="129"/>
      <c r="F599" s="129"/>
      <c r="G599" s="129"/>
      <c r="H599" s="10"/>
      <c r="I599" s="10"/>
      <c r="J599" s="10"/>
      <c r="K599" s="10"/>
      <c r="L599" s="10"/>
      <c r="M599" s="83"/>
      <c r="N599" s="115"/>
      <c r="O599" s="10"/>
      <c r="P599" s="10"/>
      <c r="Q599" s="480"/>
      <c r="R599" s="480"/>
      <c r="S599" s="10"/>
      <c r="T599" s="10"/>
      <c r="U599" s="10"/>
      <c r="V599" s="10"/>
      <c r="W599" s="10"/>
      <c r="X599" s="10"/>
      <c r="Y599" s="10"/>
      <c r="Z599" s="10"/>
      <c r="AA599" s="10"/>
    </row>
    <row r="600" spans="1:27" ht="15.75" customHeight="1">
      <c r="A600" s="83"/>
      <c r="B600" s="83"/>
      <c r="C600" s="129"/>
      <c r="D600" s="10"/>
      <c r="E600" s="129"/>
      <c r="F600" s="129"/>
      <c r="G600" s="129"/>
      <c r="H600" s="10"/>
      <c r="I600" s="10"/>
      <c r="J600" s="10"/>
      <c r="K600" s="10"/>
      <c r="L600" s="10"/>
      <c r="M600" s="83"/>
      <c r="N600" s="115"/>
      <c r="O600" s="10"/>
      <c r="P600" s="10"/>
      <c r="Q600" s="480"/>
      <c r="R600" s="480"/>
      <c r="S600" s="10"/>
      <c r="T600" s="10"/>
      <c r="U600" s="10"/>
      <c r="V600" s="10"/>
      <c r="W600" s="10"/>
      <c r="X600" s="10"/>
      <c r="Y600" s="10"/>
      <c r="Z600" s="10"/>
      <c r="AA600" s="10"/>
    </row>
    <row r="601" spans="1:27" ht="15.75" customHeight="1">
      <c r="A601" s="83"/>
      <c r="B601" s="83"/>
      <c r="C601" s="129"/>
      <c r="D601" s="10"/>
      <c r="E601" s="129"/>
      <c r="F601" s="129"/>
      <c r="G601" s="129"/>
      <c r="H601" s="10"/>
      <c r="I601" s="10"/>
      <c r="J601" s="10"/>
      <c r="K601" s="10"/>
      <c r="L601" s="10"/>
      <c r="M601" s="83"/>
      <c r="N601" s="115"/>
      <c r="O601" s="10"/>
      <c r="P601" s="10"/>
      <c r="Q601" s="480"/>
      <c r="R601" s="480"/>
      <c r="S601" s="10"/>
      <c r="T601" s="10"/>
      <c r="U601" s="10"/>
      <c r="V601" s="10"/>
      <c r="W601" s="10"/>
      <c r="X601" s="10"/>
      <c r="Y601" s="10"/>
      <c r="Z601" s="10"/>
      <c r="AA601" s="10"/>
    </row>
    <row r="602" spans="1:27" ht="15.75" customHeight="1">
      <c r="A602" s="83"/>
      <c r="B602" s="83"/>
      <c r="C602" s="129"/>
      <c r="D602" s="10"/>
      <c r="E602" s="129"/>
      <c r="F602" s="129"/>
      <c r="G602" s="129"/>
      <c r="H602" s="10"/>
      <c r="I602" s="10"/>
      <c r="J602" s="10"/>
      <c r="K602" s="10"/>
      <c r="L602" s="10"/>
      <c r="M602" s="83"/>
      <c r="N602" s="115"/>
      <c r="O602" s="10"/>
      <c r="P602" s="10"/>
      <c r="Q602" s="480"/>
      <c r="R602" s="480"/>
      <c r="S602" s="10"/>
      <c r="T602" s="10"/>
      <c r="U602" s="10"/>
      <c r="V602" s="10"/>
      <c r="W602" s="10"/>
      <c r="X602" s="10"/>
      <c r="Y602" s="10"/>
      <c r="Z602" s="10"/>
      <c r="AA602" s="10"/>
    </row>
    <row r="603" spans="1:27" ht="15.75" customHeight="1">
      <c r="A603" s="83"/>
      <c r="B603" s="83"/>
      <c r="C603" s="129"/>
      <c r="D603" s="10"/>
      <c r="E603" s="129"/>
      <c r="F603" s="129"/>
      <c r="G603" s="129"/>
      <c r="H603" s="10"/>
      <c r="I603" s="10"/>
      <c r="J603" s="10"/>
      <c r="K603" s="10"/>
      <c r="L603" s="10"/>
      <c r="M603" s="83"/>
      <c r="N603" s="115"/>
      <c r="O603" s="10"/>
      <c r="P603" s="10"/>
      <c r="Q603" s="480"/>
      <c r="R603" s="480"/>
      <c r="S603" s="10"/>
      <c r="T603" s="10"/>
      <c r="U603" s="10"/>
      <c r="V603" s="10"/>
      <c r="W603" s="10"/>
      <c r="X603" s="10"/>
      <c r="Y603" s="10"/>
      <c r="Z603" s="10"/>
      <c r="AA603" s="10"/>
    </row>
    <row r="604" spans="1:27" ht="15.75" customHeight="1">
      <c r="A604" s="83"/>
      <c r="B604" s="83"/>
      <c r="C604" s="129"/>
      <c r="D604" s="10"/>
      <c r="E604" s="129"/>
      <c r="F604" s="129"/>
      <c r="G604" s="129"/>
      <c r="H604" s="10"/>
      <c r="I604" s="10"/>
      <c r="J604" s="10"/>
      <c r="K604" s="10"/>
      <c r="L604" s="10"/>
      <c r="M604" s="83"/>
      <c r="N604" s="115"/>
      <c r="O604" s="10"/>
      <c r="P604" s="10"/>
      <c r="Q604" s="480"/>
      <c r="R604" s="480"/>
      <c r="S604" s="10"/>
      <c r="T604" s="10"/>
      <c r="U604" s="10"/>
      <c r="V604" s="10"/>
      <c r="W604" s="10"/>
      <c r="X604" s="10"/>
      <c r="Y604" s="10"/>
      <c r="Z604" s="10"/>
      <c r="AA604" s="10"/>
    </row>
    <row r="605" spans="1:27" ht="15.75" customHeight="1">
      <c r="A605" s="83"/>
      <c r="B605" s="83"/>
      <c r="C605" s="129"/>
      <c r="D605" s="10"/>
      <c r="E605" s="129"/>
      <c r="F605" s="129"/>
      <c r="G605" s="129"/>
      <c r="H605" s="10"/>
      <c r="I605" s="10"/>
      <c r="J605" s="10"/>
      <c r="K605" s="10"/>
      <c r="L605" s="10"/>
      <c r="M605" s="83"/>
      <c r="N605" s="115"/>
      <c r="O605" s="10"/>
      <c r="P605" s="10"/>
      <c r="Q605" s="480"/>
      <c r="R605" s="480"/>
      <c r="S605" s="10"/>
      <c r="T605" s="10"/>
      <c r="U605" s="10"/>
      <c r="V605" s="10"/>
      <c r="W605" s="10"/>
      <c r="X605" s="10"/>
      <c r="Y605" s="10"/>
      <c r="Z605" s="10"/>
      <c r="AA605" s="10"/>
    </row>
    <row r="606" spans="1:27" ht="15.75" customHeight="1">
      <c r="A606" s="83"/>
      <c r="B606" s="83"/>
      <c r="C606" s="129"/>
      <c r="D606" s="10"/>
      <c r="E606" s="129"/>
      <c r="F606" s="129"/>
      <c r="G606" s="129"/>
      <c r="H606" s="10"/>
      <c r="I606" s="10"/>
      <c r="J606" s="10"/>
      <c r="K606" s="10"/>
      <c r="L606" s="10"/>
      <c r="M606" s="83"/>
      <c r="N606" s="115"/>
      <c r="O606" s="10"/>
      <c r="P606" s="10"/>
      <c r="Q606" s="480"/>
      <c r="R606" s="480"/>
      <c r="S606" s="10"/>
      <c r="T606" s="10"/>
      <c r="U606" s="10"/>
      <c r="V606" s="10"/>
      <c r="W606" s="10"/>
      <c r="X606" s="10"/>
      <c r="Y606" s="10"/>
      <c r="Z606" s="10"/>
      <c r="AA606" s="10"/>
    </row>
    <row r="607" spans="1:27" ht="15.75" customHeight="1">
      <c r="A607" s="83"/>
      <c r="B607" s="83"/>
      <c r="C607" s="129"/>
      <c r="D607" s="10"/>
      <c r="E607" s="129"/>
      <c r="F607" s="129"/>
      <c r="G607" s="129"/>
      <c r="H607" s="10"/>
      <c r="I607" s="10"/>
      <c r="J607" s="10"/>
      <c r="K607" s="10"/>
      <c r="L607" s="10"/>
      <c r="M607" s="83"/>
      <c r="N607" s="115"/>
      <c r="O607" s="10"/>
      <c r="P607" s="10"/>
      <c r="Q607" s="480"/>
      <c r="R607" s="480"/>
      <c r="S607" s="10"/>
      <c r="T607" s="10"/>
      <c r="U607" s="10"/>
      <c r="V607" s="10"/>
      <c r="W607" s="10"/>
      <c r="X607" s="10"/>
      <c r="Y607" s="10"/>
      <c r="Z607" s="10"/>
      <c r="AA607" s="10"/>
    </row>
    <row r="608" spans="1:27" ht="15.75" customHeight="1">
      <c r="A608" s="83"/>
      <c r="B608" s="83"/>
      <c r="C608" s="129"/>
      <c r="D608" s="10"/>
      <c r="E608" s="129"/>
      <c r="F608" s="129"/>
      <c r="G608" s="129"/>
      <c r="H608" s="10"/>
      <c r="I608" s="10"/>
      <c r="J608" s="10"/>
      <c r="K608" s="10"/>
      <c r="L608" s="10"/>
      <c r="M608" s="83"/>
      <c r="N608" s="115"/>
      <c r="O608" s="10"/>
      <c r="P608" s="10"/>
      <c r="Q608" s="480"/>
      <c r="R608" s="480"/>
      <c r="S608" s="10"/>
      <c r="T608" s="10"/>
      <c r="U608" s="10"/>
      <c r="V608" s="10"/>
      <c r="W608" s="10"/>
      <c r="X608" s="10"/>
      <c r="Y608" s="10"/>
      <c r="Z608" s="10"/>
      <c r="AA608" s="10"/>
    </row>
    <row r="609" spans="1:27" ht="15.75" customHeight="1">
      <c r="A609" s="83"/>
      <c r="B609" s="83"/>
      <c r="C609" s="129"/>
      <c r="D609" s="10"/>
      <c r="E609" s="129"/>
      <c r="F609" s="129"/>
      <c r="G609" s="129"/>
      <c r="H609" s="10"/>
      <c r="I609" s="10"/>
      <c r="J609" s="10"/>
      <c r="K609" s="10"/>
      <c r="L609" s="10"/>
      <c r="M609" s="83"/>
      <c r="N609" s="115"/>
      <c r="O609" s="10"/>
      <c r="P609" s="10"/>
      <c r="Q609" s="480"/>
      <c r="R609" s="480"/>
      <c r="S609" s="10"/>
      <c r="T609" s="10"/>
      <c r="U609" s="10"/>
      <c r="V609" s="10"/>
      <c r="W609" s="10"/>
      <c r="X609" s="10"/>
      <c r="Y609" s="10"/>
      <c r="Z609" s="10"/>
      <c r="AA609" s="10"/>
    </row>
    <row r="610" spans="1:27" ht="15.75" customHeight="1">
      <c r="A610" s="83"/>
      <c r="B610" s="83"/>
      <c r="C610" s="129"/>
      <c r="D610" s="10"/>
      <c r="E610" s="129"/>
      <c r="F610" s="129"/>
      <c r="G610" s="129"/>
      <c r="H610" s="10"/>
      <c r="I610" s="10"/>
      <c r="J610" s="10"/>
      <c r="K610" s="10"/>
      <c r="L610" s="10"/>
      <c r="M610" s="83"/>
      <c r="N610" s="115"/>
      <c r="O610" s="10"/>
      <c r="P610" s="10"/>
      <c r="Q610" s="480"/>
      <c r="R610" s="480"/>
      <c r="S610" s="10"/>
      <c r="T610" s="10"/>
      <c r="U610" s="10"/>
      <c r="V610" s="10"/>
      <c r="W610" s="10"/>
      <c r="X610" s="10"/>
      <c r="Y610" s="10"/>
      <c r="Z610" s="10"/>
      <c r="AA610" s="10"/>
    </row>
    <row r="611" spans="1:27" ht="15.75" customHeight="1">
      <c r="A611" s="83"/>
      <c r="B611" s="83"/>
      <c r="C611" s="129"/>
      <c r="D611" s="10"/>
      <c r="E611" s="129"/>
      <c r="F611" s="129"/>
      <c r="G611" s="129"/>
      <c r="H611" s="10"/>
      <c r="I611" s="10"/>
      <c r="J611" s="10"/>
      <c r="K611" s="10"/>
      <c r="L611" s="10"/>
      <c r="M611" s="83"/>
      <c r="N611" s="115"/>
      <c r="O611" s="10"/>
      <c r="P611" s="10"/>
      <c r="Q611" s="480"/>
      <c r="R611" s="480"/>
      <c r="S611" s="10"/>
      <c r="T611" s="10"/>
      <c r="U611" s="10"/>
      <c r="V611" s="10"/>
      <c r="W611" s="10"/>
      <c r="X611" s="10"/>
      <c r="Y611" s="10"/>
      <c r="Z611" s="10"/>
      <c r="AA611" s="10"/>
    </row>
    <row r="612" spans="1:27" ht="15.75" customHeight="1">
      <c r="A612" s="83"/>
      <c r="B612" s="83"/>
      <c r="C612" s="129"/>
      <c r="D612" s="10"/>
      <c r="E612" s="129"/>
      <c r="F612" s="129"/>
      <c r="G612" s="129"/>
      <c r="H612" s="10"/>
      <c r="I612" s="10"/>
      <c r="J612" s="10"/>
      <c r="K612" s="10"/>
      <c r="L612" s="10"/>
      <c r="M612" s="83"/>
      <c r="N612" s="115"/>
      <c r="O612" s="10"/>
      <c r="P612" s="10"/>
      <c r="Q612" s="480"/>
      <c r="R612" s="480"/>
      <c r="S612" s="10"/>
      <c r="T612" s="10"/>
      <c r="U612" s="10"/>
      <c r="V612" s="10"/>
      <c r="W612" s="10"/>
      <c r="X612" s="10"/>
      <c r="Y612" s="10"/>
      <c r="Z612" s="10"/>
      <c r="AA612" s="10"/>
    </row>
    <row r="613" spans="1:27" ht="15.75" customHeight="1">
      <c r="A613" s="83"/>
      <c r="B613" s="83"/>
      <c r="C613" s="129"/>
      <c r="D613" s="10"/>
      <c r="E613" s="129"/>
      <c r="F613" s="129"/>
      <c r="G613" s="129"/>
      <c r="H613" s="10"/>
      <c r="I613" s="10"/>
      <c r="J613" s="10"/>
      <c r="K613" s="10"/>
      <c r="L613" s="10"/>
      <c r="M613" s="83"/>
      <c r="N613" s="115"/>
      <c r="O613" s="10"/>
      <c r="P613" s="10"/>
      <c r="Q613" s="480"/>
      <c r="R613" s="480"/>
      <c r="S613" s="10"/>
      <c r="T613" s="10"/>
      <c r="U613" s="10"/>
      <c r="V613" s="10"/>
      <c r="W613" s="10"/>
      <c r="X613" s="10"/>
      <c r="Y613" s="10"/>
      <c r="Z613" s="10"/>
      <c r="AA613" s="10"/>
    </row>
    <row r="614" spans="1:27" ht="15.75" customHeight="1">
      <c r="A614" s="83"/>
      <c r="B614" s="83"/>
      <c r="C614" s="129"/>
      <c r="D614" s="10"/>
      <c r="E614" s="129"/>
      <c r="F614" s="129"/>
      <c r="G614" s="129"/>
      <c r="H614" s="10"/>
      <c r="I614" s="10"/>
      <c r="J614" s="10"/>
      <c r="K614" s="10"/>
      <c r="L614" s="10"/>
      <c r="M614" s="83"/>
      <c r="N614" s="115"/>
      <c r="O614" s="10"/>
      <c r="P614" s="10"/>
      <c r="Q614" s="480"/>
      <c r="R614" s="480"/>
      <c r="S614" s="10"/>
      <c r="T614" s="10"/>
      <c r="U614" s="10"/>
      <c r="V614" s="10"/>
      <c r="W614" s="10"/>
      <c r="X614" s="10"/>
      <c r="Y614" s="10"/>
      <c r="Z614" s="10"/>
      <c r="AA614" s="10"/>
    </row>
    <row r="615" spans="1:27" ht="15.75" customHeight="1">
      <c r="A615" s="83"/>
      <c r="B615" s="83"/>
      <c r="C615" s="129"/>
      <c r="D615" s="10"/>
      <c r="E615" s="129"/>
      <c r="F615" s="129"/>
      <c r="G615" s="129"/>
      <c r="H615" s="10"/>
      <c r="I615" s="10"/>
      <c r="J615" s="10"/>
      <c r="K615" s="10"/>
      <c r="L615" s="10"/>
      <c r="M615" s="83"/>
      <c r="N615" s="115"/>
      <c r="O615" s="10"/>
      <c r="P615" s="10"/>
      <c r="Q615" s="480"/>
      <c r="R615" s="480"/>
      <c r="S615" s="10"/>
      <c r="T615" s="10"/>
      <c r="U615" s="10"/>
      <c r="V615" s="10"/>
      <c r="W615" s="10"/>
      <c r="X615" s="10"/>
      <c r="Y615" s="10"/>
      <c r="Z615" s="10"/>
      <c r="AA615" s="10"/>
    </row>
    <row r="616" spans="1:27" ht="15.75" customHeight="1">
      <c r="A616" s="83"/>
      <c r="B616" s="83"/>
      <c r="C616" s="129"/>
      <c r="D616" s="10"/>
      <c r="E616" s="129"/>
      <c r="F616" s="129"/>
      <c r="G616" s="129"/>
      <c r="H616" s="10"/>
      <c r="I616" s="10"/>
      <c r="J616" s="10"/>
      <c r="K616" s="10"/>
      <c r="L616" s="10"/>
      <c r="M616" s="83"/>
      <c r="N616" s="115"/>
      <c r="O616" s="10"/>
      <c r="P616" s="10"/>
      <c r="Q616" s="480"/>
      <c r="R616" s="480"/>
      <c r="S616" s="10"/>
      <c r="T616" s="10"/>
      <c r="U616" s="10"/>
      <c r="V616" s="10"/>
      <c r="W616" s="10"/>
      <c r="X616" s="10"/>
      <c r="Y616" s="10"/>
      <c r="Z616" s="10"/>
      <c r="AA616" s="10"/>
    </row>
    <row r="617" spans="1:27" ht="15.75" customHeight="1">
      <c r="A617" s="83"/>
      <c r="B617" s="83"/>
      <c r="C617" s="129"/>
      <c r="D617" s="10"/>
      <c r="E617" s="129"/>
      <c r="F617" s="129"/>
      <c r="G617" s="129"/>
      <c r="H617" s="10"/>
      <c r="I617" s="10"/>
      <c r="J617" s="10"/>
      <c r="K617" s="10"/>
      <c r="L617" s="10"/>
      <c r="M617" s="83"/>
      <c r="N617" s="115"/>
      <c r="O617" s="10"/>
      <c r="P617" s="10"/>
      <c r="Q617" s="480"/>
      <c r="R617" s="480"/>
      <c r="S617" s="10"/>
      <c r="T617" s="10"/>
      <c r="U617" s="10"/>
      <c r="V617" s="10"/>
      <c r="W617" s="10"/>
      <c r="X617" s="10"/>
      <c r="Y617" s="10"/>
      <c r="Z617" s="10"/>
      <c r="AA617" s="10"/>
    </row>
    <row r="618" spans="1:27" ht="15.75" customHeight="1">
      <c r="A618" s="83"/>
      <c r="B618" s="83"/>
      <c r="C618" s="129"/>
      <c r="D618" s="10"/>
      <c r="E618" s="129"/>
      <c r="F618" s="129"/>
      <c r="G618" s="129"/>
      <c r="H618" s="10"/>
      <c r="I618" s="10"/>
      <c r="J618" s="10"/>
      <c r="K618" s="10"/>
      <c r="L618" s="10"/>
      <c r="M618" s="83"/>
      <c r="N618" s="115"/>
      <c r="O618" s="10"/>
      <c r="P618" s="10"/>
      <c r="Q618" s="480"/>
      <c r="R618" s="480"/>
      <c r="S618" s="10"/>
      <c r="T618" s="10"/>
      <c r="U618" s="10"/>
      <c r="V618" s="10"/>
      <c r="W618" s="10"/>
      <c r="X618" s="10"/>
      <c r="Y618" s="10"/>
      <c r="Z618" s="10"/>
      <c r="AA618" s="10"/>
    </row>
    <row r="619" spans="1:27" ht="15.75" customHeight="1">
      <c r="A619" s="83"/>
      <c r="B619" s="83"/>
      <c r="C619" s="129"/>
      <c r="D619" s="10"/>
      <c r="E619" s="129"/>
      <c r="F619" s="129"/>
      <c r="G619" s="129"/>
      <c r="H619" s="10"/>
      <c r="I619" s="10"/>
      <c r="J619" s="10"/>
      <c r="K619" s="10"/>
      <c r="L619" s="10"/>
      <c r="M619" s="83"/>
      <c r="N619" s="115"/>
      <c r="O619" s="10"/>
      <c r="P619" s="10"/>
      <c r="Q619" s="480"/>
      <c r="R619" s="480"/>
      <c r="S619" s="10"/>
      <c r="T619" s="10"/>
      <c r="U619" s="10"/>
      <c r="V619" s="10"/>
      <c r="W619" s="10"/>
      <c r="X619" s="10"/>
      <c r="Y619" s="10"/>
      <c r="Z619" s="10"/>
      <c r="AA619" s="10"/>
    </row>
    <row r="620" spans="1:27" ht="15.75" customHeight="1">
      <c r="A620" s="83"/>
      <c r="B620" s="83"/>
      <c r="C620" s="129"/>
      <c r="D620" s="10"/>
      <c r="E620" s="129"/>
      <c r="F620" s="129"/>
      <c r="G620" s="129"/>
      <c r="H620" s="10"/>
      <c r="I620" s="10"/>
      <c r="J620" s="10"/>
      <c r="K620" s="10"/>
      <c r="L620" s="10"/>
      <c r="M620" s="83"/>
      <c r="N620" s="115"/>
      <c r="O620" s="10"/>
      <c r="P620" s="10"/>
      <c r="Q620" s="480"/>
      <c r="R620" s="480"/>
      <c r="S620" s="10"/>
      <c r="T620" s="10"/>
      <c r="U620" s="10"/>
      <c r="V620" s="10"/>
      <c r="W620" s="10"/>
      <c r="X620" s="10"/>
      <c r="Y620" s="10"/>
      <c r="Z620" s="10"/>
      <c r="AA620" s="10"/>
    </row>
    <row r="621" spans="1:27" ht="15.75" customHeight="1">
      <c r="A621" s="83"/>
      <c r="B621" s="83"/>
      <c r="C621" s="129"/>
      <c r="D621" s="10"/>
      <c r="E621" s="129"/>
      <c r="F621" s="129"/>
      <c r="G621" s="129"/>
      <c r="H621" s="10"/>
      <c r="I621" s="10"/>
      <c r="J621" s="10"/>
      <c r="K621" s="10"/>
      <c r="L621" s="10"/>
      <c r="M621" s="83"/>
      <c r="N621" s="115"/>
      <c r="O621" s="10"/>
      <c r="P621" s="10"/>
      <c r="Q621" s="480"/>
      <c r="R621" s="480"/>
      <c r="S621" s="10"/>
      <c r="T621" s="10"/>
      <c r="U621" s="10"/>
      <c r="V621" s="10"/>
      <c r="W621" s="10"/>
      <c r="X621" s="10"/>
      <c r="Y621" s="10"/>
      <c r="Z621" s="10"/>
      <c r="AA621" s="10"/>
    </row>
    <row r="622" spans="1:27" ht="15.75" customHeight="1">
      <c r="A622" s="83"/>
      <c r="B622" s="83"/>
      <c r="C622" s="129"/>
      <c r="D622" s="10"/>
      <c r="E622" s="129"/>
      <c r="F622" s="129"/>
      <c r="G622" s="129"/>
      <c r="H622" s="10"/>
      <c r="I622" s="10"/>
      <c r="J622" s="10"/>
      <c r="K622" s="10"/>
      <c r="L622" s="10"/>
      <c r="M622" s="83"/>
      <c r="N622" s="115"/>
      <c r="O622" s="10"/>
      <c r="P622" s="10"/>
      <c r="Q622" s="480"/>
      <c r="R622" s="480"/>
      <c r="S622" s="10"/>
      <c r="T622" s="10"/>
      <c r="U622" s="10"/>
      <c r="V622" s="10"/>
      <c r="W622" s="10"/>
      <c r="X622" s="10"/>
      <c r="Y622" s="10"/>
      <c r="Z622" s="10"/>
      <c r="AA622" s="10"/>
    </row>
    <row r="623" spans="1:27" ht="15.75" customHeight="1">
      <c r="A623" s="83"/>
      <c r="B623" s="83"/>
      <c r="C623" s="129"/>
      <c r="D623" s="10"/>
      <c r="E623" s="129"/>
      <c r="F623" s="129"/>
      <c r="G623" s="129"/>
      <c r="H623" s="10"/>
      <c r="I623" s="10"/>
      <c r="J623" s="10"/>
      <c r="K623" s="10"/>
      <c r="L623" s="10"/>
      <c r="M623" s="83"/>
      <c r="N623" s="115"/>
      <c r="O623" s="10"/>
      <c r="P623" s="10"/>
      <c r="Q623" s="480"/>
      <c r="R623" s="480"/>
      <c r="S623" s="10"/>
      <c r="T623" s="10"/>
      <c r="U623" s="10"/>
      <c r="V623" s="10"/>
      <c r="W623" s="10"/>
      <c r="X623" s="10"/>
      <c r="Y623" s="10"/>
      <c r="Z623" s="10"/>
      <c r="AA623" s="10"/>
    </row>
    <row r="624" spans="1:27" ht="15.75" customHeight="1">
      <c r="A624" s="83"/>
      <c r="B624" s="83"/>
      <c r="C624" s="129"/>
      <c r="D624" s="10"/>
      <c r="E624" s="129"/>
      <c r="F624" s="129"/>
      <c r="G624" s="129"/>
      <c r="H624" s="10"/>
      <c r="I624" s="10"/>
      <c r="J624" s="10"/>
      <c r="K624" s="10"/>
      <c r="L624" s="10"/>
      <c r="M624" s="83"/>
      <c r="N624" s="115"/>
      <c r="O624" s="10"/>
      <c r="P624" s="10"/>
      <c r="Q624" s="480"/>
      <c r="R624" s="480"/>
      <c r="S624" s="10"/>
      <c r="T624" s="10"/>
      <c r="U624" s="10"/>
      <c r="V624" s="10"/>
      <c r="W624" s="10"/>
      <c r="X624" s="10"/>
      <c r="Y624" s="10"/>
      <c r="Z624" s="10"/>
      <c r="AA624" s="10"/>
    </row>
    <row r="625" spans="1:27" ht="15.75" customHeight="1">
      <c r="A625" s="83"/>
      <c r="B625" s="83"/>
      <c r="C625" s="129"/>
      <c r="D625" s="10"/>
      <c r="E625" s="129"/>
      <c r="F625" s="129"/>
      <c r="G625" s="129"/>
      <c r="H625" s="10"/>
      <c r="I625" s="10"/>
      <c r="J625" s="10"/>
      <c r="K625" s="10"/>
      <c r="L625" s="10"/>
      <c r="M625" s="83"/>
      <c r="N625" s="115"/>
      <c r="O625" s="10"/>
      <c r="P625" s="10"/>
      <c r="Q625" s="480"/>
      <c r="R625" s="480"/>
      <c r="S625" s="10"/>
      <c r="T625" s="10"/>
      <c r="U625" s="10"/>
      <c r="V625" s="10"/>
      <c r="W625" s="10"/>
      <c r="X625" s="10"/>
      <c r="Y625" s="10"/>
      <c r="Z625" s="10"/>
      <c r="AA625" s="10"/>
    </row>
    <row r="626" spans="1:27" ht="15.75" customHeight="1">
      <c r="A626" s="83"/>
      <c r="B626" s="83"/>
      <c r="C626" s="129"/>
      <c r="D626" s="10"/>
      <c r="E626" s="129"/>
      <c r="F626" s="129"/>
      <c r="G626" s="129"/>
      <c r="H626" s="10"/>
      <c r="I626" s="10"/>
      <c r="J626" s="10"/>
      <c r="K626" s="10"/>
      <c r="L626" s="10"/>
      <c r="M626" s="83"/>
      <c r="N626" s="115"/>
      <c r="O626" s="10"/>
      <c r="P626" s="10"/>
      <c r="Q626" s="480"/>
      <c r="R626" s="480"/>
      <c r="S626" s="10"/>
      <c r="T626" s="10"/>
      <c r="U626" s="10"/>
      <c r="V626" s="10"/>
      <c r="W626" s="10"/>
      <c r="X626" s="10"/>
      <c r="Y626" s="10"/>
      <c r="Z626" s="10"/>
      <c r="AA626" s="10"/>
    </row>
    <row r="627" spans="1:27" ht="15.75" customHeight="1">
      <c r="A627" s="83"/>
      <c r="B627" s="83"/>
      <c r="C627" s="129"/>
      <c r="D627" s="10"/>
      <c r="E627" s="129"/>
      <c r="F627" s="129"/>
      <c r="G627" s="129"/>
      <c r="H627" s="10"/>
      <c r="I627" s="10"/>
      <c r="J627" s="10"/>
      <c r="K627" s="10"/>
      <c r="L627" s="10"/>
      <c r="M627" s="83"/>
      <c r="N627" s="115"/>
      <c r="O627" s="10"/>
      <c r="P627" s="10"/>
      <c r="Q627" s="480"/>
      <c r="R627" s="480"/>
      <c r="S627" s="10"/>
      <c r="T627" s="10"/>
      <c r="U627" s="10"/>
      <c r="V627" s="10"/>
      <c r="W627" s="10"/>
      <c r="X627" s="10"/>
      <c r="Y627" s="10"/>
      <c r="Z627" s="10"/>
      <c r="AA627" s="10"/>
    </row>
    <row r="628" spans="1:27" ht="15.75" customHeight="1">
      <c r="A628" s="83"/>
      <c r="B628" s="83"/>
      <c r="C628" s="129"/>
      <c r="D628" s="10"/>
      <c r="E628" s="129"/>
      <c r="F628" s="129"/>
      <c r="G628" s="129"/>
      <c r="H628" s="10"/>
      <c r="I628" s="10"/>
      <c r="J628" s="10"/>
      <c r="K628" s="10"/>
      <c r="L628" s="10"/>
      <c r="M628" s="83"/>
      <c r="N628" s="115"/>
      <c r="O628" s="10"/>
      <c r="P628" s="10"/>
      <c r="Q628" s="480"/>
      <c r="R628" s="480"/>
      <c r="S628" s="10"/>
      <c r="T628" s="10"/>
      <c r="U628" s="10"/>
      <c r="V628" s="10"/>
      <c r="W628" s="10"/>
      <c r="X628" s="10"/>
      <c r="Y628" s="10"/>
      <c r="Z628" s="10"/>
      <c r="AA628" s="10"/>
    </row>
    <row r="629" spans="1:27" ht="15.75" customHeight="1">
      <c r="A629" s="83"/>
      <c r="B629" s="83"/>
      <c r="C629" s="129"/>
      <c r="D629" s="10"/>
      <c r="E629" s="129"/>
      <c r="F629" s="129"/>
      <c r="G629" s="129"/>
      <c r="H629" s="10"/>
      <c r="I629" s="10"/>
      <c r="J629" s="10"/>
      <c r="K629" s="10"/>
      <c r="L629" s="10"/>
      <c r="M629" s="83"/>
      <c r="N629" s="115"/>
      <c r="O629" s="10"/>
      <c r="P629" s="10"/>
      <c r="Q629" s="480"/>
      <c r="R629" s="480"/>
      <c r="S629" s="10"/>
      <c r="T629" s="10"/>
      <c r="U629" s="10"/>
      <c r="V629" s="10"/>
      <c r="W629" s="10"/>
      <c r="X629" s="10"/>
      <c r="Y629" s="10"/>
      <c r="Z629" s="10"/>
      <c r="AA629" s="10"/>
    </row>
    <row r="630" spans="1:27" ht="15.75" customHeight="1">
      <c r="A630" s="83"/>
      <c r="B630" s="83"/>
      <c r="C630" s="129"/>
      <c r="D630" s="10"/>
      <c r="E630" s="129"/>
      <c r="F630" s="129"/>
      <c r="G630" s="129"/>
      <c r="H630" s="10"/>
      <c r="I630" s="10"/>
      <c r="J630" s="10"/>
      <c r="K630" s="10"/>
      <c r="L630" s="10"/>
      <c r="M630" s="83"/>
      <c r="N630" s="115"/>
      <c r="O630" s="10"/>
      <c r="P630" s="10"/>
      <c r="Q630" s="480"/>
      <c r="R630" s="480"/>
      <c r="S630" s="10"/>
      <c r="T630" s="10"/>
      <c r="U630" s="10"/>
      <c r="V630" s="10"/>
      <c r="W630" s="10"/>
      <c r="X630" s="10"/>
      <c r="Y630" s="10"/>
      <c r="Z630" s="10"/>
      <c r="AA630" s="10"/>
    </row>
    <row r="631" spans="1:27" ht="15.75" customHeight="1">
      <c r="A631" s="83"/>
      <c r="B631" s="83"/>
      <c r="C631" s="129"/>
      <c r="D631" s="10"/>
      <c r="E631" s="129"/>
      <c r="F631" s="129"/>
      <c r="G631" s="129"/>
      <c r="H631" s="10"/>
      <c r="I631" s="10"/>
      <c r="J631" s="10"/>
      <c r="K631" s="10"/>
      <c r="L631" s="10"/>
      <c r="M631" s="83"/>
      <c r="N631" s="115"/>
      <c r="O631" s="10"/>
      <c r="P631" s="10"/>
      <c r="Q631" s="480"/>
      <c r="R631" s="480"/>
      <c r="S631" s="10"/>
      <c r="T631" s="10"/>
      <c r="U631" s="10"/>
      <c r="V631" s="10"/>
      <c r="W631" s="10"/>
      <c r="X631" s="10"/>
      <c r="Y631" s="10"/>
      <c r="Z631" s="10"/>
      <c r="AA631" s="10"/>
    </row>
    <row r="632" spans="1:27" ht="15.75" customHeight="1">
      <c r="A632" s="83"/>
      <c r="B632" s="83"/>
      <c r="C632" s="129"/>
      <c r="D632" s="10"/>
      <c r="E632" s="129"/>
      <c r="F632" s="129"/>
      <c r="G632" s="129"/>
      <c r="H632" s="10"/>
      <c r="I632" s="10"/>
      <c r="J632" s="10"/>
      <c r="K632" s="10"/>
      <c r="L632" s="10"/>
      <c r="M632" s="83"/>
      <c r="N632" s="115"/>
      <c r="O632" s="10"/>
      <c r="P632" s="10"/>
      <c r="Q632" s="480"/>
      <c r="R632" s="480"/>
      <c r="S632" s="10"/>
      <c r="T632" s="10"/>
      <c r="U632" s="10"/>
      <c r="V632" s="10"/>
      <c r="W632" s="10"/>
      <c r="X632" s="10"/>
      <c r="Y632" s="10"/>
      <c r="Z632" s="10"/>
      <c r="AA632" s="10"/>
    </row>
    <row r="633" spans="1:27" ht="15.75" customHeight="1">
      <c r="A633" s="83"/>
      <c r="B633" s="83"/>
      <c r="C633" s="129"/>
      <c r="D633" s="10"/>
      <c r="E633" s="129"/>
      <c r="F633" s="129"/>
      <c r="G633" s="129"/>
      <c r="H633" s="10"/>
      <c r="I633" s="10"/>
      <c r="J633" s="10"/>
      <c r="K633" s="10"/>
      <c r="L633" s="10"/>
      <c r="M633" s="83"/>
      <c r="N633" s="115"/>
      <c r="O633" s="10"/>
      <c r="P633" s="10"/>
      <c r="Q633" s="480"/>
      <c r="R633" s="480"/>
      <c r="S633" s="10"/>
      <c r="T633" s="10"/>
      <c r="U633" s="10"/>
      <c r="V633" s="10"/>
      <c r="W633" s="10"/>
      <c r="X633" s="10"/>
      <c r="Y633" s="10"/>
      <c r="Z633" s="10"/>
      <c r="AA633" s="10"/>
    </row>
    <row r="634" spans="1:27" ht="15.75" customHeight="1">
      <c r="A634" s="83"/>
      <c r="B634" s="83"/>
      <c r="C634" s="129"/>
      <c r="D634" s="10"/>
      <c r="E634" s="129"/>
      <c r="F634" s="129"/>
      <c r="G634" s="129"/>
      <c r="H634" s="10"/>
      <c r="I634" s="10"/>
      <c r="J634" s="10"/>
      <c r="K634" s="10"/>
      <c r="L634" s="10"/>
      <c r="M634" s="83"/>
      <c r="N634" s="115"/>
      <c r="O634" s="10"/>
      <c r="P634" s="10"/>
      <c r="Q634" s="480"/>
      <c r="R634" s="480"/>
      <c r="S634" s="10"/>
      <c r="T634" s="10"/>
      <c r="U634" s="10"/>
      <c r="V634" s="10"/>
      <c r="W634" s="10"/>
      <c r="X634" s="10"/>
      <c r="Y634" s="10"/>
      <c r="Z634" s="10"/>
      <c r="AA634" s="10"/>
    </row>
    <row r="635" spans="1:27" ht="15.75" customHeight="1">
      <c r="A635" s="83"/>
      <c r="B635" s="83"/>
      <c r="C635" s="129"/>
      <c r="D635" s="10"/>
      <c r="E635" s="129"/>
      <c r="F635" s="129"/>
      <c r="G635" s="129"/>
      <c r="H635" s="10"/>
      <c r="I635" s="10"/>
      <c r="J635" s="10"/>
      <c r="K635" s="10"/>
      <c r="L635" s="10"/>
      <c r="M635" s="83"/>
      <c r="N635" s="115"/>
      <c r="O635" s="10"/>
      <c r="P635" s="10"/>
      <c r="Q635" s="480"/>
      <c r="R635" s="480"/>
      <c r="S635" s="10"/>
      <c r="T635" s="10"/>
      <c r="U635" s="10"/>
      <c r="V635" s="10"/>
      <c r="W635" s="10"/>
      <c r="X635" s="10"/>
      <c r="Y635" s="10"/>
      <c r="Z635" s="10"/>
      <c r="AA635" s="10"/>
    </row>
    <row r="636" spans="1:27" ht="15.75" customHeight="1">
      <c r="A636" s="83"/>
      <c r="B636" s="83"/>
      <c r="C636" s="129"/>
      <c r="D636" s="10"/>
      <c r="E636" s="129"/>
      <c r="F636" s="129"/>
      <c r="G636" s="129"/>
      <c r="H636" s="10"/>
      <c r="I636" s="10"/>
      <c r="J636" s="10"/>
      <c r="K636" s="10"/>
      <c r="L636" s="10"/>
      <c r="M636" s="83"/>
      <c r="N636" s="115"/>
      <c r="O636" s="10"/>
      <c r="P636" s="10"/>
      <c r="Q636" s="480"/>
      <c r="R636" s="480"/>
      <c r="S636" s="10"/>
      <c r="T636" s="10"/>
      <c r="U636" s="10"/>
      <c r="V636" s="10"/>
      <c r="W636" s="10"/>
      <c r="X636" s="10"/>
      <c r="Y636" s="10"/>
      <c r="Z636" s="10"/>
      <c r="AA636" s="10"/>
    </row>
    <row r="637" spans="1:27" ht="15.75" customHeight="1">
      <c r="A637" s="83"/>
      <c r="B637" s="83"/>
      <c r="C637" s="129"/>
      <c r="D637" s="10"/>
      <c r="E637" s="129"/>
      <c r="F637" s="129"/>
      <c r="G637" s="129"/>
      <c r="H637" s="10"/>
      <c r="I637" s="10"/>
      <c r="J637" s="10"/>
      <c r="K637" s="10"/>
      <c r="L637" s="10"/>
      <c r="M637" s="83"/>
      <c r="N637" s="115"/>
      <c r="O637" s="10"/>
      <c r="P637" s="10"/>
      <c r="Q637" s="480"/>
      <c r="R637" s="480"/>
      <c r="S637" s="10"/>
      <c r="T637" s="10"/>
      <c r="U637" s="10"/>
      <c r="V637" s="10"/>
      <c r="W637" s="10"/>
      <c r="X637" s="10"/>
      <c r="Y637" s="10"/>
      <c r="Z637" s="10"/>
      <c r="AA637" s="10"/>
    </row>
    <row r="638" spans="1:27" ht="15.75" customHeight="1">
      <c r="A638" s="83"/>
      <c r="B638" s="83"/>
      <c r="C638" s="129"/>
      <c r="D638" s="10"/>
      <c r="E638" s="129"/>
      <c r="F638" s="129"/>
      <c r="G638" s="129"/>
      <c r="H638" s="10"/>
      <c r="I638" s="10"/>
      <c r="J638" s="10"/>
      <c r="K638" s="10"/>
      <c r="L638" s="10"/>
      <c r="M638" s="83"/>
      <c r="N638" s="115"/>
      <c r="O638" s="10"/>
      <c r="P638" s="10"/>
      <c r="Q638" s="480"/>
      <c r="R638" s="480"/>
      <c r="S638" s="10"/>
      <c r="T638" s="10"/>
      <c r="U638" s="10"/>
      <c r="V638" s="10"/>
      <c r="W638" s="10"/>
      <c r="X638" s="10"/>
      <c r="Y638" s="10"/>
      <c r="Z638" s="10"/>
      <c r="AA638" s="10"/>
    </row>
    <row r="639" spans="1:27" ht="15.75" customHeight="1">
      <c r="A639" s="83"/>
      <c r="B639" s="83"/>
      <c r="C639" s="129"/>
      <c r="D639" s="10"/>
      <c r="E639" s="129"/>
      <c r="F639" s="129"/>
      <c r="G639" s="129"/>
      <c r="H639" s="10"/>
      <c r="I639" s="10"/>
      <c r="J639" s="10"/>
      <c r="K639" s="10"/>
      <c r="L639" s="10"/>
      <c r="M639" s="83"/>
      <c r="N639" s="115"/>
      <c r="O639" s="10"/>
      <c r="P639" s="10"/>
      <c r="Q639" s="480"/>
      <c r="R639" s="480"/>
      <c r="S639" s="10"/>
      <c r="T639" s="10"/>
      <c r="U639" s="10"/>
      <c r="V639" s="10"/>
      <c r="W639" s="10"/>
      <c r="X639" s="10"/>
      <c r="Y639" s="10"/>
      <c r="Z639" s="10"/>
      <c r="AA639" s="10"/>
    </row>
    <row r="640" spans="1:27" ht="15.75" customHeight="1">
      <c r="A640" s="83"/>
      <c r="B640" s="83"/>
      <c r="C640" s="129"/>
      <c r="D640" s="10"/>
      <c r="E640" s="129"/>
      <c r="F640" s="129"/>
      <c r="G640" s="129"/>
      <c r="H640" s="10"/>
      <c r="I640" s="10"/>
      <c r="J640" s="10"/>
      <c r="K640" s="10"/>
      <c r="L640" s="10"/>
      <c r="M640" s="83"/>
      <c r="N640" s="115"/>
      <c r="O640" s="10"/>
      <c r="P640" s="10"/>
      <c r="Q640" s="480"/>
      <c r="R640" s="480"/>
      <c r="S640" s="10"/>
      <c r="T640" s="10"/>
      <c r="U640" s="10"/>
      <c r="V640" s="10"/>
      <c r="W640" s="10"/>
      <c r="X640" s="10"/>
      <c r="Y640" s="10"/>
      <c r="Z640" s="10"/>
      <c r="AA640" s="10"/>
    </row>
    <row r="641" spans="1:27" ht="15.75" customHeight="1">
      <c r="A641" s="83"/>
      <c r="B641" s="83"/>
      <c r="C641" s="129"/>
      <c r="D641" s="10"/>
      <c r="E641" s="129"/>
      <c r="F641" s="129"/>
      <c r="G641" s="129"/>
      <c r="H641" s="10"/>
      <c r="I641" s="10"/>
      <c r="J641" s="10"/>
      <c r="K641" s="10"/>
      <c r="L641" s="10"/>
      <c r="M641" s="83"/>
      <c r="N641" s="115"/>
      <c r="O641" s="10"/>
      <c r="P641" s="10"/>
      <c r="Q641" s="480"/>
      <c r="R641" s="480"/>
      <c r="S641" s="10"/>
      <c r="T641" s="10"/>
      <c r="U641" s="10"/>
      <c r="V641" s="10"/>
      <c r="W641" s="10"/>
      <c r="X641" s="10"/>
      <c r="Y641" s="10"/>
      <c r="Z641" s="10"/>
      <c r="AA641" s="10"/>
    </row>
    <row r="642" spans="1:27" ht="15.75" customHeight="1">
      <c r="A642" s="83"/>
      <c r="B642" s="83"/>
      <c r="C642" s="129"/>
      <c r="D642" s="10"/>
      <c r="E642" s="129"/>
      <c r="F642" s="129"/>
      <c r="G642" s="129"/>
      <c r="H642" s="10"/>
      <c r="I642" s="10"/>
      <c r="J642" s="10"/>
      <c r="K642" s="10"/>
      <c r="L642" s="10"/>
      <c r="M642" s="83"/>
      <c r="N642" s="115"/>
      <c r="O642" s="10"/>
      <c r="P642" s="10"/>
      <c r="Q642" s="480"/>
      <c r="R642" s="480"/>
      <c r="S642" s="10"/>
      <c r="T642" s="10"/>
      <c r="U642" s="10"/>
      <c r="V642" s="10"/>
      <c r="W642" s="10"/>
      <c r="X642" s="10"/>
      <c r="Y642" s="10"/>
      <c r="Z642" s="10"/>
      <c r="AA642" s="10"/>
    </row>
    <row r="643" spans="1:27" ht="15.75" customHeight="1">
      <c r="A643" s="83"/>
      <c r="B643" s="83"/>
      <c r="C643" s="129"/>
      <c r="D643" s="10"/>
      <c r="E643" s="129"/>
      <c r="F643" s="129"/>
      <c r="G643" s="129"/>
      <c r="H643" s="10"/>
      <c r="I643" s="10"/>
      <c r="J643" s="10"/>
      <c r="K643" s="10"/>
      <c r="L643" s="10"/>
      <c r="M643" s="83"/>
      <c r="N643" s="115"/>
      <c r="O643" s="10"/>
      <c r="P643" s="10"/>
      <c r="Q643" s="480"/>
      <c r="R643" s="480"/>
      <c r="S643" s="10"/>
      <c r="T643" s="10"/>
      <c r="U643" s="10"/>
      <c r="V643" s="10"/>
      <c r="W643" s="10"/>
      <c r="X643" s="10"/>
      <c r="Y643" s="10"/>
      <c r="Z643" s="10"/>
      <c r="AA643" s="10"/>
    </row>
    <row r="644" spans="1:27" ht="15.75" customHeight="1">
      <c r="A644" s="83"/>
      <c r="B644" s="83"/>
      <c r="C644" s="129"/>
      <c r="D644" s="10"/>
      <c r="E644" s="129"/>
      <c r="F644" s="129"/>
      <c r="G644" s="129"/>
      <c r="H644" s="10"/>
      <c r="I644" s="10"/>
      <c r="J644" s="10"/>
      <c r="K644" s="10"/>
      <c r="L644" s="10"/>
      <c r="M644" s="83"/>
      <c r="N644" s="115"/>
      <c r="O644" s="10"/>
      <c r="P644" s="10"/>
      <c r="Q644" s="480"/>
      <c r="R644" s="480"/>
      <c r="S644" s="10"/>
      <c r="T644" s="10"/>
      <c r="U644" s="10"/>
      <c r="V644" s="10"/>
      <c r="W644" s="10"/>
      <c r="X644" s="10"/>
      <c r="Y644" s="10"/>
      <c r="Z644" s="10"/>
      <c r="AA644" s="10"/>
    </row>
    <row r="645" spans="1:27" ht="15.75" customHeight="1">
      <c r="A645" s="83"/>
      <c r="B645" s="83"/>
      <c r="C645" s="129"/>
      <c r="D645" s="10"/>
      <c r="E645" s="129"/>
      <c r="F645" s="129"/>
      <c r="G645" s="129"/>
      <c r="H645" s="10"/>
      <c r="I645" s="10"/>
      <c r="J645" s="10"/>
      <c r="K645" s="10"/>
      <c r="L645" s="10"/>
      <c r="M645" s="83"/>
      <c r="N645" s="115"/>
      <c r="O645" s="10"/>
      <c r="P645" s="10"/>
      <c r="Q645" s="480"/>
      <c r="R645" s="480"/>
      <c r="S645" s="10"/>
      <c r="T645" s="10"/>
      <c r="U645" s="10"/>
      <c r="V645" s="10"/>
      <c r="W645" s="10"/>
      <c r="X645" s="10"/>
      <c r="Y645" s="10"/>
      <c r="Z645" s="10"/>
      <c r="AA645" s="10"/>
    </row>
    <row r="646" spans="1:27" ht="15.75" customHeight="1">
      <c r="A646" s="83"/>
      <c r="B646" s="83"/>
      <c r="C646" s="129"/>
      <c r="D646" s="10"/>
      <c r="E646" s="129"/>
      <c r="F646" s="129"/>
      <c r="G646" s="129"/>
      <c r="H646" s="10"/>
      <c r="I646" s="10"/>
      <c r="J646" s="10"/>
      <c r="K646" s="10"/>
      <c r="L646" s="10"/>
      <c r="M646" s="83"/>
      <c r="N646" s="115"/>
      <c r="O646" s="10"/>
      <c r="P646" s="10"/>
      <c r="Q646" s="480"/>
      <c r="R646" s="480"/>
      <c r="S646" s="10"/>
      <c r="T646" s="10"/>
      <c r="U646" s="10"/>
      <c r="V646" s="10"/>
      <c r="W646" s="10"/>
      <c r="X646" s="10"/>
      <c r="Y646" s="10"/>
      <c r="Z646" s="10"/>
      <c r="AA646" s="10"/>
    </row>
    <row r="647" spans="1:27" ht="15.75" customHeight="1">
      <c r="A647" s="83"/>
      <c r="B647" s="83"/>
      <c r="C647" s="129"/>
      <c r="D647" s="10"/>
      <c r="E647" s="129"/>
      <c r="F647" s="129"/>
      <c r="G647" s="129"/>
      <c r="H647" s="10"/>
      <c r="I647" s="10"/>
      <c r="J647" s="10"/>
      <c r="K647" s="10"/>
      <c r="L647" s="10"/>
      <c r="M647" s="83"/>
      <c r="N647" s="115"/>
      <c r="O647" s="10"/>
      <c r="P647" s="10"/>
      <c r="Q647" s="480"/>
      <c r="R647" s="480"/>
      <c r="S647" s="10"/>
      <c r="T647" s="10"/>
      <c r="U647" s="10"/>
      <c r="V647" s="10"/>
      <c r="W647" s="10"/>
      <c r="X647" s="10"/>
      <c r="Y647" s="10"/>
      <c r="Z647" s="10"/>
      <c r="AA647" s="10"/>
    </row>
    <row r="648" spans="1:27" ht="15.75" customHeight="1">
      <c r="A648" s="83"/>
      <c r="B648" s="83"/>
      <c r="C648" s="129"/>
      <c r="D648" s="10"/>
      <c r="E648" s="129"/>
      <c r="F648" s="129"/>
      <c r="G648" s="129"/>
      <c r="H648" s="10"/>
      <c r="I648" s="10"/>
      <c r="J648" s="10"/>
      <c r="K648" s="10"/>
      <c r="L648" s="10"/>
      <c r="M648" s="83"/>
      <c r="N648" s="115"/>
      <c r="O648" s="10"/>
      <c r="P648" s="10"/>
      <c r="Q648" s="480"/>
      <c r="R648" s="480"/>
      <c r="S648" s="10"/>
      <c r="T648" s="10"/>
      <c r="U648" s="10"/>
      <c r="V648" s="10"/>
      <c r="W648" s="10"/>
      <c r="X648" s="10"/>
      <c r="Y648" s="10"/>
      <c r="Z648" s="10"/>
      <c r="AA648" s="10"/>
    </row>
    <row r="649" spans="1:27" ht="15.75" customHeight="1">
      <c r="A649" s="83"/>
      <c r="B649" s="83"/>
      <c r="C649" s="129"/>
      <c r="D649" s="10"/>
      <c r="E649" s="129"/>
      <c r="F649" s="129"/>
      <c r="G649" s="129"/>
      <c r="H649" s="10"/>
      <c r="I649" s="10"/>
      <c r="J649" s="10"/>
      <c r="K649" s="10"/>
      <c r="L649" s="10"/>
      <c r="M649" s="83"/>
      <c r="N649" s="115"/>
      <c r="O649" s="10"/>
      <c r="P649" s="10"/>
      <c r="Q649" s="480"/>
      <c r="R649" s="480"/>
      <c r="S649" s="10"/>
      <c r="T649" s="10"/>
      <c r="U649" s="10"/>
      <c r="V649" s="10"/>
      <c r="W649" s="10"/>
      <c r="X649" s="10"/>
      <c r="Y649" s="10"/>
      <c r="Z649" s="10"/>
      <c r="AA649" s="10"/>
    </row>
    <row r="650" spans="1:27" ht="15.75" customHeight="1">
      <c r="A650" s="83"/>
      <c r="B650" s="83"/>
      <c r="C650" s="129"/>
      <c r="D650" s="10"/>
      <c r="E650" s="129"/>
      <c r="F650" s="129"/>
      <c r="G650" s="129"/>
      <c r="H650" s="10"/>
      <c r="I650" s="10"/>
      <c r="J650" s="10"/>
      <c r="K650" s="10"/>
      <c r="L650" s="10"/>
      <c r="M650" s="83"/>
      <c r="N650" s="115"/>
      <c r="O650" s="10"/>
      <c r="P650" s="10"/>
      <c r="Q650" s="480"/>
      <c r="R650" s="480"/>
      <c r="S650" s="10"/>
      <c r="T650" s="10"/>
      <c r="U650" s="10"/>
      <c r="V650" s="10"/>
      <c r="W650" s="10"/>
      <c r="X650" s="10"/>
      <c r="Y650" s="10"/>
      <c r="Z650" s="10"/>
      <c r="AA650" s="10"/>
    </row>
    <row r="651" spans="1:27" ht="15.75" customHeight="1">
      <c r="A651" s="83"/>
      <c r="B651" s="83"/>
      <c r="C651" s="129"/>
      <c r="D651" s="10"/>
      <c r="E651" s="129"/>
      <c r="F651" s="129"/>
      <c r="G651" s="129"/>
      <c r="H651" s="10"/>
      <c r="I651" s="10"/>
      <c r="J651" s="10"/>
      <c r="K651" s="10"/>
      <c r="L651" s="10"/>
      <c r="M651" s="83"/>
      <c r="N651" s="115"/>
      <c r="O651" s="10"/>
      <c r="P651" s="10"/>
      <c r="Q651" s="480"/>
      <c r="R651" s="480"/>
      <c r="S651" s="10"/>
      <c r="T651" s="10"/>
      <c r="U651" s="10"/>
      <c r="V651" s="10"/>
      <c r="W651" s="10"/>
      <c r="X651" s="10"/>
      <c r="Y651" s="10"/>
      <c r="Z651" s="10"/>
      <c r="AA651" s="10"/>
    </row>
    <row r="652" spans="1:27" ht="15.75" customHeight="1">
      <c r="A652" s="83"/>
      <c r="B652" s="83"/>
      <c r="C652" s="129"/>
      <c r="D652" s="10"/>
      <c r="E652" s="129"/>
      <c r="F652" s="129"/>
      <c r="G652" s="129"/>
      <c r="H652" s="10"/>
      <c r="I652" s="10"/>
      <c r="J652" s="10"/>
      <c r="K652" s="10"/>
      <c r="L652" s="10"/>
      <c r="M652" s="83"/>
      <c r="N652" s="115"/>
      <c r="O652" s="10"/>
      <c r="P652" s="10"/>
      <c r="Q652" s="480"/>
      <c r="R652" s="480"/>
      <c r="S652" s="10"/>
      <c r="T652" s="10"/>
      <c r="U652" s="10"/>
      <c r="V652" s="10"/>
      <c r="W652" s="10"/>
      <c r="X652" s="10"/>
      <c r="Y652" s="10"/>
      <c r="Z652" s="10"/>
      <c r="AA652" s="10"/>
    </row>
    <row r="653" spans="1:27" ht="15.75" customHeight="1">
      <c r="A653" s="83"/>
      <c r="B653" s="83"/>
      <c r="C653" s="129"/>
      <c r="D653" s="10"/>
      <c r="E653" s="129"/>
      <c r="F653" s="129"/>
      <c r="G653" s="129"/>
      <c r="H653" s="10"/>
      <c r="I653" s="10"/>
      <c r="J653" s="10"/>
      <c r="K653" s="10"/>
      <c r="L653" s="10"/>
      <c r="M653" s="83"/>
      <c r="N653" s="115"/>
      <c r="O653" s="10"/>
      <c r="P653" s="10"/>
      <c r="Q653" s="480"/>
      <c r="R653" s="480"/>
      <c r="S653" s="10"/>
      <c r="T653" s="10"/>
      <c r="U653" s="10"/>
      <c r="V653" s="10"/>
      <c r="W653" s="10"/>
      <c r="X653" s="10"/>
      <c r="Y653" s="10"/>
      <c r="Z653" s="10"/>
      <c r="AA653" s="10"/>
    </row>
    <row r="654" spans="1:27" ht="15.75" customHeight="1">
      <c r="A654" s="83"/>
      <c r="B654" s="83"/>
      <c r="C654" s="129"/>
      <c r="D654" s="10"/>
      <c r="E654" s="129"/>
      <c r="F654" s="129"/>
      <c r="G654" s="129"/>
      <c r="H654" s="10"/>
      <c r="I654" s="10"/>
      <c r="J654" s="10"/>
      <c r="K654" s="10"/>
      <c r="L654" s="10"/>
      <c r="M654" s="83"/>
      <c r="N654" s="115"/>
      <c r="O654" s="10"/>
      <c r="P654" s="10"/>
      <c r="Q654" s="480"/>
      <c r="R654" s="480"/>
      <c r="S654" s="10"/>
      <c r="T654" s="10"/>
      <c r="U654" s="10"/>
      <c r="V654" s="10"/>
      <c r="W654" s="10"/>
      <c r="X654" s="10"/>
      <c r="Y654" s="10"/>
      <c r="Z654" s="10"/>
      <c r="AA654" s="10"/>
    </row>
    <row r="655" spans="1:27" ht="15.75" customHeight="1">
      <c r="A655" s="83"/>
      <c r="B655" s="83"/>
      <c r="C655" s="129"/>
      <c r="D655" s="10"/>
      <c r="E655" s="129"/>
      <c r="F655" s="129"/>
      <c r="G655" s="129"/>
      <c r="H655" s="10"/>
      <c r="I655" s="10"/>
      <c r="J655" s="10"/>
      <c r="K655" s="10"/>
      <c r="L655" s="10"/>
      <c r="M655" s="83"/>
      <c r="N655" s="115"/>
      <c r="O655" s="10"/>
      <c r="P655" s="10"/>
      <c r="Q655" s="480"/>
      <c r="R655" s="480"/>
      <c r="S655" s="10"/>
      <c r="T655" s="10"/>
      <c r="U655" s="10"/>
      <c r="V655" s="10"/>
      <c r="W655" s="10"/>
      <c r="X655" s="10"/>
      <c r="Y655" s="10"/>
      <c r="Z655" s="10"/>
      <c r="AA655" s="10"/>
    </row>
    <row r="656" spans="1:27" ht="15.75" customHeight="1">
      <c r="A656" s="83"/>
      <c r="B656" s="83"/>
      <c r="C656" s="129"/>
      <c r="D656" s="10"/>
      <c r="E656" s="129"/>
      <c r="F656" s="129"/>
      <c r="G656" s="129"/>
      <c r="H656" s="10"/>
      <c r="I656" s="10"/>
      <c r="J656" s="10"/>
      <c r="K656" s="10"/>
      <c r="L656" s="10"/>
      <c r="M656" s="83"/>
      <c r="N656" s="115"/>
      <c r="O656" s="10"/>
      <c r="P656" s="10"/>
      <c r="Q656" s="480"/>
      <c r="R656" s="480"/>
      <c r="S656" s="10"/>
      <c r="T656" s="10"/>
      <c r="U656" s="10"/>
      <c r="V656" s="10"/>
      <c r="W656" s="10"/>
      <c r="X656" s="10"/>
      <c r="Y656" s="10"/>
      <c r="Z656" s="10"/>
      <c r="AA656" s="10"/>
    </row>
    <row r="657" spans="1:27" ht="15.75" customHeight="1">
      <c r="A657" s="83"/>
      <c r="B657" s="83"/>
      <c r="C657" s="129"/>
      <c r="D657" s="10"/>
      <c r="E657" s="129"/>
      <c r="F657" s="129"/>
      <c r="G657" s="129"/>
      <c r="H657" s="10"/>
      <c r="I657" s="10"/>
      <c r="J657" s="10"/>
      <c r="K657" s="10"/>
      <c r="L657" s="10"/>
      <c r="M657" s="83"/>
      <c r="N657" s="115"/>
      <c r="O657" s="10"/>
      <c r="P657" s="10"/>
      <c r="Q657" s="480"/>
      <c r="R657" s="480"/>
      <c r="S657" s="10"/>
      <c r="T657" s="10"/>
      <c r="U657" s="10"/>
      <c r="V657" s="10"/>
      <c r="W657" s="10"/>
      <c r="X657" s="10"/>
      <c r="Y657" s="10"/>
      <c r="Z657" s="10"/>
      <c r="AA657" s="10"/>
    </row>
    <row r="658" spans="1:27" ht="15.75" customHeight="1">
      <c r="A658" s="83"/>
      <c r="B658" s="83"/>
      <c r="C658" s="129"/>
      <c r="D658" s="10"/>
      <c r="E658" s="129"/>
      <c r="F658" s="129"/>
      <c r="G658" s="129"/>
      <c r="H658" s="10"/>
      <c r="I658" s="10"/>
      <c r="J658" s="10"/>
      <c r="K658" s="10"/>
      <c r="L658" s="10"/>
      <c r="M658" s="83"/>
      <c r="N658" s="115"/>
      <c r="O658" s="10"/>
      <c r="P658" s="10"/>
      <c r="Q658" s="480"/>
      <c r="R658" s="480"/>
      <c r="S658" s="10"/>
      <c r="T658" s="10"/>
      <c r="U658" s="10"/>
      <c r="V658" s="10"/>
      <c r="W658" s="10"/>
      <c r="X658" s="10"/>
      <c r="Y658" s="10"/>
      <c r="Z658" s="10"/>
      <c r="AA658" s="10"/>
    </row>
    <row r="659" spans="1:27" ht="15.75" customHeight="1">
      <c r="A659" s="83"/>
      <c r="B659" s="83"/>
      <c r="C659" s="129"/>
      <c r="D659" s="10"/>
      <c r="E659" s="129"/>
      <c r="F659" s="129"/>
      <c r="G659" s="129"/>
      <c r="H659" s="10"/>
      <c r="I659" s="10"/>
      <c r="J659" s="10"/>
      <c r="K659" s="10"/>
      <c r="L659" s="10"/>
      <c r="M659" s="83"/>
      <c r="N659" s="115"/>
      <c r="O659" s="10"/>
      <c r="P659" s="10"/>
      <c r="Q659" s="480"/>
      <c r="R659" s="480"/>
      <c r="S659" s="10"/>
      <c r="T659" s="10"/>
      <c r="U659" s="10"/>
      <c r="V659" s="10"/>
      <c r="W659" s="10"/>
      <c r="X659" s="10"/>
      <c r="Y659" s="10"/>
      <c r="Z659" s="10"/>
      <c r="AA659" s="10"/>
    </row>
    <row r="660" spans="1:27" ht="15.75" customHeight="1">
      <c r="A660" s="83"/>
      <c r="B660" s="83"/>
      <c r="C660" s="129"/>
      <c r="D660" s="10"/>
      <c r="E660" s="129"/>
      <c r="F660" s="129"/>
      <c r="G660" s="129"/>
      <c r="H660" s="10"/>
      <c r="I660" s="10"/>
      <c r="J660" s="10"/>
      <c r="K660" s="10"/>
      <c r="L660" s="10"/>
      <c r="M660" s="83"/>
      <c r="N660" s="115"/>
      <c r="O660" s="10"/>
      <c r="P660" s="10"/>
      <c r="Q660" s="480"/>
      <c r="R660" s="480"/>
      <c r="S660" s="10"/>
      <c r="T660" s="10"/>
      <c r="U660" s="10"/>
      <c r="V660" s="10"/>
      <c r="W660" s="10"/>
      <c r="X660" s="10"/>
      <c r="Y660" s="10"/>
      <c r="Z660" s="10"/>
      <c r="AA660" s="10"/>
    </row>
    <row r="661" spans="1:27" ht="15.75" customHeight="1">
      <c r="A661" s="83"/>
      <c r="B661" s="83"/>
      <c r="C661" s="129"/>
      <c r="D661" s="10"/>
      <c r="E661" s="129"/>
      <c r="F661" s="129"/>
      <c r="G661" s="129"/>
      <c r="H661" s="10"/>
      <c r="I661" s="10"/>
      <c r="J661" s="10"/>
      <c r="K661" s="10"/>
      <c r="L661" s="10"/>
      <c r="M661" s="83"/>
      <c r="N661" s="115"/>
      <c r="O661" s="10"/>
      <c r="P661" s="10"/>
      <c r="Q661" s="480"/>
      <c r="R661" s="480"/>
      <c r="S661" s="10"/>
      <c r="T661" s="10"/>
      <c r="U661" s="10"/>
      <c r="V661" s="10"/>
      <c r="W661" s="10"/>
      <c r="X661" s="10"/>
      <c r="Y661" s="10"/>
      <c r="Z661" s="10"/>
      <c r="AA661" s="10"/>
    </row>
    <row r="662" spans="1:27" ht="15.75" customHeight="1">
      <c r="A662" s="83"/>
      <c r="B662" s="83"/>
      <c r="C662" s="129"/>
      <c r="D662" s="10"/>
      <c r="E662" s="129"/>
      <c r="F662" s="129"/>
      <c r="G662" s="129"/>
      <c r="H662" s="10"/>
      <c r="I662" s="10"/>
      <c r="J662" s="10"/>
      <c r="K662" s="10"/>
      <c r="L662" s="10"/>
      <c r="M662" s="83"/>
      <c r="N662" s="115"/>
      <c r="O662" s="10"/>
      <c r="P662" s="10"/>
      <c r="Q662" s="480"/>
      <c r="R662" s="480"/>
      <c r="S662" s="10"/>
      <c r="T662" s="10"/>
      <c r="U662" s="10"/>
      <c r="V662" s="10"/>
      <c r="W662" s="10"/>
      <c r="X662" s="10"/>
      <c r="Y662" s="10"/>
      <c r="Z662" s="10"/>
      <c r="AA662" s="10"/>
    </row>
    <row r="663" spans="1:27" ht="15.75" customHeight="1">
      <c r="A663" s="83"/>
      <c r="B663" s="83"/>
      <c r="C663" s="129"/>
      <c r="D663" s="10"/>
      <c r="E663" s="129"/>
      <c r="F663" s="129"/>
      <c r="G663" s="129"/>
      <c r="H663" s="10"/>
      <c r="I663" s="10"/>
      <c r="J663" s="10"/>
      <c r="K663" s="10"/>
      <c r="L663" s="10"/>
      <c r="M663" s="83"/>
      <c r="N663" s="115"/>
      <c r="O663" s="10"/>
      <c r="P663" s="10"/>
      <c r="Q663" s="480"/>
      <c r="R663" s="480"/>
      <c r="S663" s="10"/>
      <c r="T663" s="10"/>
      <c r="U663" s="10"/>
      <c r="V663" s="10"/>
      <c r="W663" s="10"/>
      <c r="X663" s="10"/>
      <c r="Y663" s="10"/>
      <c r="Z663" s="10"/>
      <c r="AA663" s="10"/>
    </row>
    <row r="664" spans="1:27" ht="15.75" customHeight="1">
      <c r="A664" s="83"/>
      <c r="B664" s="83"/>
      <c r="C664" s="129"/>
      <c r="D664" s="10"/>
      <c r="E664" s="129"/>
      <c r="F664" s="129"/>
      <c r="G664" s="129"/>
      <c r="H664" s="10"/>
      <c r="I664" s="10"/>
      <c r="J664" s="10"/>
      <c r="K664" s="10"/>
      <c r="L664" s="10"/>
      <c r="M664" s="83"/>
      <c r="N664" s="115"/>
      <c r="O664" s="10"/>
      <c r="P664" s="10"/>
      <c r="Q664" s="480"/>
      <c r="R664" s="480"/>
      <c r="S664" s="10"/>
      <c r="T664" s="10"/>
      <c r="U664" s="10"/>
      <c r="V664" s="10"/>
      <c r="W664" s="10"/>
      <c r="X664" s="10"/>
      <c r="Y664" s="10"/>
      <c r="Z664" s="10"/>
      <c r="AA664" s="10"/>
    </row>
    <row r="665" spans="1:27" ht="15.75" customHeight="1">
      <c r="A665" s="83"/>
      <c r="B665" s="83"/>
      <c r="C665" s="129"/>
      <c r="D665" s="10"/>
      <c r="E665" s="129"/>
      <c r="F665" s="129"/>
      <c r="G665" s="129"/>
      <c r="H665" s="10"/>
      <c r="I665" s="10"/>
      <c r="J665" s="10"/>
      <c r="K665" s="10"/>
      <c r="L665" s="10"/>
      <c r="M665" s="83"/>
      <c r="N665" s="115"/>
      <c r="O665" s="10"/>
      <c r="P665" s="10"/>
      <c r="Q665" s="480"/>
      <c r="R665" s="480"/>
      <c r="S665" s="10"/>
      <c r="T665" s="10"/>
      <c r="U665" s="10"/>
      <c r="V665" s="10"/>
      <c r="W665" s="10"/>
      <c r="X665" s="10"/>
      <c r="Y665" s="10"/>
      <c r="Z665" s="10"/>
      <c r="AA665" s="10"/>
    </row>
    <row r="666" spans="1:27" ht="15.75" customHeight="1">
      <c r="A666" s="83"/>
      <c r="B666" s="83"/>
      <c r="C666" s="129"/>
      <c r="D666" s="10"/>
      <c r="E666" s="129"/>
      <c r="F666" s="129"/>
      <c r="G666" s="129"/>
      <c r="H666" s="10"/>
      <c r="I666" s="10"/>
      <c r="J666" s="10"/>
      <c r="K666" s="10"/>
      <c r="L666" s="10"/>
      <c r="M666" s="83"/>
      <c r="N666" s="115"/>
      <c r="O666" s="10"/>
      <c r="P666" s="10"/>
      <c r="Q666" s="480"/>
      <c r="R666" s="480"/>
      <c r="S666" s="10"/>
      <c r="T666" s="10"/>
      <c r="U666" s="10"/>
      <c r="V666" s="10"/>
      <c r="W666" s="10"/>
      <c r="X666" s="10"/>
      <c r="Y666" s="10"/>
      <c r="Z666" s="10"/>
      <c r="AA666" s="10"/>
    </row>
    <row r="667" spans="1:27" ht="15.75" customHeight="1">
      <c r="A667" s="83"/>
      <c r="B667" s="83"/>
      <c r="C667" s="129"/>
      <c r="D667" s="10"/>
      <c r="E667" s="129"/>
      <c r="F667" s="129"/>
      <c r="G667" s="129"/>
      <c r="H667" s="10"/>
      <c r="I667" s="10"/>
      <c r="J667" s="10"/>
      <c r="K667" s="10"/>
      <c r="L667" s="10"/>
      <c r="M667" s="83"/>
      <c r="N667" s="115"/>
      <c r="O667" s="10"/>
      <c r="P667" s="10"/>
      <c r="Q667" s="480"/>
      <c r="R667" s="480"/>
      <c r="S667" s="10"/>
      <c r="T667" s="10"/>
      <c r="U667" s="10"/>
      <c r="V667" s="10"/>
      <c r="W667" s="10"/>
      <c r="X667" s="10"/>
      <c r="Y667" s="10"/>
      <c r="Z667" s="10"/>
      <c r="AA667" s="10"/>
    </row>
    <row r="668" spans="1:27" ht="15.75" customHeight="1">
      <c r="A668" s="83"/>
      <c r="B668" s="83"/>
      <c r="C668" s="129"/>
      <c r="D668" s="10"/>
      <c r="E668" s="129"/>
      <c r="F668" s="129"/>
      <c r="G668" s="129"/>
      <c r="H668" s="10"/>
      <c r="I668" s="10"/>
      <c r="J668" s="10"/>
      <c r="K668" s="10"/>
      <c r="L668" s="10"/>
      <c r="M668" s="83"/>
      <c r="N668" s="115"/>
      <c r="O668" s="10"/>
      <c r="P668" s="10"/>
      <c r="Q668" s="480"/>
      <c r="R668" s="480"/>
      <c r="S668" s="10"/>
      <c r="T668" s="10"/>
      <c r="U668" s="10"/>
      <c r="V668" s="10"/>
      <c r="W668" s="10"/>
      <c r="X668" s="10"/>
      <c r="Y668" s="10"/>
      <c r="Z668" s="10"/>
      <c r="AA668" s="10"/>
    </row>
    <row r="669" spans="1:27" ht="15.75" customHeight="1">
      <c r="A669" s="83"/>
      <c r="B669" s="83"/>
      <c r="C669" s="129"/>
      <c r="D669" s="10"/>
      <c r="E669" s="129"/>
      <c r="F669" s="129"/>
      <c r="G669" s="129"/>
      <c r="H669" s="10"/>
      <c r="I669" s="10"/>
      <c r="J669" s="10"/>
      <c r="K669" s="10"/>
      <c r="L669" s="10"/>
      <c r="M669" s="83"/>
      <c r="N669" s="115"/>
      <c r="O669" s="10"/>
      <c r="P669" s="10"/>
      <c r="Q669" s="480"/>
      <c r="R669" s="480"/>
      <c r="S669" s="10"/>
      <c r="T669" s="10"/>
      <c r="U669" s="10"/>
      <c r="V669" s="10"/>
      <c r="W669" s="10"/>
      <c r="X669" s="10"/>
      <c r="Y669" s="10"/>
      <c r="Z669" s="10"/>
      <c r="AA669" s="10"/>
    </row>
    <row r="670" spans="1:27" ht="15.75" customHeight="1">
      <c r="A670" s="83"/>
      <c r="B670" s="83"/>
      <c r="C670" s="129"/>
      <c r="D670" s="10"/>
      <c r="E670" s="129"/>
      <c r="F670" s="129"/>
      <c r="G670" s="129"/>
      <c r="H670" s="10"/>
      <c r="I670" s="10"/>
      <c r="J670" s="10"/>
      <c r="K670" s="10"/>
      <c r="L670" s="10"/>
      <c r="M670" s="83"/>
      <c r="N670" s="115"/>
      <c r="O670" s="10"/>
      <c r="P670" s="10"/>
      <c r="Q670" s="480"/>
      <c r="R670" s="480"/>
      <c r="S670" s="10"/>
      <c r="T670" s="10"/>
      <c r="U670" s="10"/>
      <c r="V670" s="10"/>
      <c r="W670" s="10"/>
      <c r="X670" s="10"/>
      <c r="Y670" s="10"/>
      <c r="Z670" s="10"/>
      <c r="AA670" s="10"/>
    </row>
    <row r="671" spans="1:27" ht="15.75" customHeight="1">
      <c r="A671" s="83"/>
      <c r="B671" s="83"/>
      <c r="C671" s="129"/>
      <c r="D671" s="10"/>
      <c r="E671" s="129"/>
      <c r="F671" s="129"/>
      <c r="G671" s="129"/>
      <c r="H671" s="10"/>
      <c r="I671" s="10"/>
      <c r="J671" s="10"/>
      <c r="K671" s="10"/>
      <c r="L671" s="10"/>
      <c r="M671" s="83"/>
      <c r="N671" s="115"/>
      <c r="O671" s="10"/>
      <c r="P671" s="10"/>
      <c r="Q671" s="480"/>
      <c r="R671" s="480"/>
      <c r="S671" s="10"/>
      <c r="T671" s="10"/>
      <c r="U671" s="10"/>
      <c r="V671" s="10"/>
      <c r="W671" s="10"/>
      <c r="X671" s="10"/>
      <c r="Y671" s="10"/>
      <c r="Z671" s="10"/>
      <c r="AA671" s="10"/>
    </row>
    <row r="672" spans="1:27" ht="15.75" customHeight="1">
      <c r="A672" s="83"/>
      <c r="B672" s="83"/>
      <c r="C672" s="129"/>
      <c r="D672" s="10"/>
      <c r="E672" s="129"/>
      <c r="F672" s="129"/>
      <c r="G672" s="129"/>
      <c r="H672" s="10"/>
      <c r="I672" s="10"/>
      <c r="J672" s="10"/>
      <c r="K672" s="10"/>
      <c r="L672" s="10"/>
      <c r="M672" s="83"/>
      <c r="N672" s="115"/>
      <c r="O672" s="10"/>
      <c r="P672" s="10"/>
      <c r="Q672" s="480"/>
      <c r="R672" s="480"/>
      <c r="S672" s="10"/>
      <c r="T672" s="10"/>
      <c r="U672" s="10"/>
      <c r="V672" s="10"/>
      <c r="W672" s="10"/>
      <c r="X672" s="10"/>
      <c r="Y672" s="10"/>
      <c r="Z672" s="10"/>
      <c r="AA672" s="10"/>
    </row>
    <row r="673" spans="1:27" ht="15.75" customHeight="1">
      <c r="A673" s="83"/>
      <c r="B673" s="83"/>
      <c r="C673" s="129"/>
      <c r="D673" s="10"/>
      <c r="E673" s="129"/>
      <c r="F673" s="129"/>
      <c r="G673" s="129"/>
      <c r="H673" s="10"/>
      <c r="I673" s="10"/>
      <c r="J673" s="10"/>
      <c r="K673" s="10"/>
      <c r="L673" s="10"/>
      <c r="M673" s="83"/>
      <c r="N673" s="115"/>
      <c r="O673" s="10"/>
      <c r="P673" s="10"/>
      <c r="Q673" s="480"/>
      <c r="R673" s="480"/>
      <c r="S673" s="10"/>
      <c r="T673" s="10"/>
      <c r="U673" s="10"/>
      <c r="V673" s="10"/>
      <c r="W673" s="10"/>
      <c r="X673" s="10"/>
      <c r="Y673" s="10"/>
      <c r="Z673" s="10"/>
      <c r="AA673" s="10"/>
    </row>
    <row r="674" spans="1:27" ht="15.75" customHeight="1">
      <c r="A674" s="83"/>
      <c r="B674" s="83"/>
      <c r="C674" s="129"/>
      <c r="D674" s="10"/>
      <c r="E674" s="129"/>
      <c r="F674" s="129"/>
      <c r="G674" s="129"/>
      <c r="H674" s="10"/>
      <c r="I674" s="10"/>
      <c r="J674" s="10"/>
      <c r="K674" s="10"/>
      <c r="L674" s="10"/>
      <c r="M674" s="83"/>
      <c r="N674" s="115"/>
      <c r="O674" s="10"/>
      <c r="P674" s="10"/>
      <c r="Q674" s="480"/>
      <c r="R674" s="480"/>
      <c r="S674" s="10"/>
      <c r="T674" s="10"/>
      <c r="U674" s="10"/>
      <c r="V674" s="10"/>
      <c r="W674" s="10"/>
      <c r="X674" s="10"/>
      <c r="Y674" s="10"/>
      <c r="Z674" s="10"/>
      <c r="AA674" s="10"/>
    </row>
    <row r="675" spans="1:27" ht="15.75" customHeight="1">
      <c r="A675" s="83"/>
      <c r="B675" s="83"/>
      <c r="C675" s="129"/>
      <c r="D675" s="10"/>
      <c r="E675" s="129"/>
      <c r="F675" s="129"/>
      <c r="G675" s="129"/>
      <c r="H675" s="10"/>
      <c r="I675" s="10"/>
      <c r="J675" s="10"/>
      <c r="K675" s="10"/>
      <c r="L675" s="10"/>
      <c r="M675" s="83"/>
      <c r="N675" s="115"/>
      <c r="O675" s="10"/>
      <c r="P675" s="10"/>
      <c r="Q675" s="480"/>
      <c r="R675" s="480"/>
      <c r="S675" s="10"/>
      <c r="T675" s="10"/>
      <c r="U675" s="10"/>
      <c r="V675" s="10"/>
      <c r="W675" s="10"/>
      <c r="X675" s="10"/>
      <c r="Y675" s="10"/>
      <c r="Z675" s="10"/>
      <c r="AA675" s="10"/>
    </row>
    <row r="676" spans="1:27" ht="15.75" customHeight="1">
      <c r="A676" s="83"/>
      <c r="B676" s="83"/>
      <c r="C676" s="129"/>
      <c r="D676" s="10"/>
      <c r="E676" s="129"/>
      <c r="F676" s="129"/>
      <c r="G676" s="129"/>
      <c r="H676" s="10"/>
      <c r="I676" s="10"/>
      <c r="J676" s="10"/>
      <c r="K676" s="10"/>
      <c r="L676" s="10"/>
      <c r="M676" s="83"/>
      <c r="N676" s="115"/>
      <c r="O676" s="10"/>
      <c r="P676" s="10"/>
      <c r="Q676" s="480"/>
      <c r="R676" s="480"/>
      <c r="S676" s="10"/>
      <c r="T676" s="10"/>
      <c r="U676" s="10"/>
      <c r="V676" s="10"/>
      <c r="W676" s="10"/>
      <c r="X676" s="10"/>
      <c r="Y676" s="10"/>
      <c r="Z676" s="10"/>
      <c r="AA676" s="10"/>
    </row>
    <row r="677" spans="1:27" ht="15.75" customHeight="1">
      <c r="A677" s="83"/>
      <c r="B677" s="83"/>
      <c r="C677" s="129"/>
      <c r="D677" s="10"/>
      <c r="E677" s="129"/>
      <c r="F677" s="129"/>
      <c r="G677" s="129"/>
      <c r="H677" s="10"/>
      <c r="I677" s="10"/>
      <c r="J677" s="10"/>
      <c r="K677" s="10"/>
      <c r="L677" s="10"/>
      <c r="M677" s="83"/>
      <c r="N677" s="115"/>
      <c r="O677" s="10"/>
      <c r="P677" s="10"/>
      <c r="Q677" s="480"/>
      <c r="R677" s="480"/>
      <c r="S677" s="10"/>
      <c r="T677" s="10"/>
      <c r="U677" s="10"/>
      <c r="V677" s="10"/>
      <c r="W677" s="10"/>
      <c r="X677" s="10"/>
      <c r="Y677" s="10"/>
      <c r="Z677" s="10"/>
      <c r="AA677" s="10"/>
    </row>
    <row r="678" spans="1:27" ht="15.75" customHeight="1">
      <c r="A678" s="83"/>
      <c r="B678" s="83"/>
      <c r="C678" s="129"/>
      <c r="D678" s="10"/>
      <c r="E678" s="129"/>
      <c r="F678" s="129"/>
      <c r="G678" s="129"/>
      <c r="H678" s="10"/>
      <c r="I678" s="10"/>
      <c r="J678" s="10"/>
      <c r="K678" s="10"/>
      <c r="L678" s="10"/>
      <c r="M678" s="83"/>
      <c r="N678" s="115"/>
      <c r="O678" s="10"/>
      <c r="P678" s="10"/>
      <c r="Q678" s="480"/>
      <c r="R678" s="480"/>
      <c r="S678" s="10"/>
      <c r="T678" s="10"/>
      <c r="U678" s="10"/>
      <c r="V678" s="10"/>
      <c r="W678" s="10"/>
      <c r="X678" s="10"/>
      <c r="Y678" s="10"/>
      <c r="Z678" s="10"/>
      <c r="AA678" s="10"/>
    </row>
    <row r="679" spans="1:27" ht="15.75" customHeight="1">
      <c r="A679" s="83"/>
      <c r="B679" s="83"/>
      <c r="C679" s="129"/>
      <c r="D679" s="10"/>
      <c r="E679" s="129"/>
      <c r="F679" s="129"/>
      <c r="G679" s="129"/>
      <c r="H679" s="10"/>
      <c r="I679" s="10"/>
      <c r="J679" s="10"/>
      <c r="K679" s="10"/>
      <c r="L679" s="10"/>
      <c r="M679" s="83"/>
      <c r="N679" s="115"/>
      <c r="O679" s="10"/>
      <c r="P679" s="10"/>
      <c r="Q679" s="480"/>
      <c r="R679" s="480"/>
      <c r="S679" s="10"/>
      <c r="T679" s="10"/>
      <c r="U679" s="10"/>
      <c r="V679" s="10"/>
      <c r="W679" s="10"/>
      <c r="X679" s="10"/>
      <c r="Y679" s="10"/>
      <c r="Z679" s="10"/>
      <c r="AA679" s="10"/>
    </row>
    <row r="680" spans="1:27" ht="15.75" customHeight="1">
      <c r="A680" s="83"/>
      <c r="B680" s="83"/>
      <c r="C680" s="129"/>
      <c r="D680" s="10"/>
      <c r="E680" s="129"/>
      <c r="F680" s="129"/>
      <c r="G680" s="129"/>
      <c r="H680" s="10"/>
      <c r="I680" s="10"/>
      <c r="J680" s="10"/>
      <c r="K680" s="10"/>
      <c r="L680" s="10"/>
      <c r="M680" s="83"/>
      <c r="N680" s="115"/>
      <c r="O680" s="10"/>
      <c r="P680" s="10"/>
      <c r="Q680" s="480"/>
      <c r="R680" s="480"/>
      <c r="S680" s="10"/>
      <c r="T680" s="10"/>
      <c r="U680" s="10"/>
      <c r="V680" s="10"/>
      <c r="W680" s="10"/>
      <c r="X680" s="10"/>
      <c r="Y680" s="10"/>
      <c r="Z680" s="10"/>
      <c r="AA680" s="10"/>
    </row>
    <row r="681" spans="1:27" ht="15.75" customHeight="1">
      <c r="A681" s="83"/>
      <c r="B681" s="83"/>
      <c r="C681" s="129"/>
      <c r="D681" s="10"/>
      <c r="E681" s="129"/>
      <c r="F681" s="129"/>
      <c r="G681" s="129"/>
      <c r="H681" s="10"/>
      <c r="I681" s="10"/>
      <c r="J681" s="10"/>
      <c r="K681" s="10"/>
      <c r="L681" s="10"/>
      <c r="M681" s="83"/>
      <c r="N681" s="115"/>
      <c r="O681" s="10"/>
      <c r="P681" s="10"/>
      <c r="Q681" s="480"/>
      <c r="R681" s="480"/>
      <c r="S681" s="10"/>
      <c r="T681" s="10"/>
      <c r="U681" s="10"/>
      <c r="V681" s="10"/>
      <c r="W681" s="10"/>
      <c r="X681" s="10"/>
      <c r="Y681" s="10"/>
      <c r="Z681" s="10"/>
      <c r="AA681" s="10"/>
    </row>
    <row r="682" spans="1:27" ht="15.75" customHeight="1">
      <c r="A682" s="83"/>
      <c r="B682" s="83"/>
      <c r="C682" s="129"/>
      <c r="D682" s="10"/>
      <c r="E682" s="129"/>
      <c r="F682" s="129"/>
      <c r="G682" s="129"/>
      <c r="H682" s="10"/>
      <c r="I682" s="10"/>
      <c r="J682" s="10"/>
      <c r="K682" s="10"/>
      <c r="L682" s="10"/>
      <c r="M682" s="83"/>
      <c r="N682" s="115"/>
      <c r="O682" s="10"/>
      <c r="P682" s="10"/>
      <c r="Q682" s="480"/>
      <c r="R682" s="480"/>
      <c r="S682" s="10"/>
      <c r="T682" s="10"/>
      <c r="U682" s="10"/>
      <c r="V682" s="10"/>
      <c r="W682" s="10"/>
      <c r="X682" s="10"/>
      <c r="Y682" s="10"/>
      <c r="Z682" s="10"/>
      <c r="AA682" s="10"/>
    </row>
    <row r="683" spans="1:27" ht="15.75" customHeight="1">
      <c r="A683" s="83"/>
      <c r="B683" s="83"/>
      <c r="C683" s="129"/>
      <c r="D683" s="10"/>
      <c r="E683" s="129"/>
      <c r="F683" s="129"/>
      <c r="G683" s="129"/>
      <c r="H683" s="10"/>
      <c r="I683" s="10"/>
      <c r="J683" s="10"/>
      <c r="K683" s="10"/>
      <c r="L683" s="10"/>
      <c r="M683" s="83"/>
      <c r="N683" s="115"/>
      <c r="O683" s="10"/>
      <c r="P683" s="10"/>
      <c r="Q683" s="480"/>
      <c r="R683" s="480"/>
      <c r="S683" s="10"/>
      <c r="T683" s="10"/>
      <c r="U683" s="10"/>
      <c r="V683" s="10"/>
      <c r="W683" s="10"/>
      <c r="X683" s="10"/>
      <c r="Y683" s="10"/>
      <c r="Z683" s="10"/>
      <c r="AA683" s="10"/>
    </row>
    <row r="684" spans="1:27" ht="15.75" customHeight="1">
      <c r="A684" s="83"/>
      <c r="B684" s="83"/>
      <c r="C684" s="129"/>
      <c r="D684" s="10"/>
      <c r="E684" s="129"/>
      <c r="F684" s="129"/>
      <c r="G684" s="129"/>
      <c r="H684" s="10"/>
      <c r="I684" s="10"/>
      <c r="J684" s="10"/>
      <c r="K684" s="10"/>
      <c r="L684" s="10"/>
      <c r="M684" s="83"/>
      <c r="N684" s="115"/>
      <c r="O684" s="10"/>
      <c r="P684" s="10"/>
      <c r="Q684" s="480"/>
      <c r="R684" s="480"/>
      <c r="S684" s="10"/>
      <c r="T684" s="10"/>
      <c r="U684" s="10"/>
      <c r="V684" s="10"/>
      <c r="W684" s="10"/>
      <c r="X684" s="10"/>
      <c r="Y684" s="10"/>
      <c r="Z684" s="10"/>
      <c r="AA684" s="10"/>
    </row>
    <row r="685" spans="1:27" ht="15.75" customHeight="1">
      <c r="A685" s="83"/>
      <c r="B685" s="83"/>
      <c r="C685" s="129"/>
      <c r="D685" s="10"/>
      <c r="E685" s="129"/>
      <c r="F685" s="129"/>
      <c r="G685" s="129"/>
      <c r="H685" s="10"/>
      <c r="I685" s="10"/>
      <c r="J685" s="10"/>
      <c r="K685" s="10"/>
      <c r="L685" s="10"/>
      <c r="M685" s="83"/>
      <c r="N685" s="115"/>
      <c r="O685" s="10"/>
      <c r="P685" s="10"/>
      <c r="Q685" s="480"/>
      <c r="R685" s="480"/>
      <c r="S685" s="10"/>
      <c r="T685" s="10"/>
      <c r="U685" s="10"/>
      <c r="V685" s="10"/>
      <c r="W685" s="10"/>
      <c r="X685" s="10"/>
      <c r="Y685" s="10"/>
      <c r="Z685" s="10"/>
      <c r="AA685" s="10"/>
    </row>
    <row r="686" spans="1:27" ht="15.75" customHeight="1">
      <c r="A686" s="83"/>
      <c r="B686" s="83"/>
      <c r="C686" s="129"/>
      <c r="D686" s="10"/>
      <c r="E686" s="129"/>
      <c r="F686" s="129"/>
      <c r="G686" s="129"/>
      <c r="H686" s="10"/>
      <c r="I686" s="10"/>
      <c r="J686" s="10"/>
      <c r="K686" s="10"/>
      <c r="L686" s="10"/>
      <c r="M686" s="83"/>
      <c r="N686" s="115"/>
      <c r="O686" s="10"/>
      <c r="P686" s="10"/>
      <c r="Q686" s="480"/>
      <c r="R686" s="480"/>
      <c r="S686" s="10"/>
      <c r="T686" s="10"/>
      <c r="U686" s="10"/>
      <c r="V686" s="10"/>
      <c r="W686" s="10"/>
      <c r="X686" s="10"/>
      <c r="Y686" s="10"/>
      <c r="Z686" s="10"/>
      <c r="AA686" s="10"/>
    </row>
    <row r="687" spans="1:27" ht="15.75" customHeight="1">
      <c r="A687" s="83"/>
      <c r="B687" s="83"/>
      <c r="C687" s="129"/>
      <c r="D687" s="10"/>
      <c r="E687" s="129"/>
      <c r="F687" s="129"/>
      <c r="G687" s="129"/>
      <c r="H687" s="10"/>
      <c r="I687" s="10"/>
      <c r="J687" s="10"/>
      <c r="K687" s="10"/>
      <c r="L687" s="10"/>
      <c r="M687" s="83"/>
      <c r="N687" s="115"/>
      <c r="O687" s="10"/>
      <c r="P687" s="10"/>
      <c r="Q687" s="480"/>
      <c r="R687" s="480"/>
      <c r="S687" s="10"/>
      <c r="T687" s="10"/>
      <c r="U687" s="10"/>
      <c r="V687" s="10"/>
      <c r="W687" s="10"/>
      <c r="X687" s="10"/>
      <c r="Y687" s="10"/>
      <c r="Z687" s="10"/>
      <c r="AA687" s="10"/>
    </row>
    <row r="688" spans="1:27" ht="15.75" customHeight="1">
      <c r="A688" s="83"/>
      <c r="B688" s="83"/>
      <c r="C688" s="129"/>
      <c r="D688" s="10"/>
      <c r="E688" s="129"/>
      <c r="F688" s="129"/>
      <c r="G688" s="129"/>
      <c r="H688" s="10"/>
      <c r="I688" s="10"/>
      <c r="J688" s="10"/>
      <c r="K688" s="10"/>
      <c r="L688" s="10"/>
      <c r="M688" s="83"/>
      <c r="N688" s="115"/>
      <c r="O688" s="10"/>
      <c r="P688" s="10"/>
      <c r="Q688" s="480"/>
      <c r="R688" s="480"/>
      <c r="S688" s="10"/>
      <c r="T688" s="10"/>
      <c r="U688" s="10"/>
      <c r="V688" s="10"/>
      <c r="W688" s="10"/>
      <c r="X688" s="10"/>
      <c r="Y688" s="10"/>
      <c r="Z688" s="10"/>
      <c r="AA688" s="10"/>
    </row>
    <row r="689" spans="1:27" ht="15.75" customHeight="1">
      <c r="A689" s="83"/>
      <c r="B689" s="83"/>
      <c r="C689" s="129"/>
      <c r="D689" s="10"/>
      <c r="E689" s="129"/>
      <c r="F689" s="129"/>
      <c r="G689" s="129"/>
      <c r="H689" s="10"/>
      <c r="I689" s="10"/>
      <c r="J689" s="10"/>
      <c r="K689" s="10"/>
      <c r="L689" s="10"/>
      <c r="M689" s="83"/>
      <c r="N689" s="115"/>
      <c r="O689" s="10"/>
      <c r="P689" s="10"/>
      <c r="Q689" s="480"/>
      <c r="R689" s="480"/>
      <c r="S689" s="10"/>
      <c r="T689" s="10"/>
      <c r="U689" s="10"/>
      <c r="V689" s="10"/>
      <c r="W689" s="10"/>
      <c r="X689" s="10"/>
      <c r="Y689" s="10"/>
      <c r="Z689" s="10"/>
      <c r="AA689" s="10"/>
    </row>
    <row r="690" spans="1:27" ht="15.75" customHeight="1">
      <c r="A690" s="83"/>
      <c r="B690" s="83"/>
      <c r="C690" s="129"/>
      <c r="D690" s="10"/>
      <c r="E690" s="129"/>
      <c r="F690" s="129"/>
      <c r="G690" s="129"/>
      <c r="H690" s="10"/>
      <c r="I690" s="10"/>
      <c r="J690" s="10"/>
      <c r="K690" s="10"/>
      <c r="L690" s="10"/>
      <c r="M690" s="83"/>
      <c r="N690" s="115"/>
      <c r="O690" s="10"/>
      <c r="P690" s="10"/>
      <c r="Q690" s="480"/>
      <c r="R690" s="480"/>
      <c r="S690" s="10"/>
      <c r="T690" s="10"/>
      <c r="U690" s="10"/>
      <c r="V690" s="10"/>
      <c r="W690" s="10"/>
      <c r="X690" s="10"/>
      <c r="Y690" s="10"/>
      <c r="Z690" s="10"/>
      <c r="AA690" s="10"/>
    </row>
    <row r="691" spans="1:27" ht="15.75" customHeight="1">
      <c r="A691" s="83"/>
      <c r="B691" s="83"/>
      <c r="C691" s="129"/>
      <c r="D691" s="10"/>
      <c r="E691" s="129"/>
      <c r="F691" s="129"/>
      <c r="G691" s="129"/>
      <c r="H691" s="10"/>
      <c r="I691" s="10"/>
      <c r="J691" s="10"/>
      <c r="K691" s="10"/>
      <c r="L691" s="10"/>
      <c r="M691" s="83"/>
      <c r="N691" s="115"/>
      <c r="O691" s="10"/>
      <c r="P691" s="10"/>
      <c r="Q691" s="480"/>
      <c r="R691" s="480"/>
      <c r="S691" s="10"/>
      <c r="T691" s="10"/>
      <c r="U691" s="10"/>
      <c r="V691" s="10"/>
      <c r="W691" s="10"/>
      <c r="X691" s="10"/>
      <c r="Y691" s="10"/>
      <c r="Z691" s="10"/>
      <c r="AA691" s="10"/>
    </row>
    <row r="692" spans="1:27" ht="15.75" customHeight="1">
      <c r="A692" s="83"/>
      <c r="B692" s="83"/>
      <c r="C692" s="129"/>
      <c r="D692" s="10"/>
      <c r="E692" s="129"/>
      <c r="F692" s="129"/>
      <c r="G692" s="129"/>
      <c r="H692" s="10"/>
      <c r="I692" s="10"/>
      <c r="J692" s="10"/>
      <c r="K692" s="10"/>
      <c r="L692" s="10"/>
      <c r="M692" s="83"/>
      <c r="N692" s="115"/>
      <c r="O692" s="10"/>
      <c r="P692" s="10"/>
      <c r="Q692" s="480"/>
      <c r="R692" s="480"/>
      <c r="S692" s="10"/>
      <c r="T692" s="10"/>
      <c r="U692" s="10"/>
      <c r="V692" s="10"/>
      <c r="W692" s="10"/>
      <c r="X692" s="10"/>
      <c r="Y692" s="10"/>
      <c r="Z692" s="10"/>
      <c r="AA692" s="10"/>
    </row>
    <row r="693" spans="1:27" ht="15.75" customHeight="1">
      <c r="A693" s="83"/>
      <c r="B693" s="83"/>
      <c r="C693" s="129"/>
      <c r="D693" s="10"/>
      <c r="E693" s="129"/>
      <c r="F693" s="129"/>
      <c r="G693" s="129"/>
      <c r="H693" s="10"/>
      <c r="I693" s="10"/>
      <c r="J693" s="10"/>
      <c r="K693" s="10"/>
      <c r="L693" s="10"/>
      <c r="M693" s="83"/>
      <c r="N693" s="115"/>
      <c r="O693" s="10"/>
      <c r="P693" s="10"/>
      <c r="Q693" s="480"/>
      <c r="R693" s="480"/>
      <c r="S693" s="10"/>
      <c r="T693" s="10"/>
      <c r="U693" s="10"/>
      <c r="V693" s="10"/>
      <c r="W693" s="10"/>
      <c r="X693" s="10"/>
      <c r="Y693" s="10"/>
      <c r="Z693" s="10"/>
      <c r="AA693" s="10"/>
    </row>
    <row r="694" spans="1:27" ht="15.75" customHeight="1">
      <c r="A694" s="83"/>
      <c r="B694" s="83"/>
      <c r="C694" s="129"/>
      <c r="D694" s="10"/>
      <c r="E694" s="129"/>
      <c r="F694" s="129"/>
      <c r="G694" s="129"/>
      <c r="H694" s="10"/>
      <c r="I694" s="10"/>
      <c r="J694" s="10"/>
      <c r="K694" s="10"/>
      <c r="L694" s="10"/>
      <c r="M694" s="83"/>
      <c r="N694" s="115"/>
      <c r="O694" s="10"/>
      <c r="P694" s="10"/>
      <c r="Q694" s="480"/>
      <c r="R694" s="480"/>
      <c r="S694" s="10"/>
      <c r="T694" s="10"/>
      <c r="U694" s="10"/>
      <c r="V694" s="10"/>
      <c r="W694" s="10"/>
      <c r="X694" s="10"/>
      <c r="Y694" s="10"/>
      <c r="Z694" s="10"/>
      <c r="AA694" s="10"/>
    </row>
    <row r="695" spans="1:27" ht="15.75" customHeight="1">
      <c r="A695" s="83"/>
      <c r="B695" s="83"/>
      <c r="C695" s="129"/>
      <c r="D695" s="10"/>
      <c r="E695" s="129"/>
      <c r="F695" s="129"/>
      <c r="G695" s="129"/>
      <c r="H695" s="10"/>
      <c r="I695" s="10"/>
      <c r="J695" s="10"/>
      <c r="K695" s="10"/>
      <c r="L695" s="10"/>
      <c r="M695" s="83"/>
      <c r="N695" s="115"/>
      <c r="O695" s="10"/>
      <c r="P695" s="10"/>
      <c r="Q695" s="480"/>
      <c r="R695" s="480"/>
      <c r="S695" s="10"/>
      <c r="T695" s="10"/>
      <c r="U695" s="10"/>
      <c r="V695" s="10"/>
      <c r="W695" s="10"/>
      <c r="X695" s="10"/>
      <c r="Y695" s="10"/>
      <c r="Z695" s="10"/>
      <c r="AA695" s="10"/>
    </row>
    <row r="696" spans="1:27" ht="15.75" customHeight="1">
      <c r="A696" s="83"/>
      <c r="B696" s="83"/>
      <c r="C696" s="129"/>
      <c r="D696" s="10"/>
      <c r="E696" s="129"/>
      <c r="F696" s="129"/>
      <c r="G696" s="129"/>
      <c r="H696" s="10"/>
      <c r="I696" s="10"/>
      <c r="J696" s="10"/>
      <c r="K696" s="10"/>
      <c r="L696" s="10"/>
      <c r="M696" s="83"/>
      <c r="N696" s="115"/>
      <c r="O696" s="10"/>
      <c r="P696" s="10"/>
      <c r="Q696" s="480"/>
      <c r="R696" s="480"/>
      <c r="S696" s="10"/>
      <c r="T696" s="10"/>
      <c r="U696" s="10"/>
      <c r="V696" s="10"/>
      <c r="W696" s="10"/>
      <c r="X696" s="10"/>
      <c r="Y696" s="10"/>
      <c r="Z696" s="10"/>
      <c r="AA696" s="10"/>
    </row>
    <row r="697" spans="1:27" ht="15.75" customHeight="1">
      <c r="A697" s="83"/>
      <c r="B697" s="83"/>
      <c r="C697" s="129"/>
      <c r="D697" s="10"/>
      <c r="E697" s="129"/>
      <c r="F697" s="129"/>
      <c r="G697" s="129"/>
      <c r="H697" s="10"/>
      <c r="I697" s="10"/>
      <c r="J697" s="10"/>
      <c r="K697" s="10"/>
      <c r="L697" s="10"/>
      <c r="M697" s="83"/>
      <c r="N697" s="115"/>
      <c r="O697" s="10"/>
      <c r="P697" s="10"/>
      <c r="Q697" s="480"/>
      <c r="R697" s="480"/>
      <c r="S697" s="10"/>
      <c r="T697" s="10"/>
      <c r="U697" s="10"/>
      <c r="V697" s="10"/>
      <c r="W697" s="10"/>
      <c r="X697" s="10"/>
      <c r="Y697" s="10"/>
      <c r="Z697" s="10"/>
      <c r="AA697" s="10"/>
    </row>
    <row r="698" spans="1:27" ht="15.75" customHeight="1">
      <c r="A698" s="83"/>
      <c r="B698" s="83"/>
      <c r="C698" s="129"/>
      <c r="D698" s="10"/>
      <c r="E698" s="129"/>
      <c r="F698" s="129"/>
      <c r="G698" s="129"/>
      <c r="H698" s="10"/>
      <c r="I698" s="10"/>
      <c r="J698" s="10"/>
      <c r="K698" s="10"/>
      <c r="L698" s="10"/>
      <c r="M698" s="83"/>
      <c r="N698" s="115"/>
      <c r="O698" s="10"/>
      <c r="P698" s="10"/>
      <c r="Q698" s="480"/>
      <c r="R698" s="480"/>
      <c r="S698" s="10"/>
      <c r="T698" s="10"/>
      <c r="U698" s="10"/>
      <c r="V698" s="10"/>
      <c r="W698" s="10"/>
      <c r="X698" s="10"/>
      <c r="Y698" s="10"/>
      <c r="Z698" s="10"/>
      <c r="AA698" s="10"/>
    </row>
    <row r="699" spans="1:27" ht="15.75" customHeight="1">
      <c r="A699" s="83"/>
      <c r="B699" s="83"/>
      <c r="C699" s="129"/>
      <c r="D699" s="10"/>
      <c r="E699" s="129"/>
      <c r="F699" s="129"/>
      <c r="G699" s="129"/>
      <c r="H699" s="10"/>
      <c r="I699" s="10"/>
      <c r="J699" s="10"/>
      <c r="K699" s="10"/>
      <c r="L699" s="10"/>
      <c r="M699" s="83"/>
      <c r="N699" s="115"/>
      <c r="O699" s="10"/>
      <c r="P699" s="10"/>
      <c r="Q699" s="480"/>
      <c r="R699" s="480"/>
      <c r="S699" s="10"/>
      <c r="T699" s="10"/>
      <c r="U699" s="10"/>
      <c r="V699" s="10"/>
      <c r="W699" s="10"/>
      <c r="X699" s="10"/>
      <c r="Y699" s="10"/>
      <c r="Z699" s="10"/>
      <c r="AA699" s="10"/>
    </row>
    <row r="700" spans="1:27" ht="15.75" customHeight="1">
      <c r="A700" s="83"/>
      <c r="B700" s="83"/>
      <c r="C700" s="129"/>
      <c r="D700" s="10"/>
      <c r="E700" s="129"/>
      <c r="F700" s="129"/>
      <c r="G700" s="129"/>
      <c r="H700" s="10"/>
      <c r="I700" s="10"/>
      <c r="J700" s="10"/>
      <c r="K700" s="10"/>
      <c r="L700" s="10"/>
      <c r="M700" s="83"/>
      <c r="N700" s="115"/>
      <c r="O700" s="10"/>
      <c r="P700" s="10"/>
      <c r="Q700" s="480"/>
      <c r="R700" s="480"/>
      <c r="S700" s="10"/>
      <c r="T700" s="10"/>
      <c r="U700" s="10"/>
      <c r="V700" s="10"/>
      <c r="W700" s="10"/>
      <c r="X700" s="10"/>
      <c r="Y700" s="10"/>
      <c r="Z700" s="10"/>
      <c r="AA700" s="10"/>
    </row>
    <row r="701" spans="1:27" ht="15.75" customHeight="1">
      <c r="A701" s="83"/>
      <c r="B701" s="83"/>
      <c r="C701" s="129"/>
      <c r="D701" s="10"/>
      <c r="E701" s="129"/>
      <c r="F701" s="129"/>
      <c r="G701" s="129"/>
      <c r="H701" s="10"/>
      <c r="I701" s="10"/>
      <c r="J701" s="10"/>
      <c r="K701" s="10"/>
      <c r="L701" s="10"/>
      <c r="M701" s="83"/>
      <c r="N701" s="115"/>
      <c r="O701" s="10"/>
      <c r="P701" s="10"/>
      <c r="Q701" s="480"/>
      <c r="R701" s="480"/>
      <c r="S701" s="10"/>
      <c r="T701" s="10"/>
      <c r="U701" s="10"/>
      <c r="V701" s="10"/>
      <c r="W701" s="10"/>
      <c r="X701" s="10"/>
      <c r="Y701" s="10"/>
      <c r="Z701" s="10"/>
      <c r="AA701" s="10"/>
    </row>
    <row r="702" spans="1:27" ht="15.75" customHeight="1">
      <c r="A702" s="83"/>
      <c r="B702" s="83"/>
      <c r="C702" s="129"/>
      <c r="D702" s="10"/>
      <c r="E702" s="129"/>
      <c r="F702" s="129"/>
      <c r="G702" s="129"/>
      <c r="H702" s="10"/>
      <c r="I702" s="10"/>
      <c r="J702" s="10"/>
      <c r="K702" s="10"/>
      <c r="L702" s="10"/>
      <c r="M702" s="83"/>
      <c r="N702" s="115"/>
      <c r="O702" s="10"/>
      <c r="P702" s="10"/>
      <c r="Q702" s="480"/>
      <c r="R702" s="480"/>
      <c r="S702" s="10"/>
      <c r="T702" s="10"/>
      <c r="U702" s="10"/>
      <c r="V702" s="10"/>
      <c r="W702" s="10"/>
      <c r="X702" s="10"/>
      <c r="Y702" s="10"/>
      <c r="Z702" s="10"/>
      <c r="AA702" s="10"/>
    </row>
    <row r="703" spans="1:27" ht="15.75" customHeight="1">
      <c r="A703" s="83"/>
      <c r="B703" s="83"/>
      <c r="C703" s="129"/>
      <c r="D703" s="10"/>
      <c r="E703" s="129"/>
      <c r="F703" s="129"/>
      <c r="G703" s="129"/>
      <c r="H703" s="10"/>
      <c r="I703" s="10"/>
      <c r="J703" s="10"/>
      <c r="K703" s="10"/>
      <c r="L703" s="10"/>
      <c r="M703" s="83"/>
      <c r="N703" s="115"/>
      <c r="O703" s="10"/>
      <c r="P703" s="10"/>
      <c r="Q703" s="480"/>
      <c r="R703" s="480"/>
      <c r="S703" s="10"/>
      <c r="T703" s="10"/>
      <c r="U703" s="10"/>
      <c r="V703" s="10"/>
      <c r="W703" s="10"/>
      <c r="X703" s="10"/>
      <c r="Y703" s="10"/>
      <c r="Z703" s="10"/>
      <c r="AA703" s="10"/>
    </row>
    <row r="704" spans="1:27" ht="15.75" customHeight="1">
      <c r="A704" s="83"/>
      <c r="B704" s="83"/>
      <c r="C704" s="129"/>
      <c r="D704" s="10"/>
      <c r="E704" s="129"/>
      <c r="F704" s="129"/>
      <c r="G704" s="129"/>
      <c r="H704" s="10"/>
      <c r="I704" s="10"/>
      <c r="J704" s="10"/>
      <c r="K704" s="10"/>
      <c r="L704" s="10"/>
      <c r="M704" s="83"/>
      <c r="N704" s="115"/>
      <c r="O704" s="10"/>
      <c r="P704" s="10"/>
      <c r="Q704" s="480"/>
      <c r="R704" s="480"/>
      <c r="S704" s="10"/>
      <c r="T704" s="10"/>
      <c r="U704" s="10"/>
      <c r="V704" s="10"/>
      <c r="W704" s="10"/>
      <c r="X704" s="10"/>
      <c r="Y704" s="10"/>
      <c r="Z704" s="10"/>
      <c r="AA704" s="10"/>
    </row>
    <row r="705" spans="1:27" ht="15.75" customHeight="1">
      <c r="A705" s="83"/>
      <c r="B705" s="83"/>
      <c r="C705" s="129"/>
      <c r="D705" s="10"/>
      <c r="E705" s="129"/>
      <c r="F705" s="129"/>
      <c r="G705" s="129"/>
      <c r="H705" s="10"/>
      <c r="I705" s="10"/>
      <c r="J705" s="10"/>
      <c r="K705" s="10"/>
      <c r="L705" s="10"/>
      <c r="M705" s="83"/>
      <c r="N705" s="115"/>
      <c r="O705" s="10"/>
      <c r="P705" s="10"/>
      <c r="Q705" s="480"/>
      <c r="R705" s="480"/>
      <c r="S705" s="10"/>
      <c r="T705" s="10"/>
      <c r="U705" s="10"/>
      <c r="V705" s="10"/>
      <c r="W705" s="10"/>
      <c r="X705" s="10"/>
      <c r="Y705" s="10"/>
      <c r="Z705" s="10"/>
      <c r="AA705" s="10"/>
    </row>
    <row r="706" spans="1:27" ht="15.75" customHeight="1">
      <c r="A706" s="83"/>
      <c r="B706" s="83"/>
      <c r="C706" s="129"/>
      <c r="D706" s="10"/>
      <c r="E706" s="129"/>
      <c r="F706" s="129"/>
      <c r="G706" s="129"/>
      <c r="H706" s="10"/>
      <c r="I706" s="10"/>
      <c r="J706" s="10"/>
      <c r="K706" s="10"/>
      <c r="L706" s="10"/>
      <c r="M706" s="83"/>
      <c r="N706" s="115"/>
      <c r="O706" s="10"/>
      <c r="P706" s="10"/>
      <c r="Q706" s="480"/>
      <c r="R706" s="480"/>
      <c r="S706" s="10"/>
      <c r="T706" s="10"/>
      <c r="U706" s="10"/>
      <c r="V706" s="10"/>
      <c r="W706" s="10"/>
      <c r="X706" s="10"/>
      <c r="Y706" s="10"/>
      <c r="Z706" s="10"/>
      <c r="AA706" s="10"/>
    </row>
    <row r="707" spans="1:27" ht="15.75" customHeight="1">
      <c r="A707" s="83"/>
      <c r="B707" s="83"/>
      <c r="C707" s="129"/>
      <c r="D707" s="10"/>
      <c r="E707" s="129"/>
      <c r="F707" s="129"/>
      <c r="G707" s="129"/>
      <c r="H707" s="10"/>
      <c r="I707" s="10"/>
      <c r="J707" s="10"/>
      <c r="K707" s="10"/>
      <c r="L707" s="10"/>
      <c r="M707" s="83"/>
      <c r="N707" s="115"/>
      <c r="O707" s="10"/>
      <c r="P707" s="10"/>
      <c r="Q707" s="480"/>
      <c r="R707" s="480"/>
      <c r="S707" s="10"/>
      <c r="T707" s="10"/>
      <c r="U707" s="10"/>
      <c r="V707" s="10"/>
      <c r="W707" s="10"/>
      <c r="X707" s="10"/>
      <c r="Y707" s="10"/>
      <c r="Z707" s="10"/>
      <c r="AA707" s="10"/>
    </row>
    <row r="708" spans="1:27" ht="15.75" customHeight="1">
      <c r="A708" s="83"/>
      <c r="B708" s="83"/>
      <c r="C708" s="129"/>
      <c r="D708" s="10"/>
      <c r="E708" s="129"/>
      <c r="F708" s="129"/>
      <c r="G708" s="129"/>
      <c r="H708" s="10"/>
      <c r="I708" s="10"/>
      <c r="J708" s="10"/>
      <c r="K708" s="10"/>
      <c r="L708" s="10"/>
      <c r="M708" s="83"/>
      <c r="N708" s="115"/>
      <c r="O708" s="10"/>
      <c r="P708" s="10"/>
      <c r="Q708" s="480"/>
      <c r="R708" s="480"/>
      <c r="S708" s="10"/>
      <c r="T708" s="10"/>
      <c r="U708" s="10"/>
      <c r="V708" s="10"/>
      <c r="W708" s="10"/>
      <c r="X708" s="10"/>
      <c r="Y708" s="10"/>
      <c r="Z708" s="10"/>
      <c r="AA708" s="10"/>
    </row>
    <row r="709" spans="1:27" ht="15.75" customHeight="1">
      <c r="A709" s="83"/>
      <c r="B709" s="83"/>
      <c r="C709" s="129"/>
      <c r="D709" s="10"/>
      <c r="E709" s="129"/>
      <c r="F709" s="129"/>
      <c r="G709" s="129"/>
      <c r="H709" s="10"/>
      <c r="I709" s="10"/>
      <c r="J709" s="10"/>
      <c r="K709" s="10"/>
      <c r="L709" s="10"/>
      <c r="M709" s="83"/>
      <c r="N709" s="115"/>
      <c r="O709" s="10"/>
      <c r="P709" s="10"/>
      <c r="Q709" s="480"/>
      <c r="R709" s="480"/>
      <c r="S709" s="10"/>
      <c r="T709" s="10"/>
      <c r="U709" s="10"/>
      <c r="V709" s="10"/>
      <c r="W709" s="10"/>
      <c r="X709" s="10"/>
      <c r="Y709" s="10"/>
      <c r="Z709" s="10"/>
      <c r="AA709" s="10"/>
    </row>
    <row r="710" spans="1:27" ht="15.75" customHeight="1">
      <c r="A710" s="83"/>
      <c r="B710" s="83"/>
      <c r="C710" s="129"/>
      <c r="D710" s="10"/>
      <c r="E710" s="129"/>
      <c r="F710" s="129"/>
      <c r="G710" s="129"/>
      <c r="H710" s="10"/>
      <c r="I710" s="10"/>
      <c r="J710" s="10"/>
      <c r="K710" s="10"/>
      <c r="L710" s="10"/>
      <c r="M710" s="83"/>
      <c r="N710" s="115"/>
      <c r="O710" s="10"/>
      <c r="P710" s="10"/>
      <c r="Q710" s="480"/>
      <c r="R710" s="480"/>
      <c r="S710" s="10"/>
      <c r="T710" s="10"/>
      <c r="U710" s="10"/>
      <c r="V710" s="10"/>
      <c r="W710" s="10"/>
      <c r="X710" s="10"/>
      <c r="Y710" s="10"/>
      <c r="Z710" s="10"/>
      <c r="AA710" s="10"/>
    </row>
    <row r="711" spans="1:27" ht="15.75" customHeight="1">
      <c r="A711" s="83"/>
      <c r="B711" s="83"/>
      <c r="C711" s="129"/>
      <c r="D711" s="10"/>
      <c r="E711" s="129"/>
      <c r="F711" s="129"/>
      <c r="G711" s="129"/>
      <c r="H711" s="10"/>
      <c r="I711" s="10"/>
      <c r="J711" s="10"/>
      <c r="K711" s="10"/>
      <c r="L711" s="10"/>
      <c r="M711" s="83"/>
      <c r="N711" s="115"/>
      <c r="O711" s="10"/>
      <c r="P711" s="10"/>
      <c r="Q711" s="480"/>
      <c r="R711" s="480"/>
      <c r="S711" s="10"/>
      <c r="T711" s="10"/>
      <c r="U711" s="10"/>
      <c r="V711" s="10"/>
      <c r="W711" s="10"/>
      <c r="X711" s="10"/>
      <c r="Y711" s="10"/>
      <c r="Z711" s="10"/>
      <c r="AA711" s="10"/>
    </row>
    <row r="712" spans="1:27" ht="15.75" customHeight="1">
      <c r="A712" s="83"/>
      <c r="B712" s="83"/>
      <c r="C712" s="129"/>
      <c r="D712" s="10"/>
      <c r="E712" s="129"/>
      <c r="F712" s="129"/>
      <c r="G712" s="129"/>
      <c r="H712" s="10"/>
      <c r="I712" s="10"/>
      <c r="J712" s="10"/>
      <c r="K712" s="10"/>
      <c r="L712" s="10"/>
      <c r="M712" s="83"/>
      <c r="N712" s="115"/>
      <c r="O712" s="10"/>
      <c r="P712" s="10"/>
      <c r="Q712" s="480"/>
      <c r="R712" s="480"/>
      <c r="S712" s="10"/>
      <c r="T712" s="10"/>
      <c r="U712" s="10"/>
      <c r="V712" s="10"/>
      <c r="W712" s="10"/>
      <c r="X712" s="10"/>
      <c r="Y712" s="10"/>
      <c r="Z712" s="10"/>
      <c r="AA712" s="10"/>
    </row>
    <row r="713" spans="1:27" ht="15.75" customHeight="1">
      <c r="A713" s="83"/>
      <c r="B713" s="83"/>
      <c r="C713" s="129"/>
      <c r="D713" s="10"/>
      <c r="E713" s="129"/>
      <c r="F713" s="129"/>
      <c r="G713" s="129"/>
      <c r="H713" s="10"/>
      <c r="I713" s="10"/>
      <c r="J713" s="10"/>
      <c r="K713" s="10"/>
      <c r="L713" s="10"/>
      <c r="M713" s="83"/>
      <c r="N713" s="115"/>
      <c r="O713" s="10"/>
      <c r="P713" s="10"/>
      <c r="Q713" s="480"/>
      <c r="R713" s="480"/>
      <c r="S713" s="10"/>
      <c r="T713" s="10"/>
      <c r="U713" s="10"/>
      <c r="V713" s="10"/>
      <c r="W713" s="10"/>
      <c r="X713" s="10"/>
      <c r="Y713" s="10"/>
      <c r="Z713" s="10"/>
      <c r="AA713" s="10"/>
    </row>
    <row r="714" spans="1:27" ht="15.75" customHeight="1">
      <c r="A714" s="83"/>
      <c r="B714" s="83"/>
      <c r="C714" s="129"/>
      <c r="D714" s="10"/>
      <c r="E714" s="129"/>
      <c r="F714" s="129"/>
      <c r="G714" s="129"/>
      <c r="H714" s="10"/>
      <c r="I714" s="10"/>
      <c r="J714" s="10"/>
      <c r="K714" s="10"/>
      <c r="L714" s="10"/>
      <c r="M714" s="83"/>
      <c r="N714" s="115"/>
      <c r="O714" s="10"/>
      <c r="P714" s="10"/>
      <c r="Q714" s="480"/>
      <c r="R714" s="480"/>
      <c r="S714" s="10"/>
      <c r="T714" s="10"/>
      <c r="U714" s="10"/>
      <c r="V714" s="10"/>
      <c r="W714" s="10"/>
      <c r="X714" s="10"/>
      <c r="Y714" s="10"/>
      <c r="Z714" s="10"/>
      <c r="AA714" s="10"/>
    </row>
    <row r="715" spans="1:27" ht="15.75" customHeight="1">
      <c r="A715" s="83"/>
      <c r="B715" s="83"/>
      <c r="C715" s="129"/>
      <c r="D715" s="10"/>
      <c r="E715" s="129"/>
      <c r="F715" s="129"/>
      <c r="G715" s="129"/>
      <c r="H715" s="10"/>
      <c r="I715" s="10"/>
      <c r="J715" s="10"/>
      <c r="K715" s="10"/>
      <c r="L715" s="10"/>
      <c r="M715" s="83"/>
      <c r="N715" s="115"/>
      <c r="O715" s="10"/>
      <c r="P715" s="10"/>
      <c r="Q715" s="480"/>
      <c r="R715" s="480"/>
      <c r="S715" s="10"/>
      <c r="T715" s="10"/>
      <c r="U715" s="10"/>
      <c r="V715" s="10"/>
      <c r="W715" s="10"/>
      <c r="X715" s="10"/>
      <c r="Y715" s="10"/>
      <c r="Z715" s="10"/>
      <c r="AA715" s="10"/>
    </row>
    <row r="716" spans="1:27" ht="15.75" customHeight="1">
      <c r="A716" s="83"/>
      <c r="B716" s="83"/>
      <c r="C716" s="129"/>
      <c r="D716" s="10"/>
      <c r="E716" s="129"/>
      <c r="F716" s="129"/>
      <c r="G716" s="129"/>
      <c r="H716" s="10"/>
      <c r="I716" s="10"/>
      <c r="J716" s="10"/>
      <c r="K716" s="10"/>
      <c r="L716" s="10"/>
      <c r="M716" s="83"/>
      <c r="N716" s="115"/>
      <c r="O716" s="10"/>
      <c r="P716" s="10"/>
      <c r="Q716" s="480"/>
      <c r="R716" s="480"/>
      <c r="S716" s="10"/>
      <c r="T716" s="10"/>
      <c r="U716" s="10"/>
      <c r="V716" s="10"/>
      <c r="W716" s="10"/>
      <c r="X716" s="10"/>
      <c r="Y716" s="10"/>
      <c r="Z716" s="10"/>
      <c r="AA716" s="10"/>
    </row>
    <row r="717" spans="1:27" ht="15.75" customHeight="1">
      <c r="A717" s="83"/>
      <c r="B717" s="83"/>
      <c r="C717" s="129"/>
      <c r="D717" s="10"/>
      <c r="E717" s="129"/>
      <c r="F717" s="129"/>
      <c r="G717" s="129"/>
      <c r="H717" s="10"/>
      <c r="I717" s="10"/>
      <c r="J717" s="10"/>
      <c r="K717" s="10"/>
      <c r="L717" s="10"/>
      <c r="M717" s="83"/>
      <c r="N717" s="115"/>
      <c r="O717" s="10"/>
      <c r="P717" s="10"/>
      <c r="Q717" s="480"/>
      <c r="R717" s="480"/>
      <c r="S717" s="10"/>
      <c r="T717" s="10"/>
      <c r="U717" s="10"/>
      <c r="V717" s="10"/>
      <c r="W717" s="10"/>
      <c r="X717" s="10"/>
      <c r="Y717" s="10"/>
      <c r="Z717" s="10"/>
      <c r="AA717" s="10"/>
    </row>
    <row r="718" spans="1:27" ht="15.75" customHeight="1">
      <c r="A718" s="83"/>
      <c r="B718" s="83"/>
      <c r="C718" s="129"/>
      <c r="D718" s="10"/>
      <c r="E718" s="129"/>
      <c r="F718" s="129"/>
      <c r="G718" s="129"/>
      <c r="H718" s="10"/>
      <c r="I718" s="10"/>
      <c r="J718" s="10"/>
      <c r="K718" s="10"/>
      <c r="L718" s="10"/>
      <c r="M718" s="83"/>
      <c r="N718" s="115"/>
      <c r="O718" s="10"/>
      <c r="P718" s="10"/>
      <c r="Q718" s="480"/>
      <c r="R718" s="480"/>
      <c r="S718" s="10"/>
      <c r="T718" s="10"/>
      <c r="U718" s="10"/>
      <c r="V718" s="10"/>
      <c r="W718" s="10"/>
      <c r="X718" s="10"/>
      <c r="Y718" s="10"/>
      <c r="Z718" s="10"/>
      <c r="AA718" s="10"/>
    </row>
    <row r="719" spans="1:27" ht="15.75" customHeight="1">
      <c r="A719" s="83"/>
      <c r="B719" s="83"/>
      <c r="C719" s="129"/>
      <c r="D719" s="10"/>
      <c r="E719" s="129"/>
      <c r="F719" s="129"/>
      <c r="G719" s="129"/>
      <c r="H719" s="10"/>
      <c r="I719" s="10"/>
      <c r="J719" s="10"/>
      <c r="K719" s="10"/>
      <c r="L719" s="10"/>
      <c r="M719" s="83"/>
      <c r="N719" s="115"/>
      <c r="O719" s="10"/>
      <c r="P719" s="10"/>
      <c r="Q719" s="480"/>
      <c r="R719" s="480"/>
      <c r="S719" s="10"/>
      <c r="T719" s="10"/>
      <c r="U719" s="10"/>
      <c r="V719" s="10"/>
      <c r="W719" s="10"/>
      <c r="X719" s="10"/>
      <c r="Y719" s="10"/>
      <c r="Z719" s="10"/>
      <c r="AA719" s="10"/>
    </row>
    <row r="720" spans="1:27" ht="15.75" customHeight="1">
      <c r="A720" s="83"/>
      <c r="B720" s="83"/>
      <c r="C720" s="129"/>
      <c r="D720" s="10"/>
      <c r="E720" s="129"/>
      <c r="F720" s="129"/>
      <c r="G720" s="129"/>
      <c r="H720" s="10"/>
      <c r="I720" s="10"/>
      <c r="J720" s="10"/>
      <c r="K720" s="10"/>
      <c r="L720" s="10"/>
      <c r="M720" s="83"/>
      <c r="N720" s="115"/>
      <c r="O720" s="10"/>
      <c r="P720" s="10"/>
      <c r="Q720" s="480"/>
      <c r="R720" s="480"/>
      <c r="S720" s="10"/>
      <c r="T720" s="10"/>
      <c r="U720" s="10"/>
      <c r="V720" s="10"/>
      <c r="W720" s="10"/>
      <c r="X720" s="10"/>
      <c r="Y720" s="10"/>
      <c r="Z720" s="10"/>
      <c r="AA720" s="10"/>
    </row>
    <row r="721" spans="1:27" ht="15.75" customHeight="1">
      <c r="A721" s="83"/>
      <c r="B721" s="83"/>
      <c r="C721" s="129"/>
      <c r="D721" s="10"/>
      <c r="E721" s="129"/>
      <c r="F721" s="129"/>
      <c r="G721" s="129"/>
      <c r="H721" s="10"/>
      <c r="I721" s="10"/>
      <c r="J721" s="10"/>
      <c r="K721" s="10"/>
      <c r="L721" s="10"/>
      <c r="M721" s="83"/>
      <c r="N721" s="115"/>
      <c r="O721" s="10"/>
      <c r="P721" s="10"/>
      <c r="Q721" s="480"/>
      <c r="R721" s="480"/>
      <c r="S721" s="10"/>
      <c r="T721" s="10"/>
      <c r="U721" s="10"/>
      <c r="V721" s="10"/>
      <c r="W721" s="10"/>
      <c r="X721" s="10"/>
      <c r="Y721" s="10"/>
      <c r="Z721" s="10"/>
      <c r="AA721" s="10"/>
    </row>
    <row r="722" spans="1:27" ht="15.75" customHeight="1">
      <c r="A722" s="83"/>
      <c r="B722" s="83"/>
      <c r="C722" s="129"/>
      <c r="D722" s="10"/>
      <c r="E722" s="129"/>
      <c r="F722" s="129"/>
      <c r="G722" s="129"/>
      <c r="H722" s="10"/>
      <c r="I722" s="10"/>
      <c r="J722" s="10"/>
      <c r="K722" s="10"/>
      <c r="L722" s="10"/>
      <c r="M722" s="83"/>
      <c r="N722" s="115"/>
      <c r="O722" s="10"/>
      <c r="P722" s="10"/>
      <c r="Q722" s="480"/>
      <c r="R722" s="480"/>
      <c r="S722" s="10"/>
      <c r="T722" s="10"/>
      <c r="U722" s="10"/>
      <c r="V722" s="10"/>
      <c r="W722" s="10"/>
      <c r="X722" s="10"/>
      <c r="Y722" s="10"/>
      <c r="Z722" s="10"/>
      <c r="AA722" s="10"/>
    </row>
    <row r="723" spans="1:27" ht="15.75" customHeight="1">
      <c r="A723" s="83"/>
      <c r="B723" s="83"/>
      <c r="C723" s="129"/>
      <c r="D723" s="10"/>
      <c r="E723" s="129"/>
      <c r="F723" s="129"/>
      <c r="G723" s="129"/>
      <c r="H723" s="10"/>
      <c r="I723" s="10"/>
      <c r="J723" s="10"/>
      <c r="K723" s="10"/>
      <c r="L723" s="10"/>
      <c r="M723" s="83"/>
      <c r="N723" s="115"/>
      <c r="O723" s="10"/>
      <c r="P723" s="10"/>
      <c r="Q723" s="480"/>
      <c r="R723" s="480"/>
      <c r="S723" s="10"/>
      <c r="T723" s="10"/>
      <c r="U723" s="10"/>
      <c r="V723" s="10"/>
      <c r="W723" s="10"/>
      <c r="X723" s="10"/>
      <c r="Y723" s="10"/>
      <c r="Z723" s="10"/>
      <c r="AA723" s="10"/>
    </row>
    <row r="724" spans="1:27" ht="15.75" customHeight="1">
      <c r="A724" s="83"/>
      <c r="B724" s="83"/>
      <c r="C724" s="129"/>
      <c r="D724" s="10"/>
      <c r="E724" s="129"/>
      <c r="F724" s="129"/>
      <c r="G724" s="129"/>
      <c r="H724" s="10"/>
      <c r="I724" s="10"/>
      <c r="J724" s="10"/>
      <c r="K724" s="10"/>
      <c r="L724" s="10"/>
      <c r="M724" s="83"/>
      <c r="N724" s="115"/>
      <c r="O724" s="10"/>
      <c r="P724" s="10"/>
      <c r="Q724" s="480"/>
      <c r="R724" s="480"/>
      <c r="S724" s="10"/>
      <c r="T724" s="10"/>
      <c r="U724" s="10"/>
      <c r="V724" s="10"/>
      <c r="W724" s="10"/>
      <c r="X724" s="10"/>
      <c r="Y724" s="10"/>
      <c r="Z724" s="10"/>
      <c r="AA724" s="10"/>
    </row>
    <row r="725" spans="1:27" ht="15.75" customHeight="1">
      <c r="A725" s="83"/>
      <c r="B725" s="83"/>
      <c r="C725" s="129"/>
      <c r="D725" s="10"/>
      <c r="E725" s="129"/>
      <c r="F725" s="129"/>
      <c r="G725" s="129"/>
      <c r="H725" s="10"/>
      <c r="I725" s="10"/>
      <c r="J725" s="10"/>
      <c r="K725" s="10"/>
      <c r="L725" s="10"/>
      <c r="M725" s="83"/>
      <c r="N725" s="115"/>
      <c r="O725" s="10"/>
      <c r="P725" s="10"/>
      <c r="Q725" s="480"/>
      <c r="R725" s="480"/>
      <c r="S725" s="10"/>
      <c r="T725" s="10"/>
      <c r="U725" s="10"/>
      <c r="V725" s="10"/>
      <c r="W725" s="10"/>
      <c r="X725" s="10"/>
      <c r="Y725" s="10"/>
      <c r="Z725" s="10"/>
      <c r="AA725" s="10"/>
    </row>
    <row r="726" spans="1:27" ht="15.75" customHeight="1">
      <c r="A726" s="83"/>
      <c r="B726" s="83"/>
      <c r="C726" s="129"/>
      <c r="D726" s="10"/>
      <c r="E726" s="129"/>
      <c r="F726" s="129"/>
      <c r="G726" s="129"/>
      <c r="H726" s="10"/>
      <c r="I726" s="10"/>
      <c r="J726" s="10"/>
      <c r="K726" s="10"/>
      <c r="L726" s="10"/>
      <c r="M726" s="83"/>
      <c r="N726" s="115"/>
      <c r="O726" s="10"/>
      <c r="P726" s="10"/>
      <c r="Q726" s="480"/>
      <c r="R726" s="480"/>
      <c r="S726" s="10"/>
      <c r="T726" s="10"/>
      <c r="U726" s="10"/>
      <c r="V726" s="10"/>
      <c r="W726" s="10"/>
      <c r="X726" s="10"/>
      <c r="Y726" s="10"/>
      <c r="Z726" s="10"/>
      <c r="AA726" s="10"/>
    </row>
    <row r="727" spans="1:27" ht="15.75" customHeight="1">
      <c r="A727" s="83"/>
      <c r="B727" s="83"/>
      <c r="C727" s="129"/>
      <c r="D727" s="10"/>
      <c r="E727" s="129"/>
      <c r="F727" s="129"/>
      <c r="G727" s="129"/>
      <c r="H727" s="10"/>
      <c r="I727" s="10"/>
      <c r="J727" s="10"/>
      <c r="K727" s="10"/>
      <c r="L727" s="10"/>
      <c r="M727" s="83"/>
      <c r="N727" s="115"/>
      <c r="O727" s="10"/>
      <c r="P727" s="10"/>
      <c r="Q727" s="480"/>
      <c r="R727" s="480"/>
      <c r="S727" s="10"/>
      <c r="T727" s="10"/>
      <c r="U727" s="10"/>
      <c r="V727" s="10"/>
      <c r="W727" s="10"/>
      <c r="X727" s="10"/>
      <c r="Y727" s="10"/>
      <c r="Z727" s="10"/>
      <c r="AA727" s="10"/>
    </row>
    <row r="728" spans="1:27" ht="15.75" customHeight="1">
      <c r="A728" s="83"/>
      <c r="B728" s="83"/>
      <c r="C728" s="129"/>
      <c r="D728" s="10"/>
      <c r="E728" s="129"/>
      <c r="F728" s="129"/>
      <c r="G728" s="129"/>
      <c r="H728" s="10"/>
      <c r="I728" s="10"/>
      <c r="J728" s="10"/>
      <c r="K728" s="10"/>
      <c r="L728" s="10"/>
      <c r="M728" s="83"/>
      <c r="N728" s="115"/>
      <c r="O728" s="10"/>
      <c r="P728" s="10"/>
      <c r="Q728" s="480"/>
      <c r="R728" s="480"/>
      <c r="S728" s="10"/>
      <c r="T728" s="10"/>
      <c r="U728" s="10"/>
      <c r="V728" s="10"/>
      <c r="W728" s="10"/>
      <c r="X728" s="10"/>
      <c r="Y728" s="10"/>
      <c r="Z728" s="10"/>
      <c r="AA728" s="10"/>
    </row>
    <row r="729" spans="1:27" ht="15.75" customHeight="1">
      <c r="A729" s="83"/>
      <c r="B729" s="83"/>
      <c r="C729" s="129"/>
      <c r="D729" s="10"/>
      <c r="E729" s="129"/>
      <c r="F729" s="129"/>
      <c r="G729" s="129"/>
      <c r="H729" s="10"/>
      <c r="I729" s="10"/>
      <c r="J729" s="10"/>
      <c r="K729" s="10"/>
      <c r="L729" s="10"/>
      <c r="M729" s="83"/>
      <c r="N729" s="115"/>
      <c r="O729" s="10"/>
      <c r="P729" s="10"/>
      <c r="Q729" s="480"/>
      <c r="R729" s="480"/>
      <c r="S729" s="10"/>
      <c r="T729" s="10"/>
      <c r="U729" s="10"/>
      <c r="V729" s="10"/>
      <c r="W729" s="10"/>
      <c r="X729" s="10"/>
      <c r="Y729" s="10"/>
      <c r="Z729" s="10"/>
      <c r="AA729" s="10"/>
    </row>
    <row r="730" spans="1:27" ht="15.75" customHeight="1">
      <c r="A730" s="83"/>
      <c r="B730" s="83"/>
      <c r="C730" s="129"/>
      <c r="D730" s="10"/>
      <c r="E730" s="129"/>
      <c r="F730" s="129"/>
      <c r="G730" s="129"/>
      <c r="H730" s="10"/>
      <c r="I730" s="10"/>
      <c r="J730" s="10"/>
      <c r="K730" s="10"/>
      <c r="L730" s="10"/>
      <c r="M730" s="83"/>
      <c r="N730" s="115"/>
      <c r="O730" s="10"/>
      <c r="P730" s="10"/>
      <c r="Q730" s="480"/>
      <c r="R730" s="480"/>
      <c r="S730" s="10"/>
      <c r="T730" s="10"/>
      <c r="U730" s="10"/>
      <c r="V730" s="10"/>
      <c r="W730" s="10"/>
      <c r="X730" s="10"/>
      <c r="Y730" s="10"/>
      <c r="Z730" s="10"/>
      <c r="AA730" s="10"/>
    </row>
    <row r="731" spans="1:27" ht="15.75" customHeight="1">
      <c r="A731" s="83"/>
      <c r="B731" s="83"/>
      <c r="C731" s="129"/>
      <c r="D731" s="10"/>
      <c r="E731" s="129"/>
      <c r="F731" s="129"/>
      <c r="G731" s="129"/>
      <c r="H731" s="10"/>
      <c r="I731" s="10"/>
      <c r="J731" s="10"/>
      <c r="K731" s="10"/>
      <c r="L731" s="10"/>
      <c r="M731" s="83"/>
      <c r="N731" s="115"/>
      <c r="O731" s="10"/>
      <c r="P731" s="10"/>
      <c r="Q731" s="480"/>
      <c r="R731" s="480"/>
      <c r="S731" s="10"/>
      <c r="T731" s="10"/>
      <c r="U731" s="10"/>
      <c r="V731" s="10"/>
      <c r="W731" s="10"/>
      <c r="X731" s="10"/>
      <c r="Y731" s="10"/>
      <c r="Z731" s="10"/>
      <c r="AA731" s="10"/>
    </row>
    <row r="732" spans="1:27" ht="15.75" customHeight="1">
      <c r="A732" s="83"/>
      <c r="B732" s="83"/>
      <c r="C732" s="129"/>
      <c r="D732" s="10"/>
      <c r="E732" s="129"/>
      <c r="F732" s="129"/>
      <c r="G732" s="129"/>
      <c r="H732" s="10"/>
      <c r="I732" s="10"/>
      <c r="J732" s="10"/>
      <c r="K732" s="10"/>
      <c r="L732" s="10"/>
      <c r="M732" s="83"/>
      <c r="N732" s="115"/>
      <c r="O732" s="10"/>
      <c r="P732" s="10"/>
      <c r="Q732" s="480"/>
      <c r="R732" s="480"/>
      <c r="S732" s="10"/>
      <c r="T732" s="10"/>
      <c r="U732" s="10"/>
      <c r="V732" s="10"/>
      <c r="W732" s="10"/>
      <c r="X732" s="10"/>
      <c r="Y732" s="10"/>
      <c r="Z732" s="10"/>
      <c r="AA732" s="10"/>
    </row>
    <row r="733" spans="1:27" ht="15.75" customHeight="1">
      <c r="A733" s="83"/>
      <c r="B733" s="83"/>
      <c r="C733" s="129"/>
      <c r="D733" s="10"/>
      <c r="E733" s="129"/>
      <c r="F733" s="129"/>
      <c r="G733" s="129"/>
      <c r="H733" s="10"/>
      <c r="I733" s="10"/>
      <c r="J733" s="10"/>
      <c r="K733" s="10"/>
      <c r="L733" s="10"/>
      <c r="M733" s="83"/>
      <c r="N733" s="115"/>
      <c r="O733" s="10"/>
      <c r="P733" s="10"/>
      <c r="Q733" s="480"/>
      <c r="R733" s="480"/>
      <c r="S733" s="10"/>
      <c r="T733" s="10"/>
      <c r="U733" s="10"/>
      <c r="V733" s="10"/>
      <c r="W733" s="10"/>
      <c r="X733" s="10"/>
      <c r="Y733" s="10"/>
      <c r="Z733" s="10"/>
      <c r="AA733" s="10"/>
    </row>
    <row r="734" spans="1:27" ht="15.75" customHeight="1">
      <c r="A734" s="83"/>
      <c r="B734" s="83"/>
      <c r="C734" s="129"/>
      <c r="D734" s="10"/>
      <c r="E734" s="129"/>
      <c r="F734" s="129"/>
      <c r="G734" s="129"/>
      <c r="H734" s="10"/>
      <c r="I734" s="10"/>
      <c r="J734" s="10"/>
      <c r="K734" s="10"/>
      <c r="L734" s="10"/>
      <c r="M734" s="83"/>
      <c r="N734" s="115"/>
      <c r="O734" s="10"/>
      <c r="P734" s="10"/>
      <c r="Q734" s="480"/>
      <c r="R734" s="480"/>
      <c r="S734" s="10"/>
      <c r="T734" s="10"/>
      <c r="U734" s="10"/>
      <c r="V734" s="10"/>
      <c r="W734" s="10"/>
      <c r="X734" s="10"/>
      <c r="Y734" s="10"/>
      <c r="Z734" s="10"/>
      <c r="AA734" s="10"/>
    </row>
    <row r="735" spans="1:27" ht="15.75" customHeight="1">
      <c r="A735" s="83"/>
      <c r="B735" s="83"/>
      <c r="C735" s="129"/>
      <c r="D735" s="10"/>
      <c r="E735" s="129"/>
      <c r="F735" s="129"/>
      <c r="G735" s="129"/>
      <c r="H735" s="10"/>
      <c r="I735" s="10"/>
      <c r="J735" s="10"/>
      <c r="K735" s="10"/>
      <c r="L735" s="10"/>
      <c r="M735" s="83"/>
      <c r="N735" s="115"/>
      <c r="O735" s="10"/>
      <c r="P735" s="10"/>
      <c r="Q735" s="480"/>
      <c r="R735" s="480"/>
      <c r="S735" s="10"/>
      <c r="T735" s="10"/>
      <c r="U735" s="10"/>
      <c r="V735" s="10"/>
      <c r="W735" s="10"/>
      <c r="X735" s="10"/>
      <c r="Y735" s="10"/>
      <c r="Z735" s="10"/>
      <c r="AA735" s="10"/>
    </row>
    <row r="736" spans="1:27" ht="15.75" customHeight="1">
      <c r="A736" s="83"/>
      <c r="B736" s="83"/>
      <c r="C736" s="129"/>
      <c r="D736" s="10"/>
      <c r="E736" s="129"/>
      <c r="F736" s="129"/>
      <c r="G736" s="129"/>
      <c r="H736" s="10"/>
      <c r="I736" s="10"/>
      <c r="J736" s="10"/>
      <c r="K736" s="10"/>
      <c r="L736" s="10"/>
      <c r="M736" s="83"/>
      <c r="N736" s="115"/>
      <c r="O736" s="10"/>
      <c r="P736" s="10"/>
      <c r="Q736" s="480"/>
      <c r="R736" s="480"/>
      <c r="S736" s="10"/>
      <c r="T736" s="10"/>
      <c r="U736" s="10"/>
      <c r="V736" s="10"/>
      <c r="W736" s="10"/>
      <c r="X736" s="10"/>
      <c r="Y736" s="10"/>
      <c r="Z736" s="10"/>
      <c r="AA736" s="10"/>
    </row>
    <row r="737" spans="1:27" ht="15.75" customHeight="1">
      <c r="A737" s="83"/>
      <c r="B737" s="83"/>
      <c r="C737" s="129"/>
      <c r="D737" s="10"/>
      <c r="E737" s="129"/>
      <c r="F737" s="129"/>
      <c r="G737" s="129"/>
      <c r="H737" s="10"/>
      <c r="I737" s="10"/>
      <c r="J737" s="10"/>
      <c r="K737" s="10"/>
      <c r="L737" s="10"/>
      <c r="M737" s="83"/>
      <c r="N737" s="115"/>
      <c r="O737" s="10"/>
      <c r="P737" s="10"/>
      <c r="Q737" s="480"/>
      <c r="R737" s="480"/>
      <c r="S737" s="10"/>
      <c r="T737" s="10"/>
      <c r="U737" s="10"/>
      <c r="V737" s="10"/>
      <c r="W737" s="10"/>
      <c r="X737" s="10"/>
      <c r="Y737" s="10"/>
      <c r="Z737" s="10"/>
      <c r="AA737" s="10"/>
    </row>
    <row r="738" spans="1:27" ht="15.75" customHeight="1">
      <c r="A738" s="83"/>
      <c r="B738" s="83"/>
      <c r="C738" s="129"/>
      <c r="D738" s="10"/>
      <c r="E738" s="129"/>
      <c r="F738" s="129"/>
      <c r="G738" s="129"/>
      <c r="H738" s="10"/>
      <c r="I738" s="10"/>
      <c r="J738" s="10"/>
      <c r="K738" s="10"/>
      <c r="L738" s="10"/>
      <c r="M738" s="83"/>
      <c r="N738" s="115"/>
      <c r="O738" s="10"/>
      <c r="P738" s="10"/>
      <c r="Q738" s="480"/>
      <c r="R738" s="480"/>
      <c r="S738" s="10"/>
      <c r="T738" s="10"/>
      <c r="U738" s="10"/>
      <c r="V738" s="10"/>
      <c r="W738" s="10"/>
      <c r="X738" s="10"/>
      <c r="Y738" s="10"/>
      <c r="Z738" s="10"/>
      <c r="AA738" s="10"/>
    </row>
    <row r="739" spans="1:27" ht="15.75" customHeight="1">
      <c r="A739" s="83"/>
      <c r="B739" s="83"/>
      <c r="C739" s="129"/>
      <c r="D739" s="10"/>
      <c r="E739" s="129"/>
      <c r="F739" s="129"/>
      <c r="G739" s="129"/>
      <c r="H739" s="10"/>
      <c r="I739" s="10"/>
      <c r="J739" s="10"/>
      <c r="K739" s="10"/>
      <c r="L739" s="10"/>
      <c r="M739" s="83"/>
      <c r="N739" s="115"/>
      <c r="O739" s="10"/>
      <c r="P739" s="10"/>
      <c r="Q739" s="480"/>
      <c r="R739" s="480"/>
      <c r="S739" s="10"/>
      <c r="T739" s="10"/>
      <c r="U739" s="10"/>
      <c r="V739" s="10"/>
      <c r="W739" s="10"/>
      <c r="X739" s="10"/>
      <c r="Y739" s="10"/>
      <c r="Z739" s="10"/>
      <c r="AA739" s="10"/>
    </row>
    <row r="740" spans="1:27" ht="15.75" customHeight="1">
      <c r="A740" s="83"/>
      <c r="B740" s="83"/>
      <c r="C740" s="129"/>
      <c r="D740" s="10"/>
      <c r="E740" s="129"/>
      <c r="F740" s="129"/>
      <c r="G740" s="129"/>
      <c r="H740" s="10"/>
      <c r="I740" s="10"/>
      <c r="J740" s="10"/>
      <c r="K740" s="10"/>
      <c r="L740" s="10"/>
      <c r="M740" s="83"/>
      <c r="N740" s="115"/>
      <c r="O740" s="10"/>
      <c r="P740" s="10"/>
      <c r="Q740" s="480"/>
      <c r="R740" s="480"/>
      <c r="S740" s="10"/>
      <c r="T740" s="10"/>
      <c r="U740" s="10"/>
      <c r="V740" s="10"/>
      <c r="W740" s="10"/>
      <c r="X740" s="10"/>
      <c r="Y740" s="10"/>
      <c r="Z740" s="10"/>
      <c r="AA740" s="10"/>
    </row>
    <row r="741" spans="1:27" ht="15.75" customHeight="1">
      <c r="A741" s="83"/>
      <c r="B741" s="83"/>
      <c r="C741" s="129"/>
      <c r="D741" s="10"/>
      <c r="E741" s="129"/>
      <c r="F741" s="129"/>
      <c r="G741" s="129"/>
      <c r="H741" s="10"/>
      <c r="I741" s="10"/>
      <c r="J741" s="10"/>
      <c r="K741" s="10"/>
      <c r="L741" s="10"/>
      <c r="M741" s="83"/>
      <c r="N741" s="115"/>
      <c r="O741" s="10"/>
      <c r="P741" s="10"/>
      <c r="Q741" s="480"/>
      <c r="R741" s="480"/>
      <c r="S741" s="10"/>
      <c r="T741" s="10"/>
      <c r="U741" s="10"/>
      <c r="V741" s="10"/>
      <c r="W741" s="10"/>
      <c r="X741" s="10"/>
      <c r="Y741" s="10"/>
      <c r="Z741" s="10"/>
      <c r="AA741" s="10"/>
    </row>
    <row r="742" spans="1:27" ht="15.75" customHeight="1">
      <c r="A742" s="83"/>
      <c r="B742" s="83"/>
      <c r="C742" s="129"/>
      <c r="D742" s="10"/>
      <c r="E742" s="129"/>
      <c r="F742" s="129"/>
      <c r="G742" s="129"/>
      <c r="H742" s="10"/>
      <c r="I742" s="10"/>
      <c r="J742" s="10"/>
      <c r="K742" s="10"/>
      <c r="L742" s="10"/>
      <c r="M742" s="83"/>
      <c r="N742" s="115"/>
      <c r="O742" s="10"/>
      <c r="P742" s="10"/>
      <c r="Q742" s="480"/>
      <c r="R742" s="480"/>
      <c r="S742" s="10"/>
      <c r="T742" s="10"/>
      <c r="U742" s="10"/>
      <c r="V742" s="10"/>
      <c r="W742" s="10"/>
      <c r="X742" s="10"/>
      <c r="Y742" s="10"/>
      <c r="Z742" s="10"/>
      <c r="AA742" s="10"/>
    </row>
    <row r="743" spans="1:27" ht="15.75" customHeight="1">
      <c r="A743" s="83"/>
      <c r="B743" s="83"/>
      <c r="C743" s="129"/>
      <c r="D743" s="10"/>
      <c r="E743" s="129"/>
      <c r="F743" s="129"/>
      <c r="G743" s="129"/>
      <c r="H743" s="10"/>
      <c r="I743" s="10"/>
      <c r="J743" s="10"/>
      <c r="K743" s="10"/>
      <c r="L743" s="10"/>
      <c r="M743" s="83"/>
      <c r="N743" s="115"/>
      <c r="O743" s="10"/>
      <c r="P743" s="10"/>
      <c r="Q743" s="480"/>
      <c r="R743" s="480"/>
      <c r="S743" s="10"/>
      <c r="T743" s="10"/>
      <c r="U743" s="10"/>
      <c r="V743" s="10"/>
      <c r="W743" s="10"/>
      <c r="X743" s="10"/>
      <c r="Y743" s="10"/>
      <c r="Z743" s="10"/>
      <c r="AA743" s="10"/>
    </row>
    <row r="744" spans="1:27" ht="15.75" customHeight="1">
      <c r="A744" s="83"/>
      <c r="B744" s="83"/>
      <c r="C744" s="129"/>
      <c r="D744" s="10"/>
      <c r="E744" s="129"/>
      <c r="F744" s="129"/>
      <c r="G744" s="129"/>
      <c r="H744" s="10"/>
      <c r="I744" s="10"/>
      <c r="J744" s="10"/>
      <c r="K744" s="10"/>
      <c r="L744" s="10"/>
      <c r="M744" s="83"/>
      <c r="N744" s="115"/>
      <c r="O744" s="10"/>
      <c r="P744" s="10"/>
      <c r="Q744" s="480"/>
      <c r="R744" s="480"/>
      <c r="S744" s="10"/>
      <c r="T744" s="10"/>
      <c r="U744" s="10"/>
      <c r="V744" s="10"/>
      <c r="W744" s="10"/>
      <c r="X744" s="10"/>
      <c r="Y744" s="10"/>
      <c r="Z744" s="10"/>
      <c r="AA744" s="10"/>
    </row>
    <row r="745" spans="1:27" ht="15.75" customHeight="1">
      <c r="A745" s="83"/>
      <c r="B745" s="83"/>
      <c r="C745" s="129"/>
      <c r="D745" s="10"/>
      <c r="E745" s="129"/>
      <c r="F745" s="129"/>
      <c r="G745" s="129"/>
      <c r="H745" s="10"/>
      <c r="I745" s="10"/>
      <c r="J745" s="10"/>
      <c r="K745" s="10"/>
      <c r="L745" s="10"/>
      <c r="M745" s="83"/>
      <c r="N745" s="115"/>
      <c r="O745" s="10"/>
      <c r="P745" s="10"/>
      <c r="Q745" s="480"/>
      <c r="R745" s="480"/>
      <c r="S745" s="10"/>
      <c r="T745" s="10"/>
      <c r="U745" s="10"/>
      <c r="V745" s="10"/>
      <c r="W745" s="10"/>
      <c r="X745" s="10"/>
      <c r="Y745" s="10"/>
      <c r="Z745" s="10"/>
      <c r="AA745" s="10"/>
    </row>
    <row r="746" spans="1:27" ht="15.75" customHeight="1">
      <c r="A746" s="83"/>
      <c r="B746" s="83"/>
      <c r="C746" s="129"/>
      <c r="D746" s="10"/>
      <c r="E746" s="129"/>
      <c r="F746" s="129"/>
      <c r="G746" s="129"/>
      <c r="H746" s="10"/>
      <c r="I746" s="10"/>
      <c r="J746" s="10"/>
      <c r="K746" s="10"/>
      <c r="L746" s="10"/>
      <c r="M746" s="83"/>
      <c r="N746" s="115"/>
      <c r="O746" s="10"/>
      <c r="P746" s="10"/>
      <c r="Q746" s="480"/>
      <c r="R746" s="480"/>
      <c r="S746" s="10"/>
      <c r="T746" s="10"/>
      <c r="U746" s="10"/>
      <c r="V746" s="10"/>
      <c r="W746" s="10"/>
      <c r="X746" s="10"/>
      <c r="Y746" s="10"/>
      <c r="Z746" s="10"/>
      <c r="AA746" s="10"/>
    </row>
    <row r="747" spans="1:27" ht="15.75" customHeight="1">
      <c r="A747" s="83"/>
      <c r="B747" s="83"/>
      <c r="C747" s="129"/>
      <c r="D747" s="10"/>
      <c r="E747" s="129"/>
      <c r="F747" s="129"/>
      <c r="G747" s="129"/>
      <c r="H747" s="10"/>
      <c r="I747" s="10"/>
      <c r="J747" s="10"/>
      <c r="K747" s="10"/>
      <c r="L747" s="10"/>
      <c r="M747" s="83"/>
      <c r="N747" s="115"/>
      <c r="O747" s="10"/>
      <c r="P747" s="10"/>
      <c r="Q747" s="480"/>
      <c r="R747" s="480"/>
      <c r="S747" s="10"/>
      <c r="T747" s="10"/>
      <c r="U747" s="10"/>
      <c r="V747" s="10"/>
      <c r="W747" s="10"/>
      <c r="X747" s="10"/>
      <c r="Y747" s="10"/>
      <c r="Z747" s="10"/>
      <c r="AA747" s="10"/>
    </row>
    <row r="748" spans="1:27" ht="15.75" customHeight="1">
      <c r="A748" s="83"/>
      <c r="B748" s="83"/>
      <c r="C748" s="129"/>
      <c r="D748" s="10"/>
      <c r="E748" s="129"/>
      <c r="F748" s="129"/>
      <c r="G748" s="129"/>
      <c r="H748" s="10"/>
      <c r="I748" s="10"/>
      <c r="J748" s="10"/>
      <c r="K748" s="10"/>
      <c r="L748" s="10"/>
      <c r="M748" s="83"/>
      <c r="N748" s="115"/>
      <c r="O748" s="10"/>
      <c r="P748" s="10"/>
      <c r="Q748" s="480"/>
      <c r="R748" s="480"/>
      <c r="S748" s="10"/>
      <c r="T748" s="10"/>
      <c r="U748" s="10"/>
      <c r="V748" s="10"/>
      <c r="W748" s="10"/>
      <c r="X748" s="10"/>
      <c r="Y748" s="10"/>
      <c r="Z748" s="10"/>
      <c r="AA748" s="10"/>
    </row>
    <row r="749" spans="1:27" ht="15.75" customHeight="1">
      <c r="A749" s="83"/>
      <c r="B749" s="83"/>
      <c r="C749" s="129"/>
      <c r="D749" s="10"/>
      <c r="E749" s="129"/>
      <c r="F749" s="129"/>
      <c r="G749" s="129"/>
      <c r="H749" s="10"/>
      <c r="I749" s="10"/>
      <c r="J749" s="10"/>
      <c r="K749" s="10"/>
      <c r="L749" s="10"/>
      <c r="M749" s="83"/>
      <c r="N749" s="115"/>
      <c r="O749" s="10"/>
      <c r="P749" s="10"/>
      <c r="Q749" s="480"/>
      <c r="R749" s="480"/>
      <c r="S749" s="10"/>
      <c r="T749" s="10"/>
      <c r="U749" s="10"/>
      <c r="V749" s="10"/>
      <c r="W749" s="10"/>
      <c r="X749" s="10"/>
      <c r="Y749" s="10"/>
      <c r="Z749" s="10"/>
      <c r="AA749" s="10"/>
    </row>
    <row r="750" spans="1:27" ht="15.75" customHeight="1">
      <c r="A750" s="83"/>
      <c r="B750" s="83"/>
      <c r="C750" s="129"/>
      <c r="D750" s="10"/>
      <c r="E750" s="129"/>
      <c r="F750" s="129"/>
      <c r="G750" s="129"/>
      <c r="H750" s="10"/>
      <c r="I750" s="10"/>
      <c r="J750" s="10"/>
      <c r="K750" s="10"/>
      <c r="L750" s="10"/>
      <c r="M750" s="83"/>
      <c r="N750" s="115"/>
      <c r="O750" s="10"/>
      <c r="P750" s="10"/>
      <c r="Q750" s="480"/>
      <c r="R750" s="480"/>
      <c r="S750" s="10"/>
      <c r="T750" s="10"/>
      <c r="U750" s="10"/>
      <c r="V750" s="10"/>
      <c r="W750" s="10"/>
      <c r="X750" s="10"/>
      <c r="Y750" s="10"/>
      <c r="Z750" s="10"/>
      <c r="AA750" s="10"/>
    </row>
    <row r="751" spans="1:27" ht="15.75" customHeight="1">
      <c r="A751" s="83"/>
      <c r="B751" s="83"/>
      <c r="C751" s="129"/>
      <c r="D751" s="10"/>
      <c r="E751" s="129"/>
      <c r="F751" s="129"/>
      <c r="G751" s="129"/>
      <c r="H751" s="10"/>
      <c r="I751" s="10"/>
      <c r="J751" s="10"/>
      <c r="K751" s="10"/>
      <c r="L751" s="10"/>
      <c r="M751" s="83"/>
      <c r="N751" s="115"/>
      <c r="O751" s="10"/>
      <c r="P751" s="10"/>
      <c r="Q751" s="480"/>
      <c r="R751" s="480"/>
      <c r="S751" s="10"/>
      <c r="T751" s="10"/>
      <c r="U751" s="10"/>
      <c r="V751" s="10"/>
      <c r="W751" s="10"/>
      <c r="X751" s="10"/>
      <c r="Y751" s="10"/>
      <c r="Z751" s="10"/>
      <c r="AA751" s="10"/>
    </row>
    <row r="752" spans="1:27" ht="15.75" customHeight="1">
      <c r="A752" s="83"/>
      <c r="B752" s="83"/>
      <c r="C752" s="129"/>
      <c r="D752" s="10"/>
      <c r="E752" s="129"/>
      <c r="F752" s="129"/>
      <c r="G752" s="129"/>
      <c r="H752" s="10"/>
      <c r="I752" s="10"/>
      <c r="J752" s="10"/>
      <c r="K752" s="10"/>
      <c r="L752" s="10"/>
      <c r="M752" s="83"/>
      <c r="N752" s="115"/>
      <c r="O752" s="10"/>
      <c r="P752" s="10"/>
      <c r="Q752" s="480"/>
      <c r="R752" s="480"/>
      <c r="S752" s="10"/>
      <c r="T752" s="10"/>
      <c r="U752" s="10"/>
      <c r="V752" s="10"/>
      <c r="W752" s="10"/>
      <c r="X752" s="10"/>
      <c r="Y752" s="10"/>
      <c r="Z752" s="10"/>
      <c r="AA752" s="10"/>
    </row>
    <row r="753" spans="1:27" ht="15.75" customHeight="1">
      <c r="A753" s="83"/>
      <c r="B753" s="83"/>
      <c r="C753" s="129"/>
      <c r="D753" s="10"/>
      <c r="E753" s="129"/>
      <c r="F753" s="129"/>
      <c r="G753" s="129"/>
      <c r="H753" s="10"/>
      <c r="I753" s="10"/>
      <c r="J753" s="10"/>
      <c r="K753" s="10"/>
      <c r="L753" s="10"/>
      <c r="M753" s="83"/>
      <c r="N753" s="115"/>
      <c r="O753" s="10"/>
      <c r="P753" s="10"/>
      <c r="Q753" s="480"/>
      <c r="R753" s="480"/>
      <c r="S753" s="10"/>
      <c r="T753" s="10"/>
      <c r="U753" s="10"/>
      <c r="V753" s="10"/>
      <c r="W753" s="10"/>
      <c r="X753" s="10"/>
      <c r="Y753" s="10"/>
      <c r="Z753" s="10"/>
      <c r="AA753" s="10"/>
    </row>
    <row r="754" spans="1:27" ht="15.75" customHeight="1">
      <c r="A754" s="83"/>
      <c r="B754" s="83"/>
      <c r="C754" s="129"/>
      <c r="D754" s="10"/>
      <c r="E754" s="129"/>
      <c r="F754" s="129"/>
      <c r="G754" s="129"/>
      <c r="H754" s="10"/>
      <c r="I754" s="10"/>
      <c r="J754" s="10"/>
      <c r="K754" s="10"/>
      <c r="L754" s="10"/>
      <c r="M754" s="83"/>
      <c r="N754" s="115"/>
      <c r="O754" s="10"/>
      <c r="P754" s="10"/>
      <c r="Q754" s="480"/>
      <c r="R754" s="480"/>
      <c r="S754" s="10"/>
      <c r="T754" s="10"/>
      <c r="U754" s="10"/>
      <c r="V754" s="10"/>
      <c r="W754" s="10"/>
      <c r="X754" s="10"/>
      <c r="Y754" s="10"/>
      <c r="Z754" s="10"/>
      <c r="AA754" s="10"/>
    </row>
    <row r="755" spans="1:27" ht="15.75" customHeight="1">
      <c r="A755" s="83"/>
      <c r="B755" s="83"/>
      <c r="C755" s="129"/>
      <c r="D755" s="10"/>
      <c r="E755" s="129"/>
      <c r="F755" s="129"/>
      <c r="G755" s="129"/>
      <c r="H755" s="10"/>
      <c r="I755" s="10"/>
      <c r="J755" s="10"/>
      <c r="K755" s="10"/>
      <c r="L755" s="10"/>
      <c r="M755" s="83"/>
      <c r="N755" s="115"/>
      <c r="O755" s="10"/>
      <c r="P755" s="10"/>
      <c r="Q755" s="480"/>
      <c r="R755" s="480"/>
      <c r="S755" s="10"/>
      <c r="T755" s="10"/>
      <c r="U755" s="10"/>
      <c r="V755" s="10"/>
      <c r="W755" s="10"/>
      <c r="X755" s="10"/>
      <c r="Y755" s="10"/>
      <c r="Z755" s="10"/>
      <c r="AA755" s="10"/>
    </row>
    <row r="756" spans="1:27" ht="15.75" customHeight="1">
      <c r="A756" s="83"/>
      <c r="B756" s="83"/>
      <c r="C756" s="129"/>
      <c r="D756" s="10"/>
      <c r="E756" s="129"/>
      <c r="F756" s="129"/>
      <c r="G756" s="129"/>
      <c r="H756" s="10"/>
      <c r="I756" s="10"/>
      <c r="J756" s="10"/>
      <c r="K756" s="10"/>
      <c r="L756" s="10"/>
      <c r="M756" s="83"/>
      <c r="N756" s="115"/>
      <c r="O756" s="10"/>
      <c r="P756" s="10"/>
      <c r="Q756" s="480"/>
      <c r="R756" s="480"/>
      <c r="S756" s="10"/>
      <c r="T756" s="10"/>
      <c r="U756" s="10"/>
      <c r="V756" s="10"/>
      <c r="W756" s="10"/>
      <c r="X756" s="10"/>
      <c r="Y756" s="10"/>
      <c r="Z756" s="10"/>
      <c r="AA756" s="10"/>
    </row>
    <row r="757" spans="1:27" ht="15.75" customHeight="1">
      <c r="A757" s="83"/>
      <c r="B757" s="83"/>
      <c r="C757" s="129"/>
      <c r="D757" s="10"/>
      <c r="E757" s="129"/>
      <c r="F757" s="129"/>
      <c r="G757" s="129"/>
      <c r="H757" s="10"/>
      <c r="I757" s="10"/>
      <c r="J757" s="10"/>
      <c r="K757" s="10"/>
      <c r="L757" s="10"/>
      <c r="M757" s="83"/>
      <c r="N757" s="115"/>
      <c r="O757" s="10"/>
      <c r="P757" s="10"/>
      <c r="Q757" s="480"/>
      <c r="R757" s="480"/>
      <c r="S757" s="10"/>
      <c r="T757" s="10"/>
      <c r="U757" s="10"/>
      <c r="V757" s="10"/>
      <c r="W757" s="10"/>
      <c r="X757" s="10"/>
      <c r="Y757" s="10"/>
      <c r="Z757" s="10"/>
      <c r="AA757" s="10"/>
    </row>
    <row r="758" spans="1:27" ht="15.75" customHeight="1">
      <c r="A758" s="83"/>
      <c r="B758" s="83"/>
      <c r="C758" s="129"/>
      <c r="D758" s="10"/>
      <c r="E758" s="129"/>
      <c r="F758" s="129"/>
      <c r="G758" s="129"/>
      <c r="H758" s="10"/>
      <c r="I758" s="10"/>
      <c r="J758" s="10"/>
      <c r="K758" s="10"/>
      <c r="L758" s="10"/>
      <c r="M758" s="83"/>
      <c r="N758" s="115"/>
      <c r="O758" s="10"/>
      <c r="P758" s="10"/>
      <c r="Q758" s="480"/>
      <c r="R758" s="480"/>
      <c r="S758" s="10"/>
      <c r="T758" s="10"/>
      <c r="U758" s="10"/>
      <c r="V758" s="10"/>
      <c r="W758" s="10"/>
      <c r="X758" s="10"/>
      <c r="Y758" s="10"/>
      <c r="Z758" s="10"/>
      <c r="AA758" s="10"/>
    </row>
    <row r="759" spans="1:27" ht="15.75" customHeight="1">
      <c r="A759" s="83"/>
      <c r="B759" s="83"/>
      <c r="C759" s="129"/>
      <c r="D759" s="10"/>
      <c r="E759" s="129"/>
      <c r="F759" s="129"/>
      <c r="G759" s="129"/>
      <c r="H759" s="10"/>
      <c r="I759" s="10"/>
      <c r="J759" s="10"/>
      <c r="K759" s="10"/>
      <c r="L759" s="10"/>
      <c r="M759" s="83"/>
      <c r="N759" s="115"/>
      <c r="O759" s="10"/>
      <c r="P759" s="10"/>
      <c r="Q759" s="480"/>
      <c r="R759" s="480"/>
      <c r="S759" s="10"/>
      <c r="T759" s="10"/>
      <c r="U759" s="10"/>
      <c r="V759" s="10"/>
      <c r="W759" s="10"/>
      <c r="X759" s="10"/>
      <c r="Y759" s="10"/>
      <c r="Z759" s="10"/>
      <c r="AA759" s="10"/>
    </row>
    <row r="760" spans="1:27" ht="15.75" customHeight="1">
      <c r="A760" s="83"/>
      <c r="B760" s="83"/>
      <c r="C760" s="129"/>
      <c r="D760" s="10"/>
      <c r="E760" s="129"/>
      <c r="F760" s="129"/>
      <c r="G760" s="129"/>
      <c r="H760" s="10"/>
      <c r="I760" s="10"/>
      <c r="J760" s="10"/>
      <c r="K760" s="10"/>
      <c r="L760" s="10"/>
      <c r="M760" s="83"/>
      <c r="N760" s="115"/>
      <c r="O760" s="10"/>
      <c r="P760" s="10"/>
      <c r="Q760" s="480"/>
      <c r="R760" s="480"/>
      <c r="S760" s="10"/>
      <c r="T760" s="10"/>
      <c r="U760" s="10"/>
      <c r="V760" s="10"/>
      <c r="W760" s="10"/>
      <c r="X760" s="10"/>
      <c r="Y760" s="10"/>
      <c r="Z760" s="10"/>
      <c r="AA760" s="10"/>
    </row>
    <row r="761" spans="1:27" ht="15.75" customHeight="1">
      <c r="A761" s="83"/>
      <c r="B761" s="83"/>
      <c r="C761" s="129"/>
      <c r="D761" s="10"/>
      <c r="E761" s="129"/>
      <c r="F761" s="129"/>
      <c r="G761" s="129"/>
      <c r="H761" s="10"/>
      <c r="I761" s="10"/>
      <c r="J761" s="10"/>
      <c r="K761" s="10"/>
      <c r="L761" s="10"/>
      <c r="M761" s="83"/>
      <c r="N761" s="115"/>
      <c r="O761" s="10"/>
      <c r="P761" s="10"/>
      <c r="Q761" s="480"/>
      <c r="R761" s="480"/>
      <c r="S761" s="10"/>
      <c r="T761" s="10"/>
      <c r="U761" s="10"/>
      <c r="V761" s="10"/>
      <c r="W761" s="10"/>
      <c r="X761" s="10"/>
      <c r="Y761" s="10"/>
      <c r="Z761" s="10"/>
      <c r="AA761" s="10"/>
    </row>
    <row r="762" spans="1:27" ht="15.75" customHeight="1">
      <c r="A762" s="83"/>
      <c r="B762" s="83"/>
      <c r="C762" s="129"/>
      <c r="D762" s="10"/>
      <c r="E762" s="129"/>
      <c r="F762" s="129"/>
      <c r="G762" s="129"/>
      <c r="H762" s="10"/>
      <c r="I762" s="10"/>
      <c r="J762" s="10"/>
      <c r="K762" s="10"/>
      <c r="L762" s="10"/>
      <c r="M762" s="83"/>
      <c r="N762" s="115"/>
      <c r="O762" s="10"/>
      <c r="P762" s="10"/>
      <c r="Q762" s="480"/>
      <c r="R762" s="480"/>
      <c r="S762" s="10"/>
      <c r="T762" s="10"/>
      <c r="U762" s="10"/>
      <c r="V762" s="10"/>
      <c r="W762" s="10"/>
      <c r="X762" s="10"/>
      <c r="Y762" s="10"/>
      <c r="Z762" s="10"/>
      <c r="AA762" s="10"/>
    </row>
    <row r="763" spans="1:27" ht="15.75" customHeight="1">
      <c r="A763" s="83"/>
      <c r="B763" s="83"/>
      <c r="C763" s="129"/>
      <c r="D763" s="10"/>
      <c r="E763" s="129"/>
      <c r="F763" s="129"/>
      <c r="G763" s="129"/>
      <c r="H763" s="10"/>
      <c r="I763" s="10"/>
      <c r="J763" s="10"/>
      <c r="K763" s="10"/>
      <c r="L763" s="10"/>
      <c r="M763" s="83"/>
      <c r="N763" s="115"/>
      <c r="O763" s="10"/>
      <c r="P763" s="10"/>
      <c r="Q763" s="480"/>
      <c r="R763" s="480"/>
      <c r="S763" s="10"/>
      <c r="T763" s="10"/>
      <c r="U763" s="10"/>
      <c r="V763" s="10"/>
      <c r="W763" s="10"/>
      <c r="X763" s="10"/>
      <c r="Y763" s="10"/>
      <c r="Z763" s="10"/>
      <c r="AA763" s="10"/>
    </row>
    <row r="764" spans="1:27" ht="15.75" customHeight="1">
      <c r="A764" s="83"/>
      <c r="B764" s="83"/>
      <c r="C764" s="129"/>
      <c r="D764" s="10"/>
      <c r="E764" s="129"/>
      <c r="F764" s="129"/>
      <c r="G764" s="129"/>
      <c r="H764" s="10"/>
      <c r="I764" s="10"/>
      <c r="J764" s="10"/>
      <c r="K764" s="10"/>
      <c r="L764" s="10"/>
      <c r="M764" s="83"/>
      <c r="N764" s="115"/>
      <c r="O764" s="10"/>
      <c r="P764" s="10"/>
      <c r="Q764" s="480"/>
      <c r="R764" s="480"/>
      <c r="S764" s="10"/>
      <c r="T764" s="10"/>
      <c r="U764" s="10"/>
      <c r="V764" s="10"/>
      <c r="W764" s="10"/>
      <c r="X764" s="10"/>
      <c r="Y764" s="10"/>
      <c r="Z764" s="10"/>
      <c r="AA764" s="10"/>
    </row>
    <row r="765" spans="1:27" ht="15.75" customHeight="1">
      <c r="A765" s="83"/>
      <c r="B765" s="83"/>
      <c r="C765" s="129"/>
      <c r="D765" s="10"/>
      <c r="E765" s="129"/>
      <c r="F765" s="129"/>
      <c r="G765" s="129"/>
      <c r="H765" s="10"/>
      <c r="I765" s="10"/>
      <c r="J765" s="10"/>
      <c r="K765" s="10"/>
      <c r="L765" s="10"/>
      <c r="M765" s="83"/>
      <c r="N765" s="115"/>
      <c r="O765" s="10"/>
      <c r="P765" s="10"/>
      <c r="Q765" s="480"/>
      <c r="R765" s="480"/>
      <c r="S765" s="10"/>
      <c r="T765" s="10"/>
      <c r="U765" s="10"/>
      <c r="V765" s="10"/>
      <c r="W765" s="10"/>
      <c r="X765" s="10"/>
      <c r="Y765" s="10"/>
      <c r="Z765" s="10"/>
      <c r="AA765" s="10"/>
    </row>
    <row r="766" spans="1:27" ht="15.75" customHeight="1">
      <c r="A766" s="83"/>
      <c r="B766" s="83"/>
      <c r="C766" s="129"/>
      <c r="D766" s="10"/>
      <c r="E766" s="129"/>
      <c r="F766" s="129"/>
      <c r="G766" s="129"/>
      <c r="H766" s="10"/>
      <c r="I766" s="10"/>
      <c r="J766" s="10"/>
      <c r="K766" s="10"/>
      <c r="L766" s="10"/>
      <c r="M766" s="83"/>
      <c r="N766" s="115"/>
      <c r="O766" s="10"/>
      <c r="P766" s="10"/>
      <c r="Q766" s="480"/>
      <c r="R766" s="480"/>
      <c r="S766" s="10"/>
      <c r="T766" s="10"/>
      <c r="U766" s="10"/>
      <c r="V766" s="10"/>
      <c r="W766" s="10"/>
      <c r="X766" s="10"/>
      <c r="Y766" s="10"/>
      <c r="Z766" s="10"/>
      <c r="AA766" s="10"/>
    </row>
    <row r="767" spans="1:27" ht="15.75" customHeight="1">
      <c r="A767" s="83"/>
      <c r="B767" s="83"/>
      <c r="C767" s="129"/>
      <c r="D767" s="10"/>
      <c r="E767" s="129"/>
      <c r="F767" s="129"/>
      <c r="G767" s="129"/>
      <c r="H767" s="10"/>
      <c r="I767" s="10"/>
      <c r="J767" s="10"/>
      <c r="K767" s="10"/>
      <c r="L767" s="10"/>
      <c r="M767" s="83"/>
      <c r="N767" s="115"/>
      <c r="O767" s="10"/>
      <c r="P767" s="10"/>
      <c r="Q767" s="480"/>
      <c r="R767" s="480"/>
      <c r="S767" s="10"/>
      <c r="T767" s="10"/>
      <c r="U767" s="10"/>
      <c r="V767" s="10"/>
      <c r="W767" s="10"/>
      <c r="X767" s="10"/>
      <c r="Y767" s="10"/>
      <c r="Z767" s="10"/>
      <c r="AA767" s="10"/>
    </row>
    <row r="768" spans="1:27" ht="15.75" customHeight="1">
      <c r="A768" s="83"/>
      <c r="B768" s="83"/>
      <c r="C768" s="129"/>
      <c r="D768" s="10"/>
      <c r="E768" s="129"/>
      <c r="F768" s="129"/>
      <c r="G768" s="129"/>
      <c r="H768" s="10"/>
      <c r="I768" s="10"/>
      <c r="J768" s="10"/>
      <c r="K768" s="10"/>
      <c r="L768" s="10"/>
      <c r="M768" s="83"/>
      <c r="N768" s="115"/>
      <c r="O768" s="10"/>
      <c r="P768" s="10"/>
      <c r="Q768" s="480"/>
      <c r="R768" s="480"/>
      <c r="S768" s="10"/>
      <c r="T768" s="10"/>
      <c r="U768" s="10"/>
      <c r="V768" s="10"/>
      <c r="W768" s="10"/>
      <c r="X768" s="10"/>
      <c r="Y768" s="10"/>
      <c r="Z768" s="10"/>
      <c r="AA768" s="10"/>
    </row>
    <row r="769" spans="1:27" ht="15.75" customHeight="1">
      <c r="A769" s="83"/>
      <c r="B769" s="83"/>
      <c r="C769" s="129"/>
      <c r="D769" s="10"/>
      <c r="E769" s="129"/>
      <c r="F769" s="129"/>
      <c r="G769" s="129"/>
      <c r="H769" s="10"/>
      <c r="I769" s="10"/>
      <c r="J769" s="10"/>
      <c r="K769" s="10"/>
      <c r="L769" s="10"/>
      <c r="M769" s="83"/>
      <c r="N769" s="115"/>
      <c r="O769" s="10"/>
      <c r="P769" s="10"/>
      <c r="Q769" s="480"/>
      <c r="R769" s="480"/>
      <c r="S769" s="10"/>
      <c r="T769" s="10"/>
      <c r="U769" s="10"/>
      <c r="V769" s="10"/>
      <c r="W769" s="10"/>
      <c r="X769" s="10"/>
      <c r="Y769" s="10"/>
      <c r="Z769" s="10"/>
      <c r="AA769" s="10"/>
    </row>
    <row r="770" spans="1:27" ht="15.75" customHeight="1">
      <c r="A770" s="83"/>
      <c r="B770" s="83"/>
      <c r="C770" s="129"/>
      <c r="D770" s="10"/>
      <c r="E770" s="129"/>
      <c r="F770" s="129"/>
      <c r="G770" s="129"/>
      <c r="H770" s="10"/>
      <c r="I770" s="10"/>
      <c r="J770" s="10"/>
      <c r="K770" s="10"/>
      <c r="L770" s="10"/>
      <c r="M770" s="83"/>
      <c r="N770" s="115"/>
      <c r="O770" s="10"/>
      <c r="P770" s="10"/>
      <c r="Q770" s="480"/>
      <c r="R770" s="480"/>
      <c r="S770" s="10"/>
      <c r="T770" s="10"/>
      <c r="U770" s="10"/>
      <c r="V770" s="10"/>
      <c r="W770" s="10"/>
      <c r="X770" s="10"/>
      <c r="Y770" s="10"/>
      <c r="Z770" s="10"/>
      <c r="AA770" s="10"/>
    </row>
    <row r="771" spans="1:27" ht="15.75" customHeight="1">
      <c r="A771" s="83"/>
      <c r="B771" s="83"/>
      <c r="C771" s="129"/>
      <c r="D771" s="10"/>
      <c r="E771" s="129"/>
      <c r="F771" s="129"/>
      <c r="G771" s="129"/>
      <c r="H771" s="10"/>
      <c r="I771" s="10"/>
      <c r="J771" s="10"/>
      <c r="K771" s="10"/>
      <c r="L771" s="10"/>
      <c r="M771" s="83"/>
      <c r="N771" s="115"/>
      <c r="O771" s="10"/>
      <c r="P771" s="10"/>
      <c r="Q771" s="480"/>
      <c r="R771" s="480"/>
      <c r="S771" s="10"/>
      <c r="T771" s="10"/>
      <c r="U771" s="10"/>
      <c r="V771" s="10"/>
      <c r="W771" s="10"/>
      <c r="X771" s="10"/>
      <c r="Y771" s="10"/>
      <c r="Z771" s="10"/>
      <c r="AA771" s="10"/>
    </row>
    <row r="772" spans="1:27" ht="15.75" customHeight="1">
      <c r="A772" s="83"/>
      <c r="B772" s="83"/>
      <c r="C772" s="129"/>
      <c r="D772" s="10"/>
      <c r="E772" s="129"/>
      <c r="F772" s="129"/>
      <c r="G772" s="129"/>
      <c r="H772" s="10"/>
      <c r="I772" s="10"/>
      <c r="J772" s="10"/>
      <c r="K772" s="10"/>
      <c r="L772" s="10"/>
      <c r="M772" s="83"/>
      <c r="N772" s="115"/>
      <c r="O772" s="10"/>
      <c r="P772" s="10"/>
      <c r="Q772" s="480"/>
      <c r="R772" s="480"/>
      <c r="S772" s="10"/>
      <c r="T772" s="10"/>
      <c r="U772" s="10"/>
      <c r="V772" s="10"/>
      <c r="W772" s="10"/>
      <c r="X772" s="10"/>
      <c r="Y772" s="10"/>
      <c r="Z772" s="10"/>
      <c r="AA772" s="10"/>
    </row>
    <row r="773" spans="1:27" ht="15.75" customHeight="1">
      <c r="A773" s="83"/>
      <c r="B773" s="83"/>
      <c r="C773" s="129"/>
      <c r="D773" s="10"/>
      <c r="E773" s="129"/>
      <c r="F773" s="129"/>
      <c r="G773" s="129"/>
      <c r="H773" s="10"/>
      <c r="I773" s="10"/>
      <c r="J773" s="10"/>
      <c r="K773" s="10"/>
      <c r="L773" s="10"/>
      <c r="M773" s="83"/>
      <c r="N773" s="115"/>
      <c r="O773" s="10"/>
      <c r="P773" s="10"/>
      <c r="Q773" s="480"/>
      <c r="R773" s="480"/>
      <c r="S773" s="10"/>
      <c r="T773" s="10"/>
      <c r="U773" s="10"/>
      <c r="V773" s="10"/>
      <c r="W773" s="10"/>
      <c r="X773" s="10"/>
      <c r="Y773" s="10"/>
      <c r="Z773" s="10"/>
      <c r="AA773" s="10"/>
    </row>
    <row r="774" spans="1:27" ht="15.75" customHeight="1">
      <c r="A774" s="83"/>
      <c r="B774" s="83"/>
      <c r="C774" s="129"/>
      <c r="D774" s="10"/>
      <c r="E774" s="129"/>
      <c r="F774" s="129"/>
      <c r="G774" s="129"/>
      <c r="H774" s="10"/>
      <c r="I774" s="10"/>
      <c r="J774" s="10"/>
      <c r="K774" s="10"/>
      <c r="L774" s="10"/>
      <c r="M774" s="83"/>
      <c r="N774" s="115"/>
      <c r="O774" s="10"/>
      <c r="P774" s="10"/>
      <c r="Q774" s="480"/>
      <c r="R774" s="480"/>
      <c r="S774" s="10"/>
      <c r="T774" s="10"/>
      <c r="U774" s="10"/>
      <c r="V774" s="10"/>
      <c r="W774" s="10"/>
      <c r="X774" s="10"/>
      <c r="Y774" s="10"/>
      <c r="Z774" s="10"/>
      <c r="AA774" s="10"/>
    </row>
    <row r="775" spans="1:27" ht="15.75" customHeight="1">
      <c r="A775" s="83"/>
      <c r="B775" s="83"/>
      <c r="C775" s="129"/>
      <c r="D775" s="10"/>
      <c r="E775" s="129"/>
      <c r="F775" s="129"/>
      <c r="G775" s="129"/>
      <c r="H775" s="10"/>
      <c r="I775" s="10"/>
      <c r="J775" s="10"/>
      <c r="K775" s="10"/>
      <c r="L775" s="10"/>
      <c r="M775" s="83"/>
      <c r="N775" s="115"/>
      <c r="O775" s="10"/>
      <c r="P775" s="10"/>
      <c r="Q775" s="480"/>
      <c r="R775" s="480"/>
      <c r="S775" s="10"/>
      <c r="T775" s="10"/>
      <c r="U775" s="10"/>
      <c r="V775" s="10"/>
      <c r="W775" s="10"/>
      <c r="X775" s="10"/>
      <c r="Y775" s="10"/>
      <c r="Z775" s="10"/>
      <c r="AA775" s="10"/>
    </row>
    <row r="776" spans="1:27" ht="15.75" customHeight="1">
      <c r="A776" s="83"/>
      <c r="B776" s="83"/>
      <c r="C776" s="129"/>
      <c r="D776" s="10"/>
      <c r="E776" s="129"/>
      <c r="F776" s="129"/>
      <c r="G776" s="129"/>
      <c r="H776" s="10"/>
      <c r="I776" s="10"/>
      <c r="J776" s="10"/>
      <c r="K776" s="10"/>
      <c r="L776" s="10"/>
      <c r="M776" s="83"/>
      <c r="N776" s="115"/>
      <c r="O776" s="10"/>
      <c r="P776" s="10"/>
      <c r="Q776" s="480"/>
      <c r="R776" s="480"/>
      <c r="S776" s="10"/>
      <c r="T776" s="10"/>
      <c r="U776" s="10"/>
      <c r="V776" s="10"/>
      <c r="W776" s="10"/>
      <c r="X776" s="10"/>
      <c r="Y776" s="10"/>
      <c r="Z776" s="10"/>
      <c r="AA776" s="10"/>
    </row>
    <row r="777" spans="1:27" ht="15.75" customHeight="1">
      <c r="A777" s="83"/>
      <c r="B777" s="83"/>
      <c r="C777" s="129"/>
      <c r="D777" s="10"/>
      <c r="E777" s="129"/>
      <c r="F777" s="129"/>
      <c r="G777" s="129"/>
      <c r="H777" s="10"/>
      <c r="I777" s="10"/>
      <c r="J777" s="10"/>
      <c r="K777" s="10"/>
      <c r="L777" s="10"/>
      <c r="M777" s="83"/>
      <c r="N777" s="115"/>
      <c r="O777" s="10"/>
      <c r="P777" s="10"/>
      <c r="Q777" s="480"/>
      <c r="R777" s="480"/>
      <c r="S777" s="10"/>
      <c r="T777" s="10"/>
      <c r="U777" s="10"/>
      <c r="V777" s="10"/>
      <c r="W777" s="10"/>
      <c r="X777" s="10"/>
      <c r="Y777" s="10"/>
      <c r="Z777" s="10"/>
      <c r="AA777" s="10"/>
    </row>
    <row r="778" spans="1:27" ht="15.75" customHeight="1">
      <c r="A778" s="83"/>
      <c r="B778" s="83"/>
      <c r="C778" s="129"/>
      <c r="D778" s="10"/>
      <c r="E778" s="129"/>
      <c r="F778" s="129"/>
      <c r="G778" s="129"/>
      <c r="H778" s="10"/>
      <c r="I778" s="10"/>
      <c r="J778" s="10"/>
      <c r="K778" s="10"/>
      <c r="L778" s="10"/>
      <c r="M778" s="83"/>
      <c r="N778" s="115"/>
      <c r="O778" s="10"/>
      <c r="P778" s="10"/>
      <c r="Q778" s="480"/>
      <c r="R778" s="480"/>
      <c r="S778" s="10"/>
      <c r="T778" s="10"/>
      <c r="U778" s="10"/>
      <c r="V778" s="10"/>
      <c r="W778" s="10"/>
      <c r="X778" s="10"/>
      <c r="Y778" s="10"/>
      <c r="Z778" s="10"/>
      <c r="AA778" s="10"/>
    </row>
    <row r="779" spans="1:27" ht="15.75" customHeight="1">
      <c r="A779" s="83"/>
      <c r="B779" s="83"/>
      <c r="C779" s="129"/>
      <c r="D779" s="10"/>
      <c r="E779" s="129"/>
      <c r="F779" s="129"/>
      <c r="G779" s="129"/>
      <c r="H779" s="10"/>
      <c r="I779" s="10"/>
      <c r="J779" s="10"/>
      <c r="K779" s="10"/>
      <c r="L779" s="10"/>
      <c r="M779" s="83"/>
      <c r="N779" s="115"/>
      <c r="O779" s="10"/>
      <c r="P779" s="10"/>
      <c r="Q779" s="480"/>
      <c r="R779" s="480"/>
      <c r="S779" s="10"/>
      <c r="T779" s="10"/>
      <c r="U779" s="10"/>
      <c r="V779" s="10"/>
      <c r="W779" s="10"/>
      <c r="X779" s="10"/>
      <c r="Y779" s="10"/>
      <c r="Z779" s="10"/>
      <c r="AA779" s="10"/>
    </row>
    <row r="780" spans="1:27" ht="15.75" customHeight="1">
      <c r="A780" s="83"/>
      <c r="B780" s="83"/>
      <c r="C780" s="129"/>
      <c r="D780" s="10"/>
      <c r="E780" s="129"/>
      <c r="F780" s="129"/>
      <c r="G780" s="129"/>
      <c r="H780" s="10"/>
      <c r="I780" s="10"/>
      <c r="J780" s="10"/>
      <c r="K780" s="10"/>
      <c r="L780" s="10"/>
      <c r="M780" s="83"/>
      <c r="N780" s="115"/>
      <c r="O780" s="10"/>
      <c r="P780" s="10"/>
      <c r="Q780" s="480"/>
      <c r="R780" s="480"/>
      <c r="S780" s="10"/>
      <c r="T780" s="10"/>
      <c r="U780" s="10"/>
      <c r="V780" s="10"/>
      <c r="W780" s="10"/>
      <c r="X780" s="10"/>
      <c r="Y780" s="10"/>
      <c r="Z780" s="10"/>
      <c r="AA780" s="10"/>
    </row>
    <row r="781" spans="1:27" ht="15.75" customHeight="1">
      <c r="A781" s="83"/>
      <c r="B781" s="83"/>
      <c r="C781" s="129"/>
      <c r="D781" s="10"/>
      <c r="E781" s="129"/>
      <c r="F781" s="129"/>
      <c r="G781" s="129"/>
      <c r="H781" s="10"/>
      <c r="I781" s="10"/>
      <c r="J781" s="10"/>
      <c r="K781" s="10"/>
      <c r="L781" s="10"/>
      <c r="M781" s="83"/>
      <c r="N781" s="115"/>
      <c r="O781" s="10"/>
      <c r="P781" s="10"/>
      <c r="Q781" s="480"/>
      <c r="R781" s="480"/>
      <c r="S781" s="10"/>
      <c r="T781" s="10"/>
      <c r="U781" s="10"/>
      <c r="V781" s="10"/>
      <c r="W781" s="10"/>
      <c r="X781" s="10"/>
      <c r="Y781" s="10"/>
      <c r="Z781" s="10"/>
      <c r="AA781" s="10"/>
    </row>
    <row r="782" spans="1:27" ht="15.75" customHeight="1">
      <c r="A782" s="83"/>
      <c r="B782" s="83"/>
      <c r="C782" s="129"/>
      <c r="D782" s="10"/>
      <c r="E782" s="129"/>
      <c r="F782" s="129"/>
      <c r="G782" s="129"/>
      <c r="H782" s="10"/>
      <c r="I782" s="10"/>
      <c r="J782" s="10"/>
      <c r="K782" s="10"/>
      <c r="L782" s="10"/>
      <c r="M782" s="83"/>
      <c r="N782" s="115"/>
      <c r="O782" s="10"/>
      <c r="P782" s="10"/>
      <c r="Q782" s="480"/>
      <c r="R782" s="480"/>
      <c r="S782" s="10"/>
      <c r="T782" s="10"/>
      <c r="U782" s="10"/>
      <c r="V782" s="10"/>
      <c r="W782" s="10"/>
      <c r="X782" s="10"/>
      <c r="Y782" s="10"/>
      <c r="Z782" s="10"/>
      <c r="AA782" s="10"/>
    </row>
    <row r="783" spans="1:27" ht="15.75" customHeight="1">
      <c r="A783" s="83"/>
      <c r="B783" s="83"/>
      <c r="C783" s="129"/>
      <c r="D783" s="10"/>
      <c r="E783" s="129"/>
      <c r="F783" s="129"/>
      <c r="G783" s="129"/>
      <c r="H783" s="10"/>
      <c r="I783" s="10"/>
      <c r="J783" s="10"/>
      <c r="K783" s="10"/>
      <c r="L783" s="10"/>
      <c r="M783" s="83"/>
      <c r="N783" s="115"/>
      <c r="O783" s="10"/>
      <c r="P783" s="10"/>
      <c r="Q783" s="480"/>
      <c r="R783" s="480"/>
      <c r="S783" s="10"/>
      <c r="T783" s="10"/>
      <c r="U783" s="10"/>
      <c r="V783" s="10"/>
      <c r="W783" s="10"/>
      <c r="X783" s="10"/>
      <c r="Y783" s="10"/>
      <c r="Z783" s="10"/>
      <c r="AA783" s="10"/>
    </row>
    <row r="784" spans="1:27" ht="15.75" customHeight="1">
      <c r="A784" s="83"/>
      <c r="B784" s="83"/>
      <c r="C784" s="129"/>
      <c r="D784" s="10"/>
      <c r="E784" s="129"/>
      <c r="F784" s="129"/>
      <c r="G784" s="129"/>
      <c r="H784" s="10"/>
      <c r="I784" s="10"/>
      <c r="J784" s="10"/>
      <c r="K784" s="10"/>
      <c r="L784" s="10"/>
      <c r="M784" s="83"/>
      <c r="N784" s="115"/>
      <c r="O784" s="10"/>
      <c r="P784" s="10"/>
      <c r="Q784" s="480"/>
      <c r="R784" s="480"/>
      <c r="S784" s="10"/>
      <c r="T784" s="10"/>
      <c r="U784" s="10"/>
      <c r="V784" s="10"/>
      <c r="W784" s="10"/>
      <c r="X784" s="10"/>
      <c r="Y784" s="10"/>
      <c r="Z784" s="10"/>
      <c r="AA784" s="10"/>
    </row>
    <row r="785" spans="1:27" ht="15.75" customHeight="1">
      <c r="A785" s="83"/>
      <c r="B785" s="83"/>
      <c r="C785" s="129"/>
      <c r="D785" s="10"/>
      <c r="E785" s="129"/>
      <c r="F785" s="129"/>
      <c r="G785" s="129"/>
      <c r="H785" s="10"/>
      <c r="I785" s="10"/>
      <c r="J785" s="10"/>
      <c r="K785" s="10"/>
      <c r="L785" s="10"/>
      <c r="M785" s="83"/>
      <c r="N785" s="115"/>
      <c r="O785" s="10"/>
      <c r="P785" s="10"/>
      <c r="Q785" s="480"/>
      <c r="R785" s="480"/>
      <c r="S785" s="10"/>
      <c r="T785" s="10"/>
      <c r="U785" s="10"/>
      <c r="V785" s="10"/>
      <c r="W785" s="10"/>
      <c r="X785" s="10"/>
      <c r="Y785" s="10"/>
      <c r="Z785" s="10"/>
      <c r="AA785" s="10"/>
    </row>
    <row r="786" spans="1:27" ht="15.75" customHeight="1">
      <c r="A786" s="83"/>
      <c r="B786" s="83"/>
      <c r="C786" s="129"/>
      <c r="D786" s="10"/>
      <c r="E786" s="129"/>
      <c r="F786" s="129"/>
      <c r="G786" s="129"/>
      <c r="H786" s="10"/>
      <c r="I786" s="10"/>
      <c r="J786" s="10"/>
      <c r="K786" s="10"/>
      <c r="L786" s="10"/>
      <c r="M786" s="83"/>
      <c r="N786" s="115"/>
      <c r="O786" s="10"/>
      <c r="P786" s="10"/>
      <c r="Q786" s="480"/>
      <c r="R786" s="480"/>
      <c r="S786" s="10"/>
      <c r="T786" s="10"/>
      <c r="U786" s="10"/>
      <c r="V786" s="10"/>
      <c r="W786" s="10"/>
      <c r="X786" s="10"/>
      <c r="Y786" s="10"/>
      <c r="Z786" s="10"/>
      <c r="AA786" s="10"/>
    </row>
    <row r="787" spans="1:27" ht="15.75" customHeight="1">
      <c r="A787" s="83"/>
      <c r="B787" s="83"/>
      <c r="C787" s="129"/>
      <c r="D787" s="10"/>
      <c r="E787" s="129"/>
      <c r="F787" s="129"/>
      <c r="G787" s="129"/>
      <c r="H787" s="10"/>
      <c r="I787" s="10"/>
      <c r="J787" s="10"/>
      <c r="K787" s="10"/>
      <c r="L787" s="10"/>
      <c r="M787" s="83"/>
      <c r="N787" s="115"/>
      <c r="O787" s="10"/>
      <c r="P787" s="10"/>
      <c r="Q787" s="480"/>
      <c r="R787" s="480"/>
      <c r="S787" s="10"/>
      <c r="T787" s="10"/>
      <c r="U787" s="10"/>
      <c r="V787" s="10"/>
      <c r="W787" s="10"/>
      <c r="X787" s="10"/>
      <c r="Y787" s="10"/>
      <c r="Z787" s="10"/>
      <c r="AA787" s="10"/>
    </row>
    <row r="788" spans="1:27" ht="15.75" customHeight="1">
      <c r="A788" s="83"/>
      <c r="B788" s="83"/>
      <c r="C788" s="129"/>
      <c r="D788" s="10"/>
      <c r="E788" s="129"/>
      <c r="F788" s="129"/>
      <c r="G788" s="129"/>
      <c r="H788" s="10"/>
      <c r="I788" s="10"/>
      <c r="J788" s="10"/>
      <c r="K788" s="10"/>
      <c r="L788" s="10"/>
      <c r="M788" s="83"/>
      <c r="N788" s="115"/>
      <c r="O788" s="10"/>
      <c r="P788" s="10"/>
      <c r="Q788" s="480"/>
      <c r="R788" s="480"/>
      <c r="S788" s="10"/>
      <c r="T788" s="10"/>
      <c r="U788" s="10"/>
      <c r="V788" s="10"/>
      <c r="W788" s="10"/>
      <c r="X788" s="10"/>
      <c r="Y788" s="10"/>
      <c r="Z788" s="10"/>
      <c r="AA788" s="10"/>
    </row>
    <row r="789" spans="1:27" ht="15.75" customHeight="1">
      <c r="A789" s="83"/>
      <c r="B789" s="83"/>
      <c r="C789" s="129"/>
      <c r="D789" s="10"/>
      <c r="E789" s="129"/>
      <c r="F789" s="129"/>
      <c r="G789" s="129"/>
      <c r="H789" s="10"/>
      <c r="I789" s="10"/>
      <c r="J789" s="10"/>
      <c r="K789" s="10"/>
      <c r="L789" s="10"/>
      <c r="M789" s="83"/>
      <c r="N789" s="115"/>
      <c r="O789" s="10"/>
      <c r="P789" s="10"/>
      <c r="Q789" s="480"/>
      <c r="R789" s="480"/>
      <c r="S789" s="10"/>
      <c r="T789" s="10"/>
      <c r="U789" s="10"/>
      <c r="V789" s="10"/>
      <c r="W789" s="10"/>
      <c r="X789" s="10"/>
      <c r="Y789" s="10"/>
      <c r="Z789" s="10"/>
      <c r="AA789" s="10"/>
    </row>
    <row r="790" spans="1:27" ht="15.75" customHeight="1">
      <c r="A790" s="83"/>
      <c r="B790" s="83"/>
      <c r="C790" s="129"/>
      <c r="D790" s="10"/>
      <c r="E790" s="129"/>
      <c r="F790" s="129"/>
      <c r="G790" s="129"/>
      <c r="H790" s="10"/>
      <c r="I790" s="10"/>
      <c r="J790" s="10"/>
      <c r="K790" s="10"/>
      <c r="L790" s="10"/>
      <c r="M790" s="83"/>
      <c r="N790" s="115"/>
      <c r="O790" s="10"/>
      <c r="P790" s="10"/>
      <c r="Q790" s="480"/>
      <c r="R790" s="480"/>
      <c r="S790" s="10"/>
      <c r="T790" s="10"/>
      <c r="U790" s="10"/>
      <c r="V790" s="10"/>
      <c r="W790" s="10"/>
      <c r="X790" s="10"/>
      <c r="Y790" s="10"/>
      <c r="Z790" s="10"/>
      <c r="AA790" s="10"/>
    </row>
    <row r="791" spans="1:27" ht="15.75" customHeight="1">
      <c r="A791" s="83"/>
      <c r="B791" s="83"/>
      <c r="C791" s="129"/>
      <c r="D791" s="10"/>
      <c r="E791" s="129"/>
      <c r="F791" s="129"/>
      <c r="G791" s="129"/>
      <c r="H791" s="10"/>
      <c r="I791" s="10"/>
      <c r="J791" s="10"/>
      <c r="K791" s="10"/>
      <c r="L791" s="10"/>
      <c r="M791" s="83"/>
      <c r="N791" s="115"/>
      <c r="O791" s="10"/>
      <c r="P791" s="10"/>
      <c r="Q791" s="480"/>
      <c r="R791" s="480"/>
      <c r="S791" s="10"/>
      <c r="T791" s="10"/>
      <c r="U791" s="10"/>
      <c r="V791" s="10"/>
      <c r="W791" s="10"/>
      <c r="X791" s="10"/>
      <c r="Y791" s="10"/>
      <c r="Z791" s="10"/>
      <c r="AA791" s="10"/>
    </row>
    <row r="792" spans="1:27" ht="15.75" customHeight="1">
      <c r="A792" s="83"/>
      <c r="B792" s="83"/>
      <c r="C792" s="129"/>
      <c r="D792" s="10"/>
      <c r="E792" s="129"/>
      <c r="F792" s="129"/>
      <c r="G792" s="129"/>
      <c r="H792" s="10"/>
      <c r="I792" s="10"/>
      <c r="J792" s="10"/>
      <c r="K792" s="10"/>
      <c r="L792" s="10"/>
      <c r="M792" s="83"/>
      <c r="N792" s="115"/>
      <c r="O792" s="10"/>
      <c r="P792" s="10"/>
      <c r="Q792" s="480"/>
      <c r="R792" s="480"/>
      <c r="S792" s="10"/>
      <c r="T792" s="10"/>
      <c r="U792" s="10"/>
      <c r="V792" s="10"/>
      <c r="W792" s="10"/>
      <c r="X792" s="10"/>
      <c r="Y792" s="10"/>
      <c r="Z792" s="10"/>
      <c r="AA792" s="10"/>
    </row>
    <row r="793" spans="1:27" ht="15.75" customHeight="1">
      <c r="A793" s="83"/>
      <c r="B793" s="83"/>
      <c r="C793" s="129"/>
      <c r="D793" s="10"/>
      <c r="E793" s="129"/>
      <c r="F793" s="129"/>
      <c r="G793" s="129"/>
      <c r="H793" s="10"/>
      <c r="I793" s="10"/>
      <c r="J793" s="10"/>
      <c r="K793" s="10"/>
      <c r="L793" s="10"/>
      <c r="M793" s="83"/>
      <c r="N793" s="115"/>
      <c r="O793" s="10"/>
      <c r="P793" s="10"/>
      <c r="Q793" s="480"/>
      <c r="R793" s="480"/>
      <c r="S793" s="10"/>
      <c r="T793" s="10"/>
      <c r="U793" s="10"/>
      <c r="V793" s="10"/>
      <c r="W793" s="10"/>
      <c r="X793" s="10"/>
      <c r="Y793" s="10"/>
      <c r="Z793" s="10"/>
      <c r="AA793" s="10"/>
    </row>
    <row r="794" spans="1:27" ht="15.75" customHeight="1">
      <c r="A794" s="83"/>
      <c r="B794" s="83"/>
      <c r="C794" s="129"/>
      <c r="D794" s="10"/>
      <c r="E794" s="129"/>
      <c r="F794" s="129"/>
      <c r="G794" s="129"/>
      <c r="H794" s="10"/>
      <c r="I794" s="10"/>
      <c r="J794" s="10"/>
      <c r="K794" s="10"/>
      <c r="L794" s="10"/>
      <c r="M794" s="83"/>
      <c r="N794" s="115"/>
      <c r="O794" s="10"/>
      <c r="P794" s="10"/>
      <c r="Q794" s="480"/>
      <c r="R794" s="480"/>
      <c r="S794" s="10"/>
      <c r="T794" s="10"/>
      <c r="U794" s="10"/>
      <c r="V794" s="10"/>
      <c r="W794" s="10"/>
      <c r="X794" s="10"/>
      <c r="Y794" s="10"/>
      <c r="Z794" s="10"/>
      <c r="AA794" s="10"/>
    </row>
    <row r="795" spans="1:27" ht="15.75" customHeight="1">
      <c r="A795" s="83"/>
      <c r="B795" s="83"/>
      <c r="C795" s="129"/>
      <c r="D795" s="10"/>
      <c r="E795" s="129"/>
      <c r="F795" s="129"/>
      <c r="G795" s="129"/>
      <c r="H795" s="10"/>
      <c r="I795" s="10"/>
      <c r="J795" s="10"/>
      <c r="K795" s="10"/>
      <c r="L795" s="10"/>
      <c r="M795" s="83"/>
      <c r="N795" s="115"/>
      <c r="O795" s="10"/>
      <c r="P795" s="10"/>
      <c r="Q795" s="480"/>
      <c r="R795" s="480"/>
      <c r="S795" s="10"/>
      <c r="T795" s="10"/>
      <c r="U795" s="10"/>
      <c r="V795" s="10"/>
      <c r="W795" s="10"/>
      <c r="X795" s="10"/>
      <c r="Y795" s="10"/>
      <c r="Z795" s="10"/>
      <c r="AA795" s="10"/>
    </row>
    <row r="796" spans="1:27" ht="15.75" customHeight="1">
      <c r="A796" s="83"/>
      <c r="B796" s="83"/>
      <c r="C796" s="129"/>
      <c r="D796" s="10"/>
      <c r="E796" s="129"/>
      <c r="F796" s="129"/>
      <c r="G796" s="129"/>
      <c r="H796" s="10"/>
      <c r="I796" s="10"/>
      <c r="J796" s="10"/>
      <c r="K796" s="10"/>
      <c r="L796" s="10"/>
      <c r="M796" s="83"/>
      <c r="N796" s="115"/>
      <c r="O796" s="10"/>
      <c r="P796" s="10"/>
      <c r="Q796" s="480"/>
      <c r="R796" s="480"/>
      <c r="S796" s="10"/>
      <c r="T796" s="10"/>
      <c r="U796" s="10"/>
      <c r="V796" s="10"/>
      <c r="W796" s="10"/>
      <c r="X796" s="10"/>
      <c r="Y796" s="10"/>
      <c r="Z796" s="10"/>
      <c r="AA796" s="10"/>
    </row>
    <row r="797" spans="1:27" ht="15.75" customHeight="1">
      <c r="A797" s="83"/>
      <c r="B797" s="83"/>
      <c r="C797" s="129"/>
      <c r="D797" s="10"/>
      <c r="E797" s="129"/>
      <c r="F797" s="129"/>
      <c r="G797" s="129"/>
      <c r="H797" s="10"/>
      <c r="I797" s="10"/>
      <c r="J797" s="10"/>
      <c r="K797" s="10"/>
      <c r="L797" s="10"/>
      <c r="M797" s="83"/>
      <c r="N797" s="115"/>
      <c r="O797" s="10"/>
      <c r="P797" s="10"/>
      <c r="Q797" s="480"/>
      <c r="R797" s="480"/>
      <c r="S797" s="10"/>
      <c r="T797" s="10"/>
      <c r="U797" s="10"/>
      <c r="V797" s="10"/>
      <c r="W797" s="10"/>
      <c r="X797" s="10"/>
      <c r="Y797" s="10"/>
      <c r="Z797" s="10"/>
      <c r="AA797" s="10"/>
    </row>
    <row r="798" spans="1:27" ht="15.75" customHeight="1">
      <c r="A798" s="83"/>
      <c r="B798" s="83"/>
      <c r="C798" s="129"/>
      <c r="D798" s="10"/>
      <c r="E798" s="129"/>
      <c r="F798" s="129"/>
      <c r="G798" s="129"/>
      <c r="H798" s="10"/>
      <c r="I798" s="10"/>
      <c r="J798" s="10"/>
      <c r="K798" s="10"/>
      <c r="L798" s="10"/>
      <c r="M798" s="83"/>
      <c r="N798" s="115"/>
      <c r="O798" s="10"/>
      <c r="P798" s="10"/>
      <c r="Q798" s="480"/>
      <c r="R798" s="480"/>
      <c r="S798" s="10"/>
      <c r="T798" s="10"/>
      <c r="U798" s="10"/>
      <c r="V798" s="10"/>
      <c r="W798" s="10"/>
      <c r="X798" s="10"/>
      <c r="Y798" s="10"/>
      <c r="Z798" s="10"/>
      <c r="AA798" s="10"/>
    </row>
    <row r="799" spans="1:27" ht="15.75" customHeight="1">
      <c r="A799" s="83"/>
      <c r="B799" s="83"/>
      <c r="C799" s="129"/>
      <c r="D799" s="10"/>
      <c r="E799" s="129"/>
      <c r="F799" s="129"/>
      <c r="G799" s="129"/>
      <c r="H799" s="10"/>
      <c r="I799" s="10"/>
      <c r="J799" s="10"/>
      <c r="K799" s="10"/>
      <c r="L799" s="10"/>
      <c r="M799" s="83"/>
      <c r="N799" s="115"/>
      <c r="O799" s="10"/>
      <c r="P799" s="10"/>
      <c r="Q799" s="480"/>
      <c r="R799" s="480"/>
      <c r="S799" s="10"/>
      <c r="T799" s="10"/>
      <c r="U799" s="10"/>
      <c r="V799" s="10"/>
      <c r="W799" s="10"/>
      <c r="X799" s="10"/>
      <c r="Y799" s="10"/>
      <c r="Z799" s="10"/>
      <c r="AA799" s="10"/>
    </row>
    <row r="800" spans="1:27" ht="15.75" customHeight="1">
      <c r="A800" s="83"/>
      <c r="B800" s="83"/>
      <c r="C800" s="129"/>
      <c r="D800" s="10"/>
      <c r="E800" s="129"/>
      <c r="F800" s="129"/>
      <c r="G800" s="129"/>
      <c r="H800" s="10"/>
      <c r="I800" s="10"/>
      <c r="J800" s="10"/>
      <c r="K800" s="10"/>
      <c r="L800" s="10"/>
      <c r="M800" s="83"/>
      <c r="N800" s="115"/>
      <c r="O800" s="10"/>
      <c r="P800" s="10"/>
      <c r="Q800" s="480"/>
      <c r="R800" s="480"/>
      <c r="S800" s="10"/>
      <c r="T800" s="10"/>
      <c r="U800" s="10"/>
      <c r="V800" s="10"/>
      <c r="W800" s="10"/>
      <c r="X800" s="10"/>
      <c r="Y800" s="10"/>
      <c r="Z800" s="10"/>
      <c r="AA800" s="10"/>
    </row>
    <row r="801" spans="1:27" ht="15.75" customHeight="1">
      <c r="A801" s="83"/>
      <c r="B801" s="83"/>
      <c r="C801" s="129"/>
      <c r="D801" s="10"/>
      <c r="E801" s="129"/>
      <c r="F801" s="129"/>
      <c r="G801" s="129"/>
      <c r="H801" s="10"/>
      <c r="I801" s="10"/>
      <c r="J801" s="10"/>
      <c r="K801" s="10"/>
      <c r="L801" s="10"/>
      <c r="M801" s="83"/>
      <c r="N801" s="115"/>
      <c r="O801" s="10"/>
      <c r="P801" s="10"/>
      <c r="Q801" s="480"/>
      <c r="R801" s="480"/>
      <c r="S801" s="10"/>
      <c r="T801" s="10"/>
      <c r="U801" s="10"/>
      <c r="V801" s="10"/>
      <c r="W801" s="10"/>
      <c r="X801" s="10"/>
      <c r="Y801" s="10"/>
      <c r="Z801" s="10"/>
      <c r="AA801" s="10"/>
    </row>
    <row r="802" spans="1:27" ht="15.75" customHeight="1">
      <c r="A802" s="83"/>
      <c r="B802" s="83"/>
      <c r="C802" s="129"/>
      <c r="D802" s="10"/>
      <c r="E802" s="129"/>
      <c r="F802" s="129"/>
      <c r="G802" s="129"/>
      <c r="H802" s="10"/>
      <c r="I802" s="10"/>
      <c r="J802" s="10"/>
      <c r="K802" s="10"/>
      <c r="L802" s="10"/>
      <c r="M802" s="83"/>
      <c r="N802" s="115"/>
      <c r="O802" s="10"/>
      <c r="P802" s="10"/>
      <c r="Q802" s="480"/>
      <c r="R802" s="480"/>
      <c r="S802" s="10"/>
      <c r="T802" s="10"/>
      <c r="U802" s="10"/>
      <c r="V802" s="10"/>
      <c r="W802" s="10"/>
      <c r="X802" s="10"/>
      <c r="Y802" s="10"/>
      <c r="Z802" s="10"/>
      <c r="AA802" s="10"/>
    </row>
    <row r="803" spans="1:27" ht="15.75" customHeight="1">
      <c r="A803" s="83"/>
      <c r="B803" s="83"/>
      <c r="C803" s="129"/>
      <c r="D803" s="10"/>
      <c r="E803" s="129"/>
      <c r="F803" s="129"/>
      <c r="G803" s="129"/>
      <c r="H803" s="10"/>
      <c r="I803" s="10"/>
      <c r="J803" s="10"/>
      <c r="K803" s="10"/>
      <c r="L803" s="10"/>
      <c r="M803" s="83"/>
      <c r="N803" s="115"/>
      <c r="O803" s="10"/>
      <c r="P803" s="10"/>
      <c r="Q803" s="480"/>
      <c r="R803" s="480"/>
      <c r="S803" s="10"/>
      <c r="T803" s="10"/>
      <c r="U803" s="10"/>
      <c r="V803" s="10"/>
      <c r="W803" s="10"/>
      <c r="X803" s="10"/>
      <c r="Y803" s="10"/>
      <c r="Z803" s="10"/>
      <c r="AA803" s="10"/>
    </row>
    <row r="804" spans="1:27" ht="15.75" customHeight="1">
      <c r="A804" s="83"/>
      <c r="B804" s="83"/>
      <c r="C804" s="129"/>
      <c r="D804" s="10"/>
      <c r="E804" s="129"/>
      <c r="F804" s="129"/>
      <c r="G804" s="129"/>
      <c r="H804" s="10"/>
      <c r="I804" s="10"/>
      <c r="J804" s="10"/>
      <c r="K804" s="10"/>
      <c r="L804" s="10"/>
      <c r="M804" s="83"/>
      <c r="N804" s="115"/>
      <c r="O804" s="10"/>
      <c r="P804" s="10"/>
      <c r="Q804" s="480"/>
      <c r="R804" s="480"/>
      <c r="S804" s="10"/>
      <c r="T804" s="10"/>
      <c r="U804" s="10"/>
      <c r="V804" s="10"/>
      <c r="W804" s="10"/>
      <c r="X804" s="10"/>
      <c r="Y804" s="10"/>
      <c r="Z804" s="10"/>
      <c r="AA804" s="10"/>
    </row>
    <row r="805" spans="1:27" ht="15.75" customHeight="1">
      <c r="A805" s="83"/>
      <c r="B805" s="83"/>
      <c r="C805" s="129"/>
      <c r="D805" s="10"/>
      <c r="E805" s="129"/>
      <c r="F805" s="129"/>
      <c r="G805" s="129"/>
      <c r="H805" s="10"/>
      <c r="I805" s="10"/>
      <c r="J805" s="10"/>
      <c r="K805" s="10"/>
      <c r="L805" s="10"/>
      <c r="M805" s="83"/>
      <c r="N805" s="115"/>
      <c r="O805" s="10"/>
      <c r="P805" s="10"/>
      <c r="Q805" s="480"/>
      <c r="R805" s="480"/>
      <c r="S805" s="10"/>
      <c r="T805" s="10"/>
      <c r="U805" s="10"/>
      <c r="V805" s="10"/>
      <c r="W805" s="10"/>
      <c r="X805" s="10"/>
      <c r="Y805" s="10"/>
      <c r="Z805" s="10"/>
      <c r="AA805" s="10"/>
    </row>
    <row r="806" spans="1:27" ht="15.75" customHeight="1">
      <c r="A806" s="83"/>
      <c r="B806" s="83"/>
      <c r="C806" s="129"/>
      <c r="D806" s="10"/>
      <c r="E806" s="129"/>
      <c r="F806" s="129"/>
      <c r="G806" s="129"/>
      <c r="H806" s="10"/>
      <c r="I806" s="10"/>
      <c r="J806" s="10"/>
      <c r="K806" s="10"/>
      <c r="L806" s="10"/>
      <c r="M806" s="83"/>
      <c r="N806" s="115"/>
      <c r="O806" s="10"/>
      <c r="P806" s="10"/>
      <c r="Q806" s="480"/>
      <c r="R806" s="480"/>
      <c r="S806" s="10"/>
      <c r="T806" s="10"/>
      <c r="U806" s="10"/>
      <c r="V806" s="10"/>
      <c r="W806" s="10"/>
      <c r="X806" s="10"/>
      <c r="Y806" s="10"/>
      <c r="Z806" s="10"/>
      <c r="AA806" s="10"/>
    </row>
    <row r="807" spans="1:27" ht="15.75" customHeight="1">
      <c r="A807" s="83"/>
      <c r="B807" s="83"/>
      <c r="C807" s="129"/>
      <c r="D807" s="10"/>
      <c r="E807" s="129"/>
      <c r="F807" s="129"/>
      <c r="G807" s="129"/>
      <c r="H807" s="10"/>
      <c r="I807" s="10"/>
      <c r="J807" s="10"/>
      <c r="K807" s="10"/>
      <c r="L807" s="10"/>
      <c r="M807" s="83"/>
      <c r="N807" s="115"/>
      <c r="O807" s="10"/>
      <c r="P807" s="10"/>
      <c r="Q807" s="480"/>
      <c r="R807" s="480"/>
      <c r="S807" s="10"/>
      <c r="T807" s="10"/>
      <c r="U807" s="10"/>
      <c r="V807" s="10"/>
      <c r="W807" s="10"/>
      <c r="X807" s="10"/>
      <c r="Y807" s="10"/>
      <c r="Z807" s="10"/>
      <c r="AA807" s="10"/>
    </row>
    <row r="808" spans="1:27" ht="15.75" customHeight="1">
      <c r="A808" s="83"/>
      <c r="B808" s="83"/>
      <c r="C808" s="129"/>
      <c r="D808" s="10"/>
      <c r="E808" s="129"/>
      <c r="F808" s="129"/>
      <c r="G808" s="129"/>
      <c r="H808" s="10"/>
      <c r="I808" s="10"/>
      <c r="J808" s="10"/>
      <c r="K808" s="10"/>
      <c r="L808" s="10"/>
      <c r="M808" s="83"/>
      <c r="N808" s="115"/>
      <c r="O808" s="10"/>
      <c r="P808" s="10"/>
      <c r="Q808" s="480"/>
      <c r="R808" s="480"/>
      <c r="S808" s="10"/>
      <c r="T808" s="10"/>
      <c r="U808" s="10"/>
      <c r="V808" s="10"/>
      <c r="W808" s="10"/>
      <c r="X808" s="10"/>
      <c r="Y808" s="10"/>
      <c r="Z808" s="10"/>
      <c r="AA808" s="10"/>
    </row>
    <row r="809" spans="1:27" ht="15.75" customHeight="1">
      <c r="A809" s="83"/>
      <c r="B809" s="83"/>
      <c r="C809" s="129"/>
      <c r="D809" s="10"/>
      <c r="E809" s="129"/>
      <c r="F809" s="129"/>
      <c r="G809" s="129"/>
      <c r="H809" s="10"/>
      <c r="I809" s="10"/>
      <c r="J809" s="10"/>
      <c r="K809" s="10"/>
      <c r="L809" s="10"/>
      <c r="M809" s="83"/>
      <c r="N809" s="115"/>
      <c r="O809" s="10"/>
      <c r="P809" s="10"/>
      <c r="Q809" s="480"/>
      <c r="R809" s="480"/>
      <c r="S809" s="10"/>
      <c r="T809" s="10"/>
      <c r="U809" s="10"/>
      <c r="V809" s="10"/>
      <c r="W809" s="10"/>
      <c r="X809" s="10"/>
      <c r="Y809" s="10"/>
      <c r="Z809" s="10"/>
      <c r="AA809" s="10"/>
    </row>
    <row r="810" spans="1:27" ht="15.75" customHeight="1">
      <c r="A810" s="83"/>
      <c r="B810" s="83"/>
      <c r="C810" s="129"/>
      <c r="D810" s="10"/>
      <c r="E810" s="129"/>
      <c r="F810" s="129"/>
      <c r="G810" s="129"/>
      <c r="H810" s="10"/>
      <c r="I810" s="10"/>
      <c r="J810" s="10"/>
      <c r="K810" s="10"/>
      <c r="L810" s="10"/>
      <c r="M810" s="83"/>
      <c r="N810" s="115"/>
      <c r="O810" s="10"/>
      <c r="P810" s="10"/>
      <c r="Q810" s="480"/>
      <c r="R810" s="480"/>
      <c r="S810" s="10"/>
      <c r="T810" s="10"/>
      <c r="U810" s="10"/>
      <c r="V810" s="10"/>
      <c r="W810" s="10"/>
      <c r="X810" s="10"/>
      <c r="Y810" s="10"/>
      <c r="Z810" s="10"/>
      <c r="AA810" s="10"/>
    </row>
    <row r="811" spans="1:27" ht="15.75" customHeight="1">
      <c r="A811" s="83"/>
      <c r="B811" s="83"/>
      <c r="C811" s="129"/>
      <c r="D811" s="10"/>
      <c r="E811" s="129"/>
      <c r="F811" s="129"/>
      <c r="G811" s="129"/>
      <c r="H811" s="10"/>
      <c r="I811" s="10"/>
      <c r="J811" s="10"/>
      <c r="K811" s="10"/>
      <c r="L811" s="10"/>
      <c r="M811" s="83"/>
      <c r="N811" s="115"/>
      <c r="O811" s="10"/>
      <c r="P811" s="10"/>
      <c r="Q811" s="480"/>
      <c r="R811" s="480"/>
      <c r="S811" s="10"/>
      <c r="T811" s="10"/>
      <c r="U811" s="10"/>
      <c r="V811" s="10"/>
      <c r="W811" s="10"/>
      <c r="X811" s="10"/>
      <c r="Y811" s="10"/>
      <c r="Z811" s="10"/>
      <c r="AA811" s="10"/>
    </row>
    <row r="812" spans="1:27" ht="15.75" customHeight="1">
      <c r="A812" s="83"/>
      <c r="B812" s="83"/>
      <c r="C812" s="129"/>
      <c r="D812" s="10"/>
      <c r="E812" s="129"/>
      <c r="F812" s="129"/>
      <c r="G812" s="129"/>
      <c r="H812" s="10"/>
      <c r="I812" s="10"/>
      <c r="J812" s="10"/>
      <c r="K812" s="10"/>
      <c r="L812" s="10"/>
      <c r="M812" s="83"/>
      <c r="N812" s="115"/>
      <c r="O812" s="10"/>
      <c r="P812" s="10"/>
      <c r="Q812" s="480"/>
      <c r="R812" s="480"/>
      <c r="S812" s="10"/>
      <c r="T812" s="10"/>
      <c r="U812" s="10"/>
      <c r="V812" s="10"/>
      <c r="W812" s="10"/>
      <c r="X812" s="10"/>
      <c r="Y812" s="10"/>
      <c r="Z812" s="10"/>
      <c r="AA812" s="10"/>
    </row>
    <row r="813" spans="1:27" ht="15.75" customHeight="1">
      <c r="A813" s="83"/>
      <c r="B813" s="83"/>
      <c r="C813" s="129"/>
      <c r="D813" s="10"/>
      <c r="E813" s="129"/>
      <c r="F813" s="129"/>
      <c r="G813" s="129"/>
      <c r="H813" s="10"/>
      <c r="I813" s="10"/>
      <c r="J813" s="10"/>
      <c r="K813" s="10"/>
      <c r="L813" s="10"/>
      <c r="M813" s="83"/>
      <c r="N813" s="115"/>
      <c r="O813" s="10"/>
      <c r="P813" s="10"/>
      <c r="Q813" s="480"/>
      <c r="R813" s="480"/>
      <c r="S813" s="10"/>
      <c r="T813" s="10"/>
      <c r="U813" s="10"/>
      <c r="V813" s="10"/>
      <c r="W813" s="10"/>
      <c r="X813" s="10"/>
      <c r="Y813" s="10"/>
      <c r="Z813" s="10"/>
      <c r="AA813" s="10"/>
    </row>
    <row r="814" spans="1:27" ht="15.75" customHeight="1">
      <c r="A814" s="83"/>
      <c r="B814" s="83"/>
      <c r="C814" s="129"/>
      <c r="D814" s="10"/>
      <c r="E814" s="129"/>
      <c r="F814" s="129"/>
      <c r="G814" s="129"/>
      <c r="H814" s="10"/>
      <c r="I814" s="10"/>
      <c r="J814" s="10"/>
      <c r="K814" s="10"/>
      <c r="L814" s="10"/>
      <c r="M814" s="83"/>
      <c r="N814" s="115"/>
      <c r="O814" s="10"/>
      <c r="P814" s="10"/>
      <c r="Q814" s="480"/>
      <c r="R814" s="480"/>
      <c r="S814" s="10"/>
      <c r="T814" s="10"/>
      <c r="U814" s="10"/>
      <c r="V814" s="10"/>
      <c r="W814" s="10"/>
      <c r="X814" s="10"/>
      <c r="Y814" s="10"/>
      <c r="Z814" s="10"/>
      <c r="AA814" s="10"/>
    </row>
    <row r="815" spans="1:27" ht="15.75" customHeight="1">
      <c r="A815" s="83"/>
      <c r="B815" s="83"/>
      <c r="C815" s="129"/>
      <c r="D815" s="10"/>
      <c r="E815" s="129"/>
      <c r="F815" s="129"/>
      <c r="G815" s="129"/>
      <c r="H815" s="10"/>
      <c r="I815" s="10"/>
      <c r="J815" s="10"/>
      <c r="K815" s="10"/>
      <c r="L815" s="10"/>
      <c r="M815" s="83"/>
      <c r="N815" s="115"/>
      <c r="O815" s="10"/>
      <c r="P815" s="10"/>
      <c r="Q815" s="480"/>
      <c r="R815" s="480"/>
      <c r="S815" s="10"/>
      <c r="T815" s="10"/>
      <c r="U815" s="10"/>
      <c r="V815" s="10"/>
      <c r="W815" s="10"/>
      <c r="X815" s="10"/>
      <c r="Y815" s="10"/>
      <c r="Z815" s="10"/>
      <c r="AA815" s="10"/>
    </row>
    <row r="816" spans="1:27" ht="15.75" customHeight="1">
      <c r="A816" s="83"/>
      <c r="B816" s="83"/>
      <c r="C816" s="129"/>
      <c r="D816" s="10"/>
      <c r="E816" s="129"/>
      <c r="F816" s="129"/>
      <c r="G816" s="129"/>
      <c r="H816" s="10"/>
      <c r="I816" s="10"/>
      <c r="J816" s="10"/>
      <c r="K816" s="10"/>
      <c r="L816" s="10"/>
      <c r="M816" s="83"/>
      <c r="N816" s="115"/>
      <c r="O816" s="10"/>
      <c r="P816" s="10"/>
      <c r="Q816" s="480"/>
      <c r="R816" s="480"/>
      <c r="S816" s="10"/>
      <c r="T816" s="10"/>
      <c r="U816" s="10"/>
      <c r="V816" s="10"/>
      <c r="W816" s="10"/>
      <c r="X816" s="10"/>
      <c r="Y816" s="10"/>
      <c r="Z816" s="10"/>
      <c r="AA816" s="10"/>
    </row>
    <row r="817" spans="1:27" ht="15.75" customHeight="1">
      <c r="A817" s="83"/>
      <c r="B817" s="83"/>
      <c r="C817" s="129"/>
      <c r="D817" s="10"/>
      <c r="E817" s="129"/>
      <c r="F817" s="129"/>
      <c r="G817" s="129"/>
      <c r="H817" s="10"/>
      <c r="I817" s="10"/>
      <c r="J817" s="10"/>
      <c r="K817" s="10"/>
      <c r="L817" s="10"/>
      <c r="M817" s="83"/>
      <c r="N817" s="115"/>
      <c r="O817" s="10"/>
      <c r="P817" s="10"/>
      <c r="Q817" s="480"/>
      <c r="R817" s="480"/>
      <c r="S817" s="10"/>
      <c r="T817" s="10"/>
      <c r="U817" s="10"/>
      <c r="V817" s="10"/>
      <c r="W817" s="10"/>
      <c r="X817" s="10"/>
      <c r="Y817" s="10"/>
      <c r="Z817" s="10"/>
      <c r="AA817" s="10"/>
    </row>
    <row r="818" spans="1:27" ht="15.75" customHeight="1">
      <c r="A818" s="83"/>
      <c r="B818" s="83"/>
      <c r="C818" s="129"/>
      <c r="D818" s="10"/>
      <c r="E818" s="129"/>
      <c r="F818" s="129"/>
      <c r="G818" s="129"/>
      <c r="H818" s="10"/>
      <c r="I818" s="10"/>
      <c r="J818" s="10"/>
      <c r="K818" s="10"/>
      <c r="L818" s="10"/>
      <c r="M818" s="83"/>
      <c r="N818" s="115"/>
      <c r="O818" s="10"/>
      <c r="P818" s="10"/>
      <c r="Q818" s="480"/>
      <c r="R818" s="480"/>
      <c r="S818" s="10"/>
      <c r="T818" s="10"/>
      <c r="U818" s="10"/>
      <c r="V818" s="10"/>
      <c r="W818" s="10"/>
      <c r="X818" s="10"/>
      <c r="Y818" s="10"/>
      <c r="Z818" s="10"/>
      <c r="AA818" s="10"/>
    </row>
    <row r="819" spans="1:27" ht="15.75" customHeight="1">
      <c r="A819" s="83"/>
      <c r="B819" s="83"/>
      <c r="C819" s="129"/>
      <c r="D819" s="10"/>
      <c r="E819" s="129"/>
      <c r="F819" s="129"/>
      <c r="G819" s="129"/>
      <c r="H819" s="10"/>
      <c r="I819" s="10"/>
      <c r="J819" s="10"/>
      <c r="K819" s="10"/>
      <c r="L819" s="10"/>
      <c r="M819" s="83"/>
      <c r="N819" s="115"/>
      <c r="O819" s="10"/>
      <c r="P819" s="10"/>
      <c r="Q819" s="480"/>
      <c r="R819" s="480"/>
      <c r="S819" s="10"/>
      <c r="T819" s="10"/>
      <c r="U819" s="10"/>
      <c r="V819" s="10"/>
      <c r="W819" s="10"/>
      <c r="X819" s="10"/>
      <c r="Y819" s="10"/>
      <c r="Z819" s="10"/>
      <c r="AA819" s="10"/>
    </row>
    <row r="820" spans="1:27" ht="15.75" customHeight="1">
      <c r="A820" s="83"/>
      <c r="B820" s="83"/>
      <c r="C820" s="129"/>
      <c r="D820" s="10"/>
      <c r="E820" s="129"/>
      <c r="F820" s="129"/>
      <c r="G820" s="129"/>
      <c r="H820" s="10"/>
      <c r="I820" s="10"/>
      <c r="J820" s="10"/>
      <c r="K820" s="10"/>
      <c r="L820" s="10"/>
      <c r="M820" s="83"/>
      <c r="N820" s="115"/>
      <c r="O820" s="10"/>
      <c r="P820" s="10"/>
      <c r="Q820" s="480"/>
      <c r="R820" s="480"/>
      <c r="S820" s="10"/>
      <c r="T820" s="10"/>
      <c r="U820" s="10"/>
      <c r="V820" s="10"/>
      <c r="W820" s="10"/>
      <c r="X820" s="10"/>
      <c r="Y820" s="10"/>
      <c r="Z820" s="10"/>
      <c r="AA820" s="10"/>
    </row>
    <row r="821" spans="1:27" ht="15.75" customHeight="1">
      <c r="A821" s="83"/>
      <c r="B821" s="83"/>
      <c r="C821" s="129"/>
      <c r="D821" s="10"/>
      <c r="E821" s="129"/>
      <c r="F821" s="129"/>
      <c r="G821" s="129"/>
      <c r="H821" s="10"/>
      <c r="I821" s="10"/>
      <c r="J821" s="10"/>
      <c r="K821" s="10"/>
      <c r="L821" s="10"/>
      <c r="M821" s="83"/>
      <c r="N821" s="115"/>
      <c r="O821" s="10"/>
      <c r="P821" s="10"/>
      <c r="Q821" s="480"/>
      <c r="R821" s="480"/>
      <c r="S821" s="10"/>
      <c r="T821" s="10"/>
      <c r="U821" s="10"/>
      <c r="V821" s="10"/>
      <c r="W821" s="10"/>
      <c r="X821" s="10"/>
      <c r="Y821" s="10"/>
      <c r="Z821" s="10"/>
      <c r="AA821" s="10"/>
    </row>
    <row r="822" spans="1:27" ht="15.75" customHeight="1">
      <c r="A822" s="83"/>
      <c r="B822" s="83"/>
      <c r="C822" s="129"/>
      <c r="D822" s="10"/>
      <c r="E822" s="129"/>
      <c r="F822" s="129"/>
      <c r="G822" s="129"/>
      <c r="H822" s="10"/>
      <c r="I822" s="10"/>
      <c r="J822" s="10"/>
      <c r="K822" s="10"/>
      <c r="L822" s="10"/>
      <c r="M822" s="83"/>
      <c r="N822" s="115"/>
      <c r="O822" s="10"/>
      <c r="P822" s="10"/>
      <c r="Q822" s="480"/>
      <c r="R822" s="480"/>
      <c r="S822" s="10"/>
      <c r="T822" s="10"/>
      <c r="U822" s="10"/>
      <c r="V822" s="10"/>
      <c r="W822" s="10"/>
      <c r="X822" s="10"/>
      <c r="Y822" s="10"/>
      <c r="Z822" s="10"/>
      <c r="AA822" s="10"/>
    </row>
    <row r="823" spans="1:27" ht="15.75" customHeight="1">
      <c r="A823" s="83"/>
      <c r="B823" s="83"/>
      <c r="C823" s="129"/>
      <c r="D823" s="10"/>
      <c r="E823" s="129"/>
      <c r="F823" s="129"/>
      <c r="G823" s="129"/>
      <c r="H823" s="10"/>
      <c r="I823" s="10"/>
      <c r="J823" s="10"/>
      <c r="K823" s="10"/>
      <c r="L823" s="10"/>
      <c r="M823" s="83"/>
      <c r="N823" s="115"/>
      <c r="O823" s="10"/>
      <c r="P823" s="10"/>
      <c r="Q823" s="480"/>
      <c r="R823" s="480"/>
      <c r="S823" s="10"/>
      <c r="T823" s="10"/>
      <c r="U823" s="10"/>
      <c r="V823" s="10"/>
      <c r="W823" s="10"/>
      <c r="X823" s="10"/>
      <c r="Y823" s="10"/>
      <c r="Z823" s="10"/>
      <c r="AA823" s="10"/>
    </row>
    <row r="824" spans="1:27" ht="15.75" customHeight="1">
      <c r="A824" s="83"/>
      <c r="B824" s="83"/>
      <c r="C824" s="129"/>
      <c r="D824" s="10"/>
      <c r="E824" s="129"/>
      <c r="F824" s="129"/>
      <c r="G824" s="129"/>
      <c r="H824" s="10"/>
      <c r="I824" s="10"/>
      <c r="J824" s="10"/>
      <c r="K824" s="10"/>
      <c r="L824" s="10"/>
      <c r="M824" s="83"/>
      <c r="N824" s="115"/>
      <c r="O824" s="10"/>
      <c r="P824" s="10"/>
      <c r="Q824" s="480"/>
      <c r="R824" s="480"/>
      <c r="S824" s="10"/>
      <c r="T824" s="10"/>
      <c r="U824" s="10"/>
      <c r="V824" s="10"/>
      <c r="W824" s="10"/>
      <c r="X824" s="10"/>
      <c r="Y824" s="10"/>
      <c r="Z824" s="10"/>
      <c r="AA824" s="10"/>
    </row>
    <row r="825" spans="1:27" ht="15.75" customHeight="1">
      <c r="A825" s="83"/>
      <c r="B825" s="83"/>
      <c r="C825" s="129"/>
      <c r="D825" s="10"/>
      <c r="E825" s="129"/>
      <c r="F825" s="129"/>
      <c r="G825" s="129"/>
      <c r="H825" s="10"/>
      <c r="I825" s="10"/>
      <c r="J825" s="10"/>
      <c r="K825" s="10"/>
      <c r="L825" s="10"/>
      <c r="M825" s="83"/>
      <c r="N825" s="115"/>
      <c r="O825" s="10"/>
      <c r="P825" s="10"/>
      <c r="Q825" s="480"/>
      <c r="R825" s="480"/>
      <c r="S825" s="10"/>
      <c r="T825" s="10"/>
      <c r="U825" s="10"/>
      <c r="V825" s="10"/>
      <c r="W825" s="10"/>
      <c r="X825" s="10"/>
      <c r="Y825" s="10"/>
      <c r="Z825" s="10"/>
      <c r="AA825" s="10"/>
    </row>
    <row r="826" spans="1:27" ht="15.75" customHeight="1">
      <c r="A826" s="83"/>
      <c r="B826" s="83"/>
      <c r="C826" s="129"/>
      <c r="D826" s="10"/>
      <c r="E826" s="129"/>
      <c r="F826" s="129"/>
      <c r="G826" s="129"/>
      <c r="H826" s="10"/>
      <c r="I826" s="10"/>
      <c r="J826" s="10"/>
      <c r="K826" s="10"/>
      <c r="L826" s="10"/>
      <c r="M826" s="83"/>
      <c r="N826" s="115"/>
      <c r="O826" s="10"/>
      <c r="P826" s="10"/>
      <c r="Q826" s="480"/>
      <c r="R826" s="480"/>
      <c r="S826" s="10"/>
      <c r="T826" s="10"/>
      <c r="U826" s="10"/>
      <c r="V826" s="10"/>
      <c r="W826" s="10"/>
      <c r="X826" s="10"/>
      <c r="Y826" s="10"/>
      <c r="Z826" s="10"/>
      <c r="AA826" s="10"/>
    </row>
    <row r="827" spans="1:27" ht="15.75" customHeight="1">
      <c r="A827" s="83"/>
      <c r="B827" s="83"/>
      <c r="C827" s="129"/>
      <c r="D827" s="10"/>
      <c r="E827" s="129"/>
      <c r="F827" s="129"/>
      <c r="G827" s="129"/>
      <c r="H827" s="10"/>
      <c r="I827" s="10"/>
      <c r="J827" s="10"/>
      <c r="K827" s="10"/>
      <c r="L827" s="10"/>
      <c r="M827" s="83"/>
      <c r="N827" s="115"/>
      <c r="O827" s="10"/>
      <c r="P827" s="10"/>
      <c r="Q827" s="480"/>
      <c r="R827" s="480"/>
      <c r="S827" s="10"/>
      <c r="T827" s="10"/>
      <c r="U827" s="10"/>
      <c r="V827" s="10"/>
      <c r="W827" s="10"/>
      <c r="X827" s="10"/>
      <c r="Y827" s="10"/>
      <c r="Z827" s="10"/>
      <c r="AA827" s="10"/>
    </row>
    <row r="828" spans="1:27" ht="15.75" customHeight="1">
      <c r="A828" s="83"/>
      <c r="B828" s="83"/>
      <c r="C828" s="129"/>
      <c r="D828" s="10"/>
      <c r="E828" s="129"/>
      <c r="F828" s="129"/>
      <c r="G828" s="129"/>
      <c r="H828" s="10"/>
      <c r="I828" s="10"/>
      <c r="J828" s="10"/>
      <c r="K828" s="10"/>
      <c r="L828" s="10"/>
      <c r="M828" s="83"/>
      <c r="N828" s="115"/>
      <c r="O828" s="10"/>
      <c r="P828" s="10"/>
      <c r="Q828" s="480"/>
      <c r="R828" s="480"/>
      <c r="S828" s="10"/>
      <c r="T828" s="10"/>
      <c r="U828" s="10"/>
      <c r="V828" s="10"/>
      <c r="W828" s="10"/>
      <c r="X828" s="10"/>
      <c r="Y828" s="10"/>
      <c r="Z828" s="10"/>
      <c r="AA828" s="10"/>
    </row>
    <row r="829" spans="1:27" ht="15.75" customHeight="1">
      <c r="A829" s="83"/>
      <c r="B829" s="83"/>
      <c r="C829" s="129"/>
      <c r="D829" s="10"/>
      <c r="E829" s="129"/>
      <c r="F829" s="129"/>
      <c r="G829" s="129"/>
      <c r="H829" s="10"/>
      <c r="I829" s="10"/>
      <c r="J829" s="10"/>
      <c r="K829" s="10"/>
      <c r="L829" s="10"/>
      <c r="M829" s="83"/>
      <c r="N829" s="115"/>
      <c r="O829" s="10"/>
      <c r="P829" s="10"/>
      <c r="Q829" s="480"/>
      <c r="R829" s="480"/>
      <c r="S829" s="10"/>
      <c r="T829" s="10"/>
      <c r="U829" s="10"/>
      <c r="V829" s="10"/>
      <c r="W829" s="10"/>
      <c r="X829" s="10"/>
      <c r="Y829" s="10"/>
      <c r="Z829" s="10"/>
      <c r="AA829" s="10"/>
    </row>
    <row r="830" spans="1:27" ht="15.75" customHeight="1">
      <c r="A830" s="83"/>
      <c r="B830" s="83"/>
      <c r="C830" s="129"/>
      <c r="D830" s="10"/>
      <c r="E830" s="129"/>
      <c r="F830" s="129"/>
      <c r="G830" s="129"/>
      <c r="H830" s="10"/>
      <c r="I830" s="10"/>
      <c r="J830" s="10"/>
      <c r="K830" s="10"/>
      <c r="L830" s="10"/>
      <c r="M830" s="83"/>
      <c r="N830" s="115"/>
      <c r="O830" s="10"/>
      <c r="P830" s="10"/>
      <c r="Q830" s="480"/>
      <c r="R830" s="480"/>
      <c r="S830" s="10"/>
      <c r="T830" s="10"/>
      <c r="U830" s="10"/>
      <c r="V830" s="10"/>
      <c r="W830" s="10"/>
      <c r="X830" s="10"/>
      <c r="Y830" s="10"/>
      <c r="Z830" s="10"/>
      <c r="AA830" s="10"/>
    </row>
    <row r="831" spans="1:27" ht="15.75" customHeight="1">
      <c r="A831" s="83"/>
      <c r="B831" s="83"/>
      <c r="C831" s="129"/>
      <c r="D831" s="10"/>
      <c r="E831" s="129"/>
      <c r="F831" s="129"/>
      <c r="G831" s="129"/>
      <c r="H831" s="10"/>
      <c r="I831" s="10"/>
      <c r="J831" s="10"/>
      <c r="K831" s="10"/>
      <c r="L831" s="10"/>
      <c r="M831" s="83"/>
      <c r="N831" s="115"/>
      <c r="O831" s="10"/>
      <c r="P831" s="10"/>
      <c r="Q831" s="480"/>
      <c r="R831" s="480"/>
      <c r="S831" s="10"/>
      <c r="T831" s="10"/>
      <c r="U831" s="10"/>
      <c r="V831" s="10"/>
      <c r="W831" s="10"/>
      <c r="X831" s="10"/>
      <c r="Y831" s="10"/>
      <c r="Z831" s="10"/>
      <c r="AA831" s="10"/>
    </row>
    <row r="832" spans="1:27" ht="15.75" customHeight="1">
      <c r="A832" s="83"/>
      <c r="B832" s="83"/>
      <c r="C832" s="129"/>
      <c r="D832" s="10"/>
      <c r="E832" s="129"/>
      <c r="F832" s="129"/>
      <c r="G832" s="129"/>
      <c r="H832" s="10"/>
      <c r="I832" s="10"/>
      <c r="J832" s="10"/>
      <c r="K832" s="10"/>
      <c r="L832" s="10"/>
      <c r="M832" s="83"/>
      <c r="N832" s="115"/>
      <c r="O832" s="10"/>
      <c r="P832" s="10"/>
      <c r="Q832" s="480"/>
      <c r="R832" s="480"/>
      <c r="S832" s="10"/>
      <c r="T832" s="10"/>
      <c r="U832" s="10"/>
      <c r="V832" s="10"/>
      <c r="W832" s="10"/>
      <c r="X832" s="10"/>
      <c r="Y832" s="10"/>
      <c r="Z832" s="10"/>
      <c r="AA832" s="10"/>
    </row>
    <row r="833" spans="1:27" ht="15.75" customHeight="1">
      <c r="A833" s="83"/>
      <c r="B833" s="83"/>
      <c r="C833" s="129"/>
      <c r="D833" s="10"/>
      <c r="E833" s="129"/>
      <c r="F833" s="129"/>
      <c r="G833" s="129"/>
      <c r="H833" s="10"/>
      <c r="I833" s="10"/>
      <c r="J833" s="10"/>
      <c r="K833" s="10"/>
      <c r="L833" s="10"/>
      <c r="M833" s="83"/>
      <c r="N833" s="115"/>
      <c r="O833" s="10"/>
      <c r="P833" s="10"/>
      <c r="Q833" s="480"/>
      <c r="R833" s="480"/>
      <c r="S833" s="10"/>
      <c r="T833" s="10"/>
      <c r="U833" s="10"/>
      <c r="V833" s="10"/>
      <c r="W833" s="10"/>
      <c r="X833" s="10"/>
      <c r="Y833" s="10"/>
      <c r="Z833" s="10"/>
      <c r="AA833" s="10"/>
    </row>
    <row r="834" spans="1:27" ht="15.75" customHeight="1">
      <c r="A834" s="83"/>
      <c r="B834" s="83"/>
      <c r="C834" s="129"/>
      <c r="D834" s="10"/>
      <c r="E834" s="129"/>
      <c r="F834" s="129"/>
      <c r="G834" s="129"/>
      <c r="H834" s="10"/>
      <c r="I834" s="10"/>
      <c r="J834" s="10"/>
      <c r="K834" s="10"/>
      <c r="L834" s="10"/>
      <c r="M834" s="83"/>
      <c r="N834" s="115"/>
      <c r="O834" s="10"/>
      <c r="P834" s="10"/>
      <c r="Q834" s="480"/>
      <c r="R834" s="480"/>
      <c r="S834" s="10"/>
      <c r="T834" s="10"/>
      <c r="U834" s="10"/>
      <c r="V834" s="10"/>
      <c r="W834" s="10"/>
      <c r="X834" s="10"/>
      <c r="Y834" s="10"/>
      <c r="Z834" s="10"/>
      <c r="AA834" s="10"/>
    </row>
    <row r="835" spans="1:27" ht="15.75" customHeight="1">
      <c r="A835" s="83"/>
      <c r="B835" s="83"/>
      <c r="C835" s="129"/>
      <c r="D835" s="10"/>
      <c r="E835" s="129"/>
      <c r="F835" s="129"/>
      <c r="G835" s="129"/>
      <c r="H835" s="10"/>
      <c r="I835" s="10"/>
      <c r="J835" s="10"/>
      <c r="K835" s="10"/>
      <c r="L835" s="10"/>
      <c r="M835" s="83"/>
      <c r="N835" s="115"/>
      <c r="O835" s="10"/>
      <c r="P835" s="10"/>
      <c r="Q835" s="480"/>
      <c r="R835" s="480"/>
      <c r="S835" s="10"/>
      <c r="T835" s="10"/>
      <c r="U835" s="10"/>
      <c r="V835" s="10"/>
      <c r="W835" s="10"/>
      <c r="X835" s="10"/>
      <c r="Y835" s="10"/>
      <c r="Z835" s="10"/>
      <c r="AA835" s="10"/>
    </row>
    <row r="836" spans="1:27" ht="15.75" customHeight="1">
      <c r="A836" s="83"/>
      <c r="B836" s="83"/>
      <c r="C836" s="129"/>
      <c r="D836" s="10"/>
      <c r="E836" s="129"/>
      <c r="F836" s="129"/>
      <c r="G836" s="129"/>
      <c r="H836" s="10"/>
      <c r="I836" s="10"/>
      <c r="J836" s="10"/>
      <c r="K836" s="10"/>
      <c r="L836" s="10"/>
      <c r="M836" s="83"/>
      <c r="N836" s="115"/>
      <c r="O836" s="10"/>
      <c r="P836" s="10"/>
      <c r="Q836" s="480"/>
      <c r="R836" s="480"/>
      <c r="S836" s="10"/>
      <c r="T836" s="10"/>
      <c r="U836" s="10"/>
      <c r="V836" s="10"/>
      <c r="W836" s="10"/>
      <c r="X836" s="10"/>
      <c r="Y836" s="10"/>
      <c r="Z836" s="10"/>
      <c r="AA836" s="10"/>
    </row>
    <row r="837" spans="1:27" ht="15.75" customHeight="1">
      <c r="A837" s="83"/>
      <c r="B837" s="83"/>
      <c r="C837" s="129"/>
      <c r="D837" s="10"/>
      <c r="E837" s="129"/>
      <c r="F837" s="129"/>
      <c r="G837" s="129"/>
      <c r="H837" s="10"/>
      <c r="I837" s="10"/>
      <c r="J837" s="10"/>
      <c r="K837" s="10"/>
      <c r="L837" s="10"/>
      <c r="M837" s="83"/>
      <c r="N837" s="115"/>
      <c r="O837" s="10"/>
      <c r="P837" s="10"/>
      <c r="Q837" s="480"/>
      <c r="R837" s="480"/>
      <c r="S837" s="10"/>
      <c r="T837" s="10"/>
      <c r="U837" s="10"/>
      <c r="V837" s="10"/>
      <c r="W837" s="10"/>
      <c r="X837" s="10"/>
      <c r="Y837" s="10"/>
      <c r="Z837" s="10"/>
      <c r="AA837" s="10"/>
    </row>
    <row r="838" spans="1:27" ht="15.75" customHeight="1">
      <c r="A838" s="83"/>
      <c r="B838" s="83"/>
      <c r="C838" s="129"/>
      <c r="D838" s="10"/>
      <c r="E838" s="129"/>
      <c r="F838" s="129"/>
      <c r="G838" s="129"/>
      <c r="H838" s="10"/>
      <c r="I838" s="10"/>
      <c r="J838" s="10"/>
      <c r="K838" s="10"/>
      <c r="L838" s="10"/>
      <c r="M838" s="83"/>
      <c r="N838" s="115"/>
      <c r="O838" s="10"/>
      <c r="P838" s="10"/>
      <c r="Q838" s="480"/>
      <c r="R838" s="480"/>
      <c r="S838" s="10"/>
      <c r="T838" s="10"/>
      <c r="U838" s="10"/>
      <c r="V838" s="10"/>
      <c r="W838" s="10"/>
      <c r="X838" s="10"/>
      <c r="Y838" s="10"/>
      <c r="Z838" s="10"/>
      <c r="AA838" s="10"/>
    </row>
    <row r="839" spans="1:27" ht="15.75" customHeight="1">
      <c r="A839" s="83"/>
      <c r="B839" s="83"/>
      <c r="C839" s="129"/>
      <c r="D839" s="10"/>
      <c r="E839" s="129"/>
      <c r="F839" s="129"/>
      <c r="G839" s="129"/>
      <c r="H839" s="10"/>
      <c r="I839" s="10"/>
      <c r="J839" s="10"/>
      <c r="K839" s="10"/>
      <c r="L839" s="10"/>
      <c r="M839" s="83"/>
      <c r="N839" s="115"/>
      <c r="O839" s="10"/>
      <c r="P839" s="10"/>
      <c r="Q839" s="480"/>
      <c r="R839" s="480"/>
      <c r="S839" s="10"/>
      <c r="T839" s="10"/>
      <c r="U839" s="10"/>
      <c r="V839" s="10"/>
      <c r="W839" s="10"/>
      <c r="X839" s="10"/>
      <c r="Y839" s="10"/>
      <c r="Z839" s="10"/>
      <c r="AA839" s="10"/>
    </row>
    <row r="840" spans="1:27" ht="15.75" customHeight="1">
      <c r="A840" s="83"/>
      <c r="B840" s="83"/>
      <c r="C840" s="129"/>
      <c r="D840" s="10"/>
      <c r="E840" s="129"/>
      <c r="F840" s="129"/>
      <c r="G840" s="129"/>
      <c r="H840" s="10"/>
      <c r="I840" s="10"/>
      <c r="J840" s="10"/>
      <c r="K840" s="10"/>
      <c r="L840" s="10"/>
      <c r="M840" s="83"/>
      <c r="N840" s="115"/>
      <c r="O840" s="10"/>
      <c r="P840" s="10"/>
      <c r="Q840" s="480"/>
      <c r="R840" s="480"/>
      <c r="S840" s="10"/>
      <c r="T840" s="10"/>
      <c r="U840" s="10"/>
      <c r="V840" s="10"/>
      <c r="W840" s="10"/>
      <c r="X840" s="10"/>
      <c r="Y840" s="10"/>
      <c r="Z840" s="10"/>
      <c r="AA840" s="10"/>
    </row>
    <row r="841" spans="1:27" ht="15.75" customHeight="1">
      <c r="A841" s="83"/>
      <c r="B841" s="83"/>
      <c r="C841" s="129"/>
      <c r="D841" s="10"/>
      <c r="E841" s="129"/>
      <c r="F841" s="129"/>
      <c r="G841" s="129"/>
      <c r="H841" s="10"/>
      <c r="I841" s="10"/>
      <c r="J841" s="10"/>
      <c r="K841" s="10"/>
      <c r="L841" s="10"/>
      <c r="M841" s="83"/>
      <c r="N841" s="115"/>
      <c r="O841" s="10"/>
      <c r="P841" s="10"/>
      <c r="Q841" s="480"/>
      <c r="R841" s="480"/>
      <c r="S841" s="10"/>
      <c r="T841" s="10"/>
      <c r="U841" s="10"/>
      <c r="V841" s="10"/>
      <c r="W841" s="10"/>
      <c r="X841" s="10"/>
      <c r="Y841" s="10"/>
      <c r="Z841" s="10"/>
      <c r="AA841" s="10"/>
    </row>
    <row r="842" spans="1:27" ht="15.75" customHeight="1">
      <c r="A842" s="83"/>
      <c r="B842" s="83"/>
      <c r="C842" s="129"/>
      <c r="D842" s="10"/>
      <c r="E842" s="129"/>
      <c r="F842" s="129"/>
      <c r="G842" s="129"/>
      <c r="H842" s="10"/>
      <c r="I842" s="10"/>
      <c r="J842" s="10"/>
      <c r="K842" s="10"/>
      <c r="L842" s="10"/>
      <c r="M842" s="83"/>
      <c r="N842" s="115"/>
      <c r="O842" s="10"/>
      <c r="P842" s="10"/>
      <c r="Q842" s="480"/>
      <c r="R842" s="480"/>
      <c r="S842" s="10"/>
      <c r="T842" s="10"/>
      <c r="U842" s="10"/>
      <c r="V842" s="10"/>
      <c r="W842" s="10"/>
      <c r="X842" s="10"/>
      <c r="Y842" s="10"/>
      <c r="Z842" s="10"/>
      <c r="AA842" s="10"/>
    </row>
    <row r="843" spans="1:27" ht="15.75" customHeight="1">
      <c r="A843" s="83"/>
      <c r="B843" s="83"/>
      <c r="C843" s="129"/>
      <c r="D843" s="10"/>
      <c r="E843" s="129"/>
      <c r="F843" s="129"/>
      <c r="G843" s="129"/>
      <c r="H843" s="10"/>
      <c r="I843" s="10"/>
      <c r="J843" s="10"/>
      <c r="K843" s="10"/>
      <c r="L843" s="10"/>
      <c r="M843" s="83"/>
      <c r="N843" s="115"/>
      <c r="O843" s="10"/>
      <c r="P843" s="10"/>
      <c r="Q843" s="480"/>
      <c r="R843" s="480"/>
      <c r="S843" s="10"/>
      <c r="T843" s="10"/>
      <c r="U843" s="10"/>
      <c r="V843" s="10"/>
      <c r="W843" s="10"/>
      <c r="X843" s="10"/>
      <c r="Y843" s="10"/>
      <c r="Z843" s="10"/>
      <c r="AA843" s="10"/>
    </row>
    <row r="844" spans="1:27" ht="15.75" customHeight="1">
      <c r="A844" s="83"/>
      <c r="B844" s="83"/>
      <c r="C844" s="129"/>
      <c r="D844" s="10"/>
      <c r="E844" s="129"/>
      <c r="F844" s="129"/>
      <c r="G844" s="129"/>
      <c r="H844" s="10"/>
      <c r="I844" s="10"/>
      <c r="J844" s="10"/>
      <c r="K844" s="10"/>
      <c r="L844" s="10"/>
      <c r="M844" s="83"/>
      <c r="N844" s="115"/>
      <c r="O844" s="10"/>
      <c r="P844" s="10"/>
      <c r="Q844" s="480"/>
      <c r="R844" s="480"/>
      <c r="S844" s="10"/>
      <c r="T844" s="10"/>
      <c r="U844" s="10"/>
      <c r="V844" s="10"/>
      <c r="W844" s="10"/>
      <c r="X844" s="10"/>
      <c r="Y844" s="10"/>
      <c r="Z844" s="10"/>
      <c r="AA844" s="10"/>
    </row>
    <row r="845" spans="1:27" ht="15.75" customHeight="1">
      <c r="A845" s="83"/>
      <c r="B845" s="83"/>
      <c r="C845" s="129"/>
      <c r="D845" s="10"/>
      <c r="E845" s="129"/>
      <c r="F845" s="129"/>
      <c r="G845" s="129"/>
      <c r="H845" s="10"/>
      <c r="I845" s="10"/>
      <c r="J845" s="10"/>
      <c r="K845" s="10"/>
      <c r="L845" s="10"/>
      <c r="M845" s="83"/>
      <c r="N845" s="115"/>
      <c r="O845" s="10"/>
      <c r="P845" s="10"/>
      <c r="Q845" s="480"/>
      <c r="R845" s="480"/>
      <c r="S845" s="10"/>
      <c r="T845" s="10"/>
      <c r="U845" s="10"/>
      <c r="V845" s="10"/>
      <c r="W845" s="10"/>
      <c r="X845" s="10"/>
      <c r="Y845" s="10"/>
      <c r="Z845" s="10"/>
      <c r="AA845" s="10"/>
    </row>
    <row r="846" spans="1:27" ht="15.75" customHeight="1">
      <c r="A846" s="83"/>
      <c r="B846" s="83"/>
      <c r="C846" s="129"/>
      <c r="D846" s="10"/>
      <c r="E846" s="129"/>
      <c r="F846" s="129"/>
      <c r="G846" s="129"/>
      <c r="H846" s="10"/>
      <c r="I846" s="10"/>
      <c r="J846" s="10"/>
      <c r="K846" s="10"/>
      <c r="L846" s="10"/>
      <c r="M846" s="83"/>
      <c r="N846" s="115"/>
      <c r="O846" s="10"/>
      <c r="P846" s="10"/>
      <c r="Q846" s="480"/>
      <c r="R846" s="480"/>
      <c r="S846" s="10"/>
      <c r="T846" s="10"/>
      <c r="U846" s="10"/>
      <c r="V846" s="10"/>
      <c r="W846" s="10"/>
      <c r="X846" s="10"/>
      <c r="Y846" s="10"/>
      <c r="Z846" s="10"/>
      <c r="AA846" s="10"/>
    </row>
    <row r="847" spans="1:27" ht="15.75" customHeight="1">
      <c r="A847" s="83"/>
      <c r="B847" s="83"/>
      <c r="C847" s="129"/>
      <c r="D847" s="10"/>
      <c r="E847" s="129"/>
      <c r="F847" s="129"/>
      <c r="G847" s="129"/>
      <c r="H847" s="10"/>
      <c r="I847" s="10"/>
      <c r="J847" s="10"/>
      <c r="K847" s="10"/>
      <c r="L847" s="10"/>
      <c r="M847" s="83"/>
      <c r="N847" s="115"/>
      <c r="O847" s="10"/>
      <c r="P847" s="10"/>
      <c r="Q847" s="480"/>
      <c r="R847" s="480"/>
      <c r="S847" s="10"/>
      <c r="T847" s="10"/>
      <c r="U847" s="10"/>
      <c r="V847" s="10"/>
      <c r="W847" s="10"/>
      <c r="X847" s="10"/>
      <c r="Y847" s="10"/>
      <c r="Z847" s="10"/>
      <c r="AA847" s="10"/>
    </row>
    <row r="848" spans="1:27" ht="15.75" customHeight="1">
      <c r="A848" s="83"/>
      <c r="B848" s="83"/>
      <c r="C848" s="129"/>
      <c r="D848" s="10"/>
      <c r="E848" s="129"/>
      <c r="F848" s="129"/>
      <c r="G848" s="129"/>
      <c r="H848" s="10"/>
      <c r="I848" s="10"/>
      <c r="J848" s="10"/>
      <c r="K848" s="10"/>
      <c r="L848" s="10"/>
      <c r="M848" s="83"/>
      <c r="N848" s="115"/>
      <c r="O848" s="10"/>
      <c r="P848" s="10"/>
      <c r="Q848" s="480"/>
      <c r="R848" s="480"/>
      <c r="S848" s="10"/>
      <c r="T848" s="10"/>
      <c r="U848" s="10"/>
      <c r="V848" s="10"/>
      <c r="W848" s="10"/>
      <c r="X848" s="10"/>
      <c r="Y848" s="10"/>
      <c r="Z848" s="10"/>
      <c r="AA848" s="10"/>
    </row>
    <row r="849" spans="1:27" ht="15.75" customHeight="1">
      <c r="A849" s="83"/>
      <c r="B849" s="83"/>
      <c r="C849" s="129"/>
      <c r="D849" s="10"/>
      <c r="E849" s="129"/>
      <c r="F849" s="129"/>
      <c r="G849" s="129"/>
      <c r="H849" s="10"/>
      <c r="I849" s="10"/>
      <c r="J849" s="10"/>
      <c r="K849" s="10"/>
      <c r="L849" s="10"/>
      <c r="M849" s="83"/>
      <c r="N849" s="115"/>
      <c r="O849" s="10"/>
      <c r="P849" s="10"/>
      <c r="Q849" s="480"/>
      <c r="R849" s="480"/>
      <c r="S849" s="10"/>
      <c r="T849" s="10"/>
      <c r="U849" s="10"/>
      <c r="V849" s="10"/>
      <c r="W849" s="10"/>
      <c r="X849" s="10"/>
      <c r="Y849" s="10"/>
      <c r="Z849" s="10"/>
      <c r="AA849" s="10"/>
    </row>
    <row r="850" spans="1:27" ht="15.75" customHeight="1">
      <c r="A850" s="83"/>
      <c r="B850" s="83"/>
      <c r="C850" s="129"/>
      <c r="D850" s="10"/>
      <c r="E850" s="129"/>
      <c r="F850" s="129"/>
      <c r="G850" s="129"/>
      <c r="H850" s="10"/>
      <c r="I850" s="10"/>
      <c r="J850" s="10"/>
      <c r="K850" s="10"/>
      <c r="L850" s="10"/>
      <c r="M850" s="83"/>
      <c r="N850" s="115"/>
      <c r="O850" s="10"/>
      <c r="P850" s="10"/>
      <c r="Q850" s="480"/>
      <c r="R850" s="480"/>
      <c r="S850" s="10"/>
      <c r="T850" s="10"/>
      <c r="U850" s="10"/>
      <c r="V850" s="10"/>
      <c r="W850" s="10"/>
      <c r="X850" s="10"/>
      <c r="Y850" s="10"/>
      <c r="Z850" s="10"/>
      <c r="AA850" s="10"/>
    </row>
    <row r="851" spans="1:27" ht="15.75" customHeight="1">
      <c r="A851" s="83"/>
      <c r="B851" s="83"/>
      <c r="C851" s="129"/>
      <c r="D851" s="10"/>
      <c r="E851" s="129"/>
      <c r="F851" s="129"/>
      <c r="G851" s="129"/>
      <c r="H851" s="10"/>
      <c r="I851" s="10"/>
      <c r="J851" s="10"/>
      <c r="K851" s="10"/>
      <c r="L851" s="10"/>
      <c r="M851" s="83"/>
      <c r="N851" s="115"/>
      <c r="O851" s="10"/>
      <c r="P851" s="10"/>
      <c r="Q851" s="480"/>
      <c r="R851" s="480"/>
      <c r="S851" s="10"/>
      <c r="T851" s="10"/>
      <c r="U851" s="10"/>
      <c r="V851" s="10"/>
      <c r="W851" s="10"/>
      <c r="X851" s="10"/>
      <c r="Y851" s="10"/>
      <c r="Z851" s="10"/>
      <c r="AA851" s="10"/>
    </row>
    <row r="852" spans="1:27" ht="15.75" customHeight="1">
      <c r="A852" s="83"/>
      <c r="B852" s="83"/>
      <c r="C852" s="129"/>
      <c r="D852" s="10"/>
      <c r="E852" s="129"/>
      <c r="F852" s="129"/>
      <c r="G852" s="129"/>
      <c r="H852" s="10"/>
      <c r="I852" s="10"/>
      <c r="J852" s="10"/>
      <c r="K852" s="10"/>
      <c r="L852" s="10"/>
      <c r="M852" s="83"/>
      <c r="N852" s="115"/>
      <c r="O852" s="10"/>
      <c r="P852" s="10"/>
      <c r="Q852" s="480"/>
      <c r="R852" s="480"/>
      <c r="S852" s="10"/>
      <c r="T852" s="10"/>
      <c r="U852" s="10"/>
      <c r="V852" s="10"/>
      <c r="W852" s="10"/>
      <c r="X852" s="10"/>
      <c r="Y852" s="10"/>
      <c r="Z852" s="10"/>
      <c r="AA852" s="10"/>
    </row>
    <row r="853" spans="1:27" ht="15.75" customHeight="1">
      <c r="A853" s="83"/>
      <c r="B853" s="83"/>
      <c r="C853" s="129"/>
      <c r="D853" s="10"/>
      <c r="E853" s="129"/>
      <c r="F853" s="129"/>
      <c r="G853" s="129"/>
      <c r="H853" s="10"/>
      <c r="I853" s="10"/>
      <c r="J853" s="10"/>
      <c r="K853" s="10"/>
      <c r="L853" s="10"/>
      <c r="M853" s="83"/>
      <c r="N853" s="115"/>
      <c r="O853" s="10"/>
      <c r="P853" s="10"/>
      <c r="Q853" s="480"/>
      <c r="R853" s="480"/>
      <c r="S853" s="10"/>
      <c r="T853" s="10"/>
      <c r="U853" s="10"/>
      <c r="V853" s="10"/>
      <c r="W853" s="10"/>
      <c r="X853" s="10"/>
      <c r="Y853" s="10"/>
      <c r="Z853" s="10"/>
      <c r="AA853" s="10"/>
    </row>
    <row r="854" spans="1:27" ht="15.75" customHeight="1">
      <c r="A854" s="83"/>
      <c r="B854" s="83"/>
      <c r="C854" s="129"/>
      <c r="D854" s="10"/>
      <c r="E854" s="129"/>
      <c r="F854" s="129"/>
      <c r="G854" s="129"/>
      <c r="H854" s="10"/>
      <c r="I854" s="10"/>
      <c r="J854" s="10"/>
      <c r="K854" s="10"/>
      <c r="L854" s="10"/>
      <c r="M854" s="83"/>
      <c r="N854" s="115"/>
      <c r="O854" s="10"/>
      <c r="P854" s="10"/>
      <c r="Q854" s="480"/>
      <c r="R854" s="480"/>
      <c r="S854" s="10"/>
      <c r="T854" s="10"/>
      <c r="U854" s="10"/>
      <c r="V854" s="10"/>
      <c r="W854" s="10"/>
      <c r="X854" s="10"/>
      <c r="Y854" s="10"/>
      <c r="Z854" s="10"/>
      <c r="AA854" s="10"/>
    </row>
    <row r="855" spans="1:27" ht="15.75" customHeight="1">
      <c r="A855" s="83"/>
      <c r="B855" s="83"/>
      <c r="C855" s="129"/>
      <c r="D855" s="10"/>
      <c r="E855" s="129"/>
      <c r="F855" s="129"/>
      <c r="G855" s="129"/>
      <c r="H855" s="10"/>
      <c r="I855" s="10"/>
      <c r="J855" s="10"/>
      <c r="K855" s="10"/>
      <c r="L855" s="10"/>
      <c r="M855" s="83"/>
      <c r="N855" s="115"/>
      <c r="O855" s="10"/>
      <c r="P855" s="10"/>
      <c r="Q855" s="480"/>
      <c r="R855" s="480"/>
      <c r="S855" s="10"/>
      <c r="T855" s="10"/>
      <c r="U855" s="10"/>
      <c r="V855" s="10"/>
      <c r="W855" s="10"/>
      <c r="X855" s="10"/>
      <c r="Y855" s="10"/>
      <c r="Z855" s="10"/>
      <c r="AA855" s="10"/>
    </row>
    <row r="856" spans="1:27" ht="15.75" customHeight="1">
      <c r="A856" s="83"/>
      <c r="B856" s="83"/>
      <c r="C856" s="129"/>
      <c r="D856" s="10"/>
      <c r="E856" s="129"/>
      <c r="F856" s="129"/>
      <c r="G856" s="129"/>
      <c r="H856" s="10"/>
      <c r="I856" s="10"/>
      <c r="J856" s="10"/>
      <c r="K856" s="10"/>
      <c r="L856" s="10"/>
      <c r="M856" s="83"/>
      <c r="N856" s="115"/>
      <c r="O856" s="10"/>
      <c r="P856" s="10"/>
      <c r="Q856" s="480"/>
      <c r="R856" s="480"/>
      <c r="S856" s="10"/>
      <c r="T856" s="10"/>
      <c r="U856" s="10"/>
      <c r="V856" s="10"/>
      <c r="W856" s="10"/>
      <c r="X856" s="10"/>
      <c r="Y856" s="10"/>
      <c r="Z856" s="10"/>
      <c r="AA856" s="10"/>
    </row>
    <row r="857" spans="1:27" ht="15.75" customHeight="1">
      <c r="A857" s="83"/>
      <c r="B857" s="83"/>
      <c r="C857" s="129"/>
      <c r="D857" s="10"/>
      <c r="E857" s="129"/>
      <c r="F857" s="129"/>
      <c r="G857" s="129"/>
      <c r="H857" s="10"/>
      <c r="I857" s="10"/>
      <c r="J857" s="10"/>
      <c r="K857" s="10"/>
      <c r="L857" s="10"/>
      <c r="M857" s="83"/>
      <c r="N857" s="115"/>
      <c r="O857" s="10"/>
      <c r="P857" s="10"/>
      <c r="Q857" s="480"/>
      <c r="R857" s="480"/>
      <c r="S857" s="10"/>
      <c r="T857" s="10"/>
      <c r="U857" s="10"/>
      <c r="V857" s="10"/>
      <c r="W857" s="10"/>
      <c r="X857" s="10"/>
      <c r="Y857" s="10"/>
      <c r="Z857" s="10"/>
      <c r="AA857" s="10"/>
    </row>
    <row r="858" spans="1:27" ht="15.75" customHeight="1">
      <c r="A858" s="83"/>
      <c r="B858" s="83"/>
      <c r="C858" s="129"/>
      <c r="D858" s="10"/>
      <c r="E858" s="129"/>
      <c r="F858" s="129"/>
      <c r="G858" s="129"/>
      <c r="H858" s="10"/>
      <c r="I858" s="10"/>
      <c r="J858" s="10"/>
      <c r="K858" s="10"/>
      <c r="L858" s="10"/>
      <c r="M858" s="83"/>
      <c r="N858" s="115"/>
      <c r="O858" s="10"/>
      <c r="P858" s="10"/>
      <c r="Q858" s="480"/>
      <c r="R858" s="480"/>
      <c r="S858" s="10"/>
      <c r="T858" s="10"/>
      <c r="U858" s="10"/>
      <c r="V858" s="10"/>
      <c r="W858" s="10"/>
      <c r="X858" s="10"/>
      <c r="Y858" s="10"/>
      <c r="Z858" s="10"/>
      <c r="AA858" s="10"/>
    </row>
    <row r="859" spans="1:27" ht="15.75" customHeight="1">
      <c r="A859" s="83"/>
      <c r="B859" s="83"/>
      <c r="C859" s="129"/>
      <c r="D859" s="10"/>
      <c r="E859" s="129"/>
      <c r="F859" s="129"/>
      <c r="G859" s="129"/>
      <c r="H859" s="10"/>
      <c r="I859" s="10"/>
      <c r="J859" s="10"/>
      <c r="K859" s="10"/>
      <c r="L859" s="10"/>
      <c r="M859" s="83"/>
      <c r="N859" s="115"/>
      <c r="O859" s="10"/>
      <c r="P859" s="10"/>
      <c r="Q859" s="480"/>
      <c r="R859" s="480"/>
      <c r="S859" s="10"/>
      <c r="T859" s="10"/>
      <c r="U859" s="10"/>
      <c r="V859" s="10"/>
      <c r="W859" s="10"/>
      <c r="X859" s="10"/>
      <c r="Y859" s="10"/>
      <c r="Z859" s="10"/>
      <c r="AA859" s="10"/>
    </row>
    <row r="860" spans="1:27" ht="15.75" customHeight="1">
      <c r="A860" s="83"/>
      <c r="B860" s="83"/>
      <c r="C860" s="129"/>
      <c r="D860" s="10"/>
      <c r="E860" s="129"/>
      <c r="F860" s="129"/>
      <c r="G860" s="129"/>
      <c r="H860" s="10"/>
      <c r="I860" s="10"/>
      <c r="J860" s="10"/>
      <c r="K860" s="10"/>
      <c r="L860" s="10"/>
      <c r="M860" s="83"/>
      <c r="N860" s="115"/>
      <c r="O860" s="10"/>
      <c r="P860" s="10"/>
      <c r="Q860" s="480"/>
      <c r="R860" s="480"/>
      <c r="S860" s="10"/>
      <c r="T860" s="10"/>
      <c r="U860" s="10"/>
      <c r="V860" s="10"/>
      <c r="W860" s="10"/>
      <c r="X860" s="10"/>
      <c r="Y860" s="10"/>
      <c r="Z860" s="10"/>
      <c r="AA860" s="10"/>
    </row>
    <row r="861" spans="1:27" ht="15.75" customHeight="1">
      <c r="A861" s="83"/>
      <c r="B861" s="83"/>
      <c r="C861" s="129"/>
      <c r="D861" s="10"/>
      <c r="E861" s="129"/>
      <c r="F861" s="129"/>
      <c r="G861" s="129"/>
      <c r="H861" s="10"/>
      <c r="I861" s="10"/>
      <c r="J861" s="10"/>
      <c r="K861" s="10"/>
      <c r="L861" s="10"/>
      <c r="M861" s="83"/>
      <c r="N861" s="115"/>
      <c r="O861" s="10"/>
      <c r="P861" s="10"/>
      <c r="Q861" s="480"/>
      <c r="R861" s="480"/>
      <c r="S861" s="10"/>
      <c r="T861" s="10"/>
      <c r="U861" s="10"/>
      <c r="V861" s="10"/>
      <c r="W861" s="10"/>
      <c r="X861" s="10"/>
      <c r="Y861" s="10"/>
      <c r="Z861" s="10"/>
      <c r="AA861" s="10"/>
    </row>
    <row r="862" spans="1:27" ht="15.75" customHeight="1">
      <c r="A862" s="83"/>
      <c r="B862" s="83"/>
      <c r="C862" s="129"/>
      <c r="D862" s="10"/>
      <c r="E862" s="129"/>
      <c r="F862" s="129"/>
      <c r="G862" s="129"/>
      <c r="H862" s="10"/>
      <c r="I862" s="10"/>
      <c r="J862" s="10"/>
      <c r="K862" s="10"/>
      <c r="L862" s="10"/>
      <c r="M862" s="83"/>
      <c r="N862" s="115"/>
      <c r="O862" s="10"/>
      <c r="P862" s="10"/>
      <c r="Q862" s="480"/>
      <c r="R862" s="480"/>
      <c r="S862" s="10"/>
      <c r="T862" s="10"/>
      <c r="U862" s="10"/>
      <c r="V862" s="10"/>
      <c r="W862" s="10"/>
      <c r="X862" s="10"/>
      <c r="Y862" s="10"/>
      <c r="Z862" s="10"/>
      <c r="AA862" s="10"/>
    </row>
    <row r="863" spans="1:27" ht="15.75" customHeight="1">
      <c r="A863" s="83"/>
      <c r="B863" s="83"/>
      <c r="C863" s="129"/>
      <c r="D863" s="10"/>
      <c r="E863" s="129"/>
      <c r="F863" s="129"/>
      <c r="G863" s="129"/>
      <c r="H863" s="10"/>
      <c r="I863" s="10"/>
      <c r="J863" s="10"/>
      <c r="K863" s="10"/>
      <c r="L863" s="10"/>
      <c r="M863" s="83"/>
      <c r="N863" s="115"/>
      <c r="O863" s="10"/>
      <c r="P863" s="10"/>
      <c r="Q863" s="480"/>
      <c r="R863" s="480"/>
      <c r="S863" s="10"/>
      <c r="T863" s="10"/>
      <c r="U863" s="10"/>
      <c r="V863" s="10"/>
      <c r="W863" s="10"/>
      <c r="X863" s="10"/>
      <c r="Y863" s="10"/>
      <c r="Z863" s="10"/>
      <c r="AA863" s="10"/>
    </row>
    <row r="864" spans="1:27" ht="15.75" customHeight="1">
      <c r="A864" s="83"/>
      <c r="B864" s="83"/>
      <c r="C864" s="129"/>
      <c r="D864" s="10"/>
      <c r="E864" s="129"/>
      <c r="F864" s="129"/>
      <c r="G864" s="129"/>
      <c r="H864" s="10"/>
      <c r="I864" s="10"/>
      <c r="J864" s="10"/>
      <c r="K864" s="10"/>
      <c r="L864" s="10"/>
      <c r="M864" s="83"/>
      <c r="N864" s="115"/>
      <c r="O864" s="10"/>
      <c r="P864" s="10"/>
      <c r="Q864" s="480"/>
      <c r="R864" s="480"/>
      <c r="S864" s="10"/>
      <c r="T864" s="10"/>
      <c r="U864" s="10"/>
      <c r="V864" s="10"/>
      <c r="W864" s="10"/>
      <c r="X864" s="10"/>
      <c r="Y864" s="10"/>
      <c r="Z864" s="10"/>
      <c r="AA864" s="10"/>
    </row>
    <row r="865" spans="1:27" ht="15.75" customHeight="1">
      <c r="A865" s="83"/>
      <c r="B865" s="83"/>
      <c r="C865" s="129"/>
      <c r="D865" s="10"/>
      <c r="E865" s="129"/>
      <c r="F865" s="129"/>
      <c r="G865" s="129"/>
      <c r="H865" s="10"/>
      <c r="I865" s="10"/>
      <c r="J865" s="10"/>
      <c r="K865" s="10"/>
      <c r="L865" s="10"/>
      <c r="M865" s="83"/>
      <c r="N865" s="115"/>
      <c r="O865" s="10"/>
      <c r="P865" s="10"/>
      <c r="Q865" s="480"/>
      <c r="R865" s="480"/>
      <c r="S865" s="10"/>
      <c r="T865" s="10"/>
      <c r="U865" s="10"/>
      <c r="V865" s="10"/>
      <c r="W865" s="10"/>
      <c r="X865" s="10"/>
      <c r="Y865" s="10"/>
      <c r="Z865" s="10"/>
      <c r="AA865" s="10"/>
    </row>
    <row r="866" spans="1:27" ht="15.75" customHeight="1">
      <c r="A866" s="83"/>
      <c r="B866" s="83"/>
      <c r="C866" s="129"/>
      <c r="D866" s="10"/>
      <c r="E866" s="129"/>
      <c r="F866" s="129"/>
      <c r="G866" s="129"/>
      <c r="H866" s="10"/>
      <c r="I866" s="10"/>
      <c r="J866" s="10"/>
      <c r="K866" s="10"/>
      <c r="L866" s="10"/>
      <c r="M866" s="83"/>
      <c r="N866" s="115"/>
      <c r="O866" s="10"/>
      <c r="P866" s="10"/>
      <c r="Q866" s="480"/>
      <c r="R866" s="480"/>
      <c r="S866" s="10"/>
      <c r="T866" s="10"/>
      <c r="U866" s="10"/>
      <c r="V866" s="10"/>
      <c r="W866" s="10"/>
      <c r="X866" s="10"/>
      <c r="Y866" s="10"/>
      <c r="Z866" s="10"/>
      <c r="AA866" s="10"/>
    </row>
    <row r="867" spans="1:27" ht="15.75" customHeight="1">
      <c r="A867" s="83"/>
      <c r="B867" s="83"/>
      <c r="C867" s="129"/>
      <c r="D867" s="10"/>
      <c r="E867" s="129"/>
      <c r="F867" s="129"/>
      <c r="G867" s="129"/>
      <c r="H867" s="10"/>
      <c r="I867" s="10"/>
      <c r="J867" s="10"/>
      <c r="K867" s="10"/>
      <c r="L867" s="10"/>
      <c r="M867" s="83"/>
      <c r="N867" s="115"/>
      <c r="O867" s="10"/>
      <c r="P867" s="10"/>
      <c r="Q867" s="480"/>
      <c r="R867" s="480"/>
      <c r="S867" s="10"/>
      <c r="T867" s="10"/>
      <c r="U867" s="10"/>
      <c r="V867" s="10"/>
      <c r="W867" s="10"/>
      <c r="X867" s="10"/>
      <c r="Y867" s="10"/>
      <c r="Z867" s="10"/>
      <c r="AA867" s="10"/>
    </row>
    <row r="868" spans="1:27" ht="15.75" customHeight="1">
      <c r="A868" s="83"/>
      <c r="B868" s="83"/>
      <c r="C868" s="129"/>
      <c r="D868" s="10"/>
      <c r="E868" s="129"/>
      <c r="F868" s="129"/>
      <c r="G868" s="129"/>
      <c r="H868" s="10"/>
      <c r="I868" s="10"/>
      <c r="J868" s="10"/>
      <c r="K868" s="10"/>
      <c r="L868" s="10"/>
      <c r="M868" s="83"/>
      <c r="N868" s="115"/>
      <c r="O868" s="10"/>
      <c r="P868" s="10"/>
      <c r="Q868" s="480"/>
      <c r="R868" s="480"/>
      <c r="S868" s="10"/>
      <c r="T868" s="10"/>
      <c r="U868" s="10"/>
      <c r="V868" s="10"/>
      <c r="W868" s="10"/>
      <c r="X868" s="10"/>
      <c r="Y868" s="10"/>
      <c r="Z868" s="10"/>
      <c r="AA868" s="10"/>
    </row>
    <row r="869" spans="1:27" ht="15.75" customHeight="1">
      <c r="A869" s="83"/>
      <c r="B869" s="83"/>
      <c r="C869" s="129"/>
      <c r="D869" s="10"/>
      <c r="E869" s="129"/>
      <c r="F869" s="129"/>
      <c r="G869" s="129"/>
      <c r="H869" s="10"/>
      <c r="I869" s="10"/>
      <c r="J869" s="10"/>
      <c r="K869" s="10"/>
      <c r="L869" s="10"/>
      <c r="M869" s="83"/>
      <c r="N869" s="115"/>
      <c r="O869" s="10"/>
      <c r="P869" s="10"/>
      <c r="Q869" s="480"/>
      <c r="R869" s="480"/>
      <c r="S869" s="10"/>
      <c r="T869" s="10"/>
      <c r="U869" s="10"/>
      <c r="V869" s="10"/>
      <c r="W869" s="10"/>
      <c r="X869" s="10"/>
      <c r="Y869" s="10"/>
      <c r="Z869" s="10"/>
      <c r="AA869" s="10"/>
    </row>
    <row r="870" spans="1:27" ht="15.75" customHeight="1">
      <c r="A870" s="83"/>
      <c r="B870" s="83"/>
      <c r="C870" s="129"/>
      <c r="D870" s="10"/>
      <c r="E870" s="129"/>
      <c r="F870" s="129"/>
      <c r="G870" s="129"/>
      <c r="H870" s="10"/>
      <c r="I870" s="10"/>
      <c r="J870" s="10"/>
      <c r="K870" s="10"/>
      <c r="L870" s="10"/>
      <c r="M870" s="83"/>
      <c r="N870" s="115"/>
      <c r="O870" s="10"/>
      <c r="P870" s="10"/>
      <c r="Q870" s="480"/>
      <c r="R870" s="480"/>
      <c r="S870" s="10"/>
      <c r="T870" s="10"/>
      <c r="U870" s="10"/>
      <c r="V870" s="10"/>
      <c r="W870" s="10"/>
      <c r="X870" s="10"/>
      <c r="Y870" s="10"/>
      <c r="Z870" s="10"/>
      <c r="AA870" s="10"/>
    </row>
    <row r="871" spans="1:27" ht="15.75" customHeight="1">
      <c r="A871" s="83"/>
      <c r="B871" s="83"/>
      <c r="C871" s="129"/>
      <c r="D871" s="10"/>
      <c r="E871" s="129"/>
      <c r="F871" s="129"/>
      <c r="G871" s="129"/>
      <c r="H871" s="10"/>
      <c r="I871" s="10"/>
      <c r="J871" s="10"/>
      <c r="K871" s="10"/>
      <c r="L871" s="10"/>
      <c r="M871" s="83"/>
      <c r="N871" s="115"/>
      <c r="O871" s="10"/>
      <c r="P871" s="10"/>
      <c r="Q871" s="480"/>
      <c r="R871" s="480"/>
      <c r="S871" s="10"/>
      <c r="T871" s="10"/>
      <c r="U871" s="10"/>
      <c r="V871" s="10"/>
      <c r="W871" s="10"/>
      <c r="X871" s="10"/>
      <c r="Y871" s="10"/>
      <c r="Z871" s="10"/>
      <c r="AA871" s="10"/>
    </row>
    <row r="872" spans="1:27" ht="15.75" customHeight="1">
      <c r="A872" s="83"/>
      <c r="B872" s="83"/>
      <c r="C872" s="129"/>
      <c r="D872" s="10"/>
      <c r="E872" s="129"/>
      <c r="F872" s="129"/>
      <c r="G872" s="129"/>
      <c r="H872" s="10"/>
      <c r="I872" s="10"/>
      <c r="J872" s="10"/>
      <c r="K872" s="10"/>
      <c r="L872" s="10"/>
      <c r="M872" s="83"/>
      <c r="N872" s="115"/>
      <c r="O872" s="10"/>
      <c r="P872" s="10"/>
      <c r="Q872" s="480"/>
      <c r="R872" s="480"/>
      <c r="S872" s="10"/>
      <c r="T872" s="10"/>
      <c r="U872" s="10"/>
      <c r="V872" s="10"/>
      <c r="W872" s="10"/>
      <c r="X872" s="10"/>
      <c r="Y872" s="10"/>
      <c r="Z872" s="10"/>
      <c r="AA872" s="10"/>
    </row>
    <row r="873" spans="1:27" ht="15.75" customHeight="1">
      <c r="A873" s="83"/>
      <c r="B873" s="83"/>
      <c r="C873" s="129"/>
      <c r="D873" s="10"/>
      <c r="E873" s="129"/>
      <c r="F873" s="129"/>
      <c r="G873" s="129"/>
      <c r="H873" s="10"/>
      <c r="I873" s="10"/>
      <c r="J873" s="10"/>
      <c r="K873" s="10"/>
      <c r="L873" s="10"/>
      <c r="M873" s="83"/>
      <c r="N873" s="115"/>
      <c r="O873" s="10"/>
      <c r="P873" s="10"/>
      <c r="Q873" s="480"/>
      <c r="R873" s="480"/>
      <c r="S873" s="10"/>
      <c r="T873" s="10"/>
      <c r="U873" s="10"/>
      <c r="V873" s="10"/>
      <c r="W873" s="10"/>
      <c r="X873" s="10"/>
      <c r="Y873" s="10"/>
      <c r="Z873" s="10"/>
      <c r="AA873" s="10"/>
    </row>
    <row r="874" spans="1:27" ht="15.75" customHeight="1">
      <c r="A874" s="83"/>
      <c r="B874" s="83"/>
      <c r="C874" s="129"/>
      <c r="D874" s="10"/>
      <c r="E874" s="129"/>
      <c r="F874" s="129"/>
      <c r="G874" s="129"/>
      <c r="H874" s="10"/>
      <c r="I874" s="10"/>
      <c r="J874" s="10"/>
      <c r="K874" s="10"/>
      <c r="L874" s="10"/>
      <c r="M874" s="83"/>
      <c r="N874" s="115"/>
      <c r="O874" s="10"/>
      <c r="P874" s="10"/>
      <c r="Q874" s="480"/>
      <c r="R874" s="480"/>
      <c r="S874" s="10"/>
      <c r="T874" s="10"/>
      <c r="U874" s="10"/>
      <c r="V874" s="10"/>
      <c r="W874" s="10"/>
      <c r="X874" s="10"/>
      <c r="Y874" s="10"/>
      <c r="Z874" s="10"/>
      <c r="AA874" s="10"/>
    </row>
    <row r="875" spans="1:27" ht="15.75" customHeight="1">
      <c r="A875" s="83"/>
      <c r="B875" s="83"/>
      <c r="C875" s="129"/>
      <c r="D875" s="10"/>
      <c r="E875" s="129"/>
      <c r="F875" s="129"/>
      <c r="G875" s="129"/>
      <c r="H875" s="10"/>
      <c r="I875" s="10"/>
      <c r="J875" s="10"/>
      <c r="K875" s="10"/>
      <c r="L875" s="10"/>
      <c r="M875" s="83"/>
      <c r="N875" s="115"/>
      <c r="O875" s="10"/>
      <c r="P875" s="10"/>
      <c r="Q875" s="480"/>
      <c r="R875" s="480"/>
      <c r="S875" s="10"/>
      <c r="T875" s="10"/>
      <c r="U875" s="10"/>
      <c r="V875" s="10"/>
      <c r="W875" s="10"/>
      <c r="X875" s="10"/>
      <c r="Y875" s="10"/>
      <c r="Z875" s="10"/>
      <c r="AA875" s="10"/>
    </row>
    <row r="876" spans="1:27" ht="15.75" customHeight="1">
      <c r="A876" s="83"/>
      <c r="B876" s="83"/>
      <c r="C876" s="129"/>
      <c r="D876" s="10"/>
      <c r="E876" s="129"/>
      <c r="F876" s="129"/>
      <c r="G876" s="129"/>
      <c r="H876" s="10"/>
      <c r="I876" s="10"/>
      <c r="J876" s="10"/>
      <c r="K876" s="10"/>
      <c r="L876" s="10"/>
      <c r="M876" s="83"/>
      <c r="N876" s="115"/>
      <c r="O876" s="10"/>
      <c r="P876" s="10"/>
      <c r="Q876" s="480"/>
      <c r="R876" s="480"/>
      <c r="S876" s="10"/>
      <c r="T876" s="10"/>
      <c r="U876" s="10"/>
      <c r="V876" s="10"/>
      <c r="W876" s="10"/>
      <c r="X876" s="10"/>
      <c r="Y876" s="10"/>
      <c r="Z876" s="10"/>
      <c r="AA876" s="10"/>
    </row>
    <row r="877" spans="1:27" ht="15.75" customHeight="1">
      <c r="A877" s="83"/>
      <c r="B877" s="83"/>
      <c r="C877" s="129"/>
      <c r="D877" s="10"/>
      <c r="E877" s="129"/>
      <c r="F877" s="129"/>
      <c r="G877" s="129"/>
      <c r="H877" s="10"/>
      <c r="I877" s="10"/>
      <c r="J877" s="10"/>
      <c r="K877" s="10"/>
      <c r="L877" s="10"/>
      <c r="M877" s="83"/>
      <c r="N877" s="115"/>
      <c r="O877" s="10"/>
      <c r="P877" s="10"/>
      <c r="Q877" s="480"/>
      <c r="R877" s="480"/>
      <c r="S877" s="10"/>
      <c r="T877" s="10"/>
      <c r="U877" s="10"/>
      <c r="V877" s="10"/>
      <c r="W877" s="10"/>
      <c r="X877" s="10"/>
      <c r="Y877" s="10"/>
      <c r="Z877" s="10"/>
      <c r="AA877" s="10"/>
    </row>
    <row r="878" spans="1:27" ht="15.75" customHeight="1">
      <c r="A878" s="83"/>
      <c r="B878" s="83"/>
      <c r="C878" s="129"/>
      <c r="D878" s="10"/>
      <c r="E878" s="129"/>
      <c r="F878" s="129"/>
      <c r="G878" s="129"/>
      <c r="H878" s="10"/>
      <c r="I878" s="10"/>
      <c r="J878" s="10"/>
      <c r="K878" s="10"/>
      <c r="L878" s="10"/>
      <c r="M878" s="83"/>
      <c r="N878" s="115"/>
      <c r="O878" s="10"/>
      <c r="P878" s="10"/>
      <c r="Q878" s="480"/>
      <c r="R878" s="480"/>
      <c r="S878" s="10"/>
      <c r="T878" s="10"/>
      <c r="U878" s="10"/>
      <c r="V878" s="10"/>
      <c r="W878" s="10"/>
      <c r="X878" s="10"/>
      <c r="Y878" s="10"/>
      <c r="Z878" s="10"/>
      <c r="AA878" s="10"/>
    </row>
    <row r="879" spans="1:27" ht="15.75" customHeight="1">
      <c r="A879" s="83"/>
      <c r="B879" s="83"/>
      <c r="C879" s="129"/>
      <c r="D879" s="10"/>
      <c r="E879" s="129"/>
      <c r="F879" s="129"/>
      <c r="G879" s="129"/>
      <c r="H879" s="10"/>
      <c r="I879" s="10"/>
      <c r="J879" s="10"/>
      <c r="K879" s="10"/>
      <c r="L879" s="10"/>
      <c r="M879" s="83"/>
      <c r="N879" s="115"/>
      <c r="O879" s="10"/>
      <c r="P879" s="10"/>
      <c r="Q879" s="480"/>
      <c r="R879" s="480"/>
      <c r="S879" s="10"/>
      <c r="T879" s="10"/>
      <c r="U879" s="10"/>
      <c r="V879" s="10"/>
      <c r="W879" s="10"/>
      <c r="X879" s="10"/>
      <c r="Y879" s="10"/>
      <c r="Z879" s="10"/>
      <c r="AA879" s="10"/>
    </row>
    <row r="880" spans="1:27" ht="15.75" customHeight="1">
      <c r="A880" s="83"/>
      <c r="B880" s="83"/>
      <c r="C880" s="129"/>
      <c r="D880" s="10"/>
      <c r="E880" s="129"/>
      <c r="F880" s="129"/>
      <c r="G880" s="129"/>
      <c r="H880" s="10"/>
      <c r="I880" s="10"/>
      <c r="J880" s="10"/>
      <c r="K880" s="10"/>
      <c r="L880" s="10"/>
      <c r="M880" s="83"/>
      <c r="N880" s="115"/>
      <c r="O880" s="10"/>
      <c r="P880" s="10"/>
      <c r="Q880" s="480"/>
      <c r="R880" s="480"/>
      <c r="S880" s="10"/>
      <c r="T880" s="10"/>
      <c r="U880" s="10"/>
      <c r="V880" s="10"/>
      <c r="W880" s="10"/>
      <c r="X880" s="10"/>
      <c r="Y880" s="10"/>
      <c r="Z880" s="10"/>
      <c r="AA880" s="10"/>
    </row>
    <row r="881" spans="1:27" ht="15.75" customHeight="1">
      <c r="A881" s="83"/>
      <c r="B881" s="83"/>
      <c r="C881" s="129"/>
      <c r="D881" s="10"/>
      <c r="E881" s="129"/>
      <c r="F881" s="129"/>
      <c r="G881" s="129"/>
      <c r="H881" s="10"/>
      <c r="I881" s="10"/>
      <c r="J881" s="10"/>
      <c r="K881" s="10"/>
      <c r="L881" s="10"/>
      <c r="M881" s="83"/>
      <c r="N881" s="115"/>
      <c r="O881" s="10"/>
      <c r="P881" s="10"/>
      <c r="Q881" s="480"/>
      <c r="R881" s="480"/>
      <c r="S881" s="10"/>
      <c r="T881" s="10"/>
      <c r="U881" s="10"/>
      <c r="V881" s="10"/>
      <c r="W881" s="10"/>
      <c r="X881" s="10"/>
      <c r="Y881" s="10"/>
      <c r="Z881" s="10"/>
      <c r="AA881" s="10"/>
    </row>
    <row r="882" spans="1:27" ht="15.75" customHeight="1">
      <c r="A882" s="83"/>
      <c r="B882" s="83"/>
      <c r="C882" s="129"/>
      <c r="D882" s="10"/>
      <c r="E882" s="129"/>
      <c r="F882" s="129"/>
      <c r="G882" s="129"/>
      <c r="H882" s="10"/>
      <c r="I882" s="10"/>
      <c r="J882" s="10"/>
      <c r="K882" s="10"/>
      <c r="L882" s="10"/>
      <c r="M882" s="83"/>
      <c r="N882" s="115"/>
      <c r="O882" s="10"/>
      <c r="P882" s="10"/>
      <c r="Q882" s="480"/>
      <c r="R882" s="480"/>
      <c r="S882" s="10"/>
      <c r="T882" s="10"/>
      <c r="U882" s="10"/>
      <c r="V882" s="10"/>
      <c r="W882" s="10"/>
      <c r="X882" s="10"/>
      <c r="Y882" s="10"/>
      <c r="Z882" s="10"/>
      <c r="AA882" s="10"/>
    </row>
    <row r="883" spans="1:27" ht="15.75" customHeight="1">
      <c r="A883" s="83"/>
      <c r="B883" s="83"/>
      <c r="C883" s="129"/>
      <c r="D883" s="10"/>
      <c r="E883" s="129"/>
      <c r="F883" s="129"/>
      <c r="G883" s="129"/>
      <c r="H883" s="10"/>
      <c r="I883" s="10"/>
      <c r="J883" s="10"/>
      <c r="K883" s="10"/>
      <c r="L883" s="10"/>
      <c r="M883" s="83"/>
      <c r="N883" s="115"/>
      <c r="O883" s="10"/>
      <c r="P883" s="10"/>
      <c r="Q883" s="480"/>
      <c r="R883" s="480"/>
      <c r="S883" s="10"/>
      <c r="T883" s="10"/>
      <c r="U883" s="10"/>
      <c r="V883" s="10"/>
      <c r="W883" s="10"/>
      <c r="X883" s="10"/>
      <c r="Y883" s="10"/>
      <c r="Z883" s="10"/>
      <c r="AA883" s="10"/>
    </row>
    <row r="884" spans="1:27" ht="15.75" customHeight="1">
      <c r="A884" s="83"/>
      <c r="B884" s="83"/>
      <c r="C884" s="129"/>
      <c r="D884" s="10"/>
      <c r="E884" s="129"/>
      <c r="F884" s="129"/>
      <c r="G884" s="129"/>
      <c r="H884" s="10"/>
      <c r="I884" s="10"/>
      <c r="J884" s="10"/>
      <c r="K884" s="10"/>
      <c r="L884" s="10"/>
      <c r="M884" s="83"/>
      <c r="N884" s="115"/>
      <c r="O884" s="10"/>
      <c r="P884" s="10"/>
      <c r="Q884" s="480"/>
      <c r="R884" s="480"/>
      <c r="S884" s="10"/>
      <c r="T884" s="10"/>
      <c r="U884" s="10"/>
      <c r="V884" s="10"/>
      <c r="W884" s="10"/>
      <c r="X884" s="10"/>
      <c r="Y884" s="10"/>
      <c r="Z884" s="10"/>
      <c r="AA884" s="10"/>
    </row>
    <row r="885" spans="1:27" ht="15.75" customHeight="1">
      <c r="A885" s="83"/>
      <c r="B885" s="83"/>
      <c r="C885" s="129"/>
      <c r="D885" s="10"/>
      <c r="E885" s="129"/>
      <c r="F885" s="129"/>
      <c r="G885" s="129"/>
      <c r="H885" s="10"/>
      <c r="I885" s="10"/>
      <c r="J885" s="10"/>
      <c r="K885" s="10"/>
      <c r="L885" s="10"/>
      <c r="M885" s="83"/>
      <c r="N885" s="115"/>
      <c r="O885" s="10"/>
      <c r="P885" s="10"/>
      <c r="Q885" s="480"/>
      <c r="R885" s="480"/>
      <c r="S885" s="10"/>
      <c r="T885" s="10"/>
      <c r="U885" s="10"/>
      <c r="V885" s="10"/>
      <c r="W885" s="10"/>
      <c r="X885" s="10"/>
      <c r="Y885" s="10"/>
      <c r="Z885" s="10"/>
      <c r="AA885" s="10"/>
    </row>
    <row r="886" spans="1:27" ht="15.75" customHeight="1">
      <c r="A886" s="83"/>
      <c r="B886" s="83"/>
      <c r="C886" s="129"/>
      <c r="D886" s="10"/>
      <c r="E886" s="129"/>
      <c r="F886" s="129"/>
      <c r="G886" s="129"/>
      <c r="H886" s="10"/>
      <c r="I886" s="10"/>
      <c r="J886" s="10"/>
      <c r="K886" s="10"/>
      <c r="L886" s="10"/>
      <c r="M886" s="83"/>
      <c r="N886" s="115"/>
      <c r="O886" s="10"/>
      <c r="P886" s="10"/>
      <c r="Q886" s="480"/>
      <c r="R886" s="480"/>
      <c r="S886" s="10"/>
      <c r="T886" s="10"/>
      <c r="U886" s="10"/>
      <c r="V886" s="10"/>
      <c r="W886" s="10"/>
      <c r="X886" s="10"/>
      <c r="Y886" s="10"/>
      <c r="Z886" s="10"/>
      <c r="AA886" s="10"/>
    </row>
    <row r="887" spans="1:27" ht="15.75" customHeight="1">
      <c r="A887" s="83"/>
      <c r="B887" s="83"/>
      <c r="C887" s="129"/>
      <c r="D887" s="10"/>
      <c r="E887" s="129"/>
      <c r="F887" s="129"/>
      <c r="G887" s="129"/>
      <c r="H887" s="10"/>
      <c r="I887" s="10"/>
      <c r="J887" s="10"/>
      <c r="K887" s="10"/>
      <c r="L887" s="10"/>
      <c r="M887" s="83"/>
      <c r="N887" s="115"/>
      <c r="O887" s="10"/>
      <c r="P887" s="10"/>
      <c r="Q887" s="480"/>
      <c r="R887" s="480"/>
      <c r="S887" s="10"/>
      <c r="T887" s="10"/>
      <c r="U887" s="10"/>
      <c r="V887" s="10"/>
      <c r="W887" s="10"/>
      <c r="X887" s="10"/>
      <c r="Y887" s="10"/>
      <c r="Z887" s="10"/>
      <c r="AA887" s="10"/>
    </row>
    <row r="888" spans="1:27" ht="15.75" customHeight="1">
      <c r="A888" s="83"/>
      <c r="B888" s="83"/>
      <c r="C888" s="129"/>
      <c r="D888" s="10"/>
      <c r="E888" s="129"/>
      <c r="F888" s="129"/>
      <c r="G888" s="129"/>
      <c r="H888" s="10"/>
      <c r="I888" s="10"/>
      <c r="J888" s="10"/>
      <c r="K888" s="10"/>
      <c r="L888" s="10"/>
      <c r="M888" s="83"/>
      <c r="N888" s="115"/>
      <c r="O888" s="10"/>
      <c r="P888" s="10"/>
      <c r="Q888" s="480"/>
      <c r="R888" s="480"/>
      <c r="S888" s="10"/>
      <c r="T888" s="10"/>
      <c r="U888" s="10"/>
      <c r="V888" s="10"/>
      <c r="W888" s="10"/>
      <c r="X888" s="10"/>
      <c r="Y888" s="10"/>
      <c r="Z888" s="10"/>
      <c r="AA888" s="10"/>
    </row>
    <row r="889" spans="1:27" ht="15.75" customHeight="1">
      <c r="A889" s="83"/>
      <c r="B889" s="83"/>
      <c r="C889" s="129"/>
      <c r="D889" s="10"/>
      <c r="E889" s="129"/>
      <c r="F889" s="129"/>
      <c r="G889" s="129"/>
      <c r="H889" s="10"/>
      <c r="I889" s="10"/>
      <c r="J889" s="10"/>
      <c r="K889" s="10"/>
      <c r="L889" s="10"/>
      <c r="M889" s="83"/>
      <c r="N889" s="115"/>
      <c r="O889" s="10"/>
      <c r="P889" s="10"/>
      <c r="Q889" s="480"/>
      <c r="R889" s="480"/>
      <c r="S889" s="10"/>
      <c r="T889" s="10"/>
      <c r="U889" s="10"/>
      <c r="V889" s="10"/>
      <c r="W889" s="10"/>
      <c r="X889" s="10"/>
      <c r="Y889" s="10"/>
      <c r="Z889" s="10"/>
      <c r="AA889" s="10"/>
    </row>
    <row r="890" spans="1:27" ht="15.75" customHeight="1">
      <c r="A890" s="83"/>
      <c r="B890" s="83"/>
      <c r="C890" s="129"/>
      <c r="D890" s="10"/>
      <c r="E890" s="129"/>
      <c r="F890" s="129"/>
      <c r="G890" s="129"/>
      <c r="H890" s="10"/>
      <c r="I890" s="10"/>
      <c r="J890" s="10"/>
      <c r="K890" s="10"/>
      <c r="L890" s="10"/>
      <c r="M890" s="83"/>
      <c r="N890" s="115"/>
      <c r="O890" s="10"/>
      <c r="P890" s="10"/>
      <c r="Q890" s="480"/>
      <c r="R890" s="480"/>
      <c r="S890" s="10"/>
      <c r="T890" s="10"/>
      <c r="U890" s="10"/>
      <c r="V890" s="10"/>
      <c r="W890" s="10"/>
      <c r="X890" s="10"/>
      <c r="Y890" s="10"/>
      <c r="Z890" s="10"/>
      <c r="AA890" s="10"/>
    </row>
    <row r="891" spans="1:27" ht="15.75" customHeight="1">
      <c r="A891" s="83"/>
      <c r="B891" s="83"/>
      <c r="C891" s="129"/>
      <c r="D891" s="10"/>
      <c r="E891" s="129"/>
      <c r="F891" s="129"/>
      <c r="G891" s="129"/>
      <c r="H891" s="10"/>
      <c r="I891" s="10"/>
      <c r="J891" s="10"/>
      <c r="K891" s="10"/>
      <c r="L891" s="10"/>
      <c r="M891" s="83"/>
      <c r="N891" s="115"/>
      <c r="O891" s="10"/>
      <c r="P891" s="10"/>
      <c r="Q891" s="480"/>
      <c r="R891" s="480"/>
      <c r="S891" s="10"/>
      <c r="T891" s="10"/>
      <c r="U891" s="10"/>
      <c r="V891" s="10"/>
      <c r="W891" s="10"/>
      <c r="X891" s="10"/>
      <c r="Y891" s="10"/>
      <c r="Z891" s="10"/>
      <c r="AA891" s="10"/>
    </row>
    <row r="892" spans="1:27" ht="15.75" customHeight="1">
      <c r="A892" s="83"/>
      <c r="B892" s="83"/>
      <c r="C892" s="129"/>
      <c r="D892" s="10"/>
      <c r="E892" s="129"/>
      <c r="F892" s="129"/>
      <c r="G892" s="129"/>
      <c r="H892" s="10"/>
      <c r="I892" s="10"/>
      <c r="J892" s="10"/>
      <c r="K892" s="10"/>
      <c r="L892" s="10"/>
      <c r="M892" s="83"/>
      <c r="N892" s="115"/>
      <c r="O892" s="10"/>
      <c r="P892" s="10"/>
      <c r="Q892" s="480"/>
      <c r="R892" s="480"/>
      <c r="S892" s="10"/>
      <c r="T892" s="10"/>
      <c r="U892" s="10"/>
      <c r="V892" s="10"/>
      <c r="W892" s="10"/>
      <c r="X892" s="10"/>
      <c r="Y892" s="10"/>
      <c r="Z892" s="10"/>
      <c r="AA892" s="10"/>
    </row>
    <row r="893" spans="1:27" ht="15.75" customHeight="1">
      <c r="A893" s="83"/>
      <c r="B893" s="83"/>
      <c r="C893" s="129"/>
      <c r="D893" s="10"/>
      <c r="E893" s="129"/>
      <c r="F893" s="129"/>
      <c r="G893" s="129"/>
      <c r="H893" s="10"/>
      <c r="I893" s="10"/>
      <c r="J893" s="10"/>
      <c r="K893" s="10"/>
      <c r="L893" s="10"/>
      <c r="M893" s="83"/>
      <c r="N893" s="115"/>
      <c r="O893" s="10"/>
      <c r="P893" s="10"/>
      <c r="Q893" s="480"/>
      <c r="R893" s="480"/>
      <c r="S893" s="10"/>
      <c r="T893" s="10"/>
      <c r="U893" s="10"/>
      <c r="V893" s="10"/>
      <c r="W893" s="10"/>
      <c r="X893" s="10"/>
      <c r="Y893" s="10"/>
      <c r="Z893" s="10"/>
      <c r="AA893" s="10"/>
    </row>
    <row r="894" spans="1:27" ht="15.75" customHeight="1">
      <c r="A894" s="83"/>
      <c r="B894" s="83"/>
      <c r="C894" s="129"/>
      <c r="D894" s="10"/>
      <c r="E894" s="129"/>
      <c r="F894" s="129"/>
      <c r="G894" s="129"/>
      <c r="H894" s="10"/>
      <c r="I894" s="10"/>
      <c r="J894" s="10"/>
      <c r="K894" s="10"/>
      <c r="L894" s="10"/>
      <c r="M894" s="83"/>
      <c r="N894" s="115"/>
      <c r="O894" s="10"/>
      <c r="P894" s="10"/>
      <c r="Q894" s="480"/>
      <c r="R894" s="480"/>
      <c r="S894" s="10"/>
      <c r="T894" s="10"/>
      <c r="U894" s="10"/>
      <c r="V894" s="10"/>
      <c r="W894" s="10"/>
      <c r="X894" s="10"/>
      <c r="Y894" s="10"/>
      <c r="Z894" s="10"/>
      <c r="AA894" s="10"/>
    </row>
    <row r="895" spans="1:27" ht="15.75" customHeight="1">
      <c r="A895" s="83"/>
      <c r="B895" s="83"/>
      <c r="C895" s="129"/>
      <c r="D895" s="10"/>
      <c r="E895" s="129"/>
      <c r="F895" s="129"/>
      <c r="G895" s="129"/>
      <c r="H895" s="10"/>
      <c r="I895" s="10"/>
      <c r="J895" s="10"/>
      <c r="K895" s="10"/>
      <c r="L895" s="10"/>
      <c r="M895" s="83"/>
      <c r="N895" s="115"/>
      <c r="O895" s="10"/>
      <c r="P895" s="10"/>
      <c r="Q895" s="480"/>
      <c r="R895" s="480"/>
      <c r="S895" s="10"/>
      <c r="T895" s="10"/>
      <c r="U895" s="10"/>
      <c r="V895" s="10"/>
      <c r="W895" s="10"/>
      <c r="X895" s="10"/>
      <c r="Y895" s="10"/>
      <c r="Z895" s="10"/>
      <c r="AA895" s="10"/>
    </row>
    <row r="896" spans="1:27" ht="15.75" customHeight="1">
      <c r="A896" s="83"/>
      <c r="B896" s="83"/>
      <c r="C896" s="129"/>
      <c r="D896" s="10"/>
      <c r="E896" s="129"/>
      <c r="F896" s="129"/>
      <c r="G896" s="129"/>
      <c r="H896" s="10"/>
      <c r="I896" s="10"/>
      <c r="J896" s="10"/>
      <c r="K896" s="10"/>
      <c r="L896" s="10"/>
      <c r="M896" s="83"/>
      <c r="N896" s="115"/>
      <c r="O896" s="10"/>
      <c r="P896" s="10"/>
      <c r="Q896" s="480"/>
      <c r="R896" s="480"/>
      <c r="S896" s="10"/>
      <c r="T896" s="10"/>
      <c r="U896" s="10"/>
      <c r="V896" s="10"/>
      <c r="W896" s="10"/>
      <c r="X896" s="10"/>
      <c r="Y896" s="10"/>
      <c r="Z896" s="10"/>
      <c r="AA896" s="10"/>
    </row>
    <row r="897" spans="1:27" ht="15.75" customHeight="1">
      <c r="A897" s="83"/>
      <c r="B897" s="83"/>
      <c r="C897" s="129"/>
      <c r="D897" s="10"/>
      <c r="E897" s="129"/>
      <c r="F897" s="129"/>
      <c r="G897" s="129"/>
      <c r="H897" s="10"/>
      <c r="I897" s="10"/>
      <c r="J897" s="10"/>
      <c r="K897" s="10"/>
      <c r="L897" s="10"/>
      <c r="M897" s="83"/>
      <c r="N897" s="115"/>
      <c r="O897" s="10"/>
      <c r="P897" s="10"/>
      <c r="Q897" s="480"/>
      <c r="R897" s="480"/>
      <c r="S897" s="10"/>
      <c r="T897" s="10"/>
      <c r="U897" s="10"/>
      <c r="V897" s="10"/>
      <c r="W897" s="10"/>
      <c r="X897" s="10"/>
      <c r="Y897" s="10"/>
      <c r="Z897" s="10"/>
      <c r="AA897" s="10"/>
    </row>
    <row r="898" spans="1:27" ht="15.75" customHeight="1">
      <c r="A898" s="83"/>
      <c r="B898" s="83"/>
      <c r="C898" s="129"/>
      <c r="D898" s="10"/>
      <c r="E898" s="129"/>
      <c r="F898" s="129"/>
      <c r="G898" s="129"/>
      <c r="H898" s="10"/>
      <c r="I898" s="10"/>
      <c r="J898" s="10"/>
      <c r="K898" s="10"/>
      <c r="L898" s="10"/>
      <c r="M898" s="83"/>
      <c r="N898" s="115"/>
      <c r="O898" s="10"/>
      <c r="P898" s="10"/>
      <c r="Q898" s="480"/>
      <c r="R898" s="480"/>
      <c r="S898" s="10"/>
      <c r="T898" s="10"/>
      <c r="U898" s="10"/>
      <c r="V898" s="10"/>
      <c r="W898" s="10"/>
      <c r="X898" s="10"/>
      <c r="Y898" s="10"/>
      <c r="Z898" s="10"/>
      <c r="AA898" s="10"/>
    </row>
    <row r="899" spans="1:27" ht="15.75" customHeight="1">
      <c r="A899" s="83"/>
      <c r="B899" s="83"/>
      <c r="C899" s="129"/>
      <c r="D899" s="10"/>
      <c r="E899" s="129"/>
      <c r="F899" s="129"/>
      <c r="G899" s="129"/>
      <c r="H899" s="10"/>
      <c r="I899" s="10"/>
      <c r="J899" s="10"/>
      <c r="K899" s="10"/>
      <c r="L899" s="10"/>
      <c r="M899" s="83"/>
      <c r="N899" s="115"/>
      <c r="O899" s="10"/>
      <c r="P899" s="10"/>
      <c r="Q899" s="480"/>
      <c r="R899" s="480"/>
      <c r="S899" s="10"/>
      <c r="T899" s="10"/>
      <c r="U899" s="10"/>
      <c r="V899" s="10"/>
      <c r="W899" s="10"/>
      <c r="X899" s="10"/>
      <c r="Y899" s="10"/>
      <c r="Z899" s="10"/>
      <c r="AA899" s="10"/>
    </row>
    <row r="900" spans="1:27" ht="15.75" customHeight="1">
      <c r="A900" s="83"/>
      <c r="B900" s="83"/>
      <c r="C900" s="129"/>
      <c r="D900" s="10"/>
      <c r="E900" s="129"/>
      <c r="F900" s="129"/>
      <c r="G900" s="129"/>
      <c r="H900" s="10"/>
      <c r="I900" s="10"/>
      <c r="J900" s="10"/>
      <c r="K900" s="10"/>
      <c r="L900" s="10"/>
      <c r="M900" s="83"/>
      <c r="N900" s="115"/>
      <c r="O900" s="10"/>
      <c r="P900" s="10"/>
      <c r="Q900" s="480"/>
      <c r="R900" s="480"/>
      <c r="S900" s="10"/>
      <c r="T900" s="10"/>
      <c r="U900" s="10"/>
      <c r="V900" s="10"/>
      <c r="W900" s="10"/>
      <c r="X900" s="10"/>
      <c r="Y900" s="10"/>
      <c r="Z900" s="10"/>
      <c r="AA900" s="10"/>
    </row>
    <row r="901" spans="1:27" ht="15.75" customHeight="1">
      <c r="A901" s="83"/>
      <c r="B901" s="83"/>
      <c r="C901" s="129"/>
      <c r="D901" s="10"/>
      <c r="E901" s="129"/>
      <c r="F901" s="129"/>
      <c r="G901" s="129"/>
      <c r="H901" s="10"/>
      <c r="I901" s="10"/>
      <c r="J901" s="10"/>
      <c r="K901" s="10"/>
      <c r="L901" s="10"/>
      <c r="M901" s="83"/>
      <c r="N901" s="115"/>
      <c r="O901" s="10"/>
      <c r="P901" s="10"/>
      <c r="Q901" s="480"/>
      <c r="R901" s="480"/>
      <c r="S901" s="10"/>
      <c r="T901" s="10"/>
      <c r="U901" s="10"/>
      <c r="V901" s="10"/>
      <c r="W901" s="10"/>
      <c r="X901" s="10"/>
      <c r="Y901" s="10"/>
      <c r="Z901" s="10"/>
      <c r="AA901" s="10"/>
    </row>
    <row r="902" spans="1:27" ht="15.75" customHeight="1">
      <c r="A902" s="83"/>
      <c r="B902" s="83"/>
      <c r="C902" s="129"/>
      <c r="D902" s="10"/>
      <c r="E902" s="129"/>
      <c r="F902" s="129"/>
      <c r="G902" s="129"/>
      <c r="H902" s="10"/>
      <c r="I902" s="10"/>
      <c r="J902" s="10"/>
      <c r="K902" s="10"/>
      <c r="L902" s="10"/>
      <c r="M902" s="83"/>
      <c r="N902" s="115"/>
      <c r="O902" s="10"/>
      <c r="P902" s="10"/>
      <c r="Q902" s="480"/>
      <c r="R902" s="480"/>
      <c r="S902" s="10"/>
      <c r="T902" s="10"/>
      <c r="U902" s="10"/>
      <c r="V902" s="10"/>
      <c r="W902" s="10"/>
      <c r="X902" s="10"/>
      <c r="Y902" s="10"/>
      <c r="Z902" s="10"/>
      <c r="AA902" s="10"/>
    </row>
    <row r="903" spans="1:27" ht="15.75" customHeight="1">
      <c r="A903" s="83"/>
      <c r="B903" s="83"/>
      <c r="C903" s="129"/>
      <c r="D903" s="10"/>
      <c r="E903" s="129"/>
      <c r="F903" s="129"/>
      <c r="G903" s="129"/>
      <c r="H903" s="10"/>
      <c r="I903" s="10"/>
      <c r="J903" s="10"/>
      <c r="K903" s="10"/>
      <c r="L903" s="10"/>
      <c r="M903" s="83"/>
      <c r="N903" s="115"/>
      <c r="O903" s="10"/>
      <c r="P903" s="10"/>
      <c r="Q903" s="480"/>
      <c r="R903" s="480"/>
      <c r="S903" s="10"/>
      <c r="T903" s="10"/>
      <c r="U903" s="10"/>
      <c r="V903" s="10"/>
      <c r="W903" s="10"/>
      <c r="X903" s="10"/>
      <c r="Y903" s="10"/>
      <c r="Z903" s="10"/>
      <c r="AA903" s="10"/>
    </row>
    <row r="904" spans="1:27" ht="15.75" customHeight="1">
      <c r="A904" s="83"/>
      <c r="B904" s="83"/>
      <c r="C904" s="129"/>
      <c r="D904" s="10"/>
      <c r="E904" s="129"/>
      <c r="F904" s="129"/>
      <c r="G904" s="129"/>
      <c r="H904" s="10"/>
      <c r="I904" s="10"/>
      <c r="J904" s="10"/>
      <c r="K904" s="10"/>
      <c r="L904" s="10"/>
      <c r="M904" s="83"/>
      <c r="N904" s="115"/>
      <c r="O904" s="10"/>
      <c r="P904" s="10"/>
      <c r="Q904" s="480"/>
      <c r="R904" s="480"/>
      <c r="S904" s="10"/>
      <c r="T904" s="10"/>
      <c r="U904" s="10"/>
      <c r="V904" s="10"/>
      <c r="W904" s="10"/>
      <c r="X904" s="10"/>
      <c r="Y904" s="10"/>
      <c r="Z904" s="10"/>
      <c r="AA904" s="10"/>
    </row>
    <row r="905" spans="1:27" ht="15.75" customHeight="1">
      <c r="A905" s="83"/>
      <c r="B905" s="83"/>
      <c r="C905" s="129"/>
      <c r="D905" s="10"/>
      <c r="E905" s="129"/>
      <c r="F905" s="129"/>
      <c r="G905" s="129"/>
      <c r="H905" s="10"/>
      <c r="I905" s="10"/>
      <c r="J905" s="10"/>
      <c r="K905" s="10"/>
      <c r="L905" s="10"/>
      <c r="M905" s="83"/>
      <c r="N905" s="115"/>
      <c r="O905" s="10"/>
      <c r="P905" s="10"/>
      <c r="Q905" s="480"/>
      <c r="R905" s="480"/>
      <c r="S905" s="10"/>
      <c r="T905" s="10"/>
      <c r="U905" s="10"/>
      <c r="V905" s="10"/>
      <c r="W905" s="10"/>
      <c r="X905" s="10"/>
      <c r="Y905" s="10"/>
      <c r="Z905" s="10"/>
      <c r="AA905" s="10"/>
    </row>
    <row r="906" spans="1:27" ht="15.75" customHeight="1">
      <c r="A906" s="83"/>
      <c r="B906" s="83"/>
      <c r="C906" s="129"/>
      <c r="D906" s="10"/>
      <c r="E906" s="129"/>
      <c r="F906" s="129"/>
      <c r="G906" s="129"/>
      <c r="H906" s="10"/>
      <c r="I906" s="10"/>
      <c r="J906" s="10"/>
      <c r="K906" s="10"/>
      <c r="L906" s="10"/>
      <c r="M906" s="83"/>
      <c r="N906" s="115"/>
      <c r="O906" s="10"/>
      <c r="P906" s="10"/>
      <c r="Q906" s="480"/>
      <c r="R906" s="480"/>
      <c r="S906" s="10"/>
      <c r="T906" s="10"/>
      <c r="U906" s="10"/>
      <c r="V906" s="10"/>
      <c r="W906" s="10"/>
      <c r="X906" s="10"/>
      <c r="Y906" s="10"/>
      <c r="Z906" s="10"/>
      <c r="AA906" s="10"/>
    </row>
    <row r="907" spans="1:27" ht="15.75" customHeight="1">
      <c r="A907" s="83"/>
      <c r="B907" s="83"/>
      <c r="C907" s="129"/>
      <c r="D907" s="10"/>
      <c r="E907" s="129"/>
      <c r="F907" s="129"/>
      <c r="G907" s="129"/>
      <c r="H907" s="10"/>
      <c r="I907" s="10"/>
      <c r="J907" s="10"/>
      <c r="K907" s="10"/>
      <c r="L907" s="10"/>
      <c r="M907" s="83"/>
      <c r="N907" s="115"/>
      <c r="O907" s="10"/>
      <c r="P907" s="10"/>
      <c r="Q907" s="480"/>
      <c r="R907" s="480"/>
      <c r="S907" s="10"/>
      <c r="T907" s="10"/>
      <c r="U907" s="10"/>
      <c r="V907" s="10"/>
      <c r="W907" s="10"/>
      <c r="X907" s="10"/>
      <c r="Y907" s="10"/>
      <c r="Z907" s="10"/>
      <c r="AA907" s="10"/>
    </row>
    <row r="908" spans="1:27" ht="15.75" customHeight="1">
      <c r="A908" s="83"/>
      <c r="B908" s="83"/>
      <c r="C908" s="129"/>
      <c r="D908" s="10"/>
      <c r="E908" s="129"/>
      <c r="F908" s="129"/>
      <c r="G908" s="129"/>
      <c r="H908" s="10"/>
      <c r="I908" s="10"/>
      <c r="J908" s="10"/>
      <c r="K908" s="10"/>
      <c r="L908" s="10"/>
      <c r="M908" s="83"/>
      <c r="N908" s="115"/>
      <c r="O908" s="10"/>
      <c r="P908" s="10"/>
      <c r="Q908" s="480"/>
      <c r="R908" s="480"/>
      <c r="S908" s="10"/>
      <c r="T908" s="10"/>
      <c r="U908" s="10"/>
      <c r="V908" s="10"/>
      <c r="W908" s="10"/>
      <c r="X908" s="10"/>
      <c r="Y908" s="10"/>
      <c r="Z908" s="10"/>
      <c r="AA908" s="10"/>
    </row>
    <row r="909" spans="1:27" ht="15.75" customHeight="1">
      <c r="A909" s="83"/>
      <c r="B909" s="83"/>
      <c r="C909" s="129"/>
      <c r="D909" s="10"/>
      <c r="E909" s="129"/>
      <c r="F909" s="129"/>
      <c r="G909" s="129"/>
      <c r="H909" s="10"/>
      <c r="I909" s="10"/>
      <c r="J909" s="10"/>
      <c r="K909" s="10"/>
      <c r="L909" s="10"/>
      <c r="M909" s="83"/>
      <c r="N909" s="115"/>
      <c r="O909" s="10"/>
      <c r="P909" s="10"/>
      <c r="Q909" s="480"/>
      <c r="R909" s="480"/>
      <c r="S909" s="10"/>
      <c r="T909" s="10"/>
      <c r="U909" s="10"/>
      <c r="V909" s="10"/>
      <c r="W909" s="10"/>
      <c r="X909" s="10"/>
      <c r="Y909" s="10"/>
      <c r="Z909" s="10"/>
      <c r="AA909" s="10"/>
    </row>
    <row r="910" spans="1:27" ht="15.75" customHeight="1">
      <c r="A910" s="83"/>
      <c r="B910" s="83"/>
      <c r="C910" s="129"/>
      <c r="D910" s="10"/>
      <c r="E910" s="129"/>
      <c r="F910" s="129"/>
      <c r="G910" s="129"/>
      <c r="H910" s="10"/>
      <c r="I910" s="10"/>
      <c r="J910" s="10"/>
      <c r="K910" s="10"/>
      <c r="L910" s="10"/>
      <c r="M910" s="83"/>
      <c r="N910" s="115"/>
      <c r="O910" s="10"/>
      <c r="P910" s="10"/>
      <c r="Q910" s="480"/>
      <c r="R910" s="480"/>
      <c r="S910" s="10"/>
      <c r="T910" s="10"/>
      <c r="U910" s="10"/>
      <c r="V910" s="10"/>
      <c r="W910" s="10"/>
      <c r="X910" s="10"/>
      <c r="Y910" s="10"/>
      <c r="Z910" s="10"/>
      <c r="AA910" s="10"/>
    </row>
    <row r="911" spans="1:27" ht="15.75" customHeight="1">
      <c r="A911" s="83"/>
      <c r="B911" s="83"/>
      <c r="C911" s="129"/>
      <c r="D911" s="10"/>
      <c r="E911" s="129"/>
      <c r="F911" s="129"/>
      <c r="G911" s="129"/>
      <c r="H911" s="10"/>
      <c r="I911" s="10"/>
      <c r="J911" s="10"/>
      <c r="K911" s="10"/>
      <c r="L911" s="10"/>
      <c r="M911" s="83"/>
      <c r="N911" s="115"/>
      <c r="O911" s="10"/>
      <c r="P911" s="10"/>
      <c r="Q911" s="480"/>
      <c r="R911" s="480"/>
      <c r="S911" s="10"/>
      <c r="T911" s="10"/>
      <c r="U911" s="10"/>
      <c r="V911" s="10"/>
      <c r="W911" s="10"/>
      <c r="X911" s="10"/>
      <c r="Y911" s="10"/>
      <c r="Z911" s="10"/>
      <c r="AA911" s="10"/>
    </row>
    <row r="912" spans="1:27" ht="15.75" customHeight="1">
      <c r="A912" s="83"/>
      <c r="B912" s="83"/>
      <c r="C912" s="129"/>
      <c r="D912" s="10"/>
      <c r="E912" s="129"/>
      <c r="F912" s="129"/>
      <c r="G912" s="129"/>
      <c r="H912" s="10"/>
      <c r="I912" s="10"/>
      <c r="J912" s="10"/>
      <c r="K912" s="10"/>
      <c r="L912" s="10"/>
      <c r="M912" s="83"/>
      <c r="N912" s="115"/>
      <c r="O912" s="10"/>
      <c r="P912" s="10"/>
      <c r="Q912" s="480"/>
      <c r="R912" s="480"/>
      <c r="S912" s="10"/>
      <c r="T912" s="10"/>
      <c r="U912" s="10"/>
      <c r="V912" s="10"/>
      <c r="W912" s="10"/>
      <c r="X912" s="10"/>
      <c r="Y912" s="10"/>
      <c r="Z912" s="10"/>
      <c r="AA912" s="10"/>
    </row>
    <row r="913" spans="1:27" ht="15.75" customHeight="1">
      <c r="A913" s="83"/>
      <c r="B913" s="83"/>
      <c r="C913" s="129"/>
      <c r="D913" s="10"/>
      <c r="E913" s="129"/>
      <c r="F913" s="129"/>
      <c r="G913" s="129"/>
      <c r="H913" s="10"/>
      <c r="I913" s="10"/>
      <c r="J913" s="10"/>
      <c r="K913" s="10"/>
      <c r="L913" s="10"/>
      <c r="M913" s="83"/>
      <c r="N913" s="115"/>
      <c r="O913" s="10"/>
      <c r="P913" s="10"/>
      <c r="Q913" s="480"/>
      <c r="R913" s="480"/>
      <c r="S913" s="10"/>
      <c r="T913" s="10"/>
      <c r="U913" s="10"/>
      <c r="V913" s="10"/>
      <c r="W913" s="10"/>
      <c r="X913" s="10"/>
      <c r="Y913" s="10"/>
      <c r="Z913" s="10"/>
      <c r="AA913" s="10"/>
    </row>
    <row r="914" spans="1:27" ht="15.75" customHeight="1">
      <c r="A914" s="83"/>
      <c r="B914" s="83"/>
      <c r="C914" s="129"/>
      <c r="D914" s="10"/>
      <c r="E914" s="129"/>
      <c r="F914" s="129"/>
      <c r="G914" s="129"/>
      <c r="H914" s="10"/>
      <c r="I914" s="10"/>
      <c r="J914" s="10"/>
      <c r="K914" s="10"/>
      <c r="L914" s="10"/>
      <c r="M914" s="83"/>
      <c r="N914" s="115"/>
      <c r="O914" s="10"/>
      <c r="P914" s="10"/>
      <c r="Q914" s="480"/>
      <c r="R914" s="480"/>
      <c r="S914" s="10"/>
      <c r="T914" s="10"/>
      <c r="U914" s="10"/>
      <c r="V914" s="10"/>
      <c r="W914" s="10"/>
      <c r="X914" s="10"/>
      <c r="Y914" s="10"/>
      <c r="Z914" s="10"/>
      <c r="AA914" s="10"/>
    </row>
    <row r="915" spans="1:27" ht="15.75" customHeight="1">
      <c r="A915" s="83"/>
      <c r="B915" s="83"/>
      <c r="C915" s="129"/>
      <c r="D915" s="10"/>
      <c r="E915" s="129"/>
      <c r="F915" s="129"/>
      <c r="G915" s="129"/>
      <c r="H915" s="10"/>
      <c r="I915" s="10"/>
      <c r="J915" s="10"/>
      <c r="K915" s="10"/>
      <c r="L915" s="10"/>
      <c r="M915" s="83"/>
      <c r="N915" s="115"/>
      <c r="O915" s="10"/>
      <c r="P915" s="10"/>
      <c r="Q915" s="480"/>
      <c r="R915" s="480"/>
      <c r="S915" s="10"/>
      <c r="T915" s="10"/>
      <c r="U915" s="10"/>
      <c r="V915" s="10"/>
      <c r="W915" s="10"/>
      <c r="X915" s="10"/>
      <c r="Y915" s="10"/>
      <c r="Z915" s="10"/>
      <c r="AA915" s="10"/>
    </row>
    <row r="916" spans="1:27" ht="15.75" customHeight="1">
      <c r="A916" s="83"/>
      <c r="B916" s="83"/>
      <c r="C916" s="129"/>
      <c r="D916" s="10"/>
      <c r="E916" s="129"/>
      <c r="F916" s="129"/>
      <c r="G916" s="129"/>
      <c r="H916" s="10"/>
      <c r="I916" s="10"/>
      <c r="J916" s="10"/>
      <c r="K916" s="10"/>
      <c r="L916" s="10"/>
      <c r="M916" s="83"/>
      <c r="N916" s="115"/>
      <c r="O916" s="10"/>
      <c r="P916" s="10"/>
      <c r="Q916" s="480"/>
      <c r="R916" s="480"/>
      <c r="S916" s="10"/>
      <c r="T916" s="10"/>
      <c r="U916" s="10"/>
      <c r="V916" s="10"/>
      <c r="W916" s="10"/>
      <c r="X916" s="10"/>
      <c r="Y916" s="10"/>
      <c r="Z916" s="10"/>
      <c r="AA916" s="10"/>
    </row>
  </sheetData>
  <autoFilter ref="A1:AA245" xr:uid="{00000000-0001-0000-0300-000000000000}">
    <filterColumn colId="16">
      <filters>
        <filter val="Test data"/>
      </filters>
    </filterColumn>
  </autoFilter>
  <conditionalFormatting sqref="G1:G2">
    <cfRule type="cellIs" dxfId="272" priority="76" operator="equal">
      <formula>"High"</formula>
    </cfRule>
    <cfRule type="cellIs" dxfId="271" priority="77" operator="equal">
      <formula>"Medium"</formula>
    </cfRule>
    <cfRule type="cellIs" dxfId="270" priority="78" operator="equal">
      <formula>"Low"</formula>
    </cfRule>
  </conditionalFormatting>
  <conditionalFormatting sqref="G66">
    <cfRule type="cellIs" dxfId="269" priority="73" operator="equal">
      <formula>"High"</formula>
    </cfRule>
    <cfRule type="cellIs" dxfId="268" priority="74" operator="equal">
      <formula>"Medium"</formula>
    </cfRule>
    <cfRule type="cellIs" dxfId="267" priority="75" operator="equal">
      <formula>"Low"</formula>
    </cfRule>
  </conditionalFormatting>
  <conditionalFormatting sqref="G3:G4">
    <cfRule type="cellIs" dxfId="266" priority="72" operator="equal">
      <formula>"High"</formula>
    </cfRule>
  </conditionalFormatting>
  <conditionalFormatting sqref="G3:G4">
    <cfRule type="cellIs" dxfId="265" priority="71" operator="equal">
      <formula>"Medium"</formula>
    </cfRule>
  </conditionalFormatting>
  <conditionalFormatting sqref="G3:G4">
    <cfRule type="cellIs" dxfId="264" priority="70" operator="equal">
      <formula>"Low"</formula>
    </cfRule>
  </conditionalFormatting>
  <conditionalFormatting sqref="G83">
    <cfRule type="cellIs" dxfId="263" priority="67" operator="equal">
      <formula>"High"</formula>
    </cfRule>
    <cfRule type="cellIs" dxfId="262" priority="68" operator="equal">
      <formula>"Medium"</formula>
    </cfRule>
    <cfRule type="cellIs" dxfId="261" priority="69" operator="equal">
      <formula>"Low"</formula>
    </cfRule>
  </conditionalFormatting>
  <conditionalFormatting sqref="G95">
    <cfRule type="cellIs" dxfId="260" priority="64" operator="equal">
      <formula>"High"</formula>
    </cfRule>
    <cfRule type="cellIs" dxfId="259" priority="65" operator="equal">
      <formula>"Medium"</formula>
    </cfRule>
    <cfRule type="cellIs" dxfId="258" priority="66" operator="equal">
      <formula>"Low"</formula>
    </cfRule>
  </conditionalFormatting>
  <conditionalFormatting sqref="G14">
    <cfRule type="cellIs" dxfId="257" priority="63" operator="equal">
      <formula>"High"</formula>
    </cfRule>
  </conditionalFormatting>
  <conditionalFormatting sqref="G14">
    <cfRule type="cellIs" dxfId="256" priority="62" operator="equal">
      <formula>"Medium"</formula>
    </cfRule>
  </conditionalFormatting>
  <conditionalFormatting sqref="G14">
    <cfRule type="cellIs" dxfId="255" priority="61" operator="equal">
      <formula>"Low"</formula>
    </cfRule>
  </conditionalFormatting>
  <conditionalFormatting sqref="G15">
    <cfRule type="cellIs" dxfId="254" priority="60" operator="equal">
      <formula>"High"</formula>
    </cfRule>
  </conditionalFormatting>
  <conditionalFormatting sqref="G15">
    <cfRule type="cellIs" dxfId="253" priority="59" operator="equal">
      <formula>"Medium"</formula>
    </cfRule>
  </conditionalFormatting>
  <conditionalFormatting sqref="G15">
    <cfRule type="cellIs" dxfId="252" priority="58" operator="equal">
      <formula>"Low"</formula>
    </cfRule>
  </conditionalFormatting>
  <conditionalFormatting sqref="G20">
    <cfRule type="cellIs" dxfId="251" priority="57" operator="equal">
      <formula>"High"</formula>
    </cfRule>
  </conditionalFormatting>
  <conditionalFormatting sqref="G20">
    <cfRule type="cellIs" dxfId="250" priority="56" operator="equal">
      <formula>"Medium"</formula>
    </cfRule>
  </conditionalFormatting>
  <conditionalFormatting sqref="G20">
    <cfRule type="cellIs" dxfId="249" priority="55" operator="equal">
      <formula>"Low"</formula>
    </cfRule>
  </conditionalFormatting>
  <conditionalFormatting sqref="G22">
    <cfRule type="cellIs" dxfId="248" priority="54" operator="equal">
      <formula>"High"</formula>
    </cfRule>
  </conditionalFormatting>
  <conditionalFormatting sqref="G22">
    <cfRule type="cellIs" dxfId="247" priority="53" operator="equal">
      <formula>"Medium"</formula>
    </cfRule>
  </conditionalFormatting>
  <conditionalFormatting sqref="G22">
    <cfRule type="cellIs" dxfId="246" priority="52" operator="equal">
      <formula>"Low"</formula>
    </cfRule>
  </conditionalFormatting>
  <conditionalFormatting sqref="G32">
    <cfRule type="cellIs" dxfId="245" priority="51" operator="equal">
      <formula>"High"</formula>
    </cfRule>
  </conditionalFormatting>
  <conditionalFormatting sqref="G32">
    <cfRule type="cellIs" dxfId="244" priority="50" operator="equal">
      <formula>"Medium"</formula>
    </cfRule>
  </conditionalFormatting>
  <conditionalFormatting sqref="G32">
    <cfRule type="cellIs" dxfId="243" priority="49" operator="equal">
      <formula>"Low"</formula>
    </cfRule>
  </conditionalFormatting>
  <conditionalFormatting sqref="G34">
    <cfRule type="cellIs" dxfId="242" priority="48" operator="equal">
      <formula>"High"</formula>
    </cfRule>
  </conditionalFormatting>
  <conditionalFormatting sqref="G34">
    <cfRule type="cellIs" dxfId="241" priority="47" operator="equal">
      <formula>"Medium"</formula>
    </cfRule>
  </conditionalFormatting>
  <conditionalFormatting sqref="G34">
    <cfRule type="cellIs" dxfId="240" priority="46" operator="equal">
      <formula>"Low"</formula>
    </cfRule>
  </conditionalFormatting>
  <conditionalFormatting sqref="G44">
    <cfRule type="cellIs" dxfId="239" priority="45" operator="equal">
      <formula>"High"</formula>
    </cfRule>
  </conditionalFormatting>
  <conditionalFormatting sqref="G44">
    <cfRule type="cellIs" dxfId="238" priority="44" operator="equal">
      <formula>"Medium"</formula>
    </cfRule>
  </conditionalFormatting>
  <conditionalFormatting sqref="G44">
    <cfRule type="cellIs" dxfId="237" priority="43" operator="equal">
      <formula>"Low"</formula>
    </cfRule>
  </conditionalFormatting>
  <conditionalFormatting sqref="G46">
    <cfRule type="cellIs" dxfId="236" priority="42" operator="equal">
      <formula>"High"</formula>
    </cfRule>
  </conditionalFormatting>
  <conditionalFormatting sqref="G46">
    <cfRule type="cellIs" dxfId="235" priority="41" operator="equal">
      <formula>"Medium"</formula>
    </cfRule>
  </conditionalFormatting>
  <conditionalFormatting sqref="G46">
    <cfRule type="cellIs" dxfId="234" priority="40" operator="equal">
      <formula>"Low"</formula>
    </cfRule>
  </conditionalFormatting>
  <conditionalFormatting sqref="G56">
    <cfRule type="cellIs" dxfId="233" priority="39" operator="equal">
      <formula>"High"</formula>
    </cfRule>
  </conditionalFormatting>
  <conditionalFormatting sqref="G56">
    <cfRule type="cellIs" dxfId="232" priority="38" operator="equal">
      <formula>"Medium"</formula>
    </cfRule>
  </conditionalFormatting>
  <conditionalFormatting sqref="G56">
    <cfRule type="cellIs" dxfId="231" priority="37" operator="equal">
      <formula>"Low"</formula>
    </cfRule>
  </conditionalFormatting>
  <conditionalFormatting sqref="G58">
    <cfRule type="cellIs" dxfId="230" priority="36" operator="equal">
      <formula>"High"</formula>
    </cfRule>
  </conditionalFormatting>
  <conditionalFormatting sqref="G58">
    <cfRule type="cellIs" dxfId="229" priority="35" operator="equal">
      <formula>"Medium"</formula>
    </cfRule>
  </conditionalFormatting>
  <conditionalFormatting sqref="G58">
    <cfRule type="cellIs" dxfId="228" priority="34" operator="equal">
      <formula>"Low"</formula>
    </cfRule>
  </conditionalFormatting>
  <conditionalFormatting sqref="G77">
    <cfRule type="cellIs" dxfId="227" priority="33" operator="equal">
      <formula>"High"</formula>
    </cfRule>
  </conditionalFormatting>
  <conditionalFormatting sqref="G77">
    <cfRule type="cellIs" dxfId="226" priority="32" operator="equal">
      <formula>"Medium"</formula>
    </cfRule>
  </conditionalFormatting>
  <conditionalFormatting sqref="G77">
    <cfRule type="cellIs" dxfId="225" priority="31" operator="equal">
      <formula>"Low"</formula>
    </cfRule>
  </conditionalFormatting>
  <conditionalFormatting sqref="G78">
    <cfRule type="cellIs" dxfId="224" priority="30" operator="equal">
      <formula>"High"</formula>
    </cfRule>
  </conditionalFormatting>
  <conditionalFormatting sqref="G78">
    <cfRule type="cellIs" dxfId="223" priority="29" operator="equal">
      <formula>"Medium"</formula>
    </cfRule>
  </conditionalFormatting>
  <conditionalFormatting sqref="G78">
    <cfRule type="cellIs" dxfId="222" priority="28" operator="equal">
      <formula>"Low"</formula>
    </cfRule>
  </conditionalFormatting>
  <conditionalFormatting sqref="G80">
    <cfRule type="cellIs" dxfId="221" priority="27" operator="equal">
      <formula>"High"</formula>
    </cfRule>
  </conditionalFormatting>
  <conditionalFormatting sqref="G80">
    <cfRule type="cellIs" dxfId="220" priority="26" operator="equal">
      <formula>"Medium"</formula>
    </cfRule>
  </conditionalFormatting>
  <conditionalFormatting sqref="G80">
    <cfRule type="cellIs" dxfId="219" priority="25" operator="equal">
      <formula>"Low"</formula>
    </cfRule>
  </conditionalFormatting>
  <conditionalFormatting sqref="G81">
    <cfRule type="cellIs" dxfId="218" priority="24" operator="equal">
      <formula>"High"</formula>
    </cfRule>
  </conditionalFormatting>
  <conditionalFormatting sqref="G81">
    <cfRule type="cellIs" dxfId="217" priority="23" operator="equal">
      <formula>"Medium"</formula>
    </cfRule>
  </conditionalFormatting>
  <conditionalFormatting sqref="G81">
    <cfRule type="cellIs" dxfId="216" priority="22" operator="equal">
      <formula>"Low"</formula>
    </cfRule>
  </conditionalFormatting>
  <conditionalFormatting sqref="G82">
    <cfRule type="cellIs" dxfId="215" priority="21" operator="equal">
      <formula>"High"</formula>
    </cfRule>
  </conditionalFormatting>
  <conditionalFormatting sqref="G82">
    <cfRule type="cellIs" dxfId="214" priority="20" operator="equal">
      <formula>"Medium"</formula>
    </cfRule>
  </conditionalFormatting>
  <conditionalFormatting sqref="G82">
    <cfRule type="cellIs" dxfId="213" priority="19" operator="equal">
      <formula>"Low"</formula>
    </cfRule>
  </conditionalFormatting>
  <conditionalFormatting sqref="G79">
    <cfRule type="cellIs" dxfId="212" priority="18" operator="equal">
      <formula>"High"</formula>
    </cfRule>
  </conditionalFormatting>
  <conditionalFormatting sqref="G79">
    <cfRule type="cellIs" dxfId="211" priority="17" operator="equal">
      <formula>"Medium"</formula>
    </cfRule>
  </conditionalFormatting>
  <conditionalFormatting sqref="G79">
    <cfRule type="cellIs" dxfId="210" priority="16" operator="equal">
      <formula>"Low"</formula>
    </cfRule>
  </conditionalFormatting>
  <conditionalFormatting sqref="G92">
    <cfRule type="cellIs" dxfId="209" priority="15" operator="equal">
      <formula>"High"</formula>
    </cfRule>
  </conditionalFormatting>
  <conditionalFormatting sqref="G92">
    <cfRule type="cellIs" dxfId="208" priority="14" operator="equal">
      <formula>"Medium"</formula>
    </cfRule>
  </conditionalFormatting>
  <conditionalFormatting sqref="G92">
    <cfRule type="cellIs" dxfId="207" priority="13" operator="equal">
      <formula>"Low"</formula>
    </cfRule>
  </conditionalFormatting>
  <conditionalFormatting sqref="G93">
    <cfRule type="cellIs" dxfId="206" priority="12" operator="equal">
      <formula>"High"</formula>
    </cfRule>
  </conditionalFormatting>
  <conditionalFormatting sqref="G93">
    <cfRule type="cellIs" dxfId="205" priority="11" operator="equal">
      <formula>"Medium"</formula>
    </cfRule>
  </conditionalFormatting>
  <conditionalFormatting sqref="G93">
    <cfRule type="cellIs" dxfId="204" priority="10" operator="equal">
      <formula>"Low"</formula>
    </cfRule>
  </conditionalFormatting>
  <conditionalFormatting sqref="G94">
    <cfRule type="cellIs" dxfId="203" priority="9" operator="equal">
      <formula>"High"</formula>
    </cfRule>
  </conditionalFormatting>
  <conditionalFormatting sqref="G94">
    <cfRule type="cellIs" dxfId="202" priority="8" operator="equal">
      <formula>"Medium"</formula>
    </cfRule>
  </conditionalFormatting>
  <conditionalFormatting sqref="G94">
    <cfRule type="cellIs" dxfId="201" priority="7" operator="equal">
      <formula>"Low"</formula>
    </cfRule>
  </conditionalFormatting>
  <conditionalFormatting sqref="G174">
    <cfRule type="cellIs" dxfId="200" priority="4" operator="equal">
      <formula>"High"</formula>
    </cfRule>
    <cfRule type="cellIs" dxfId="199" priority="5" operator="equal">
      <formula>"Medium"</formula>
    </cfRule>
    <cfRule type="cellIs" dxfId="198" priority="6" operator="equal">
      <formula>"Low"</formula>
    </cfRule>
  </conditionalFormatting>
  <conditionalFormatting sqref="G230">
    <cfRule type="cellIs" dxfId="197" priority="1" operator="equal">
      <formula>"High"</formula>
    </cfRule>
    <cfRule type="cellIs" dxfId="196" priority="2" operator="equal">
      <formula>"Medium"</formula>
    </cfRule>
    <cfRule type="cellIs" dxfId="195" priority="3" operator="equal">
      <formula>"Low"</formula>
    </cfRule>
  </conditionalFormatting>
  <dataValidations count="2">
    <dataValidation type="list" allowBlank="1" showInputMessage="1" showErrorMessage="1" sqref="M176 M223 M84:M94 M67:M82 M97:M112 M3:M16" xr:uid="{2398E4DF-131C-4322-AC60-3AD0D4EF6E6E}">
      <formula1>"Pending deploy, Pending confirm, Ready to test, Testing, Passed, Failed, Re-Testing, Re-Test Passed, Re-Test Failed,Skip,Cancelled,Blocked"</formula1>
    </dataValidation>
    <dataValidation type="list" allowBlank="1" showInputMessage="1" showErrorMessage="1" sqref="M153:M158 M125:M135 M137:M143 M145:M151" xr:uid="{1A7357BB-F53A-4A5E-B76F-980244B7BA6C}">
      <formula1>"Pending deploy, Pending confirm, Ready to test, Testing, Not Start, Passed, Failed, Re-Testing, Re-Test Passed, Re-Test Failed,Skip,Cancelled,Blocked"</formula1>
    </dataValidation>
  </dataValidation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4A6B"/>
  </sheetPr>
  <dimension ref="A1:AB849"/>
  <sheetViews>
    <sheetView showGridLines="0" zoomScale="80" zoomScaleNormal="80" workbookViewId="0">
      <pane ySplit="2" topLeftCell="A227" activePane="bottomLeft" state="frozen"/>
      <selection pane="bottomLeft" activeCell="B119" sqref="B119"/>
    </sheetView>
  </sheetViews>
  <sheetFormatPr defaultColWidth="14.42578125" defaultRowHeight="15"/>
  <cols>
    <col min="1" max="1" width="6.140625" style="327" customWidth="1"/>
    <col min="2" max="2" width="13.42578125" style="327" bestFit="1" customWidth="1"/>
    <col min="3" max="3" width="16.28515625" style="327" bestFit="1" customWidth="1"/>
    <col min="4" max="4" width="52" style="327" customWidth="1"/>
    <col min="5" max="5" width="17.85546875" style="327" bestFit="1" customWidth="1"/>
    <col min="6" max="6" width="12" style="350" customWidth="1"/>
    <col min="7" max="7" width="11.42578125" style="350" customWidth="1"/>
    <col min="8" max="8" width="82.28515625" style="327" customWidth="1"/>
    <col min="9" max="9" width="60.7109375" style="327" customWidth="1"/>
    <col min="10" max="10" width="20.140625" style="351" customWidth="1"/>
    <col min="11" max="11" width="56" style="327" customWidth="1"/>
    <col min="12" max="12" width="67.7109375" style="327" customWidth="1"/>
    <col min="13" max="13" width="21.28515625" style="327" customWidth="1"/>
    <col min="14" max="14" width="21.28515625" style="566" customWidth="1"/>
    <col min="15" max="17" width="21.28515625" style="327" customWidth="1"/>
    <col min="18" max="18" width="42" style="327" customWidth="1"/>
    <col min="19" max="16384" width="14.42578125" style="327"/>
  </cols>
  <sheetData>
    <row r="1" spans="1:28" ht="18">
      <c r="A1" s="322" t="s">
        <v>4891</v>
      </c>
      <c r="B1" s="322"/>
      <c r="C1" s="323"/>
      <c r="D1" s="323"/>
      <c r="E1" s="323"/>
      <c r="F1" s="324"/>
      <c r="G1" s="324"/>
      <c r="H1" s="323"/>
      <c r="I1" s="323"/>
      <c r="J1" s="325"/>
      <c r="K1" s="323"/>
      <c r="L1" s="323"/>
      <c r="M1" s="323"/>
      <c r="N1" s="564"/>
      <c r="O1" s="323"/>
      <c r="P1" s="323"/>
      <c r="Q1" s="323"/>
      <c r="R1" s="323"/>
      <c r="S1" s="326"/>
      <c r="T1" s="326"/>
      <c r="U1" s="326"/>
      <c r="V1" s="326"/>
      <c r="W1" s="326"/>
      <c r="X1" s="326"/>
      <c r="Y1" s="326"/>
      <c r="Z1" s="326"/>
      <c r="AA1" s="326"/>
      <c r="AB1" s="326"/>
    </row>
    <row r="2" spans="1:28" ht="28.5">
      <c r="A2" s="328" t="s">
        <v>202</v>
      </c>
      <c r="B2" s="78" t="s">
        <v>203</v>
      </c>
      <c r="C2" s="328" t="s">
        <v>204</v>
      </c>
      <c r="D2" s="328" t="s">
        <v>3</v>
      </c>
      <c r="E2" s="328" t="s">
        <v>205</v>
      </c>
      <c r="F2" s="329" t="s">
        <v>206</v>
      </c>
      <c r="G2" s="329" t="s">
        <v>207</v>
      </c>
      <c r="H2" s="329" t="s">
        <v>208</v>
      </c>
      <c r="I2" s="330" t="s">
        <v>209</v>
      </c>
      <c r="J2" s="331" t="s">
        <v>210</v>
      </c>
      <c r="K2" s="331" t="s">
        <v>211</v>
      </c>
      <c r="L2" s="331" t="s">
        <v>212</v>
      </c>
      <c r="M2" s="332" t="s">
        <v>213</v>
      </c>
      <c r="N2" s="565" t="s">
        <v>214</v>
      </c>
      <c r="O2" s="332" t="s">
        <v>215</v>
      </c>
      <c r="P2" s="332" t="s">
        <v>216</v>
      </c>
      <c r="Q2" s="332" t="s">
        <v>50</v>
      </c>
      <c r="R2" s="332" t="s">
        <v>217</v>
      </c>
      <c r="S2" s="326"/>
      <c r="T2" s="326"/>
      <c r="U2" s="326"/>
      <c r="V2" s="326"/>
      <c r="W2" s="326"/>
      <c r="X2" s="326"/>
      <c r="Y2" s="326"/>
      <c r="Z2" s="326"/>
      <c r="AA2" s="326"/>
      <c r="AB2" s="326"/>
    </row>
    <row r="3" spans="1:28" ht="192">
      <c r="A3" s="333">
        <v>1</v>
      </c>
      <c r="B3" s="344" t="s">
        <v>4892</v>
      </c>
      <c r="C3" s="334" t="s">
        <v>4893</v>
      </c>
      <c r="D3" s="334" t="s">
        <v>4894</v>
      </c>
      <c r="E3" s="334" t="s">
        <v>4895</v>
      </c>
      <c r="F3" s="333" t="s">
        <v>222</v>
      </c>
      <c r="G3" s="335" t="s">
        <v>39</v>
      </c>
      <c r="H3" s="334" t="s">
        <v>4896</v>
      </c>
      <c r="I3" s="334" t="s">
        <v>4897</v>
      </c>
      <c r="J3" s="334" t="s">
        <v>4898</v>
      </c>
      <c r="K3" s="334" t="s">
        <v>4899</v>
      </c>
      <c r="L3" s="334" t="s">
        <v>4900</v>
      </c>
      <c r="M3" s="336" t="s">
        <v>6</v>
      </c>
      <c r="N3" s="521"/>
      <c r="O3" s="338"/>
      <c r="P3" s="339"/>
      <c r="Q3" s="338"/>
      <c r="R3" s="339"/>
      <c r="S3" s="326"/>
      <c r="T3" s="326"/>
      <c r="U3" s="326"/>
      <c r="V3" s="326"/>
      <c r="W3" s="326"/>
      <c r="X3" s="326"/>
      <c r="Y3" s="326"/>
      <c r="Z3" s="326"/>
      <c r="AA3" s="326"/>
      <c r="AB3" s="326"/>
    </row>
    <row r="4" spans="1:28" ht="63.95">
      <c r="A4" s="333">
        <f>A3+1</f>
        <v>2</v>
      </c>
      <c r="B4" s="344" t="s">
        <v>4892</v>
      </c>
      <c r="C4" s="334" t="s">
        <v>4901</v>
      </c>
      <c r="D4" s="334" t="s">
        <v>4902</v>
      </c>
      <c r="E4" s="334" t="s">
        <v>4903</v>
      </c>
      <c r="F4" s="333" t="s">
        <v>403</v>
      </c>
      <c r="G4" s="335" t="s">
        <v>39</v>
      </c>
      <c r="H4" s="334" t="s">
        <v>4904</v>
      </c>
      <c r="I4" s="334" t="s">
        <v>4905</v>
      </c>
      <c r="J4" s="334" t="s">
        <v>4898</v>
      </c>
      <c r="K4" s="334" t="s">
        <v>4899</v>
      </c>
      <c r="L4" s="334" t="s">
        <v>4906</v>
      </c>
      <c r="M4" s="336" t="s">
        <v>6</v>
      </c>
      <c r="N4" s="521"/>
      <c r="O4" s="338"/>
      <c r="P4" s="340"/>
      <c r="Q4" s="338"/>
      <c r="R4" s="340"/>
      <c r="S4" s="326"/>
      <c r="T4" s="326"/>
      <c r="U4" s="326"/>
      <c r="V4" s="326"/>
      <c r="W4" s="326"/>
      <c r="X4" s="326"/>
      <c r="Y4" s="326"/>
      <c r="Z4" s="326"/>
      <c r="AA4" s="326"/>
      <c r="AB4" s="326"/>
    </row>
    <row r="5" spans="1:28" ht="128.1">
      <c r="A5" s="333">
        <f t="shared" ref="A5:A68" si="0">A4+1</f>
        <v>3</v>
      </c>
      <c r="B5" s="344" t="s">
        <v>4892</v>
      </c>
      <c r="C5" s="334" t="s">
        <v>4907</v>
      </c>
      <c r="D5" s="334" t="s">
        <v>4908</v>
      </c>
      <c r="E5" s="334" t="s">
        <v>4909</v>
      </c>
      <c r="F5" s="333" t="s">
        <v>222</v>
      </c>
      <c r="G5" s="335" t="s">
        <v>39</v>
      </c>
      <c r="H5" s="334" t="s">
        <v>4910</v>
      </c>
      <c r="I5" s="334" t="s">
        <v>4908</v>
      </c>
      <c r="J5" s="334" t="s">
        <v>4898</v>
      </c>
      <c r="K5" s="334" t="s">
        <v>4899</v>
      </c>
      <c r="L5" s="334" t="s">
        <v>4911</v>
      </c>
      <c r="M5" s="336" t="s">
        <v>6</v>
      </c>
      <c r="N5" s="521"/>
      <c r="O5" s="338"/>
      <c r="P5" s="340"/>
      <c r="Q5" s="338"/>
      <c r="R5" s="340"/>
      <c r="S5" s="326"/>
      <c r="T5" s="326"/>
      <c r="U5" s="326"/>
      <c r="V5" s="326"/>
      <c r="W5" s="326"/>
      <c r="X5" s="326"/>
      <c r="Y5" s="326"/>
      <c r="Z5" s="326"/>
      <c r="AA5" s="326"/>
      <c r="AB5" s="326"/>
    </row>
    <row r="6" spans="1:28" ht="80.099999999999994">
      <c r="A6" s="333">
        <f t="shared" si="0"/>
        <v>4</v>
      </c>
      <c r="B6" s="344" t="s">
        <v>4892</v>
      </c>
      <c r="C6" s="334" t="s">
        <v>4912</v>
      </c>
      <c r="D6" s="334" t="s">
        <v>4913</v>
      </c>
      <c r="E6" s="334" t="s">
        <v>4914</v>
      </c>
      <c r="F6" s="333" t="s">
        <v>403</v>
      </c>
      <c r="G6" s="335" t="s">
        <v>39</v>
      </c>
      <c r="H6" s="334" t="s">
        <v>4915</v>
      </c>
      <c r="I6" s="334" t="s">
        <v>4916</v>
      </c>
      <c r="J6" s="334" t="s">
        <v>4898</v>
      </c>
      <c r="K6" s="334" t="s">
        <v>4899</v>
      </c>
      <c r="L6" s="334" t="s">
        <v>4917</v>
      </c>
      <c r="M6" s="336" t="s">
        <v>6</v>
      </c>
      <c r="N6" s="521"/>
      <c r="O6" s="338"/>
      <c r="P6" s="340"/>
      <c r="Q6" s="338"/>
      <c r="R6" s="340"/>
      <c r="S6" s="326"/>
      <c r="T6" s="326"/>
      <c r="U6" s="326"/>
      <c r="V6" s="326"/>
      <c r="W6" s="326"/>
      <c r="X6" s="326"/>
      <c r="Y6" s="326"/>
      <c r="Z6" s="326"/>
      <c r="AA6" s="326"/>
      <c r="AB6" s="326"/>
    </row>
    <row r="7" spans="1:28" ht="144">
      <c r="A7" s="333">
        <f t="shared" si="0"/>
        <v>5</v>
      </c>
      <c r="B7" s="344" t="s">
        <v>4892</v>
      </c>
      <c r="C7" s="334" t="s">
        <v>4918</v>
      </c>
      <c r="D7" s="334" t="s">
        <v>4919</v>
      </c>
      <c r="E7" s="334" t="s">
        <v>4920</v>
      </c>
      <c r="F7" s="333" t="s">
        <v>222</v>
      </c>
      <c r="G7" s="335" t="s">
        <v>39</v>
      </c>
      <c r="H7" s="334" t="s">
        <v>4921</v>
      </c>
      <c r="I7" s="334" t="s">
        <v>4919</v>
      </c>
      <c r="J7" s="334" t="s">
        <v>4898</v>
      </c>
      <c r="K7" s="334" t="s">
        <v>4899</v>
      </c>
      <c r="L7" s="334" t="s">
        <v>4922</v>
      </c>
      <c r="M7" s="336" t="s">
        <v>6</v>
      </c>
      <c r="N7" s="521"/>
      <c r="O7" s="338"/>
      <c r="P7" s="340"/>
      <c r="Q7" s="338"/>
      <c r="R7" s="340"/>
      <c r="S7" s="326"/>
      <c r="T7" s="326"/>
      <c r="U7" s="326"/>
      <c r="V7" s="326"/>
      <c r="W7" s="326"/>
      <c r="X7" s="326"/>
      <c r="Y7" s="326"/>
      <c r="Z7" s="326"/>
      <c r="AA7" s="326"/>
      <c r="AB7" s="326"/>
    </row>
    <row r="8" spans="1:28" ht="80.099999999999994">
      <c r="A8" s="333">
        <f t="shared" si="0"/>
        <v>6</v>
      </c>
      <c r="B8" s="344" t="s">
        <v>4892</v>
      </c>
      <c r="C8" s="334" t="s">
        <v>4923</v>
      </c>
      <c r="D8" s="334" t="s">
        <v>4924</v>
      </c>
      <c r="E8" s="334" t="s">
        <v>4925</v>
      </c>
      <c r="F8" s="333" t="s">
        <v>403</v>
      </c>
      <c r="G8" s="335" t="s">
        <v>39</v>
      </c>
      <c r="H8" s="334" t="s">
        <v>4915</v>
      </c>
      <c r="I8" s="334" t="s">
        <v>4926</v>
      </c>
      <c r="J8" s="334" t="s">
        <v>4898</v>
      </c>
      <c r="K8" s="334" t="s">
        <v>4899</v>
      </c>
      <c r="L8" s="334" t="s">
        <v>4917</v>
      </c>
      <c r="M8" s="336" t="s">
        <v>6</v>
      </c>
      <c r="N8" s="521"/>
      <c r="O8" s="338"/>
      <c r="P8" s="340"/>
      <c r="Q8" s="338"/>
      <c r="R8" s="340"/>
      <c r="S8" s="326"/>
      <c r="T8" s="326"/>
      <c r="U8" s="326"/>
      <c r="V8" s="326"/>
      <c r="W8" s="326"/>
      <c r="X8" s="326"/>
      <c r="Y8" s="326"/>
      <c r="Z8" s="326"/>
      <c r="AA8" s="326"/>
      <c r="AB8" s="326"/>
    </row>
    <row r="9" spans="1:28" ht="128.1">
      <c r="A9" s="333">
        <f t="shared" si="0"/>
        <v>7</v>
      </c>
      <c r="B9" s="344" t="s">
        <v>4892</v>
      </c>
      <c r="C9" s="334" t="s">
        <v>4927</v>
      </c>
      <c r="D9" s="334" t="s">
        <v>4928</v>
      </c>
      <c r="E9" s="334" t="s">
        <v>4929</v>
      </c>
      <c r="F9" s="333" t="s">
        <v>222</v>
      </c>
      <c r="G9" s="335" t="s">
        <v>39</v>
      </c>
      <c r="H9" s="334" t="s">
        <v>4930</v>
      </c>
      <c r="I9" s="334" t="s">
        <v>4928</v>
      </c>
      <c r="J9" s="334" t="s">
        <v>4898</v>
      </c>
      <c r="K9" s="334" t="s">
        <v>4899</v>
      </c>
      <c r="L9" s="334" t="s">
        <v>4931</v>
      </c>
      <c r="M9" s="336" t="s">
        <v>6</v>
      </c>
      <c r="N9" s="521"/>
      <c r="O9" s="337"/>
      <c r="P9" s="340"/>
      <c r="Q9" s="340"/>
      <c r="R9" s="340"/>
      <c r="S9" s="326"/>
      <c r="T9" s="326"/>
      <c r="U9" s="326"/>
      <c r="V9" s="326"/>
      <c r="W9" s="326"/>
      <c r="X9" s="326"/>
      <c r="Y9" s="326"/>
      <c r="Z9" s="326"/>
      <c r="AA9" s="326"/>
      <c r="AB9" s="326"/>
    </row>
    <row r="10" spans="1:28" ht="63.95">
      <c r="A10" s="333">
        <f t="shared" si="0"/>
        <v>8</v>
      </c>
      <c r="B10" s="344" t="s">
        <v>4892</v>
      </c>
      <c r="C10" s="334" t="s">
        <v>4932</v>
      </c>
      <c r="D10" s="334" t="s">
        <v>4933</v>
      </c>
      <c r="E10" s="334" t="s">
        <v>4934</v>
      </c>
      <c r="F10" s="333" t="s">
        <v>403</v>
      </c>
      <c r="G10" s="335" t="s">
        <v>39</v>
      </c>
      <c r="H10" s="334" t="s">
        <v>4904</v>
      </c>
      <c r="I10" s="334" t="s">
        <v>4935</v>
      </c>
      <c r="J10" s="334" t="s">
        <v>4898</v>
      </c>
      <c r="K10" s="334" t="s">
        <v>4899</v>
      </c>
      <c r="L10" s="334" t="s">
        <v>4906</v>
      </c>
      <c r="M10" s="336" t="s">
        <v>6</v>
      </c>
      <c r="N10" s="521"/>
      <c r="O10" s="337"/>
      <c r="P10" s="340"/>
      <c r="Q10" s="340"/>
      <c r="R10" s="340"/>
      <c r="S10" s="326"/>
      <c r="T10" s="326"/>
      <c r="U10" s="326"/>
      <c r="V10" s="326"/>
      <c r="W10" s="326"/>
      <c r="X10" s="326"/>
      <c r="Y10" s="326"/>
      <c r="Z10" s="326"/>
      <c r="AA10" s="326"/>
      <c r="AB10" s="326"/>
    </row>
    <row r="11" spans="1:28" ht="144">
      <c r="A11" s="333">
        <f t="shared" si="0"/>
        <v>9</v>
      </c>
      <c r="B11" s="344" t="s">
        <v>4892</v>
      </c>
      <c r="C11" s="334" t="s">
        <v>4936</v>
      </c>
      <c r="D11" s="334" t="s">
        <v>4937</v>
      </c>
      <c r="E11" s="334" t="s">
        <v>4938</v>
      </c>
      <c r="F11" s="333" t="s">
        <v>222</v>
      </c>
      <c r="G11" s="335" t="s">
        <v>39</v>
      </c>
      <c r="H11" s="334" t="s">
        <v>4939</v>
      </c>
      <c r="I11" s="334" t="s">
        <v>4937</v>
      </c>
      <c r="J11" s="334" t="s">
        <v>4898</v>
      </c>
      <c r="K11" s="334" t="s">
        <v>4899</v>
      </c>
      <c r="L11" s="334" t="s">
        <v>4940</v>
      </c>
      <c r="M11" s="336" t="s">
        <v>6</v>
      </c>
      <c r="N11" s="521"/>
      <c r="O11" s="337"/>
      <c r="P11" s="340"/>
      <c r="Q11" s="340"/>
      <c r="R11" s="340"/>
      <c r="S11" s="326"/>
      <c r="T11" s="326"/>
      <c r="U11" s="326"/>
      <c r="V11" s="326"/>
      <c r="W11" s="326"/>
      <c r="X11" s="326"/>
      <c r="Y11" s="326"/>
      <c r="Z11" s="326"/>
      <c r="AA11" s="326"/>
      <c r="AB11" s="326"/>
    </row>
    <row r="12" spans="1:28" ht="63.95">
      <c r="A12" s="333">
        <f t="shared" si="0"/>
        <v>10</v>
      </c>
      <c r="B12" s="344" t="s">
        <v>4892</v>
      </c>
      <c r="C12" s="334" t="s">
        <v>4941</v>
      </c>
      <c r="D12" s="334" t="s">
        <v>4942</v>
      </c>
      <c r="E12" s="334" t="s">
        <v>4943</v>
      </c>
      <c r="F12" s="333" t="s">
        <v>403</v>
      </c>
      <c r="G12" s="335" t="s">
        <v>39</v>
      </c>
      <c r="H12" s="334" t="s">
        <v>4904</v>
      </c>
      <c r="I12" s="334" t="s">
        <v>4944</v>
      </c>
      <c r="J12" s="334" t="s">
        <v>4898</v>
      </c>
      <c r="K12" s="334" t="s">
        <v>4899</v>
      </c>
      <c r="L12" s="334" t="s">
        <v>4906</v>
      </c>
      <c r="M12" s="336" t="s">
        <v>6</v>
      </c>
      <c r="N12" s="521"/>
      <c r="O12" s="337"/>
      <c r="P12" s="340"/>
      <c r="Q12" s="340"/>
      <c r="R12" s="340"/>
      <c r="S12" s="326"/>
      <c r="T12" s="326"/>
      <c r="U12" s="326"/>
      <c r="V12" s="326"/>
      <c r="W12" s="326"/>
      <c r="X12" s="326"/>
      <c r="Y12" s="326"/>
      <c r="Z12" s="326"/>
      <c r="AA12" s="326"/>
      <c r="AB12" s="326"/>
    </row>
    <row r="13" spans="1:28" ht="128.1">
      <c r="A13" s="333">
        <f t="shared" si="0"/>
        <v>11</v>
      </c>
      <c r="B13" s="344" t="s">
        <v>4892</v>
      </c>
      <c r="C13" s="334" t="s">
        <v>4945</v>
      </c>
      <c r="D13" s="334" t="s">
        <v>4946</v>
      </c>
      <c r="E13" s="334" t="s">
        <v>4947</v>
      </c>
      <c r="F13" s="333" t="s">
        <v>403</v>
      </c>
      <c r="G13" s="335" t="s">
        <v>39</v>
      </c>
      <c r="H13" s="334" t="s">
        <v>4948</v>
      </c>
      <c r="I13" s="334" t="s">
        <v>4946</v>
      </c>
      <c r="J13" s="334" t="s">
        <v>4898</v>
      </c>
      <c r="K13" s="334" t="s">
        <v>4899</v>
      </c>
      <c r="L13" s="334" t="s">
        <v>4949</v>
      </c>
      <c r="M13" s="336" t="s">
        <v>6</v>
      </c>
      <c r="N13" s="521"/>
      <c r="O13" s="337"/>
      <c r="P13" s="340"/>
      <c r="Q13" s="340"/>
      <c r="R13" s="340"/>
      <c r="S13" s="326"/>
      <c r="T13" s="326"/>
      <c r="U13" s="326"/>
      <c r="V13" s="326"/>
      <c r="W13" s="326"/>
      <c r="X13" s="326"/>
      <c r="Y13" s="326"/>
      <c r="Z13" s="326"/>
      <c r="AA13" s="326"/>
      <c r="AB13" s="326"/>
    </row>
    <row r="14" spans="1:28" ht="111.95">
      <c r="A14" s="333">
        <f t="shared" si="0"/>
        <v>12</v>
      </c>
      <c r="B14" s="344" t="s">
        <v>4892</v>
      </c>
      <c r="C14" s="334" t="s">
        <v>4950</v>
      </c>
      <c r="D14" s="334" t="s">
        <v>4951</v>
      </c>
      <c r="E14" s="334" t="s">
        <v>4952</v>
      </c>
      <c r="F14" s="333" t="s">
        <v>222</v>
      </c>
      <c r="G14" s="335" t="s">
        <v>39</v>
      </c>
      <c r="H14" s="334" t="s">
        <v>4953</v>
      </c>
      <c r="I14" s="334" t="s">
        <v>4951</v>
      </c>
      <c r="J14" s="334" t="s">
        <v>4898</v>
      </c>
      <c r="K14" s="334" t="s">
        <v>4899</v>
      </c>
      <c r="L14" s="334" t="s">
        <v>4954</v>
      </c>
      <c r="M14" s="336" t="s">
        <v>6</v>
      </c>
      <c r="N14" s="521"/>
      <c r="O14" s="337"/>
      <c r="P14" s="340"/>
      <c r="Q14" s="340"/>
      <c r="R14" s="340"/>
      <c r="S14" s="326"/>
      <c r="T14" s="326"/>
      <c r="U14" s="326"/>
      <c r="V14" s="326"/>
      <c r="W14" s="326"/>
      <c r="X14" s="326"/>
      <c r="Y14" s="326"/>
      <c r="Z14" s="326"/>
      <c r="AA14" s="326"/>
      <c r="AB14" s="326"/>
    </row>
    <row r="15" spans="1:28" ht="128.1">
      <c r="A15" s="333">
        <f t="shared" si="0"/>
        <v>13</v>
      </c>
      <c r="B15" s="344" t="s">
        <v>4892</v>
      </c>
      <c r="C15" s="334" t="s">
        <v>4955</v>
      </c>
      <c r="D15" s="334" t="s">
        <v>4956</v>
      </c>
      <c r="E15" s="334" t="s">
        <v>4957</v>
      </c>
      <c r="F15" s="333" t="s">
        <v>222</v>
      </c>
      <c r="G15" s="335" t="s">
        <v>39</v>
      </c>
      <c r="H15" s="334" t="s">
        <v>4958</v>
      </c>
      <c r="I15" s="334" t="s">
        <v>4956</v>
      </c>
      <c r="J15" s="334" t="s">
        <v>4898</v>
      </c>
      <c r="K15" s="334" t="s">
        <v>4899</v>
      </c>
      <c r="L15" s="334" t="s">
        <v>4959</v>
      </c>
      <c r="M15" s="336" t="s">
        <v>6</v>
      </c>
      <c r="N15" s="521"/>
      <c r="O15" s="337"/>
      <c r="P15" s="340"/>
      <c r="Q15" s="340"/>
      <c r="R15" s="340"/>
      <c r="S15" s="326"/>
      <c r="T15" s="326"/>
      <c r="U15" s="326"/>
      <c r="V15" s="326"/>
      <c r="W15" s="326"/>
      <c r="X15" s="326"/>
      <c r="Y15" s="326"/>
      <c r="Z15" s="326"/>
      <c r="AA15" s="326"/>
      <c r="AB15" s="326"/>
    </row>
    <row r="16" spans="1:28" ht="80.099999999999994">
      <c r="A16" s="333">
        <f t="shared" si="0"/>
        <v>14</v>
      </c>
      <c r="B16" s="344" t="s">
        <v>4892</v>
      </c>
      <c r="C16" s="334" t="s">
        <v>4960</v>
      </c>
      <c r="D16" s="334" t="s">
        <v>4961</v>
      </c>
      <c r="E16" s="334" t="s">
        <v>4962</v>
      </c>
      <c r="F16" s="333" t="s">
        <v>403</v>
      </c>
      <c r="G16" s="335" t="s">
        <v>39</v>
      </c>
      <c r="H16" s="334" t="s">
        <v>4915</v>
      </c>
      <c r="I16" s="334" t="s">
        <v>4963</v>
      </c>
      <c r="J16" s="334" t="s">
        <v>4898</v>
      </c>
      <c r="K16" s="334" t="s">
        <v>4899</v>
      </c>
      <c r="L16" s="334" t="s">
        <v>4917</v>
      </c>
      <c r="M16" s="336" t="s">
        <v>6</v>
      </c>
      <c r="N16" s="521"/>
      <c r="O16" s="337"/>
      <c r="P16" s="340"/>
      <c r="Q16" s="340"/>
      <c r="R16" s="340"/>
      <c r="S16" s="326"/>
      <c r="T16" s="326"/>
      <c r="U16" s="326"/>
      <c r="V16" s="326"/>
      <c r="W16" s="326"/>
      <c r="X16" s="326"/>
      <c r="Y16" s="326"/>
      <c r="Z16" s="326"/>
      <c r="AA16" s="326"/>
      <c r="AB16" s="326"/>
    </row>
    <row r="17" spans="1:28" ht="128.1">
      <c r="A17" s="333">
        <f t="shared" si="0"/>
        <v>15</v>
      </c>
      <c r="B17" s="344" t="s">
        <v>4892</v>
      </c>
      <c r="C17" s="334" t="s">
        <v>4964</v>
      </c>
      <c r="D17" s="334" t="s">
        <v>4965</v>
      </c>
      <c r="E17" s="334" t="s">
        <v>4966</v>
      </c>
      <c r="F17" s="333" t="s">
        <v>222</v>
      </c>
      <c r="G17" s="335" t="s">
        <v>39</v>
      </c>
      <c r="H17" s="334" t="s">
        <v>4967</v>
      </c>
      <c r="I17" s="334" t="s">
        <v>4965</v>
      </c>
      <c r="J17" s="334" t="s">
        <v>4898</v>
      </c>
      <c r="K17" s="334" t="s">
        <v>4899</v>
      </c>
      <c r="L17" s="334" t="s">
        <v>4968</v>
      </c>
      <c r="M17" s="336" t="s">
        <v>6</v>
      </c>
      <c r="N17" s="521"/>
      <c r="O17" s="337"/>
      <c r="P17" s="340"/>
      <c r="Q17" s="340"/>
      <c r="R17" s="340"/>
      <c r="S17" s="326"/>
      <c r="T17" s="326"/>
      <c r="U17" s="326"/>
      <c r="V17" s="326"/>
      <c r="W17" s="326"/>
      <c r="X17" s="326"/>
      <c r="Y17" s="326"/>
      <c r="Z17" s="326"/>
      <c r="AA17" s="326"/>
      <c r="AB17" s="326"/>
    </row>
    <row r="18" spans="1:28" ht="63.95">
      <c r="A18" s="333">
        <f t="shared" si="0"/>
        <v>16</v>
      </c>
      <c r="B18" s="344" t="s">
        <v>4892</v>
      </c>
      <c r="C18" s="334" t="s">
        <v>4969</v>
      </c>
      <c r="D18" s="334" t="s">
        <v>4970</v>
      </c>
      <c r="E18" s="334" t="s">
        <v>4971</v>
      </c>
      <c r="F18" s="333" t="s">
        <v>403</v>
      </c>
      <c r="G18" s="335" t="s">
        <v>39</v>
      </c>
      <c r="H18" s="334" t="s">
        <v>4904</v>
      </c>
      <c r="I18" s="334" t="s">
        <v>4972</v>
      </c>
      <c r="J18" s="334" t="s">
        <v>4898</v>
      </c>
      <c r="K18" s="334" t="s">
        <v>4899</v>
      </c>
      <c r="L18" s="334" t="s">
        <v>4906</v>
      </c>
      <c r="M18" s="336" t="s">
        <v>6</v>
      </c>
      <c r="N18" s="521"/>
      <c r="O18" s="337"/>
      <c r="P18" s="340"/>
      <c r="Q18" s="340"/>
      <c r="R18" s="340"/>
      <c r="S18" s="326"/>
      <c r="T18" s="326"/>
      <c r="U18" s="326"/>
      <c r="V18" s="326"/>
      <c r="W18" s="326"/>
      <c r="X18" s="326"/>
      <c r="Y18" s="326"/>
      <c r="Z18" s="326"/>
      <c r="AA18" s="326"/>
      <c r="AB18" s="326"/>
    </row>
    <row r="19" spans="1:28" ht="111.95">
      <c r="A19" s="333">
        <f t="shared" si="0"/>
        <v>17</v>
      </c>
      <c r="B19" s="344" t="s">
        <v>4892</v>
      </c>
      <c r="C19" s="334" t="s">
        <v>4973</v>
      </c>
      <c r="D19" s="334" t="s">
        <v>4974</v>
      </c>
      <c r="E19" s="334" t="s">
        <v>4975</v>
      </c>
      <c r="F19" s="333" t="s">
        <v>222</v>
      </c>
      <c r="G19" s="335" t="s">
        <v>39</v>
      </c>
      <c r="H19" s="334" t="s">
        <v>4976</v>
      </c>
      <c r="I19" s="334" t="s">
        <v>4974</v>
      </c>
      <c r="J19" s="334" t="s">
        <v>4898</v>
      </c>
      <c r="K19" s="334" t="s">
        <v>4899</v>
      </c>
      <c r="L19" s="334" t="s">
        <v>4977</v>
      </c>
      <c r="M19" s="336" t="s">
        <v>6</v>
      </c>
      <c r="N19" s="521"/>
      <c r="O19" s="337"/>
      <c r="P19" s="340"/>
      <c r="Q19" s="340"/>
      <c r="R19" s="340"/>
      <c r="S19" s="326"/>
      <c r="T19" s="326"/>
      <c r="U19" s="326"/>
      <c r="V19" s="326"/>
      <c r="W19" s="326"/>
      <c r="X19" s="326"/>
      <c r="Y19" s="326"/>
      <c r="Z19" s="326"/>
      <c r="AA19" s="326"/>
      <c r="AB19" s="326"/>
    </row>
    <row r="20" spans="1:28" ht="63.95">
      <c r="A20" s="333">
        <f t="shared" si="0"/>
        <v>18</v>
      </c>
      <c r="B20" s="344" t="s">
        <v>4892</v>
      </c>
      <c r="C20" s="334" t="s">
        <v>4978</v>
      </c>
      <c r="D20" s="334" t="s">
        <v>4979</v>
      </c>
      <c r="E20" s="334" t="s">
        <v>4980</v>
      </c>
      <c r="F20" s="333" t="s">
        <v>403</v>
      </c>
      <c r="G20" s="335" t="s">
        <v>39</v>
      </c>
      <c r="H20" s="334" t="s">
        <v>4904</v>
      </c>
      <c r="I20" s="334" t="s">
        <v>4981</v>
      </c>
      <c r="J20" s="334" t="s">
        <v>4898</v>
      </c>
      <c r="K20" s="334" t="s">
        <v>4899</v>
      </c>
      <c r="L20" s="334" t="s">
        <v>4906</v>
      </c>
      <c r="M20" s="336" t="s">
        <v>6</v>
      </c>
      <c r="N20" s="521"/>
      <c r="O20" s="337"/>
      <c r="P20" s="340"/>
      <c r="Q20" s="340"/>
      <c r="R20" s="340"/>
      <c r="S20" s="326"/>
      <c r="T20" s="326"/>
      <c r="U20" s="326"/>
      <c r="V20" s="326"/>
      <c r="W20" s="326"/>
      <c r="X20" s="326"/>
      <c r="Y20" s="326"/>
      <c r="Z20" s="326"/>
      <c r="AA20" s="326"/>
      <c r="AB20" s="326"/>
    </row>
    <row r="21" spans="1:28" ht="96">
      <c r="A21" s="333">
        <f t="shared" si="0"/>
        <v>19</v>
      </c>
      <c r="B21" s="344" t="s">
        <v>4892</v>
      </c>
      <c r="C21" s="334" t="s">
        <v>4982</v>
      </c>
      <c r="D21" s="334" t="s">
        <v>4983</v>
      </c>
      <c r="E21" s="334" t="s">
        <v>4984</v>
      </c>
      <c r="F21" s="333" t="s">
        <v>222</v>
      </c>
      <c r="G21" s="335" t="s">
        <v>39</v>
      </c>
      <c r="H21" s="334" t="s">
        <v>4985</v>
      </c>
      <c r="I21" s="334" t="s">
        <v>4983</v>
      </c>
      <c r="J21" s="334" t="s">
        <v>4898</v>
      </c>
      <c r="K21" s="334" t="s">
        <v>4899</v>
      </c>
      <c r="L21" s="334" t="s">
        <v>4986</v>
      </c>
      <c r="M21" s="336" t="s">
        <v>6</v>
      </c>
      <c r="N21" s="521"/>
      <c r="O21" s="337"/>
      <c r="P21" s="340"/>
      <c r="Q21" s="340"/>
      <c r="R21" s="340"/>
      <c r="S21" s="326"/>
      <c r="T21" s="326"/>
      <c r="U21" s="326"/>
      <c r="V21" s="326"/>
      <c r="W21" s="326"/>
      <c r="X21" s="326"/>
      <c r="Y21" s="326"/>
      <c r="Z21" s="326"/>
      <c r="AA21" s="326"/>
      <c r="AB21" s="326"/>
    </row>
    <row r="22" spans="1:28" ht="63.95">
      <c r="A22" s="333">
        <f t="shared" si="0"/>
        <v>20</v>
      </c>
      <c r="B22" s="344" t="s">
        <v>4892</v>
      </c>
      <c r="C22" s="334" t="s">
        <v>4987</v>
      </c>
      <c r="D22" s="334" t="s">
        <v>4988</v>
      </c>
      <c r="E22" s="334" t="s">
        <v>4989</v>
      </c>
      <c r="F22" s="333" t="s">
        <v>403</v>
      </c>
      <c r="G22" s="335" t="s">
        <v>39</v>
      </c>
      <c r="H22" s="334" t="s">
        <v>4904</v>
      </c>
      <c r="I22" s="334" t="s">
        <v>4990</v>
      </c>
      <c r="J22" s="334" t="s">
        <v>4898</v>
      </c>
      <c r="K22" s="334" t="s">
        <v>4899</v>
      </c>
      <c r="L22" s="334" t="s">
        <v>4906</v>
      </c>
      <c r="M22" s="336" t="s">
        <v>6</v>
      </c>
      <c r="N22" s="521"/>
      <c r="O22" s="337"/>
      <c r="P22" s="340"/>
      <c r="Q22" s="340"/>
      <c r="R22" s="340"/>
      <c r="S22" s="326"/>
      <c r="T22" s="326"/>
      <c r="U22" s="326"/>
      <c r="V22" s="326"/>
      <c r="W22" s="326"/>
      <c r="X22" s="326"/>
      <c r="Y22" s="326"/>
      <c r="Z22" s="326"/>
      <c r="AA22" s="326"/>
      <c r="AB22" s="326"/>
    </row>
    <row r="23" spans="1:28" ht="80.099999999999994">
      <c r="A23" s="333">
        <f t="shared" si="0"/>
        <v>21</v>
      </c>
      <c r="B23" s="344" t="s">
        <v>4892</v>
      </c>
      <c r="C23" s="334" t="s">
        <v>4991</v>
      </c>
      <c r="D23" s="334" t="s">
        <v>4992</v>
      </c>
      <c r="E23" s="334" t="s">
        <v>4993</v>
      </c>
      <c r="F23" s="333" t="s">
        <v>403</v>
      </c>
      <c r="G23" s="335" t="s">
        <v>39</v>
      </c>
      <c r="H23" s="334" t="s">
        <v>4994</v>
      </c>
      <c r="I23" s="334" t="s">
        <v>4992</v>
      </c>
      <c r="J23" s="334" t="s">
        <v>4898</v>
      </c>
      <c r="K23" s="334" t="s">
        <v>4899</v>
      </c>
      <c r="L23" s="334" t="s">
        <v>4995</v>
      </c>
      <c r="M23" s="336" t="s">
        <v>6</v>
      </c>
      <c r="N23" s="521"/>
      <c r="O23" s="337"/>
      <c r="P23" s="340"/>
      <c r="Q23" s="340"/>
      <c r="R23" s="340"/>
      <c r="S23" s="326"/>
      <c r="T23" s="326"/>
      <c r="U23" s="326"/>
      <c r="V23" s="326"/>
      <c r="W23" s="326"/>
      <c r="X23" s="326"/>
      <c r="Y23" s="326"/>
      <c r="Z23" s="326"/>
      <c r="AA23" s="326"/>
      <c r="AB23" s="326"/>
    </row>
    <row r="24" spans="1:28" ht="80.099999999999994">
      <c r="A24" s="333">
        <f t="shared" si="0"/>
        <v>22</v>
      </c>
      <c r="B24" s="344" t="s">
        <v>4892</v>
      </c>
      <c r="C24" s="334" t="s">
        <v>4996</v>
      </c>
      <c r="D24" s="334" t="s">
        <v>4997</v>
      </c>
      <c r="E24" s="334" t="s">
        <v>4998</v>
      </c>
      <c r="F24" s="333" t="s">
        <v>222</v>
      </c>
      <c r="G24" s="335" t="s">
        <v>39</v>
      </c>
      <c r="H24" s="334" t="s">
        <v>4999</v>
      </c>
      <c r="I24" s="334" t="s">
        <v>4997</v>
      </c>
      <c r="J24" s="334" t="s">
        <v>4898</v>
      </c>
      <c r="K24" s="334" t="s">
        <v>4899</v>
      </c>
      <c r="L24" s="334" t="s">
        <v>5000</v>
      </c>
      <c r="M24" s="336" t="s">
        <v>6</v>
      </c>
      <c r="N24" s="521"/>
      <c r="O24" s="337"/>
      <c r="P24" s="340"/>
      <c r="Q24" s="340"/>
      <c r="R24" s="340"/>
      <c r="S24" s="326"/>
      <c r="T24" s="326"/>
      <c r="U24" s="326"/>
      <c r="V24" s="326"/>
      <c r="W24" s="326"/>
      <c r="X24" s="326"/>
      <c r="Y24" s="326"/>
      <c r="Z24" s="326"/>
      <c r="AA24" s="326"/>
      <c r="AB24" s="326"/>
    </row>
    <row r="25" spans="1:28" ht="144">
      <c r="A25" s="333">
        <f t="shared" si="0"/>
        <v>23</v>
      </c>
      <c r="B25" s="344" t="s">
        <v>4892</v>
      </c>
      <c r="C25" s="334" t="s">
        <v>5001</v>
      </c>
      <c r="D25" s="334" t="s">
        <v>5002</v>
      </c>
      <c r="E25" s="334" t="s">
        <v>5003</v>
      </c>
      <c r="F25" s="333" t="s">
        <v>222</v>
      </c>
      <c r="G25" s="335" t="s">
        <v>39</v>
      </c>
      <c r="H25" s="334" t="s">
        <v>5004</v>
      </c>
      <c r="I25" s="334" t="s">
        <v>5005</v>
      </c>
      <c r="J25" s="334" t="s">
        <v>4898</v>
      </c>
      <c r="K25" s="334" t="s">
        <v>4899</v>
      </c>
      <c r="L25" s="334" t="s">
        <v>5006</v>
      </c>
      <c r="M25" s="336" t="s">
        <v>6</v>
      </c>
      <c r="N25" s="521"/>
      <c r="O25" s="337"/>
      <c r="P25" s="340"/>
      <c r="Q25" s="340"/>
      <c r="R25" s="340"/>
      <c r="S25" s="326"/>
      <c r="T25" s="326"/>
      <c r="U25" s="326"/>
      <c r="V25" s="326"/>
      <c r="W25" s="326"/>
      <c r="X25" s="326"/>
      <c r="Y25" s="326"/>
      <c r="Z25" s="326"/>
      <c r="AA25" s="326"/>
      <c r="AB25" s="326"/>
    </row>
    <row r="26" spans="1:28" ht="63.95">
      <c r="A26" s="333">
        <f t="shared" si="0"/>
        <v>24</v>
      </c>
      <c r="B26" s="344" t="s">
        <v>4892</v>
      </c>
      <c r="C26" s="334" t="s">
        <v>5007</v>
      </c>
      <c r="D26" s="334" t="s">
        <v>5008</v>
      </c>
      <c r="E26" s="334" t="s">
        <v>5009</v>
      </c>
      <c r="F26" s="333" t="s">
        <v>403</v>
      </c>
      <c r="G26" s="335" t="s">
        <v>39</v>
      </c>
      <c r="H26" s="334" t="s">
        <v>4904</v>
      </c>
      <c r="I26" s="334" t="s">
        <v>5010</v>
      </c>
      <c r="J26" s="334" t="s">
        <v>4898</v>
      </c>
      <c r="K26" s="334" t="s">
        <v>4899</v>
      </c>
      <c r="L26" s="334" t="s">
        <v>4906</v>
      </c>
      <c r="M26" s="336" t="s">
        <v>6</v>
      </c>
      <c r="N26" s="521"/>
      <c r="O26" s="337"/>
      <c r="P26" s="340"/>
      <c r="Q26" s="340"/>
      <c r="R26" s="340"/>
      <c r="S26" s="326"/>
      <c r="T26" s="326"/>
      <c r="U26" s="326"/>
      <c r="V26" s="326"/>
      <c r="W26" s="326"/>
      <c r="X26" s="326"/>
      <c r="Y26" s="326"/>
      <c r="Z26" s="326"/>
      <c r="AA26" s="326"/>
      <c r="AB26" s="326"/>
    </row>
    <row r="27" spans="1:28" ht="96">
      <c r="A27" s="333">
        <f t="shared" si="0"/>
        <v>25</v>
      </c>
      <c r="B27" s="344" t="s">
        <v>4892</v>
      </c>
      <c r="C27" s="334" t="s">
        <v>5011</v>
      </c>
      <c r="D27" s="334" t="s">
        <v>5012</v>
      </c>
      <c r="E27" s="334" t="s">
        <v>5013</v>
      </c>
      <c r="F27" s="333" t="s">
        <v>222</v>
      </c>
      <c r="G27" s="335" t="s">
        <v>39</v>
      </c>
      <c r="H27" s="334" t="s">
        <v>5014</v>
      </c>
      <c r="I27" s="334" t="s">
        <v>5012</v>
      </c>
      <c r="J27" s="334" t="s">
        <v>4898</v>
      </c>
      <c r="K27" s="334" t="s">
        <v>4899</v>
      </c>
      <c r="L27" s="334" t="s">
        <v>5015</v>
      </c>
      <c r="M27" s="336" t="s">
        <v>6</v>
      </c>
      <c r="N27" s="521"/>
      <c r="O27" s="337"/>
      <c r="P27" s="340"/>
      <c r="Q27" s="340"/>
      <c r="R27" s="340"/>
      <c r="S27" s="326"/>
      <c r="T27" s="326"/>
      <c r="U27" s="326"/>
      <c r="V27" s="326"/>
      <c r="W27" s="326"/>
      <c r="X27" s="326"/>
      <c r="Y27" s="326"/>
      <c r="Z27" s="326"/>
      <c r="AA27" s="326"/>
      <c r="AB27" s="326"/>
    </row>
    <row r="28" spans="1:28" ht="63.95">
      <c r="A28" s="333">
        <f t="shared" si="0"/>
        <v>26</v>
      </c>
      <c r="B28" s="344" t="s">
        <v>4892</v>
      </c>
      <c r="C28" s="334" t="s">
        <v>5016</v>
      </c>
      <c r="D28" s="334" t="s">
        <v>5017</v>
      </c>
      <c r="E28" s="334" t="s">
        <v>5018</v>
      </c>
      <c r="F28" s="333" t="s">
        <v>403</v>
      </c>
      <c r="G28" s="335" t="s">
        <v>39</v>
      </c>
      <c r="H28" s="334" t="s">
        <v>4904</v>
      </c>
      <c r="I28" s="334" t="s">
        <v>5019</v>
      </c>
      <c r="J28" s="334" t="s">
        <v>4898</v>
      </c>
      <c r="K28" s="334" t="s">
        <v>4899</v>
      </c>
      <c r="L28" s="334" t="s">
        <v>4906</v>
      </c>
      <c r="M28" s="336" t="s">
        <v>6</v>
      </c>
      <c r="N28" s="521"/>
      <c r="O28" s="337"/>
      <c r="P28" s="340"/>
      <c r="Q28" s="340"/>
      <c r="R28" s="340"/>
      <c r="S28" s="326"/>
      <c r="T28" s="326"/>
      <c r="U28" s="326"/>
      <c r="V28" s="326"/>
      <c r="W28" s="326"/>
      <c r="X28" s="326"/>
      <c r="Y28" s="326"/>
      <c r="Z28" s="326"/>
      <c r="AA28" s="326"/>
      <c r="AB28" s="326"/>
    </row>
    <row r="29" spans="1:28" ht="207.95">
      <c r="A29" s="333">
        <f t="shared" si="0"/>
        <v>27</v>
      </c>
      <c r="B29" s="344" t="s">
        <v>4892</v>
      </c>
      <c r="C29" s="334" t="s">
        <v>5020</v>
      </c>
      <c r="D29" s="334" t="s">
        <v>5021</v>
      </c>
      <c r="E29" s="334" t="s">
        <v>5022</v>
      </c>
      <c r="F29" s="333" t="s">
        <v>222</v>
      </c>
      <c r="G29" s="335" t="s">
        <v>39</v>
      </c>
      <c r="H29" s="334" t="s">
        <v>5023</v>
      </c>
      <c r="I29" s="334" t="s">
        <v>5024</v>
      </c>
      <c r="J29" s="334" t="s">
        <v>4898</v>
      </c>
      <c r="K29" s="334" t="s">
        <v>4899</v>
      </c>
      <c r="L29" s="334" t="s">
        <v>5025</v>
      </c>
      <c r="M29" s="336" t="s">
        <v>6</v>
      </c>
      <c r="N29" s="521"/>
      <c r="O29" s="337"/>
      <c r="P29" s="340"/>
      <c r="Q29" s="340"/>
      <c r="R29" s="340"/>
      <c r="S29" s="326"/>
      <c r="T29" s="326"/>
      <c r="U29" s="326"/>
      <c r="V29" s="326"/>
      <c r="W29" s="326"/>
      <c r="X29" s="326"/>
      <c r="Y29" s="326"/>
      <c r="Z29" s="326"/>
      <c r="AA29" s="326"/>
      <c r="AB29" s="326"/>
    </row>
    <row r="30" spans="1:28" ht="80.099999999999994">
      <c r="A30" s="333">
        <f t="shared" si="0"/>
        <v>28</v>
      </c>
      <c r="B30" s="344" t="s">
        <v>4892</v>
      </c>
      <c r="C30" s="334" t="s">
        <v>5026</v>
      </c>
      <c r="D30" s="334" t="s">
        <v>5027</v>
      </c>
      <c r="E30" s="334" t="s">
        <v>5028</v>
      </c>
      <c r="F30" s="333" t="s">
        <v>403</v>
      </c>
      <c r="G30" s="335" t="s">
        <v>39</v>
      </c>
      <c r="H30" s="334" t="s">
        <v>5029</v>
      </c>
      <c r="I30" s="334" t="s">
        <v>5030</v>
      </c>
      <c r="J30" s="334" t="s">
        <v>4898</v>
      </c>
      <c r="K30" s="334" t="s">
        <v>4899</v>
      </c>
      <c r="L30" s="334" t="s">
        <v>5031</v>
      </c>
      <c r="M30" s="336" t="s">
        <v>6</v>
      </c>
      <c r="N30" s="521"/>
      <c r="O30" s="337"/>
      <c r="P30" s="340"/>
      <c r="Q30" s="340"/>
      <c r="R30" s="340"/>
      <c r="S30" s="326"/>
      <c r="T30" s="326"/>
      <c r="U30" s="326"/>
      <c r="V30" s="326"/>
      <c r="W30" s="326"/>
      <c r="X30" s="326"/>
      <c r="Y30" s="326"/>
      <c r="Z30" s="326"/>
      <c r="AA30" s="326"/>
      <c r="AB30" s="326"/>
    </row>
    <row r="31" spans="1:28" ht="176.1">
      <c r="A31" s="333">
        <f t="shared" si="0"/>
        <v>29</v>
      </c>
      <c r="B31" s="344" t="s">
        <v>4892</v>
      </c>
      <c r="C31" s="334" t="s">
        <v>5032</v>
      </c>
      <c r="D31" s="334" t="s">
        <v>5033</v>
      </c>
      <c r="E31" s="334" t="s">
        <v>5034</v>
      </c>
      <c r="F31" s="333" t="s">
        <v>222</v>
      </c>
      <c r="G31" s="335" t="s">
        <v>39</v>
      </c>
      <c r="H31" s="334" t="s">
        <v>5035</v>
      </c>
      <c r="I31" s="334" t="s">
        <v>5036</v>
      </c>
      <c r="J31" s="334" t="s">
        <v>4898</v>
      </c>
      <c r="K31" s="334" t="s">
        <v>4899</v>
      </c>
      <c r="L31" s="334" t="s">
        <v>5037</v>
      </c>
      <c r="M31" s="336" t="s">
        <v>6</v>
      </c>
      <c r="N31" s="521"/>
      <c r="O31" s="337"/>
      <c r="P31" s="340"/>
      <c r="Q31" s="340"/>
      <c r="R31" s="340"/>
      <c r="S31" s="326"/>
      <c r="T31" s="326"/>
      <c r="U31" s="326"/>
      <c r="V31" s="326"/>
      <c r="W31" s="326"/>
      <c r="X31" s="326"/>
      <c r="Y31" s="326"/>
      <c r="Z31" s="326"/>
      <c r="AA31" s="326"/>
      <c r="AB31" s="326"/>
    </row>
    <row r="32" spans="1:28" ht="80.099999999999994">
      <c r="A32" s="333">
        <f t="shared" si="0"/>
        <v>30</v>
      </c>
      <c r="B32" s="344" t="s">
        <v>4892</v>
      </c>
      <c r="C32" s="334" t="s">
        <v>5038</v>
      </c>
      <c r="D32" s="334" t="s">
        <v>5039</v>
      </c>
      <c r="E32" s="334" t="s">
        <v>5040</v>
      </c>
      <c r="F32" s="333" t="s">
        <v>403</v>
      </c>
      <c r="G32" s="335" t="s">
        <v>39</v>
      </c>
      <c r="H32" s="334" t="s">
        <v>5029</v>
      </c>
      <c r="I32" s="334" t="s">
        <v>5041</v>
      </c>
      <c r="J32" s="334" t="s">
        <v>4898</v>
      </c>
      <c r="K32" s="334" t="s">
        <v>4899</v>
      </c>
      <c r="L32" s="334" t="s">
        <v>5031</v>
      </c>
      <c r="M32" s="336" t="s">
        <v>6</v>
      </c>
      <c r="N32" s="521"/>
      <c r="O32" s="337"/>
      <c r="P32" s="340"/>
      <c r="Q32" s="340"/>
      <c r="R32" s="340"/>
      <c r="S32" s="326"/>
      <c r="T32" s="326"/>
      <c r="U32" s="326"/>
      <c r="V32" s="326"/>
      <c r="W32" s="326"/>
      <c r="X32" s="326"/>
      <c r="Y32" s="326"/>
      <c r="Z32" s="326"/>
      <c r="AA32" s="326"/>
      <c r="AB32" s="326"/>
    </row>
    <row r="33" spans="1:28" ht="63.95">
      <c r="A33" s="333">
        <f t="shared" si="0"/>
        <v>31</v>
      </c>
      <c r="B33" s="344" t="s">
        <v>4892</v>
      </c>
      <c r="C33" s="334" t="s">
        <v>5042</v>
      </c>
      <c r="D33" s="334" t="s">
        <v>5043</v>
      </c>
      <c r="E33" s="334" t="s">
        <v>5044</v>
      </c>
      <c r="F33" s="333" t="s">
        <v>222</v>
      </c>
      <c r="G33" s="335" t="s">
        <v>39</v>
      </c>
      <c r="H33" s="334" t="s">
        <v>5045</v>
      </c>
      <c r="I33" s="334" t="s">
        <v>5043</v>
      </c>
      <c r="J33" s="334" t="s">
        <v>4898</v>
      </c>
      <c r="K33" s="334" t="s">
        <v>4899</v>
      </c>
      <c r="L33" s="334" t="s">
        <v>5046</v>
      </c>
      <c r="M33" s="336" t="s">
        <v>6</v>
      </c>
      <c r="N33" s="521"/>
      <c r="O33" s="337"/>
      <c r="P33" s="340"/>
      <c r="Q33" s="340"/>
      <c r="R33" s="340"/>
      <c r="S33" s="326"/>
      <c r="T33" s="326"/>
      <c r="U33" s="326"/>
      <c r="V33" s="326"/>
      <c r="W33" s="326"/>
      <c r="X33" s="326"/>
      <c r="Y33" s="326"/>
      <c r="Z33" s="326"/>
      <c r="AA33" s="326"/>
      <c r="AB33" s="326"/>
    </row>
    <row r="34" spans="1:28" ht="80.099999999999994">
      <c r="A34" s="333">
        <f t="shared" si="0"/>
        <v>32</v>
      </c>
      <c r="B34" s="344" t="s">
        <v>4892</v>
      </c>
      <c r="C34" s="334" t="s">
        <v>5047</v>
      </c>
      <c r="D34" s="334" t="s">
        <v>5048</v>
      </c>
      <c r="E34" s="334" t="s">
        <v>5049</v>
      </c>
      <c r="F34" s="333" t="s">
        <v>403</v>
      </c>
      <c r="G34" s="335" t="s">
        <v>39</v>
      </c>
      <c r="H34" s="334" t="s">
        <v>5050</v>
      </c>
      <c r="I34" s="334" t="s">
        <v>5051</v>
      </c>
      <c r="J34" s="334" t="s">
        <v>4898</v>
      </c>
      <c r="K34" s="334" t="s">
        <v>4899</v>
      </c>
      <c r="L34" s="334" t="s">
        <v>5052</v>
      </c>
      <c r="M34" s="336" t="s">
        <v>6</v>
      </c>
      <c r="N34" s="521"/>
      <c r="O34" s="337"/>
      <c r="P34" s="340"/>
      <c r="Q34" s="340"/>
      <c r="R34" s="340"/>
      <c r="S34" s="326"/>
      <c r="T34" s="326"/>
      <c r="U34" s="326"/>
      <c r="V34" s="326"/>
      <c r="W34" s="326"/>
      <c r="X34" s="326"/>
      <c r="Y34" s="326"/>
      <c r="Z34" s="326"/>
      <c r="AA34" s="326"/>
      <c r="AB34" s="326"/>
    </row>
    <row r="35" spans="1:28" ht="63.95">
      <c r="A35" s="333">
        <f t="shared" si="0"/>
        <v>33</v>
      </c>
      <c r="B35" s="344" t="s">
        <v>4892</v>
      </c>
      <c r="C35" s="341" t="s">
        <v>5053</v>
      </c>
      <c r="D35" s="334" t="s">
        <v>5054</v>
      </c>
      <c r="E35" s="341" t="s">
        <v>5055</v>
      </c>
      <c r="F35" s="342" t="s">
        <v>222</v>
      </c>
      <c r="G35" s="342" t="s">
        <v>39</v>
      </c>
      <c r="H35" s="334" t="s">
        <v>5056</v>
      </c>
      <c r="I35" s="334" t="s">
        <v>5057</v>
      </c>
      <c r="J35" s="334" t="s">
        <v>4898</v>
      </c>
      <c r="K35" s="334" t="s">
        <v>4899</v>
      </c>
      <c r="L35" s="334" t="s">
        <v>5058</v>
      </c>
      <c r="M35" s="336" t="s">
        <v>6</v>
      </c>
      <c r="N35" s="521"/>
      <c r="O35" s="337"/>
      <c r="P35" s="340"/>
      <c r="Q35" s="340"/>
      <c r="R35" s="340"/>
      <c r="S35" s="326"/>
      <c r="T35" s="326"/>
      <c r="U35" s="326"/>
      <c r="V35" s="326"/>
      <c r="W35" s="326"/>
      <c r="X35" s="326"/>
      <c r="Y35" s="326"/>
      <c r="Z35" s="326"/>
      <c r="AA35" s="326"/>
      <c r="AB35" s="326"/>
    </row>
    <row r="36" spans="1:28" ht="63.95">
      <c r="A36" s="333">
        <f t="shared" si="0"/>
        <v>34</v>
      </c>
      <c r="B36" s="344" t="s">
        <v>4892</v>
      </c>
      <c r="C36" s="341" t="s">
        <v>5059</v>
      </c>
      <c r="D36" s="334" t="s">
        <v>5060</v>
      </c>
      <c r="E36" s="341" t="s">
        <v>5061</v>
      </c>
      <c r="F36" s="342" t="s">
        <v>222</v>
      </c>
      <c r="G36" s="342" t="s">
        <v>39</v>
      </c>
      <c r="H36" s="334" t="s">
        <v>5062</v>
      </c>
      <c r="I36" s="334" t="s">
        <v>5063</v>
      </c>
      <c r="J36" s="334" t="s">
        <v>4898</v>
      </c>
      <c r="K36" s="334" t="s">
        <v>4899</v>
      </c>
      <c r="L36" s="334" t="s">
        <v>5064</v>
      </c>
      <c r="M36" s="336" t="s">
        <v>6</v>
      </c>
      <c r="N36" s="521"/>
      <c r="O36" s="337"/>
      <c r="P36" s="340"/>
      <c r="Q36" s="340"/>
      <c r="R36" s="340"/>
      <c r="S36" s="326"/>
      <c r="T36" s="326"/>
      <c r="U36" s="326"/>
      <c r="V36" s="326"/>
      <c r="W36" s="326"/>
      <c r="X36" s="326"/>
      <c r="Y36" s="326"/>
      <c r="Z36" s="326"/>
      <c r="AA36" s="326"/>
      <c r="AB36" s="326"/>
    </row>
    <row r="37" spans="1:28" ht="80.099999999999994">
      <c r="A37" s="333">
        <f t="shared" si="0"/>
        <v>35</v>
      </c>
      <c r="B37" s="344" t="s">
        <v>4892</v>
      </c>
      <c r="C37" s="341" t="s">
        <v>5065</v>
      </c>
      <c r="D37" s="334" t="s">
        <v>5066</v>
      </c>
      <c r="E37" s="341" t="s">
        <v>5067</v>
      </c>
      <c r="F37" s="342" t="s">
        <v>222</v>
      </c>
      <c r="G37" s="342" t="s">
        <v>39</v>
      </c>
      <c r="H37" s="334" t="s">
        <v>5068</v>
      </c>
      <c r="I37" s="334" t="s">
        <v>5069</v>
      </c>
      <c r="J37" s="334" t="s">
        <v>4898</v>
      </c>
      <c r="K37" s="334" t="s">
        <v>4899</v>
      </c>
      <c r="L37" s="334" t="s">
        <v>5070</v>
      </c>
      <c r="M37" s="336" t="s">
        <v>6</v>
      </c>
      <c r="N37" s="521"/>
      <c r="O37" s="337"/>
      <c r="P37" s="340"/>
      <c r="Q37" s="340"/>
      <c r="R37" s="340"/>
      <c r="S37" s="326"/>
      <c r="T37" s="326"/>
      <c r="U37" s="326"/>
      <c r="V37" s="326"/>
      <c r="W37" s="326"/>
      <c r="X37" s="326"/>
      <c r="Y37" s="326"/>
      <c r="Z37" s="326"/>
      <c r="AA37" s="326"/>
      <c r="AB37" s="326"/>
    </row>
    <row r="38" spans="1:28" ht="96">
      <c r="A38" s="333">
        <f t="shared" si="0"/>
        <v>36</v>
      </c>
      <c r="B38" s="344" t="s">
        <v>4892</v>
      </c>
      <c r="C38" s="341" t="s">
        <v>5071</v>
      </c>
      <c r="D38" s="334" t="s">
        <v>5072</v>
      </c>
      <c r="E38" s="341" t="s">
        <v>5073</v>
      </c>
      <c r="F38" s="342" t="s">
        <v>403</v>
      </c>
      <c r="G38" s="342" t="s">
        <v>39</v>
      </c>
      <c r="H38" s="334" t="s">
        <v>5074</v>
      </c>
      <c r="I38" s="334" t="s">
        <v>5075</v>
      </c>
      <c r="J38" s="334" t="s">
        <v>4898</v>
      </c>
      <c r="K38" s="334" t="s">
        <v>4899</v>
      </c>
      <c r="L38" s="334" t="s">
        <v>5076</v>
      </c>
      <c r="M38" s="336" t="s">
        <v>6</v>
      </c>
      <c r="N38" s="521"/>
      <c r="O38" s="337"/>
      <c r="P38" s="340"/>
      <c r="Q38" s="340"/>
      <c r="R38" s="340"/>
      <c r="S38" s="326"/>
      <c r="T38" s="326"/>
      <c r="U38" s="326"/>
      <c r="V38" s="326"/>
      <c r="W38" s="326"/>
      <c r="X38" s="326"/>
      <c r="Y38" s="326"/>
      <c r="Z38" s="326"/>
      <c r="AA38" s="326"/>
      <c r="AB38" s="326"/>
    </row>
    <row r="39" spans="1:28" ht="80.099999999999994">
      <c r="A39" s="333">
        <f t="shared" si="0"/>
        <v>37</v>
      </c>
      <c r="B39" s="344" t="s">
        <v>4892</v>
      </c>
      <c r="C39" s="341" t="s">
        <v>5077</v>
      </c>
      <c r="D39" s="334" t="s">
        <v>5078</v>
      </c>
      <c r="E39" s="341" t="s">
        <v>5079</v>
      </c>
      <c r="F39" s="342" t="s">
        <v>222</v>
      </c>
      <c r="G39" s="342" t="s">
        <v>40</v>
      </c>
      <c r="H39" s="334" t="s">
        <v>5080</v>
      </c>
      <c r="I39" s="334" t="s">
        <v>5081</v>
      </c>
      <c r="J39" s="334" t="s">
        <v>4898</v>
      </c>
      <c r="K39" s="334" t="s">
        <v>4899</v>
      </c>
      <c r="L39" s="334" t="s">
        <v>5082</v>
      </c>
      <c r="M39" s="336" t="s">
        <v>6</v>
      </c>
      <c r="N39" s="521"/>
      <c r="O39" s="337"/>
      <c r="P39" s="340"/>
      <c r="Q39" s="340"/>
      <c r="R39" s="340"/>
      <c r="S39" s="326"/>
      <c r="T39" s="326"/>
      <c r="U39" s="326"/>
      <c r="V39" s="326"/>
      <c r="W39" s="326"/>
      <c r="X39" s="326"/>
      <c r="Y39" s="326"/>
      <c r="Z39" s="326"/>
      <c r="AA39" s="326"/>
      <c r="AB39" s="326"/>
    </row>
    <row r="40" spans="1:28" ht="80.099999999999994">
      <c r="A40" s="333">
        <f t="shared" si="0"/>
        <v>38</v>
      </c>
      <c r="B40" s="344" t="s">
        <v>4892</v>
      </c>
      <c r="C40" s="341" t="s">
        <v>5083</v>
      </c>
      <c r="D40" s="334" t="s">
        <v>5084</v>
      </c>
      <c r="E40" s="341" t="s">
        <v>5085</v>
      </c>
      <c r="F40" s="342" t="s">
        <v>222</v>
      </c>
      <c r="G40" s="342" t="s">
        <v>39</v>
      </c>
      <c r="H40" s="334" t="s">
        <v>5086</v>
      </c>
      <c r="I40" s="334" t="s">
        <v>5087</v>
      </c>
      <c r="J40" s="334" t="s">
        <v>4898</v>
      </c>
      <c r="K40" s="334" t="s">
        <v>4899</v>
      </c>
      <c r="L40" s="334" t="s">
        <v>5088</v>
      </c>
      <c r="M40" s="336" t="s">
        <v>6</v>
      </c>
      <c r="N40" s="521"/>
      <c r="O40" s="337"/>
      <c r="P40" s="340"/>
      <c r="Q40" s="340"/>
      <c r="R40" s="340"/>
      <c r="S40" s="326"/>
      <c r="T40" s="326"/>
      <c r="U40" s="326"/>
      <c r="V40" s="326"/>
      <c r="W40" s="326"/>
      <c r="X40" s="326"/>
      <c r="Y40" s="326"/>
      <c r="Z40" s="326"/>
      <c r="AA40" s="326"/>
      <c r="AB40" s="326"/>
    </row>
    <row r="41" spans="1:28" ht="63.95">
      <c r="A41" s="333">
        <f t="shared" si="0"/>
        <v>39</v>
      </c>
      <c r="B41" s="344" t="s">
        <v>4892</v>
      </c>
      <c r="C41" s="341" t="s">
        <v>5089</v>
      </c>
      <c r="D41" s="334" t="s">
        <v>5090</v>
      </c>
      <c r="E41" s="341" t="s">
        <v>5091</v>
      </c>
      <c r="F41" s="342" t="s">
        <v>222</v>
      </c>
      <c r="G41" s="342" t="s">
        <v>39</v>
      </c>
      <c r="H41" s="334" t="s">
        <v>5092</v>
      </c>
      <c r="I41" s="334" t="s">
        <v>5093</v>
      </c>
      <c r="J41" s="334" t="s">
        <v>4898</v>
      </c>
      <c r="K41" s="334" t="s">
        <v>4899</v>
      </c>
      <c r="L41" s="334" t="s">
        <v>5094</v>
      </c>
      <c r="M41" s="336" t="s">
        <v>6</v>
      </c>
      <c r="N41" s="521"/>
      <c r="O41" s="337"/>
      <c r="P41" s="340"/>
      <c r="Q41" s="340"/>
      <c r="R41" s="340"/>
      <c r="S41" s="326"/>
      <c r="T41" s="326"/>
      <c r="U41" s="326"/>
      <c r="V41" s="326"/>
      <c r="W41" s="326"/>
      <c r="X41" s="326"/>
      <c r="Y41" s="326"/>
      <c r="Z41" s="326"/>
      <c r="AA41" s="326"/>
      <c r="AB41" s="326"/>
    </row>
    <row r="42" spans="1:28" ht="63.95">
      <c r="A42" s="333">
        <f t="shared" si="0"/>
        <v>40</v>
      </c>
      <c r="B42" s="344" t="s">
        <v>4892</v>
      </c>
      <c r="C42" s="341" t="s">
        <v>5095</v>
      </c>
      <c r="D42" s="334" t="s">
        <v>5096</v>
      </c>
      <c r="E42" s="341" t="s">
        <v>5097</v>
      </c>
      <c r="F42" s="342" t="s">
        <v>222</v>
      </c>
      <c r="G42" s="342" t="s">
        <v>39</v>
      </c>
      <c r="H42" s="334" t="s">
        <v>5098</v>
      </c>
      <c r="I42" s="334" t="s">
        <v>5099</v>
      </c>
      <c r="J42" s="334" t="s">
        <v>4898</v>
      </c>
      <c r="K42" s="334" t="s">
        <v>4899</v>
      </c>
      <c r="L42" s="334" t="s">
        <v>5100</v>
      </c>
      <c r="M42" s="336" t="s">
        <v>6</v>
      </c>
      <c r="N42" s="521"/>
      <c r="O42" s="337"/>
      <c r="P42" s="340"/>
      <c r="Q42" s="340"/>
      <c r="R42" s="340"/>
      <c r="S42" s="326"/>
      <c r="T42" s="326"/>
      <c r="U42" s="326"/>
      <c r="V42" s="326"/>
      <c r="W42" s="326"/>
      <c r="X42" s="326"/>
      <c r="Y42" s="326"/>
      <c r="Z42" s="326"/>
      <c r="AA42" s="326"/>
      <c r="AB42" s="326"/>
    </row>
    <row r="43" spans="1:28" ht="80.099999999999994">
      <c r="A43" s="333">
        <f t="shared" si="0"/>
        <v>41</v>
      </c>
      <c r="B43" s="344" t="s">
        <v>4892</v>
      </c>
      <c r="C43" s="341" t="s">
        <v>5101</v>
      </c>
      <c r="D43" s="334" t="s">
        <v>5102</v>
      </c>
      <c r="E43" s="341" t="s">
        <v>5103</v>
      </c>
      <c r="F43" s="342" t="s">
        <v>222</v>
      </c>
      <c r="G43" s="342" t="s">
        <v>39</v>
      </c>
      <c r="H43" s="334" t="s">
        <v>5104</v>
      </c>
      <c r="I43" s="334" t="s">
        <v>5105</v>
      </c>
      <c r="J43" s="334" t="s">
        <v>4898</v>
      </c>
      <c r="K43" s="334" t="s">
        <v>4899</v>
      </c>
      <c r="L43" s="334" t="s">
        <v>5106</v>
      </c>
      <c r="M43" s="336" t="s">
        <v>6</v>
      </c>
      <c r="N43" s="521"/>
      <c r="O43" s="337"/>
      <c r="P43" s="340"/>
      <c r="Q43" s="340"/>
      <c r="R43" s="340"/>
      <c r="S43" s="326"/>
      <c r="T43" s="326"/>
      <c r="U43" s="326"/>
      <c r="V43" s="326"/>
      <c r="W43" s="326"/>
      <c r="X43" s="326"/>
      <c r="Y43" s="326"/>
      <c r="Z43" s="326"/>
      <c r="AA43" s="326"/>
      <c r="AB43" s="326"/>
    </row>
    <row r="44" spans="1:28" ht="63.95">
      <c r="A44" s="333">
        <f t="shared" si="0"/>
        <v>42</v>
      </c>
      <c r="B44" s="344" t="s">
        <v>4892</v>
      </c>
      <c r="C44" s="341" t="s">
        <v>5107</v>
      </c>
      <c r="D44" s="334" t="s">
        <v>5108</v>
      </c>
      <c r="E44" s="341" t="s">
        <v>5109</v>
      </c>
      <c r="F44" s="342" t="s">
        <v>222</v>
      </c>
      <c r="G44" s="342" t="s">
        <v>40</v>
      </c>
      <c r="H44" s="334" t="s">
        <v>5110</v>
      </c>
      <c r="I44" s="334" t="s">
        <v>5111</v>
      </c>
      <c r="J44" s="334" t="s">
        <v>4898</v>
      </c>
      <c r="K44" s="334" t="s">
        <v>4899</v>
      </c>
      <c r="L44" s="334" t="s">
        <v>5112</v>
      </c>
      <c r="M44" s="336" t="s">
        <v>6</v>
      </c>
      <c r="N44" s="521"/>
      <c r="O44" s="337"/>
      <c r="P44" s="340"/>
      <c r="Q44" s="340"/>
      <c r="R44" s="340"/>
      <c r="S44" s="326"/>
      <c r="T44" s="326"/>
      <c r="U44" s="326"/>
      <c r="V44" s="326"/>
      <c r="W44" s="326"/>
      <c r="X44" s="326"/>
      <c r="Y44" s="326"/>
      <c r="Z44" s="326"/>
      <c r="AA44" s="326"/>
      <c r="AB44" s="326"/>
    </row>
    <row r="45" spans="1:28" ht="63.95">
      <c r="A45" s="333">
        <f t="shared" si="0"/>
        <v>43</v>
      </c>
      <c r="B45" s="344" t="s">
        <v>4892</v>
      </c>
      <c r="C45" s="341" t="s">
        <v>5113</v>
      </c>
      <c r="D45" s="334" t="s">
        <v>5114</v>
      </c>
      <c r="E45" s="341" t="s">
        <v>5115</v>
      </c>
      <c r="F45" s="342" t="s">
        <v>222</v>
      </c>
      <c r="G45" s="342" t="s">
        <v>40</v>
      </c>
      <c r="H45" s="334" t="s">
        <v>5116</v>
      </c>
      <c r="I45" s="334" t="s">
        <v>5117</v>
      </c>
      <c r="J45" s="334" t="s">
        <v>4898</v>
      </c>
      <c r="K45" s="334" t="s">
        <v>4899</v>
      </c>
      <c r="L45" s="334" t="s">
        <v>5118</v>
      </c>
      <c r="M45" s="336" t="s">
        <v>6</v>
      </c>
      <c r="N45" s="521"/>
      <c r="O45" s="337"/>
      <c r="P45" s="340"/>
      <c r="Q45" s="340"/>
      <c r="R45" s="340"/>
      <c r="S45" s="326"/>
      <c r="T45" s="326"/>
      <c r="U45" s="326"/>
      <c r="V45" s="326"/>
      <c r="W45" s="326"/>
      <c r="X45" s="326"/>
      <c r="Y45" s="326"/>
      <c r="Z45" s="326"/>
      <c r="AA45" s="326"/>
      <c r="AB45" s="326"/>
    </row>
    <row r="46" spans="1:28" ht="80.099999999999994">
      <c r="A46" s="333">
        <f t="shared" si="0"/>
        <v>44</v>
      </c>
      <c r="B46" s="344" t="s">
        <v>4892</v>
      </c>
      <c r="C46" s="341" t="s">
        <v>5119</v>
      </c>
      <c r="D46" s="334" t="s">
        <v>5120</v>
      </c>
      <c r="E46" s="341" t="s">
        <v>5121</v>
      </c>
      <c r="F46" s="342" t="s">
        <v>222</v>
      </c>
      <c r="G46" s="342" t="s">
        <v>40</v>
      </c>
      <c r="H46" s="334" t="s">
        <v>5122</v>
      </c>
      <c r="I46" s="334" t="s">
        <v>5123</v>
      </c>
      <c r="J46" s="334" t="s">
        <v>4898</v>
      </c>
      <c r="K46" s="334" t="s">
        <v>4899</v>
      </c>
      <c r="L46" s="334" t="s">
        <v>5124</v>
      </c>
      <c r="M46" s="336" t="s">
        <v>6</v>
      </c>
      <c r="N46" s="521"/>
      <c r="O46" s="337"/>
      <c r="P46" s="340"/>
      <c r="Q46" s="340"/>
      <c r="R46" s="340"/>
      <c r="S46" s="326"/>
      <c r="T46" s="326"/>
      <c r="U46" s="326"/>
      <c r="V46" s="326"/>
      <c r="W46" s="326"/>
      <c r="X46" s="326"/>
      <c r="Y46" s="326"/>
      <c r="Z46" s="326"/>
      <c r="AA46" s="326"/>
      <c r="AB46" s="326"/>
    </row>
    <row r="47" spans="1:28" ht="80.099999999999994">
      <c r="A47" s="333">
        <f t="shared" si="0"/>
        <v>45</v>
      </c>
      <c r="B47" s="344" t="s">
        <v>4892</v>
      </c>
      <c r="C47" s="341" t="s">
        <v>5125</v>
      </c>
      <c r="D47" s="334" t="s">
        <v>5126</v>
      </c>
      <c r="E47" s="341" t="s">
        <v>5127</v>
      </c>
      <c r="F47" s="342" t="s">
        <v>222</v>
      </c>
      <c r="G47" s="342" t="s">
        <v>40</v>
      </c>
      <c r="H47" s="334" t="s">
        <v>5128</v>
      </c>
      <c r="I47" s="334" t="s">
        <v>5129</v>
      </c>
      <c r="J47" s="334" t="s">
        <v>4898</v>
      </c>
      <c r="K47" s="334" t="s">
        <v>4899</v>
      </c>
      <c r="L47" s="334" t="s">
        <v>5130</v>
      </c>
      <c r="M47" s="336" t="s">
        <v>6</v>
      </c>
      <c r="N47" s="521"/>
      <c r="O47" s="337"/>
      <c r="P47" s="340"/>
      <c r="Q47" s="340"/>
      <c r="R47" s="340"/>
      <c r="S47" s="326"/>
      <c r="T47" s="326"/>
      <c r="U47" s="326"/>
      <c r="V47" s="326"/>
      <c r="W47" s="326"/>
      <c r="X47" s="326"/>
      <c r="Y47" s="326"/>
      <c r="Z47" s="326"/>
      <c r="AA47" s="326"/>
      <c r="AB47" s="326"/>
    </row>
    <row r="48" spans="1:28" ht="80.099999999999994">
      <c r="A48" s="333">
        <f t="shared" si="0"/>
        <v>46</v>
      </c>
      <c r="B48" s="344" t="s">
        <v>4892</v>
      </c>
      <c r="C48" s="341" t="s">
        <v>5131</v>
      </c>
      <c r="D48" s="334" t="s">
        <v>5132</v>
      </c>
      <c r="E48" s="341" t="s">
        <v>5133</v>
      </c>
      <c r="F48" s="342" t="s">
        <v>403</v>
      </c>
      <c r="G48" s="342" t="s">
        <v>39</v>
      </c>
      <c r="H48" s="334" t="s">
        <v>5134</v>
      </c>
      <c r="I48" s="334" t="s">
        <v>5135</v>
      </c>
      <c r="J48" s="334" t="s">
        <v>4898</v>
      </c>
      <c r="K48" s="334" t="s">
        <v>4899</v>
      </c>
      <c r="L48" s="334" t="s">
        <v>5136</v>
      </c>
      <c r="M48" s="336" t="s">
        <v>6</v>
      </c>
      <c r="N48" s="521"/>
      <c r="O48" s="337"/>
      <c r="P48" s="340"/>
      <c r="Q48" s="340"/>
      <c r="R48" s="340"/>
      <c r="S48" s="326"/>
      <c r="T48" s="326"/>
      <c r="U48" s="326"/>
      <c r="V48" s="326"/>
      <c r="W48" s="326"/>
      <c r="X48" s="326"/>
      <c r="Y48" s="326"/>
      <c r="Z48" s="326"/>
      <c r="AA48" s="326"/>
      <c r="AB48" s="326"/>
    </row>
    <row r="49" spans="1:28" ht="63.95">
      <c r="A49" s="333">
        <f t="shared" si="0"/>
        <v>47</v>
      </c>
      <c r="B49" s="344" t="s">
        <v>4892</v>
      </c>
      <c r="C49" s="341" t="s">
        <v>5137</v>
      </c>
      <c r="D49" s="334" t="s">
        <v>5138</v>
      </c>
      <c r="E49" s="341" t="s">
        <v>5139</v>
      </c>
      <c r="F49" s="342" t="s">
        <v>222</v>
      </c>
      <c r="G49" s="342" t="s">
        <v>39</v>
      </c>
      <c r="H49" s="334" t="s">
        <v>5140</v>
      </c>
      <c r="I49" s="334" t="s">
        <v>5141</v>
      </c>
      <c r="J49" s="334" t="s">
        <v>4898</v>
      </c>
      <c r="K49" s="334" t="s">
        <v>4899</v>
      </c>
      <c r="L49" s="334" t="s">
        <v>5142</v>
      </c>
      <c r="M49" s="336" t="s">
        <v>6</v>
      </c>
      <c r="N49" s="521"/>
      <c r="O49" s="337"/>
      <c r="P49" s="340"/>
      <c r="Q49" s="340"/>
      <c r="R49" s="340"/>
      <c r="S49" s="326"/>
      <c r="T49" s="326"/>
      <c r="U49" s="326"/>
      <c r="V49" s="326"/>
      <c r="W49" s="326"/>
      <c r="X49" s="326"/>
      <c r="Y49" s="326"/>
      <c r="Z49" s="326"/>
      <c r="AA49" s="326"/>
      <c r="AB49" s="326"/>
    </row>
    <row r="50" spans="1:28" ht="63.95">
      <c r="A50" s="333">
        <f t="shared" si="0"/>
        <v>48</v>
      </c>
      <c r="B50" s="344" t="s">
        <v>4892</v>
      </c>
      <c r="C50" s="341" t="s">
        <v>5143</v>
      </c>
      <c r="D50" s="334" t="s">
        <v>5144</v>
      </c>
      <c r="E50" s="341" t="s">
        <v>5145</v>
      </c>
      <c r="F50" s="342" t="s">
        <v>222</v>
      </c>
      <c r="G50" s="342" t="s">
        <v>39</v>
      </c>
      <c r="H50" s="334" t="s">
        <v>5146</v>
      </c>
      <c r="I50" s="334" t="s">
        <v>5147</v>
      </c>
      <c r="J50" s="334" t="s">
        <v>4898</v>
      </c>
      <c r="K50" s="334" t="s">
        <v>4899</v>
      </c>
      <c r="L50" s="334" t="s">
        <v>5148</v>
      </c>
      <c r="M50" s="336" t="s">
        <v>6</v>
      </c>
      <c r="N50" s="521"/>
      <c r="O50" s="337"/>
      <c r="P50" s="340"/>
      <c r="Q50" s="340"/>
      <c r="R50" s="340"/>
      <c r="S50" s="326"/>
      <c r="T50" s="326"/>
      <c r="U50" s="326"/>
      <c r="V50" s="326"/>
      <c r="W50" s="326"/>
      <c r="X50" s="326"/>
      <c r="Y50" s="326"/>
      <c r="Z50" s="326"/>
      <c r="AA50" s="326"/>
      <c r="AB50" s="326"/>
    </row>
    <row r="51" spans="1:28" ht="63.95">
      <c r="A51" s="333">
        <f t="shared" si="0"/>
        <v>49</v>
      </c>
      <c r="B51" s="344" t="s">
        <v>4892</v>
      </c>
      <c r="C51" s="341" t="s">
        <v>5149</v>
      </c>
      <c r="D51" s="334" t="s">
        <v>5150</v>
      </c>
      <c r="E51" s="341" t="s">
        <v>5151</v>
      </c>
      <c r="F51" s="342" t="s">
        <v>222</v>
      </c>
      <c r="G51" s="342" t="s">
        <v>39</v>
      </c>
      <c r="H51" s="334" t="s">
        <v>5152</v>
      </c>
      <c r="I51" s="334" t="s">
        <v>5153</v>
      </c>
      <c r="J51" s="334" t="s">
        <v>4898</v>
      </c>
      <c r="K51" s="334" t="s">
        <v>4899</v>
      </c>
      <c r="L51" s="334" t="s">
        <v>5154</v>
      </c>
      <c r="M51" s="336" t="s">
        <v>6</v>
      </c>
      <c r="N51" s="521"/>
      <c r="O51" s="337"/>
      <c r="P51" s="340"/>
      <c r="Q51" s="340"/>
      <c r="R51" s="340"/>
      <c r="S51" s="326"/>
      <c r="T51" s="326"/>
      <c r="U51" s="326"/>
      <c r="V51" s="326"/>
      <c r="W51" s="326"/>
      <c r="X51" s="326"/>
      <c r="Y51" s="326"/>
      <c r="Z51" s="326"/>
      <c r="AA51" s="326"/>
      <c r="AB51" s="326"/>
    </row>
    <row r="52" spans="1:28" ht="111.95">
      <c r="A52" s="333">
        <f t="shared" si="0"/>
        <v>50</v>
      </c>
      <c r="B52" s="344" t="s">
        <v>4892</v>
      </c>
      <c r="C52" s="334" t="s">
        <v>5155</v>
      </c>
      <c r="D52" s="334" t="s">
        <v>5156</v>
      </c>
      <c r="E52" s="334" t="s">
        <v>5157</v>
      </c>
      <c r="F52" s="333" t="s">
        <v>222</v>
      </c>
      <c r="G52" s="333" t="s">
        <v>39</v>
      </c>
      <c r="H52" s="334" t="s">
        <v>5158</v>
      </c>
      <c r="I52" s="334" t="s">
        <v>5156</v>
      </c>
      <c r="J52" s="334" t="s">
        <v>4898</v>
      </c>
      <c r="K52" s="334" t="s">
        <v>4899</v>
      </c>
      <c r="L52" s="334" t="s">
        <v>5159</v>
      </c>
      <c r="M52" s="336" t="s">
        <v>6</v>
      </c>
      <c r="N52" s="521"/>
      <c r="O52" s="337"/>
      <c r="P52" s="340"/>
      <c r="Q52" s="340"/>
      <c r="R52" s="340"/>
      <c r="S52" s="326"/>
      <c r="T52" s="326"/>
      <c r="U52" s="326"/>
      <c r="V52" s="326"/>
      <c r="W52" s="326"/>
      <c r="X52" s="326"/>
      <c r="Y52" s="326"/>
      <c r="Z52" s="326"/>
      <c r="AA52" s="326"/>
      <c r="AB52" s="326"/>
    </row>
    <row r="53" spans="1:28" ht="111.95">
      <c r="A53" s="333">
        <f t="shared" si="0"/>
        <v>51</v>
      </c>
      <c r="B53" s="344" t="s">
        <v>4892</v>
      </c>
      <c r="C53" s="334" t="s">
        <v>5160</v>
      </c>
      <c r="D53" s="334" t="s">
        <v>5161</v>
      </c>
      <c r="E53" s="334" t="s">
        <v>5162</v>
      </c>
      <c r="F53" s="333" t="s">
        <v>222</v>
      </c>
      <c r="G53" s="333" t="s">
        <v>39</v>
      </c>
      <c r="H53" s="334" t="s">
        <v>5163</v>
      </c>
      <c r="I53" s="334" t="s">
        <v>5161</v>
      </c>
      <c r="J53" s="334" t="s">
        <v>4898</v>
      </c>
      <c r="K53" s="334" t="s">
        <v>4899</v>
      </c>
      <c r="L53" s="334" t="s">
        <v>5164</v>
      </c>
      <c r="M53" s="336" t="s">
        <v>6</v>
      </c>
      <c r="N53" s="521"/>
      <c r="O53" s="337"/>
      <c r="P53" s="340"/>
      <c r="Q53" s="340"/>
      <c r="R53" s="340"/>
      <c r="S53" s="326"/>
      <c r="T53" s="326"/>
      <c r="U53" s="326"/>
      <c r="V53" s="326"/>
      <c r="W53" s="326"/>
      <c r="X53" s="326"/>
      <c r="Y53" s="326"/>
      <c r="Z53" s="326"/>
      <c r="AA53" s="326"/>
      <c r="AB53" s="326"/>
    </row>
    <row r="54" spans="1:28" ht="111.95">
      <c r="A54" s="333">
        <f t="shared" si="0"/>
        <v>52</v>
      </c>
      <c r="B54" s="344" t="s">
        <v>4892</v>
      </c>
      <c r="C54" s="334" t="s">
        <v>5165</v>
      </c>
      <c r="D54" s="334" t="s">
        <v>5166</v>
      </c>
      <c r="E54" s="334" t="s">
        <v>5167</v>
      </c>
      <c r="F54" s="333" t="s">
        <v>222</v>
      </c>
      <c r="G54" s="333" t="s">
        <v>39</v>
      </c>
      <c r="H54" s="334" t="s">
        <v>5168</v>
      </c>
      <c r="I54" s="334" t="s">
        <v>5166</v>
      </c>
      <c r="J54" s="334" t="s">
        <v>4898</v>
      </c>
      <c r="K54" s="334" t="s">
        <v>4899</v>
      </c>
      <c r="L54" s="334" t="s">
        <v>5169</v>
      </c>
      <c r="M54" s="336" t="s">
        <v>6</v>
      </c>
      <c r="N54" s="521"/>
      <c r="O54" s="337"/>
      <c r="P54" s="340"/>
      <c r="Q54" s="340"/>
      <c r="R54" s="340"/>
      <c r="S54" s="326"/>
      <c r="T54" s="326"/>
      <c r="U54" s="326"/>
      <c r="V54" s="326"/>
      <c r="W54" s="326"/>
      <c r="X54" s="326"/>
      <c r="Y54" s="326"/>
      <c r="Z54" s="326"/>
      <c r="AA54" s="326"/>
      <c r="AB54" s="326"/>
    </row>
    <row r="55" spans="1:28" ht="111.95">
      <c r="A55" s="333">
        <f t="shared" si="0"/>
        <v>53</v>
      </c>
      <c r="B55" s="344" t="s">
        <v>4892</v>
      </c>
      <c r="C55" s="334" t="s">
        <v>5170</v>
      </c>
      <c r="D55" s="334" t="s">
        <v>5171</v>
      </c>
      <c r="E55" s="334" t="s">
        <v>5172</v>
      </c>
      <c r="F55" s="333" t="s">
        <v>222</v>
      </c>
      <c r="G55" s="333" t="s">
        <v>39</v>
      </c>
      <c r="H55" s="334" t="s">
        <v>5173</v>
      </c>
      <c r="I55" s="334" t="s">
        <v>5171</v>
      </c>
      <c r="J55" s="334" t="s">
        <v>4898</v>
      </c>
      <c r="K55" s="334" t="s">
        <v>4899</v>
      </c>
      <c r="L55" s="334" t="s">
        <v>5174</v>
      </c>
      <c r="M55" s="336" t="s">
        <v>6</v>
      </c>
      <c r="N55" s="521"/>
      <c r="O55" s="337"/>
      <c r="P55" s="340"/>
      <c r="Q55" s="340"/>
      <c r="R55" s="340"/>
      <c r="S55" s="326"/>
      <c r="T55" s="326"/>
      <c r="U55" s="326"/>
      <c r="V55" s="326"/>
      <c r="W55" s="326"/>
      <c r="X55" s="326"/>
      <c r="Y55" s="326"/>
      <c r="Z55" s="326"/>
      <c r="AA55" s="326"/>
      <c r="AB55" s="326"/>
    </row>
    <row r="56" spans="1:28" ht="111.95">
      <c r="A56" s="333">
        <f t="shared" si="0"/>
        <v>54</v>
      </c>
      <c r="B56" s="344" t="s">
        <v>4892</v>
      </c>
      <c r="C56" s="334" t="s">
        <v>5175</v>
      </c>
      <c r="D56" s="334" t="s">
        <v>5176</v>
      </c>
      <c r="E56" s="334" t="s">
        <v>5177</v>
      </c>
      <c r="F56" s="333" t="s">
        <v>222</v>
      </c>
      <c r="G56" s="333" t="s">
        <v>39</v>
      </c>
      <c r="H56" s="334" t="s">
        <v>5178</v>
      </c>
      <c r="I56" s="334" t="s">
        <v>5176</v>
      </c>
      <c r="J56" s="334" t="s">
        <v>4898</v>
      </c>
      <c r="K56" s="334" t="s">
        <v>4899</v>
      </c>
      <c r="L56" s="334" t="s">
        <v>5179</v>
      </c>
      <c r="M56" s="336" t="s">
        <v>6</v>
      </c>
      <c r="N56" s="521"/>
      <c r="O56" s="337"/>
      <c r="P56" s="340"/>
      <c r="Q56" s="340"/>
      <c r="R56" s="340"/>
      <c r="S56" s="326"/>
      <c r="T56" s="326"/>
      <c r="U56" s="326"/>
      <c r="V56" s="326"/>
      <c r="W56" s="326"/>
      <c r="X56" s="326"/>
      <c r="Y56" s="326"/>
      <c r="Z56" s="326"/>
      <c r="AA56" s="326"/>
      <c r="AB56" s="326"/>
    </row>
    <row r="57" spans="1:28" ht="111.95">
      <c r="A57" s="333">
        <f t="shared" si="0"/>
        <v>55</v>
      </c>
      <c r="B57" s="344" t="s">
        <v>4892</v>
      </c>
      <c r="C57" s="334" t="s">
        <v>5180</v>
      </c>
      <c r="D57" s="334" t="s">
        <v>5181</v>
      </c>
      <c r="E57" s="334" t="s">
        <v>5182</v>
      </c>
      <c r="F57" s="333" t="s">
        <v>222</v>
      </c>
      <c r="G57" s="333" t="s">
        <v>39</v>
      </c>
      <c r="H57" s="334" t="s">
        <v>5183</v>
      </c>
      <c r="I57" s="334" t="s">
        <v>5181</v>
      </c>
      <c r="J57" s="334" t="s">
        <v>4898</v>
      </c>
      <c r="K57" s="334" t="s">
        <v>4899</v>
      </c>
      <c r="L57" s="334" t="s">
        <v>5184</v>
      </c>
      <c r="M57" s="336" t="s">
        <v>6</v>
      </c>
      <c r="N57" s="521"/>
      <c r="O57" s="337"/>
      <c r="P57" s="340"/>
      <c r="Q57" s="340"/>
      <c r="R57" s="340"/>
      <c r="S57" s="326"/>
      <c r="T57" s="326"/>
      <c r="U57" s="326"/>
      <c r="V57" s="326"/>
      <c r="W57" s="326"/>
      <c r="X57" s="326"/>
      <c r="Y57" s="326"/>
      <c r="Z57" s="326"/>
      <c r="AA57" s="326"/>
      <c r="AB57" s="326"/>
    </row>
    <row r="58" spans="1:28" ht="111.95">
      <c r="A58" s="333">
        <f t="shared" si="0"/>
        <v>56</v>
      </c>
      <c r="B58" s="344" t="s">
        <v>4892</v>
      </c>
      <c r="C58" s="334" t="s">
        <v>5185</v>
      </c>
      <c r="D58" s="334" t="s">
        <v>5186</v>
      </c>
      <c r="E58" s="334" t="s">
        <v>5187</v>
      </c>
      <c r="F58" s="333" t="s">
        <v>222</v>
      </c>
      <c r="G58" s="333" t="s">
        <v>39</v>
      </c>
      <c r="H58" s="334" t="s">
        <v>5188</v>
      </c>
      <c r="I58" s="334" t="s">
        <v>5186</v>
      </c>
      <c r="J58" s="334" t="s">
        <v>4898</v>
      </c>
      <c r="K58" s="334" t="s">
        <v>4899</v>
      </c>
      <c r="L58" s="334" t="s">
        <v>5189</v>
      </c>
      <c r="M58" s="336" t="s">
        <v>6</v>
      </c>
      <c r="N58" s="521"/>
      <c r="O58" s="337"/>
      <c r="P58" s="340"/>
      <c r="Q58" s="340"/>
      <c r="R58" s="340"/>
      <c r="S58" s="326"/>
      <c r="T58" s="326"/>
      <c r="U58" s="326"/>
      <c r="V58" s="326"/>
      <c r="W58" s="326"/>
      <c r="X58" s="326"/>
      <c r="Y58" s="326"/>
      <c r="Z58" s="326"/>
      <c r="AA58" s="326"/>
      <c r="AB58" s="326"/>
    </row>
    <row r="59" spans="1:28" ht="207.95">
      <c r="A59" s="333">
        <f t="shared" si="0"/>
        <v>57</v>
      </c>
      <c r="B59" s="344" t="s">
        <v>4892</v>
      </c>
      <c r="C59" s="343" t="s">
        <v>5190</v>
      </c>
      <c r="D59" s="343" t="s">
        <v>5191</v>
      </c>
      <c r="E59" s="343" t="s">
        <v>5192</v>
      </c>
      <c r="F59" s="344" t="s">
        <v>222</v>
      </c>
      <c r="G59" s="345" t="s">
        <v>39</v>
      </c>
      <c r="H59" s="343" t="s">
        <v>5193</v>
      </c>
      <c r="I59" s="343" t="s">
        <v>5194</v>
      </c>
      <c r="J59" s="343" t="s">
        <v>4898</v>
      </c>
      <c r="K59" s="343" t="s">
        <v>4899</v>
      </c>
      <c r="L59" s="343" t="s">
        <v>5195</v>
      </c>
      <c r="M59" s="336" t="s">
        <v>8</v>
      </c>
      <c r="N59" s="522">
        <v>46266</v>
      </c>
      <c r="O59" s="359" t="s">
        <v>32</v>
      </c>
      <c r="P59" s="340"/>
      <c r="Q59" s="326"/>
      <c r="R59" s="326"/>
      <c r="S59" s="326"/>
      <c r="T59" s="326"/>
      <c r="U59" s="326"/>
      <c r="V59" s="326"/>
      <c r="W59" s="326"/>
      <c r="X59" s="326"/>
      <c r="Y59" s="326"/>
      <c r="Z59" s="326"/>
      <c r="AA59" s="326"/>
      <c r="AB59" s="326"/>
    </row>
    <row r="60" spans="1:28" ht="384">
      <c r="A60" s="333">
        <f t="shared" si="0"/>
        <v>58</v>
      </c>
      <c r="B60" s="344" t="s">
        <v>4892</v>
      </c>
      <c r="C60" s="343" t="s">
        <v>5196</v>
      </c>
      <c r="D60" s="343" t="s">
        <v>5191</v>
      </c>
      <c r="E60" s="343" t="s">
        <v>5197</v>
      </c>
      <c r="F60" s="344" t="s">
        <v>403</v>
      </c>
      <c r="G60" s="345" t="s">
        <v>39</v>
      </c>
      <c r="H60" s="343" t="s">
        <v>5193</v>
      </c>
      <c r="I60" s="343" t="s">
        <v>5198</v>
      </c>
      <c r="J60" s="343" t="s">
        <v>4898</v>
      </c>
      <c r="K60" s="343" t="s">
        <v>4899</v>
      </c>
      <c r="L60" s="343" t="s">
        <v>5199</v>
      </c>
      <c r="M60" s="336" t="s">
        <v>8</v>
      </c>
      <c r="N60" s="522">
        <v>46266</v>
      </c>
      <c r="O60" s="359" t="s">
        <v>5200</v>
      </c>
      <c r="P60" s="340"/>
      <c r="Q60" s="326"/>
      <c r="R60" s="326"/>
      <c r="S60" s="326"/>
      <c r="T60" s="326"/>
      <c r="U60" s="326"/>
      <c r="V60" s="326"/>
      <c r="W60" s="326"/>
      <c r="X60" s="326"/>
      <c r="Y60" s="326"/>
      <c r="Z60" s="326"/>
      <c r="AA60" s="326"/>
      <c r="AB60" s="326"/>
    </row>
    <row r="61" spans="1:28" ht="63.95">
      <c r="A61" s="333">
        <f t="shared" si="0"/>
        <v>59</v>
      </c>
      <c r="B61" s="344" t="s">
        <v>4892</v>
      </c>
      <c r="C61" s="343" t="s">
        <v>5201</v>
      </c>
      <c r="D61" s="343" t="s">
        <v>5202</v>
      </c>
      <c r="E61" s="343" t="s">
        <v>5203</v>
      </c>
      <c r="F61" s="344" t="s">
        <v>222</v>
      </c>
      <c r="G61" s="345" t="s">
        <v>39</v>
      </c>
      <c r="H61" s="343" t="s">
        <v>5204</v>
      </c>
      <c r="I61" s="343" t="s">
        <v>5202</v>
      </c>
      <c r="J61" s="343" t="s">
        <v>4898</v>
      </c>
      <c r="K61" s="343" t="s">
        <v>4899</v>
      </c>
      <c r="L61" s="343" t="s">
        <v>5205</v>
      </c>
      <c r="M61" s="336" t="s">
        <v>8</v>
      </c>
      <c r="N61" s="522">
        <v>46266</v>
      </c>
      <c r="O61" s="359" t="s">
        <v>5200</v>
      </c>
      <c r="P61" s="340"/>
      <c r="Q61" s="326"/>
      <c r="R61" s="326"/>
      <c r="S61" s="326"/>
      <c r="T61" s="326"/>
      <c r="U61" s="326"/>
      <c r="V61" s="326"/>
      <c r="W61" s="326"/>
      <c r="X61" s="326"/>
      <c r="Y61" s="326"/>
      <c r="Z61" s="326"/>
      <c r="AA61" s="326"/>
      <c r="AB61" s="326"/>
    </row>
    <row r="62" spans="1:28" ht="80.099999999999994">
      <c r="A62" s="333">
        <f t="shared" si="0"/>
        <v>60</v>
      </c>
      <c r="B62" s="344" t="s">
        <v>4892</v>
      </c>
      <c r="C62" s="343" t="s">
        <v>5206</v>
      </c>
      <c r="D62" s="343" t="s">
        <v>5207</v>
      </c>
      <c r="E62" s="343" t="s">
        <v>5208</v>
      </c>
      <c r="F62" s="344" t="s">
        <v>403</v>
      </c>
      <c r="G62" s="345" t="s">
        <v>39</v>
      </c>
      <c r="H62" s="343" t="s">
        <v>5209</v>
      </c>
      <c r="I62" s="343" t="s">
        <v>5210</v>
      </c>
      <c r="J62" s="343" t="s">
        <v>4898</v>
      </c>
      <c r="K62" s="343" t="s">
        <v>4899</v>
      </c>
      <c r="L62" s="343" t="s">
        <v>5211</v>
      </c>
      <c r="M62" s="336" t="s">
        <v>10</v>
      </c>
      <c r="N62" s="522">
        <v>46267</v>
      </c>
      <c r="O62" s="359" t="s">
        <v>5200</v>
      </c>
      <c r="P62" s="340"/>
      <c r="Q62" s="461" t="s">
        <v>5212</v>
      </c>
      <c r="R62" s="326"/>
      <c r="S62" s="326"/>
      <c r="T62" s="326"/>
      <c r="U62" s="326"/>
      <c r="V62" s="326"/>
      <c r="W62" s="326"/>
      <c r="X62" s="326"/>
      <c r="Y62" s="326"/>
      <c r="Z62" s="326"/>
      <c r="AA62" s="326"/>
      <c r="AB62" s="326"/>
    </row>
    <row r="63" spans="1:28" ht="96">
      <c r="A63" s="333">
        <f t="shared" si="0"/>
        <v>61</v>
      </c>
      <c r="B63" s="344" t="s">
        <v>4892</v>
      </c>
      <c r="C63" s="343" t="s">
        <v>5213</v>
      </c>
      <c r="D63" s="343" t="s">
        <v>5214</v>
      </c>
      <c r="E63" s="343" t="s">
        <v>5215</v>
      </c>
      <c r="F63" s="344" t="s">
        <v>403</v>
      </c>
      <c r="G63" s="345" t="s">
        <v>39</v>
      </c>
      <c r="H63" s="343" t="s">
        <v>5216</v>
      </c>
      <c r="I63" s="343" t="s">
        <v>5214</v>
      </c>
      <c r="J63" s="343" t="s">
        <v>4898</v>
      </c>
      <c r="K63" s="343" t="s">
        <v>4899</v>
      </c>
      <c r="L63" s="343" t="s">
        <v>5217</v>
      </c>
      <c r="M63" s="336" t="s">
        <v>8</v>
      </c>
      <c r="N63" s="522">
        <v>46267</v>
      </c>
      <c r="O63" s="359" t="s">
        <v>5200</v>
      </c>
      <c r="P63" s="340"/>
      <c r="Q63" s="326"/>
      <c r="R63" s="326"/>
      <c r="S63" s="326"/>
      <c r="T63" s="326"/>
      <c r="U63" s="326"/>
      <c r="V63" s="326"/>
      <c r="W63" s="326"/>
      <c r="X63" s="326"/>
      <c r="Y63" s="326"/>
      <c r="Z63" s="326"/>
      <c r="AA63" s="326"/>
      <c r="AB63" s="326"/>
    </row>
    <row r="64" spans="1:28" ht="80.099999999999994">
      <c r="A64" s="333">
        <f t="shared" si="0"/>
        <v>62</v>
      </c>
      <c r="B64" s="344" t="s">
        <v>4892</v>
      </c>
      <c r="C64" s="343" t="s">
        <v>5218</v>
      </c>
      <c r="D64" s="343" t="s">
        <v>5219</v>
      </c>
      <c r="E64" s="343" t="s">
        <v>5220</v>
      </c>
      <c r="F64" s="344" t="s">
        <v>222</v>
      </c>
      <c r="G64" s="345" t="s">
        <v>39</v>
      </c>
      <c r="H64" s="343" t="s">
        <v>5216</v>
      </c>
      <c r="I64" s="343" t="s">
        <v>5219</v>
      </c>
      <c r="J64" s="343" t="s">
        <v>4898</v>
      </c>
      <c r="K64" s="343" t="s">
        <v>4899</v>
      </c>
      <c r="L64" s="343" t="s">
        <v>5221</v>
      </c>
      <c r="M64" s="336" t="s">
        <v>8</v>
      </c>
      <c r="N64" s="522">
        <v>46267</v>
      </c>
      <c r="O64" s="359" t="s">
        <v>5200</v>
      </c>
      <c r="P64" s="340"/>
      <c r="Q64" s="458"/>
      <c r="R64" s="326"/>
      <c r="S64" s="326"/>
      <c r="T64" s="326"/>
      <c r="U64" s="326"/>
      <c r="V64" s="326"/>
      <c r="W64" s="326"/>
      <c r="X64" s="326"/>
      <c r="Y64" s="326"/>
      <c r="Z64" s="326"/>
      <c r="AA64" s="326"/>
      <c r="AB64" s="326"/>
    </row>
    <row r="65" spans="1:28" ht="72.599999999999994">
      <c r="A65" s="333">
        <f t="shared" si="0"/>
        <v>63</v>
      </c>
      <c r="B65" s="344" t="s">
        <v>4892</v>
      </c>
      <c r="C65" s="343" t="s">
        <v>5222</v>
      </c>
      <c r="D65" s="343" t="s">
        <v>5223</v>
      </c>
      <c r="E65" s="343" t="s">
        <v>5224</v>
      </c>
      <c r="F65" s="344" t="s">
        <v>222</v>
      </c>
      <c r="G65" s="345" t="s">
        <v>39</v>
      </c>
      <c r="H65" s="343" t="s">
        <v>5225</v>
      </c>
      <c r="I65" s="343" t="s">
        <v>5223</v>
      </c>
      <c r="J65" s="343" t="s">
        <v>4898</v>
      </c>
      <c r="K65" s="343" t="s">
        <v>4899</v>
      </c>
      <c r="L65" s="343" t="s">
        <v>5226</v>
      </c>
      <c r="M65" s="336" t="s">
        <v>9</v>
      </c>
      <c r="N65" s="522">
        <v>46267</v>
      </c>
      <c r="O65" s="359" t="s">
        <v>5200</v>
      </c>
      <c r="P65" s="459" t="s">
        <v>5227</v>
      </c>
      <c r="Q65" s="444" t="s">
        <v>5228</v>
      </c>
      <c r="R65" s="457"/>
      <c r="S65" s="326"/>
      <c r="T65" s="326"/>
      <c r="U65" s="326"/>
      <c r="V65" s="326"/>
      <c r="W65" s="326"/>
      <c r="X65" s="326"/>
      <c r="Y65" s="326"/>
      <c r="Z65" s="326"/>
      <c r="AA65" s="326"/>
      <c r="AB65" s="326"/>
    </row>
    <row r="66" spans="1:28" ht="72.599999999999994">
      <c r="A66" s="333">
        <f t="shared" si="0"/>
        <v>64</v>
      </c>
      <c r="B66" s="344" t="s">
        <v>4892</v>
      </c>
      <c r="C66" s="343" t="s">
        <v>5229</v>
      </c>
      <c r="D66" s="343" t="s">
        <v>5230</v>
      </c>
      <c r="E66" s="343" t="s">
        <v>5231</v>
      </c>
      <c r="F66" s="344" t="s">
        <v>403</v>
      </c>
      <c r="G66" s="345" t="s">
        <v>39</v>
      </c>
      <c r="H66" s="343" t="s">
        <v>4904</v>
      </c>
      <c r="I66" s="343" t="s">
        <v>5232</v>
      </c>
      <c r="J66" s="343" t="s">
        <v>4898</v>
      </c>
      <c r="K66" s="343" t="s">
        <v>4899</v>
      </c>
      <c r="L66" s="343" t="s">
        <v>4906</v>
      </c>
      <c r="M66" s="336" t="s">
        <v>9</v>
      </c>
      <c r="N66" s="522">
        <v>46267</v>
      </c>
      <c r="O66" s="359" t="s">
        <v>5200</v>
      </c>
      <c r="P66" s="459" t="s">
        <v>5227</v>
      </c>
      <c r="Q66" s="444" t="s">
        <v>5228</v>
      </c>
      <c r="R66" s="457"/>
      <c r="S66" s="326"/>
      <c r="T66" s="326"/>
      <c r="U66" s="326"/>
      <c r="V66" s="326"/>
      <c r="W66" s="326"/>
      <c r="X66" s="326"/>
      <c r="Y66" s="326"/>
      <c r="Z66" s="326"/>
      <c r="AA66" s="326"/>
      <c r="AB66" s="326"/>
    </row>
    <row r="67" spans="1:28" ht="272.10000000000002">
      <c r="A67" s="333">
        <f t="shared" si="0"/>
        <v>65</v>
      </c>
      <c r="B67" s="344" t="s">
        <v>4892</v>
      </c>
      <c r="C67" s="343" t="s">
        <v>5233</v>
      </c>
      <c r="D67" s="343" t="s">
        <v>5234</v>
      </c>
      <c r="E67" s="343" t="s">
        <v>5235</v>
      </c>
      <c r="F67" s="344" t="s">
        <v>222</v>
      </c>
      <c r="G67" s="345" t="s">
        <v>39</v>
      </c>
      <c r="H67" s="343" t="s">
        <v>5236</v>
      </c>
      <c r="I67" s="343" t="s">
        <v>5237</v>
      </c>
      <c r="J67" s="343" t="s">
        <v>4898</v>
      </c>
      <c r="K67" s="343" t="s">
        <v>4899</v>
      </c>
      <c r="L67" s="343" t="s">
        <v>5238</v>
      </c>
      <c r="M67" s="336" t="s">
        <v>8</v>
      </c>
      <c r="N67" s="522">
        <v>46267</v>
      </c>
      <c r="O67" s="359" t="s">
        <v>5200</v>
      </c>
      <c r="P67" s="340"/>
      <c r="Q67" s="449"/>
      <c r="R67" s="326"/>
      <c r="S67" s="326"/>
      <c r="T67" s="326"/>
      <c r="U67" s="326"/>
      <c r="V67" s="326"/>
      <c r="W67" s="326"/>
      <c r="X67" s="326"/>
      <c r="Y67" s="326"/>
      <c r="Z67" s="326"/>
      <c r="AA67" s="326"/>
      <c r="AB67" s="326"/>
    </row>
    <row r="68" spans="1:28" ht="80.099999999999994">
      <c r="A68" s="333">
        <f t="shared" si="0"/>
        <v>66</v>
      </c>
      <c r="B68" s="344" t="s">
        <v>4892</v>
      </c>
      <c r="C68" s="343" t="s">
        <v>5239</v>
      </c>
      <c r="D68" s="343" t="s">
        <v>5240</v>
      </c>
      <c r="E68" s="343" t="s">
        <v>5241</v>
      </c>
      <c r="F68" s="344" t="s">
        <v>403</v>
      </c>
      <c r="G68" s="345" t="s">
        <v>39</v>
      </c>
      <c r="H68" s="343" t="s">
        <v>5209</v>
      </c>
      <c r="I68" s="343" t="s">
        <v>5242</v>
      </c>
      <c r="J68" s="343" t="s">
        <v>4898</v>
      </c>
      <c r="K68" s="343" t="s">
        <v>4899</v>
      </c>
      <c r="L68" s="343" t="s">
        <v>5211</v>
      </c>
      <c r="M68" s="336" t="s">
        <v>8</v>
      </c>
      <c r="N68" s="522">
        <v>46267</v>
      </c>
      <c r="O68" s="359" t="s">
        <v>5200</v>
      </c>
      <c r="P68" s="340"/>
      <c r="Q68" s="326"/>
      <c r="R68" s="326"/>
      <c r="S68" s="326"/>
      <c r="T68" s="326"/>
      <c r="U68" s="326"/>
      <c r="V68" s="326"/>
      <c r="W68" s="326"/>
      <c r="X68" s="326"/>
      <c r="Y68" s="326"/>
      <c r="Z68" s="326"/>
      <c r="AA68" s="326"/>
      <c r="AB68" s="326"/>
    </row>
    <row r="69" spans="1:28" ht="63.95">
      <c r="A69" s="333">
        <f t="shared" ref="A69:A132" si="1">A68+1</f>
        <v>67</v>
      </c>
      <c r="B69" s="344" t="s">
        <v>4892</v>
      </c>
      <c r="C69" s="343" t="s">
        <v>5243</v>
      </c>
      <c r="D69" s="343" t="s">
        <v>5244</v>
      </c>
      <c r="E69" s="343" t="s">
        <v>5245</v>
      </c>
      <c r="F69" s="344" t="s">
        <v>222</v>
      </c>
      <c r="G69" s="345" t="s">
        <v>39</v>
      </c>
      <c r="H69" s="343" t="s">
        <v>5246</v>
      </c>
      <c r="I69" s="343" t="s">
        <v>5244</v>
      </c>
      <c r="J69" s="343" t="s">
        <v>4898</v>
      </c>
      <c r="K69" s="343" t="s">
        <v>4899</v>
      </c>
      <c r="L69" s="343" t="s">
        <v>5247</v>
      </c>
      <c r="M69" s="336" t="s">
        <v>6</v>
      </c>
      <c r="N69" s="523"/>
      <c r="O69" s="326"/>
      <c r="P69" s="340"/>
      <c r="Q69" s="326"/>
      <c r="R69" s="326"/>
      <c r="S69" s="326"/>
      <c r="T69" s="326"/>
      <c r="U69" s="326"/>
      <c r="V69" s="326"/>
      <c r="W69" s="326"/>
      <c r="X69" s="326"/>
      <c r="Y69" s="326"/>
      <c r="Z69" s="326"/>
      <c r="AA69" s="326"/>
      <c r="AB69" s="326"/>
    </row>
    <row r="70" spans="1:28" ht="63.95">
      <c r="A70" s="333">
        <f t="shared" si="1"/>
        <v>68</v>
      </c>
      <c r="B70" s="344" t="s">
        <v>4892</v>
      </c>
      <c r="C70" s="343" t="s">
        <v>5248</v>
      </c>
      <c r="D70" s="343" t="s">
        <v>5249</v>
      </c>
      <c r="E70" s="343" t="s">
        <v>5250</v>
      </c>
      <c r="F70" s="344" t="s">
        <v>403</v>
      </c>
      <c r="G70" s="345" t="s">
        <v>39</v>
      </c>
      <c r="H70" s="343" t="s">
        <v>4904</v>
      </c>
      <c r="I70" s="343" t="s">
        <v>5251</v>
      </c>
      <c r="J70" s="343" t="s">
        <v>4898</v>
      </c>
      <c r="K70" s="343" t="s">
        <v>4899</v>
      </c>
      <c r="L70" s="343" t="s">
        <v>4906</v>
      </c>
      <c r="M70" s="336" t="s">
        <v>6</v>
      </c>
      <c r="N70" s="523"/>
      <c r="O70" s="326"/>
      <c r="P70" s="340"/>
      <c r="Q70" s="326"/>
      <c r="R70" s="326"/>
      <c r="S70" s="326"/>
      <c r="T70" s="326"/>
      <c r="U70" s="326"/>
      <c r="V70" s="326"/>
      <c r="W70" s="326"/>
      <c r="X70" s="326"/>
      <c r="Y70" s="326"/>
      <c r="Z70" s="326"/>
      <c r="AA70" s="326"/>
      <c r="AB70" s="326"/>
    </row>
    <row r="71" spans="1:28" ht="63.95">
      <c r="A71" s="333">
        <f t="shared" si="1"/>
        <v>69</v>
      </c>
      <c r="B71" s="344" t="s">
        <v>4892</v>
      </c>
      <c r="C71" s="343" t="s">
        <v>5252</v>
      </c>
      <c r="D71" s="343" t="s">
        <v>5253</v>
      </c>
      <c r="E71" s="343" t="s">
        <v>5254</v>
      </c>
      <c r="F71" s="344" t="s">
        <v>222</v>
      </c>
      <c r="G71" s="345" t="s">
        <v>39</v>
      </c>
      <c r="H71" s="343" t="s">
        <v>5255</v>
      </c>
      <c r="I71" s="343" t="s">
        <v>5253</v>
      </c>
      <c r="J71" s="343" t="s">
        <v>4898</v>
      </c>
      <c r="K71" s="343" t="s">
        <v>4899</v>
      </c>
      <c r="L71" s="343" t="s">
        <v>5256</v>
      </c>
      <c r="M71" s="336" t="s">
        <v>8</v>
      </c>
      <c r="N71" s="522">
        <v>46267</v>
      </c>
      <c r="O71" s="359" t="s">
        <v>5200</v>
      </c>
      <c r="P71" s="340"/>
      <c r="Q71" s="326"/>
      <c r="R71" s="326"/>
      <c r="S71" s="326"/>
      <c r="T71" s="326"/>
      <c r="U71" s="326"/>
      <c r="V71" s="326"/>
      <c r="W71" s="326"/>
      <c r="X71" s="326"/>
      <c r="Y71" s="326"/>
      <c r="Z71" s="326"/>
      <c r="AA71" s="326"/>
      <c r="AB71" s="326"/>
    </row>
    <row r="72" spans="1:28" ht="80.099999999999994">
      <c r="A72" s="333">
        <f t="shared" si="1"/>
        <v>70</v>
      </c>
      <c r="B72" s="344" t="s">
        <v>4892</v>
      </c>
      <c r="C72" s="343" t="s">
        <v>5257</v>
      </c>
      <c r="D72" s="343" t="s">
        <v>5258</v>
      </c>
      <c r="E72" s="343" t="s">
        <v>5259</v>
      </c>
      <c r="F72" s="344" t="s">
        <v>403</v>
      </c>
      <c r="G72" s="345" t="s">
        <v>39</v>
      </c>
      <c r="H72" s="343" t="s">
        <v>5209</v>
      </c>
      <c r="I72" s="343" t="s">
        <v>5260</v>
      </c>
      <c r="J72" s="343" t="s">
        <v>4898</v>
      </c>
      <c r="K72" s="343" t="s">
        <v>4899</v>
      </c>
      <c r="L72" s="343" t="s">
        <v>5211</v>
      </c>
      <c r="M72" s="336" t="s">
        <v>8</v>
      </c>
      <c r="N72" s="522">
        <v>46267</v>
      </c>
      <c r="O72" s="359" t="s">
        <v>5200</v>
      </c>
      <c r="P72" s="340"/>
      <c r="Q72" s="326"/>
      <c r="R72" s="326"/>
      <c r="S72" s="326"/>
      <c r="T72" s="326"/>
      <c r="U72" s="326"/>
      <c r="V72" s="326"/>
      <c r="W72" s="326"/>
      <c r="X72" s="326"/>
      <c r="Y72" s="326"/>
      <c r="Z72" s="326"/>
      <c r="AA72" s="326"/>
      <c r="AB72" s="326"/>
    </row>
    <row r="73" spans="1:28" ht="176.1">
      <c r="A73" s="333">
        <f t="shared" si="1"/>
        <v>71</v>
      </c>
      <c r="B73" s="344" t="s">
        <v>4892</v>
      </c>
      <c r="C73" s="343" t="s">
        <v>5261</v>
      </c>
      <c r="D73" s="343" t="s">
        <v>5262</v>
      </c>
      <c r="E73" s="343" t="s">
        <v>5263</v>
      </c>
      <c r="F73" s="344" t="s">
        <v>222</v>
      </c>
      <c r="G73" s="345" t="s">
        <v>39</v>
      </c>
      <c r="H73" s="343" t="s">
        <v>5264</v>
      </c>
      <c r="I73" s="343" t="s">
        <v>5265</v>
      </c>
      <c r="J73" s="343" t="s">
        <v>4898</v>
      </c>
      <c r="K73" s="343" t="s">
        <v>4899</v>
      </c>
      <c r="L73" s="343" t="s">
        <v>5266</v>
      </c>
      <c r="M73" s="336" t="s">
        <v>9</v>
      </c>
      <c r="N73" s="522">
        <v>46267</v>
      </c>
      <c r="O73" s="359" t="s">
        <v>5200</v>
      </c>
      <c r="P73" s="460" t="s">
        <v>5267</v>
      </c>
      <c r="Q73" s="456" t="s">
        <v>5268</v>
      </c>
      <c r="R73" s="326"/>
      <c r="S73" s="326"/>
      <c r="T73" s="326"/>
      <c r="U73" s="326"/>
      <c r="V73" s="326"/>
      <c r="W73" s="326"/>
      <c r="X73" s="326"/>
      <c r="Y73" s="326"/>
      <c r="Z73" s="326"/>
      <c r="AA73" s="326"/>
      <c r="AB73" s="326"/>
    </row>
    <row r="74" spans="1:28" ht="80.099999999999994">
      <c r="A74" s="333">
        <f t="shared" si="1"/>
        <v>72</v>
      </c>
      <c r="B74" s="344" t="s">
        <v>4892</v>
      </c>
      <c r="C74" s="343" t="s">
        <v>5269</v>
      </c>
      <c r="D74" s="343" t="s">
        <v>5270</v>
      </c>
      <c r="E74" s="343" t="s">
        <v>5271</v>
      </c>
      <c r="F74" s="344" t="s">
        <v>403</v>
      </c>
      <c r="G74" s="345" t="s">
        <v>39</v>
      </c>
      <c r="H74" s="343" t="s">
        <v>4915</v>
      </c>
      <c r="I74" s="343" t="s">
        <v>5272</v>
      </c>
      <c r="J74" s="343" t="s">
        <v>4898</v>
      </c>
      <c r="K74" s="343" t="s">
        <v>4899</v>
      </c>
      <c r="L74" s="343" t="s">
        <v>4917</v>
      </c>
      <c r="M74" s="336" t="s">
        <v>6</v>
      </c>
      <c r="N74" s="523"/>
      <c r="O74" s="326"/>
      <c r="P74" s="340"/>
      <c r="Q74" s="326"/>
      <c r="R74" s="326"/>
      <c r="S74" s="326"/>
      <c r="T74" s="326"/>
      <c r="U74" s="326"/>
      <c r="V74" s="326"/>
      <c r="W74" s="326"/>
      <c r="X74" s="326"/>
      <c r="Y74" s="326"/>
      <c r="Z74" s="326"/>
      <c r="AA74" s="326"/>
      <c r="AB74" s="326"/>
    </row>
    <row r="75" spans="1:28" ht="320.10000000000002">
      <c r="A75" s="333">
        <f t="shared" si="1"/>
        <v>73</v>
      </c>
      <c r="B75" s="344" t="s">
        <v>4892</v>
      </c>
      <c r="C75" s="343" t="s">
        <v>5273</v>
      </c>
      <c r="D75" s="343" t="s">
        <v>5274</v>
      </c>
      <c r="E75" s="343" t="s">
        <v>5275</v>
      </c>
      <c r="F75" s="344" t="s">
        <v>222</v>
      </c>
      <c r="G75" s="345" t="s">
        <v>39</v>
      </c>
      <c r="H75" s="343" t="s">
        <v>5276</v>
      </c>
      <c r="I75" s="343" t="s">
        <v>5277</v>
      </c>
      <c r="J75" s="343" t="s">
        <v>4898</v>
      </c>
      <c r="K75" s="343" t="s">
        <v>4899</v>
      </c>
      <c r="L75" s="343" t="s">
        <v>5278</v>
      </c>
      <c r="M75" s="336" t="s">
        <v>8</v>
      </c>
      <c r="N75" s="522">
        <v>46267</v>
      </c>
      <c r="O75" s="359" t="s">
        <v>5200</v>
      </c>
      <c r="P75" s="340"/>
      <c r="Q75" s="326"/>
      <c r="R75" s="326"/>
      <c r="S75" s="326"/>
      <c r="T75" s="326"/>
      <c r="U75" s="326"/>
      <c r="V75" s="326"/>
      <c r="W75" s="326"/>
      <c r="X75" s="326"/>
      <c r="Y75" s="326"/>
      <c r="Z75" s="326"/>
      <c r="AA75" s="326"/>
      <c r="AB75" s="326"/>
    </row>
    <row r="76" spans="1:28" ht="80.099999999999994">
      <c r="A76" s="333">
        <f t="shared" si="1"/>
        <v>74</v>
      </c>
      <c r="B76" s="344" t="s">
        <v>4892</v>
      </c>
      <c r="C76" s="343" t="s">
        <v>5279</v>
      </c>
      <c r="D76" s="343" t="s">
        <v>5280</v>
      </c>
      <c r="E76" s="343" t="s">
        <v>5281</v>
      </c>
      <c r="F76" s="344" t="s">
        <v>403</v>
      </c>
      <c r="G76" s="345" t="s">
        <v>39</v>
      </c>
      <c r="H76" s="343" t="s">
        <v>5209</v>
      </c>
      <c r="I76" s="343" t="s">
        <v>5282</v>
      </c>
      <c r="J76" s="343" t="s">
        <v>4898</v>
      </c>
      <c r="K76" s="343" t="s">
        <v>4899</v>
      </c>
      <c r="L76" s="343" t="s">
        <v>5211</v>
      </c>
      <c r="M76" s="336" t="s">
        <v>8</v>
      </c>
      <c r="N76" s="522">
        <v>46267</v>
      </c>
      <c r="O76" s="359" t="s">
        <v>5200</v>
      </c>
      <c r="P76" s="340"/>
      <c r="Q76" s="326"/>
      <c r="R76" s="326"/>
      <c r="S76" s="326"/>
      <c r="T76" s="326"/>
      <c r="U76" s="326"/>
      <c r="V76" s="326"/>
      <c r="W76" s="326"/>
      <c r="X76" s="326"/>
      <c r="Y76" s="326"/>
      <c r="Z76" s="326"/>
      <c r="AA76" s="326"/>
      <c r="AB76" s="326"/>
    </row>
    <row r="77" spans="1:28" ht="303.95">
      <c r="A77" s="333">
        <f t="shared" si="1"/>
        <v>75</v>
      </c>
      <c r="B77" s="344" t="s">
        <v>4892</v>
      </c>
      <c r="C77" s="343" t="s">
        <v>5283</v>
      </c>
      <c r="D77" s="343" t="s">
        <v>5284</v>
      </c>
      <c r="E77" s="343" t="s">
        <v>5285</v>
      </c>
      <c r="F77" s="344" t="s">
        <v>222</v>
      </c>
      <c r="G77" s="345" t="s">
        <v>39</v>
      </c>
      <c r="H77" s="343" t="s">
        <v>5286</v>
      </c>
      <c r="I77" s="343" t="s">
        <v>5287</v>
      </c>
      <c r="J77" s="343" t="s">
        <v>4898</v>
      </c>
      <c r="K77" s="343" t="s">
        <v>4899</v>
      </c>
      <c r="L77" s="343" t="s">
        <v>5288</v>
      </c>
      <c r="M77" s="336" t="s">
        <v>9</v>
      </c>
      <c r="N77" s="522">
        <v>46267</v>
      </c>
      <c r="O77" s="359" t="s">
        <v>5200</v>
      </c>
      <c r="P77" s="460" t="s">
        <v>5289</v>
      </c>
      <c r="Q77" s="456" t="s">
        <v>5290</v>
      </c>
      <c r="R77" s="326"/>
      <c r="S77" s="326"/>
      <c r="T77" s="326"/>
      <c r="U77" s="326"/>
      <c r="V77" s="326"/>
      <c r="W77" s="326"/>
      <c r="X77" s="326"/>
      <c r="Y77" s="326"/>
      <c r="Z77" s="326"/>
      <c r="AA77" s="326"/>
      <c r="AB77" s="326"/>
    </row>
    <row r="78" spans="1:28" ht="72.599999999999994">
      <c r="A78" s="333">
        <f t="shared" si="1"/>
        <v>76</v>
      </c>
      <c r="B78" s="344" t="s">
        <v>4892</v>
      </c>
      <c r="C78" s="343" t="s">
        <v>5291</v>
      </c>
      <c r="D78" s="343" t="s">
        <v>5292</v>
      </c>
      <c r="E78" s="343" t="s">
        <v>5293</v>
      </c>
      <c r="F78" s="344" t="s">
        <v>403</v>
      </c>
      <c r="G78" s="345" t="s">
        <v>39</v>
      </c>
      <c r="H78" s="343" t="s">
        <v>4904</v>
      </c>
      <c r="I78" s="343" t="s">
        <v>5294</v>
      </c>
      <c r="J78" s="343" t="s">
        <v>4898</v>
      </c>
      <c r="K78" s="343" t="s">
        <v>4899</v>
      </c>
      <c r="L78" s="343" t="s">
        <v>4906</v>
      </c>
      <c r="M78" s="336" t="s">
        <v>9</v>
      </c>
      <c r="N78" s="522">
        <v>46267</v>
      </c>
      <c r="O78" s="359" t="s">
        <v>5200</v>
      </c>
      <c r="P78" s="460" t="s">
        <v>5289</v>
      </c>
      <c r="Q78" s="456" t="s">
        <v>5290</v>
      </c>
      <c r="R78" s="326"/>
      <c r="S78" s="326"/>
      <c r="T78" s="326"/>
      <c r="U78" s="326"/>
      <c r="V78" s="326"/>
      <c r="W78" s="326"/>
      <c r="X78" s="326"/>
      <c r="Y78" s="326"/>
      <c r="Z78" s="326"/>
      <c r="AA78" s="326"/>
      <c r="AB78" s="326"/>
    </row>
    <row r="79" spans="1:28" ht="207.95">
      <c r="A79" s="333">
        <f t="shared" si="1"/>
        <v>77</v>
      </c>
      <c r="B79" s="344" t="s">
        <v>4892</v>
      </c>
      <c r="C79" s="343" t="s">
        <v>5295</v>
      </c>
      <c r="D79" s="343" t="s">
        <v>5296</v>
      </c>
      <c r="E79" s="343" t="s">
        <v>5297</v>
      </c>
      <c r="F79" s="344" t="s">
        <v>222</v>
      </c>
      <c r="G79" s="345" t="s">
        <v>39</v>
      </c>
      <c r="H79" s="343" t="s">
        <v>5298</v>
      </c>
      <c r="I79" s="343" t="s">
        <v>5299</v>
      </c>
      <c r="J79" s="343" t="s">
        <v>4898</v>
      </c>
      <c r="K79" s="343" t="s">
        <v>4899</v>
      </c>
      <c r="L79" s="343" t="s">
        <v>5300</v>
      </c>
      <c r="M79" s="336" t="s">
        <v>8</v>
      </c>
      <c r="N79" s="522">
        <v>46267</v>
      </c>
      <c r="O79" s="359" t="s">
        <v>5200</v>
      </c>
      <c r="P79" s="326"/>
      <c r="Q79" s="326"/>
      <c r="R79" s="326"/>
      <c r="S79" s="326"/>
      <c r="T79" s="326"/>
      <c r="U79" s="326"/>
      <c r="V79" s="326"/>
      <c r="W79" s="326"/>
      <c r="X79" s="326"/>
      <c r="Y79" s="326"/>
      <c r="Z79" s="326"/>
      <c r="AA79" s="326"/>
      <c r="AB79" s="326"/>
    </row>
    <row r="80" spans="1:28" ht="80.099999999999994">
      <c r="A80" s="333">
        <f t="shared" si="1"/>
        <v>78</v>
      </c>
      <c r="B80" s="344" t="s">
        <v>4892</v>
      </c>
      <c r="C80" s="343" t="s">
        <v>5301</v>
      </c>
      <c r="D80" s="343" t="s">
        <v>5302</v>
      </c>
      <c r="E80" s="343" t="s">
        <v>5303</v>
      </c>
      <c r="F80" s="344" t="s">
        <v>403</v>
      </c>
      <c r="G80" s="345" t="s">
        <v>39</v>
      </c>
      <c r="H80" s="343" t="s">
        <v>5304</v>
      </c>
      <c r="I80" s="343" t="s">
        <v>5305</v>
      </c>
      <c r="J80" s="343" t="s">
        <v>4898</v>
      </c>
      <c r="K80" s="343" t="s">
        <v>4899</v>
      </c>
      <c r="L80" s="343" t="s">
        <v>5306</v>
      </c>
      <c r="M80" s="336" t="s">
        <v>8</v>
      </c>
      <c r="N80" s="522">
        <v>46267</v>
      </c>
      <c r="O80" s="359" t="s">
        <v>5200</v>
      </c>
      <c r="P80" s="326"/>
      <c r="Q80" s="326"/>
      <c r="R80" s="326"/>
      <c r="S80" s="326"/>
      <c r="T80" s="326"/>
      <c r="U80" s="326"/>
      <c r="V80" s="326"/>
      <c r="W80" s="326"/>
      <c r="X80" s="326"/>
      <c r="Y80" s="326"/>
      <c r="Z80" s="326"/>
      <c r="AA80" s="326"/>
      <c r="AB80" s="326"/>
    </row>
    <row r="81" spans="1:28" ht="111.95">
      <c r="A81" s="333">
        <f t="shared" si="1"/>
        <v>79</v>
      </c>
      <c r="B81" s="344" t="s">
        <v>4892</v>
      </c>
      <c r="C81" s="343" t="s">
        <v>5307</v>
      </c>
      <c r="D81" s="343" t="s">
        <v>5308</v>
      </c>
      <c r="E81" s="343" t="s">
        <v>5309</v>
      </c>
      <c r="F81" s="344" t="s">
        <v>222</v>
      </c>
      <c r="G81" s="345" t="s">
        <v>39</v>
      </c>
      <c r="H81" s="343" t="s">
        <v>5310</v>
      </c>
      <c r="I81" s="343" t="s">
        <v>5308</v>
      </c>
      <c r="J81" s="343" t="s">
        <v>4898</v>
      </c>
      <c r="K81" s="343" t="s">
        <v>4899</v>
      </c>
      <c r="L81" s="343" t="s">
        <v>5311</v>
      </c>
      <c r="M81" s="336" t="s">
        <v>8</v>
      </c>
      <c r="N81" s="522">
        <v>46267</v>
      </c>
      <c r="O81" s="359" t="s">
        <v>5200</v>
      </c>
      <c r="P81" s="326"/>
      <c r="Q81" s="326"/>
      <c r="R81" s="326"/>
      <c r="S81" s="326"/>
      <c r="T81" s="326"/>
      <c r="U81" s="326"/>
      <c r="V81" s="326"/>
      <c r="W81" s="326"/>
      <c r="X81" s="326"/>
      <c r="Y81" s="326"/>
      <c r="Z81" s="326"/>
      <c r="AA81" s="326"/>
      <c r="AB81" s="326"/>
    </row>
    <row r="82" spans="1:28" ht="128.1">
      <c r="A82" s="333">
        <f t="shared" si="1"/>
        <v>80</v>
      </c>
      <c r="B82" s="344" t="s">
        <v>4892</v>
      </c>
      <c r="C82" s="343" t="s">
        <v>5312</v>
      </c>
      <c r="D82" s="343" t="s">
        <v>5313</v>
      </c>
      <c r="E82" s="343" t="s">
        <v>5314</v>
      </c>
      <c r="F82" s="344" t="s">
        <v>403</v>
      </c>
      <c r="G82" s="345" t="s">
        <v>39</v>
      </c>
      <c r="H82" s="343" t="s">
        <v>5310</v>
      </c>
      <c r="I82" s="343" t="s">
        <v>5313</v>
      </c>
      <c r="J82" s="343" t="s">
        <v>4898</v>
      </c>
      <c r="K82" s="343" t="s">
        <v>4899</v>
      </c>
      <c r="L82" s="343" t="s">
        <v>5315</v>
      </c>
      <c r="M82" s="336" t="s">
        <v>8</v>
      </c>
      <c r="N82" s="522">
        <v>46267</v>
      </c>
      <c r="O82" s="359" t="s">
        <v>5200</v>
      </c>
      <c r="P82" s="326"/>
      <c r="Q82" s="326"/>
      <c r="R82" s="326"/>
      <c r="S82" s="326"/>
      <c r="T82" s="326"/>
      <c r="U82" s="326"/>
      <c r="V82" s="326"/>
      <c r="W82" s="326"/>
      <c r="X82" s="326"/>
      <c r="Y82" s="326"/>
      <c r="Z82" s="326"/>
      <c r="AA82" s="326"/>
      <c r="AB82" s="326"/>
    </row>
    <row r="83" spans="1:28" ht="96">
      <c r="A83" s="333">
        <f t="shared" si="1"/>
        <v>81</v>
      </c>
      <c r="B83" s="344" t="s">
        <v>4892</v>
      </c>
      <c r="C83" s="343" t="s">
        <v>5316</v>
      </c>
      <c r="D83" s="343" t="s">
        <v>5317</v>
      </c>
      <c r="E83" s="343" t="s">
        <v>5318</v>
      </c>
      <c r="F83" s="344" t="s">
        <v>222</v>
      </c>
      <c r="G83" s="345" t="s">
        <v>39</v>
      </c>
      <c r="H83" s="343" t="s">
        <v>5319</v>
      </c>
      <c r="I83" s="343" t="s">
        <v>5317</v>
      </c>
      <c r="J83" s="343" t="s">
        <v>4898</v>
      </c>
      <c r="K83" s="343" t="s">
        <v>4899</v>
      </c>
      <c r="L83" s="343" t="s">
        <v>5320</v>
      </c>
      <c r="M83" s="336" t="s">
        <v>10</v>
      </c>
      <c r="N83" s="522">
        <v>46267</v>
      </c>
      <c r="O83" s="359" t="s">
        <v>5200</v>
      </c>
      <c r="P83" s="326"/>
      <c r="Q83" s="461" t="s">
        <v>5212</v>
      </c>
      <c r="R83" s="326"/>
      <c r="S83" s="326"/>
      <c r="T83" s="326"/>
      <c r="U83" s="326"/>
      <c r="V83" s="326"/>
      <c r="W83" s="326"/>
      <c r="X83" s="326"/>
      <c r="Y83" s="326"/>
      <c r="Z83" s="326"/>
      <c r="AA83" s="326"/>
      <c r="AB83" s="326"/>
    </row>
    <row r="84" spans="1:28" ht="80.099999999999994">
      <c r="A84" s="333">
        <f t="shared" si="1"/>
        <v>82</v>
      </c>
      <c r="B84" s="344" t="s">
        <v>4892</v>
      </c>
      <c r="C84" s="343" t="s">
        <v>5321</v>
      </c>
      <c r="D84" s="343" t="s">
        <v>5322</v>
      </c>
      <c r="E84" s="343" t="s">
        <v>5323</v>
      </c>
      <c r="F84" s="344" t="s">
        <v>403</v>
      </c>
      <c r="G84" s="345" t="s">
        <v>39</v>
      </c>
      <c r="H84" s="343" t="s">
        <v>4915</v>
      </c>
      <c r="I84" s="343" t="s">
        <v>5324</v>
      </c>
      <c r="J84" s="343" t="s">
        <v>4898</v>
      </c>
      <c r="K84" s="343" t="s">
        <v>4899</v>
      </c>
      <c r="L84" s="343" t="s">
        <v>4917</v>
      </c>
      <c r="M84" s="336" t="s">
        <v>6</v>
      </c>
      <c r="N84" s="523"/>
      <c r="O84" s="326"/>
      <c r="P84" s="326"/>
      <c r="Q84" s="326"/>
      <c r="R84" s="326"/>
      <c r="S84" s="326"/>
      <c r="T84" s="326"/>
      <c r="U84" s="326"/>
      <c r="V84" s="326"/>
      <c r="W84" s="326"/>
      <c r="X84" s="326"/>
      <c r="Y84" s="326"/>
      <c r="Z84" s="326"/>
      <c r="AA84" s="326"/>
      <c r="AB84" s="326"/>
    </row>
    <row r="85" spans="1:28" ht="63.95">
      <c r="A85" s="333">
        <f t="shared" si="1"/>
        <v>83</v>
      </c>
      <c r="B85" s="344" t="s">
        <v>4892</v>
      </c>
      <c r="C85" s="343" t="s">
        <v>5325</v>
      </c>
      <c r="D85" s="343" t="s">
        <v>5326</v>
      </c>
      <c r="E85" s="343" t="s">
        <v>5327</v>
      </c>
      <c r="F85" s="344" t="s">
        <v>222</v>
      </c>
      <c r="G85" s="345" t="s">
        <v>39</v>
      </c>
      <c r="H85" s="343" t="s">
        <v>5328</v>
      </c>
      <c r="I85" s="343" t="s">
        <v>5326</v>
      </c>
      <c r="J85" s="343" t="s">
        <v>4898</v>
      </c>
      <c r="K85" s="343" t="s">
        <v>4899</v>
      </c>
      <c r="L85" s="343" t="s">
        <v>5329</v>
      </c>
      <c r="M85" s="336" t="s">
        <v>6</v>
      </c>
      <c r="N85" s="523"/>
      <c r="O85" s="326"/>
      <c r="P85" s="326"/>
      <c r="Q85" s="326"/>
      <c r="R85" s="326"/>
      <c r="S85" s="326"/>
      <c r="T85" s="326"/>
      <c r="U85" s="326"/>
      <c r="V85" s="326"/>
      <c r="W85" s="326"/>
      <c r="X85" s="326"/>
      <c r="Y85" s="326"/>
      <c r="Z85" s="326"/>
      <c r="AA85" s="326"/>
      <c r="AB85" s="326"/>
    </row>
    <row r="86" spans="1:28" ht="80.099999999999994">
      <c r="A86" s="333">
        <f t="shared" si="1"/>
        <v>84</v>
      </c>
      <c r="B86" s="344" t="s">
        <v>4892</v>
      </c>
      <c r="C86" s="343" t="s">
        <v>5330</v>
      </c>
      <c r="D86" s="343" t="s">
        <v>5331</v>
      </c>
      <c r="E86" s="343" t="s">
        <v>5332</v>
      </c>
      <c r="F86" s="344" t="s">
        <v>403</v>
      </c>
      <c r="G86" s="345" t="s">
        <v>39</v>
      </c>
      <c r="H86" s="343" t="s">
        <v>5209</v>
      </c>
      <c r="I86" s="343" t="s">
        <v>5333</v>
      </c>
      <c r="J86" s="343" t="s">
        <v>4898</v>
      </c>
      <c r="K86" s="343" t="s">
        <v>4899</v>
      </c>
      <c r="L86" s="343" t="s">
        <v>5211</v>
      </c>
      <c r="M86" s="336" t="s">
        <v>6</v>
      </c>
      <c r="N86" s="523"/>
      <c r="O86" s="326"/>
      <c r="P86" s="326"/>
      <c r="Q86" s="326"/>
      <c r="R86" s="326"/>
      <c r="S86" s="326"/>
      <c r="T86" s="326"/>
      <c r="U86" s="326"/>
      <c r="V86" s="326"/>
      <c r="W86" s="326"/>
      <c r="X86" s="326"/>
      <c r="Y86" s="326"/>
      <c r="Z86" s="326"/>
      <c r="AA86" s="326"/>
      <c r="AB86" s="326"/>
    </row>
    <row r="87" spans="1:28" ht="63.95">
      <c r="A87" s="333">
        <f t="shared" si="1"/>
        <v>85</v>
      </c>
      <c r="B87" s="344" t="s">
        <v>4892</v>
      </c>
      <c r="C87" s="343" t="s">
        <v>5334</v>
      </c>
      <c r="D87" s="343" t="s">
        <v>5335</v>
      </c>
      <c r="E87" s="343" t="s">
        <v>5336</v>
      </c>
      <c r="F87" s="344" t="s">
        <v>222</v>
      </c>
      <c r="G87" s="345" t="s">
        <v>39</v>
      </c>
      <c r="H87" s="343" t="s">
        <v>5337</v>
      </c>
      <c r="I87" s="343" t="s">
        <v>5335</v>
      </c>
      <c r="J87" s="343" t="s">
        <v>4898</v>
      </c>
      <c r="K87" s="343" t="s">
        <v>4899</v>
      </c>
      <c r="L87" s="343" t="s">
        <v>5338</v>
      </c>
      <c r="M87" s="336" t="s">
        <v>6</v>
      </c>
      <c r="N87" s="523"/>
      <c r="O87" s="326"/>
      <c r="P87" s="326"/>
      <c r="Q87" s="326"/>
      <c r="R87" s="326"/>
      <c r="S87" s="326"/>
      <c r="T87" s="326"/>
      <c r="U87" s="326"/>
      <c r="V87" s="326"/>
      <c r="W87" s="326"/>
      <c r="X87" s="326"/>
      <c r="Y87" s="326"/>
      <c r="Z87" s="326"/>
      <c r="AA87" s="326"/>
      <c r="AB87" s="326"/>
    </row>
    <row r="88" spans="1:28" ht="80.099999999999994">
      <c r="A88" s="333">
        <f t="shared" si="1"/>
        <v>86</v>
      </c>
      <c r="B88" s="344" t="s">
        <v>4892</v>
      </c>
      <c r="C88" s="343" t="s">
        <v>5339</v>
      </c>
      <c r="D88" s="343" t="s">
        <v>5340</v>
      </c>
      <c r="E88" s="343" t="s">
        <v>5341</v>
      </c>
      <c r="F88" s="344" t="s">
        <v>403</v>
      </c>
      <c r="G88" s="345" t="s">
        <v>39</v>
      </c>
      <c r="H88" s="343" t="s">
        <v>4915</v>
      </c>
      <c r="I88" s="343" t="s">
        <v>5342</v>
      </c>
      <c r="J88" s="343" t="s">
        <v>4898</v>
      </c>
      <c r="K88" s="343" t="s">
        <v>4899</v>
      </c>
      <c r="L88" s="343" t="s">
        <v>4917</v>
      </c>
      <c r="M88" s="336" t="s">
        <v>6</v>
      </c>
      <c r="N88" s="523"/>
      <c r="O88" s="326"/>
      <c r="P88" s="326"/>
      <c r="Q88" s="326"/>
      <c r="R88" s="326"/>
      <c r="S88" s="326"/>
      <c r="T88" s="326"/>
      <c r="U88" s="326"/>
      <c r="V88" s="326"/>
      <c r="W88" s="326"/>
      <c r="X88" s="326"/>
      <c r="Y88" s="326"/>
      <c r="Z88" s="326"/>
      <c r="AA88" s="326"/>
      <c r="AB88" s="326"/>
    </row>
    <row r="89" spans="1:28" ht="63.95">
      <c r="A89" s="333">
        <f t="shared" si="1"/>
        <v>87</v>
      </c>
      <c r="B89" s="344" t="s">
        <v>4892</v>
      </c>
      <c r="C89" s="343" t="s">
        <v>5343</v>
      </c>
      <c r="D89" s="343" t="s">
        <v>5344</v>
      </c>
      <c r="E89" s="343" t="s">
        <v>5345</v>
      </c>
      <c r="F89" s="344" t="s">
        <v>222</v>
      </c>
      <c r="G89" s="345" t="s">
        <v>39</v>
      </c>
      <c r="H89" s="343" t="s">
        <v>5346</v>
      </c>
      <c r="I89" s="343" t="s">
        <v>5344</v>
      </c>
      <c r="J89" s="343" t="s">
        <v>4898</v>
      </c>
      <c r="K89" s="343" t="s">
        <v>4899</v>
      </c>
      <c r="L89" s="343" t="s">
        <v>5347</v>
      </c>
      <c r="M89" s="336" t="s">
        <v>6</v>
      </c>
      <c r="N89" s="523"/>
      <c r="O89" s="326"/>
      <c r="P89" s="326"/>
      <c r="Q89" s="326"/>
      <c r="R89" s="326"/>
      <c r="S89" s="326"/>
      <c r="T89" s="326"/>
      <c r="U89" s="326"/>
      <c r="V89" s="326"/>
      <c r="W89" s="326"/>
      <c r="X89" s="326"/>
      <c r="Y89" s="326"/>
      <c r="Z89" s="326"/>
      <c r="AA89" s="326"/>
      <c r="AB89" s="326"/>
    </row>
    <row r="90" spans="1:28" ht="80.099999999999994">
      <c r="A90" s="333">
        <f t="shared" si="1"/>
        <v>88</v>
      </c>
      <c r="B90" s="344" t="s">
        <v>4892</v>
      </c>
      <c r="C90" s="343" t="s">
        <v>5348</v>
      </c>
      <c r="D90" s="343" t="s">
        <v>5349</v>
      </c>
      <c r="E90" s="343" t="s">
        <v>5350</v>
      </c>
      <c r="F90" s="344" t="s">
        <v>403</v>
      </c>
      <c r="G90" s="345" t="s">
        <v>39</v>
      </c>
      <c r="H90" s="343" t="s">
        <v>4915</v>
      </c>
      <c r="I90" s="343" t="s">
        <v>5351</v>
      </c>
      <c r="J90" s="343" t="s">
        <v>4898</v>
      </c>
      <c r="K90" s="343" t="s">
        <v>4899</v>
      </c>
      <c r="L90" s="343" t="s">
        <v>4917</v>
      </c>
      <c r="M90" s="336" t="s">
        <v>6</v>
      </c>
      <c r="N90" s="523"/>
      <c r="O90" s="326"/>
      <c r="P90" s="326"/>
      <c r="Q90" s="326"/>
      <c r="R90" s="326"/>
      <c r="S90" s="326"/>
      <c r="T90" s="326"/>
      <c r="U90" s="326"/>
      <c r="V90" s="326"/>
      <c r="W90" s="326"/>
      <c r="X90" s="326"/>
      <c r="Y90" s="326"/>
      <c r="Z90" s="326"/>
      <c r="AA90" s="326"/>
      <c r="AB90" s="326"/>
    </row>
    <row r="91" spans="1:28" ht="63.95">
      <c r="A91" s="333">
        <f t="shared" si="1"/>
        <v>89</v>
      </c>
      <c r="B91" s="344" t="s">
        <v>4892</v>
      </c>
      <c r="C91" s="343" t="s">
        <v>5352</v>
      </c>
      <c r="D91" s="343" t="s">
        <v>5353</v>
      </c>
      <c r="E91" s="343" t="s">
        <v>5354</v>
      </c>
      <c r="F91" s="344" t="s">
        <v>403</v>
      </c>
      <c r="G91" s="345" t="s">
        <v>39</v>
      </c>
      <c r="H91" s="343" t="s">
        <v>5355</v>
      </c>
      <c r="I91" s="343" t="s">
        <v>5353</v>
      </c>
      <c r="J91" s="343" t="s">
        <v>4898</v>
      </c>
      <c r="K91" s="343" t="s">
        <v>4899</v>
      </c>
      <c r="L91" s="343" t="s">
        <v>5356</v>
      </c>
      <c r="M91" s="336" t="s">
        <v>6</v>
      </c>
      <c r="N91" s="523"/>
      <c r="O91" s="326"/>
      <c r="P91" s="326"/>
      <c r="Q91" s="326"/>
      <c r="R91" s="326"/>
      <c r="S91" s="326"/>
      <c r="T91" s="326"/>
      <c r="U91" s="326"/>
      <c r="V91" s="326"/>
      <c r="W91" s="326"/>
      <c r="X91" s="326"/>
      <c r="Y91" s="326"/>
      <c r="Z91" s="326"/>
      <c r="AA91" s="326"/>
      <c r="AB91" s="326"/>
    </row>
    <row r="92" spans="1:28" ht="63.95">
      <c r="A92" s="333">
        <f t="shared" si="1"/>
        <v>90</v>
      </c>
      <c r="B92" s="344" t="s">
        <v>4892</v>
      </c>
      <c r="C92" s="343" t="s">
        <v>5357</v>
      </c>
      <c r="D92" s="343" t="s">
        <v>5358</v>
      </c>
      <c r="E92" s="343" t="s">
        <v>5359</v>
      </c>
      <c r="F92" s="344" t="s">
        <v>222</v>
      </c>
      <c r="G92" s="345" t="s">
        <v>39</v>
      </c>
      <c r="H92" s="343" t="s">
        <v>5360</v>
      </c>
      <c r="I92" s="343" t="s">
        <v>5358</v>
      </c>
      <c r="J92" s="343" t="s">
        <v>4898</v>
      </c>
      <c r="K92" s="343" t="s">
        <v>4899</v>
      </c>
      <c r="L92" s="343" t="s">
        <v>5361</v>
      </c>
      <c r="M92" s="336" t="s">
        <v>6</v>
      </c>
      <c r="N92" s="523"/>
      <c r="O92" s="326"/>
      <c r="P92" s="326"/>
      <c r="Q92" s="326"/>
      <c r="R92" s="326"/>
      <c r="S92" s="326"/>
      <c r="T92" s="326"/>
      <c r="U92" s="326"/>
      <c r="V92" s="326"/>
      <c r="W92" s="326"/>
      <c r="X92" s="326"/>
      <c r="Y92" s="326"/>
      <c r="Z92" s="326"/>
      <c r="AA92" s="326"/>
      <c r="AB92" s="326"/>
    </row>
    <row r="93" spans="1:28" ht="63.95">
      <c r="A93" s="333">
        <f t="shared" si="1"/>
        <v>91</v>
      </c>
      <c r="B93" s="344" t="s">
        <v>4892</v>
      </c>
      <c r="C93" s="343" t="s">
        <v>5362</v>
      </c>
      <c r="D93" s="343" t="s">
        <v>5363</v>
      </c>
      <c r="E93" s="343" t="s">
        <v>5364</v>
      </c>
      <c r="F93" s="344" t="s">
        <v>222</v>
      </c>
      <c r="G93" s="345" t="s">
        <v>39</v>
      </c>
      <c r="H93" s="343" t="s">
        <v>5365</v>
      </c>
      <c r="I93" s="343" t="s">
        <v>5363</v>
      </c>
      <c r="J93" s="343" t="s">
        <v>4898</v>
      </c>
      <c r="K93" s="343" t="s">
        <v>4899</v>
      </c>
      <c r="L93" s="343" t="s">
        <v>5366</v>
      </c>
      <c r="M93" s="336" t="s">
        <v>6</v>
      </c>
      <c r="N93" s="523"/>
      <c r="O93" s="326"/>
      <c r="P93" s="326"/>
      <c r="Q93" s="326"/>
      <c r="R93" s="326"/>
      <c r="S93" s="326"/>
      <c r="T93" s="326"/>
      <c r="U93" s="326"/>
      <c r="V93" s="326"/>
      <c r="W93" s="326"/>
      <c r="X93" s="326"/>
      <c r="Y93" s="326"/>
      <c r="Z93" s="326"/>
      <c r="AA93" s="326"/>
      <c r="AB93" s="326"/>
    </row>
    <row r="94" spans="1:28" ht="80.099999999999994">
      <c r="A94" s="333">
        <f t="shared" si="1"/>
        <v>92</v>
      </c>
      <c r="B94" s="344" t="s">
        <v>4892</v>
      </c>
      <c r="C94" s="343" t="s">
        <v>5367</v>
      </c>
      <c r="D94" s="343" t="s">
        <v>5368</v>
      </c>
      <c r="E94" s="343" t="s">
        <v>5369</v>
      </c>
      <c r="F94" s="344" t="s">
        <v>403</v>
      </c>
      <c r="G94" s="345" t="s">
        <v>39</v>
      </c>
      <c r="H94" s="343" t="s">
        <v>4915</v>
      </c>
      <c r="I94" s="343" t="s">
        <v>5370</v>
      </c>
      <c r="J94" s="343" t="s">
        <v>4898</v>
      </c>
      <c r="K94" s="343" t="s">
        <v>4899</v>
      </c>
      <c r="L94" s="343" t="s">
        <v>4917</v>
      </c>
      <c r="M94" s="336" t="s">
        <v>6</v>
      </c>
      <c r="N94" s="523"/>
      <c r="O94" s="326"/>
      <c r="P94" s="326"/>
      <c r="Q94" s="326"/>
      <c r="R94" s="326"/>
      <c r="S94" s="326"/>
      <c r="T94" s="326"/>
      <c r="U94" s="326"/>
      <c r="V94" s="326"/>
      <c r="W94" s="326"/>
      <c r="X94" s="326"/>
      <c r="Y94" s="326"/>
      <c r="Z94" s="326"/>
      <c r="AA94" s="326"/>
      <c r="AB94" s="326"/>
    </row>
    <row r="95" spans="1:28" ht="63.95">
      <c r="A95" s="333">
        <f t="shared" si="1"/>
        <v>93</v>
      </c>
      <c r="B95" s="344" t="s">
        <v>4892</v>
      </c>
      <c r="C95" s="343" t="s">
        <v>5371</v>
      </c>
      <c r="D95" s="343" t="s">
        <v>5372</v>
      </c>
      <c r="E95" s="343" t="s">
        <v>5373</v>
      </c>
      <c r="F95" s="344" t="s">
        <v>222</v>
      </c>
      <c r="G95" s="345" t="s">
        <v>39</v>
      </c>
      <c r="H95" s="343" t="s">
        <v>5374</v>
      </c>
      <c r="I95" s="343" t="s">
        <v>5372</v>
      </c>
      <c r="J95" s="343" t="s">
        <v>4898</v>
      </c>
      <c r="K95" s="343" t="s">
        <v>4899</v>
      </c>
      <c r="L95" s="343" t="s">
        <v>5375</v>
      </c>
      <c r="M95" s="336" t="s">
        <v>6</v>
      </c>
      <c r="N95" s="523"/>
      <c r="O95" s="326"/>
      <c r="P95" s="326"/>
      <c r="Q95" s="326"/>
      <c r="R95" s="326"/>
      <c r="S95" s="326"/>
      <c r="T95" s="326"/>
      <c r="U95" s="326"/>
      <c r="V95" s="326"/>
      <c r="W95" s="326"/>
      <c r="X95" s="326"/>
      <c r="Y95" s="326"/>
      <c r="Z95" s="326"/>
      <c r="AA95" s="326"/>
      <c r="AB95" s="326"/>
    </row>
    <row r="96" spans="1:28" ht="63.95">
      <c r="A96" s="333">
        <f t="shared" si="1"/>
        <v>94</v>
      </c>
      <c r="B96" s="344" t="s">
        <v>4892</v>
      </c>
      <c r="C96" s="343" t="s">
        <v>5376</v>
      </c>
      <c r="D96" s="343" t="s">
        <v>5377</v>
      </c>
      <c r="E96" s="343" t="s">
        <v>5378</v>
      </c>
      <c r="F96" s="344" t="s">
        <v>403</v>
      </c>
      <c r="G96" s="345" t="s">
        <v>39</v>
      </c>
      <c r="H96" s="343" t="s">
        <v>4904</v>
      </c>
      <c r="I96" s="343" t="s">
        <v>5379</v>
      </c>
      <c r="J96" s="343" t="s">
        <v>4898</v>
      </c>
      <c r="K96" s="343" t="s">
        <v>4899</v>
      </c>
      <c r="L96" s="343" t="s">
        <v>4906</v>
      </c>
      <c r="M96" s="336" t="s">
        <v>6</v>
      </c>
      <c r="N96" s="523"/>
      <c r="O96" s="326"/>
      <c r="P96" s="326"/>
      <c r="Q96" s="326"/>
      <c r="R96" s="326"/>
      <c r="S96" s="326"/>
      <c r="T96" s="326"/>
      <c r="U96" s="326"/>
      <c r="V96" s="326"/>
      <c r="W96" s="326"/>
      <c r="X96" s="326"/>
      <c r="Y96" s="326"/>
      <c r="Z96" s="326"/>
      <c r="AA96" s="326"/>
      <c r="AB96" s="326"/>
    </row>
    <row r="97" spans="1:28" ht="63.95">
      <c r="A97" s="333">
        <f t="shared" si="1"/>
        <v>95</v>
      </c>
      <c r="B97" s="344" t="s">
        <v>4892</v>
      </c>
      <c r="C97" s="343" t="s">
        <v>5380</v>
      </c>
      <c r="D97" s="343" t="s">
        <v>5381</v>
      </c>
      <c r="E97" s="343" t="s">
        <v>5382</v>
      </c>
      <c r="F97" s="344" t="s">
        <v>222</v>
      </c>
      <c r="G97" s="345" t="s">
        <v>39</v>
      </c>
      <c r="H97" s="343" t="s">
        <v>5383</v>
      </c>
      <c r="I97" s="343" t="s">
        <v>5381</v>
      </c>
      <c r="J97" s="343" t="s">
        <v>4898</v>
      </c>
      <c r="K97" s="343" t="s">
        <v>4899</v>
      </c>
      <c r="L97" s="343" t="s">
        <v>5384</v>
      </c>
      <c r="M97" s="336" t="s">
        <v>6</v>
      </c>
      <c r="N97" s="523"/>
      <c r="O97" s="326"/>
      <c r="P97" s="326"/>
      <c r="Q97" s="326"/>
      <c r="R97" s="326"/>
      <c r="S97" s="326"/>
      <c r="T97" s="326"/>
      <c r="U97" s="326"/>
      <c r="V97" s="326"/>
      <c r="W97" s="326"/>
      <c r="X97" s="326"/>
      <c r="Y97" s="326"/>
      <c r="Z97" s="326"/>
      <c r="AA97" s="326"/>
      <c r="AB97" s="326"/>
    </row>
    <row r="98" spans="1:28" ht="63.95">
      <c r="A98" s="333">
        <f t="shared" si="1"/>
        <v>96</v>
      </c>
      <c r="B98" s="344" t="s">
        <v>4892</v>
      </c>
      <c r="C98" s="343" t="s">
        <v>5385</v>
      </c>
      <c r="D98" s="343" t="s">
        <v>5386</v>
      </c>
      <c r="E98" s="343" t="s">
        <v>5387</v>
      </c>
      <c r="F98" s="344" t="s">
        <v>403</v>
      </c>
      <c r="G98" s="345" t="s">
        <v>39</v>
      </c>
      <c r="H98" s="343" t="s">
        <v>4904</v>
      </c>
      <c r="I98" s="343" t="s">
        <v>5388</v>
      </c>
      <c r="J98" s="343" t="s">
        <v>4898</v>
      </c>
      <c r="K98" s="343" t="s">
        <v>4899</v>
      </c>
      <c r="L98" s="343" t="s">
        <v>4906</v>
      </c>
      <c r="M98" s="336" t="s">
        <v>6</v>
      </c>
      <c r="N98" s="523"/>
      <c r="O98" s="326"/>
      <c r="P98" s="326"/>
      <c r="Q98" s="326"/>
      <c r="R98" s="326"/>
      <c r="S98" s="326"/>
      <c r="T98" s="326"/>
      <c r="U98" s="326"/>
      <c r="V98" s="326"/>
      <c r="W98" s="326"/>
      <c r="X98" s="326"/>
      <c r="Y98" s="326"/>
      <c r="Z98" s="326"/>
      <c r="AA98" s="326"/>
      <c r="AB98" s="326"/>
    </row>
    <row r="99" spans="1:28" ht="80.099999999999994">
      <c r="A99" s="333">
        <f t="shared" si="1"/>
        <v>97</v>
      </c>
      <c r="B99" s="344" t="s">
        <v>4892</v>
      </c>
      <c r="C99" s="343" t="s">
        <v>5389</v>
      </c>
      <c r="D99" s="343" t="s">
        <v>5390</v>
      </c>
      <c r="E99" s="343" t="s">
        <v>5391</v>
      </c>
      <c r="F99" s="344" t="s">
        <v>403</v>
      </c>
      <c r="G99" s="345" t="s">
        <v>39</v>
      </c>
      <c r="H99" s="343" t="s">
        <v>5392</v>
      </c>
      <c r="I99" s="343" t="s">
        <v>5390</v>
      </c>
      <c r="J99" s="343" t="s">
        <v>4898</v>
      </c>
      <c r="K99" s="343" t="s">
        <v>4899</v>
      </c>
      <c r="L99" s="343" t="s">
        <v>5393</v>
      </c>
      <c r="M99" s="336" t="s">
        <v>6</v>
      </c>
      <c r="N99" s="523"/>
      <c r="O99" s="326"/>
      <c r="P99" s="326"/>
      <c r="Q99" s="326"/>
      <c r="R99" s="326"/>
      <c r="S99" s="326"/>
      <c r="T99" s="326"/>
      <c r="U99" s="326"/>
      <c r="V99" s="326"/>
      <c r="W99" s="326"/>
      <c r="X99" s="326"/>
      <c r="Y99" s="326"/>
      <c r="Z99" s="326"/>
      <c r="AA99" s="326"/>
      <c r="AB99" s="326"/>
    </row>
    <row r="100" spans="1:28" ht="80.099999999999994">
      <c r="A100" s="333">
        <f t="shared" si="1"/>
        <v>98</v>
      </c>
      <c r="B100" s="344" t="s">
        <v>4892</v>
      </c>
      <c r="C100" s="343" t="s">
        <v>5394</v>
      </c>
      <c r="D100" s="343" t="s">
        <v>5395</v>
      </c>
      <c r="E100" s="343" t="s">
        <v>5396</v>
      </c>
      <c r="F100" s="344" t="s">
        <v>222</v>
      </c>
      <c r="G100" s="345" t="s">
        <v>39</v>
      </c>
      <c r="H100" s="343" t="s">
        <v>5397</v>
      </c>
      <c r="I100" s="343" t="s">
        <v>5395</v>
      </c>
      <c r="J100" s="343" t="s">
        <v>4898</v>
      </c>
      <c r="K100" s="343" t="s">
        <v>4899</v>
      </c>
      <c r="L100" s="343" t="s">
        <v>5398</v>
      </c>
      <c r="M100" s="336" t="s">
        <v>6</v>
      </c>
      <c r="N100" s="523"/>
      <c r="O100" s="326"/>
      <c r="P100" s="326"/>
      <c r="Q100" s="326"/>
      <c r="R100" s="326"/>
      <c r="S100" s="326"/>
      <c r="T100" s="326"/>
      <c r="U100" s="326"/>
      <c r="V100" s="326"/>
      <c r="W100" s="326"/>
      <c r="X100" s="326"/>
      <c r="Y100" s="326"/>
      <c r="Z100" s="326"/>
      <c r="AA100" s="326"/>
      <c r="AB100" s="326"/>
    </row>
    <row r="101" spans="1:28" ht="80.099999999999994">
      <c r="A101" s="333">
        <f t="shared" si="1"/>
        <v>99</v>
      </c>
      <c r="B101" s="344" t="s">
        <v>4892</v>
      </c>
      <c r="C101" s="343" t="s">
        <v>5399</v>
      </c>
      <c r="D101" s="343" t="s">
        <v>5400</v>
      </c>
      <c r="E101" s="343" t="s">
        <v>5401</v>
      </c>
      <c r="F101" s="344" t="s">
        <v>403</v>
      </c>
      <c r="G101" s="345" t="s">
        <v>39</v>
      </c>
      <c r="H101" s="343" t="s">
        <v>5402</v>
      </c>
      <c r="I101" s="343" t="s">
        <v>5400</v>
      </c>
      <c r="J101" s="343" t="s">
        <v>4898</v>
      </c>
      <c r="K101" s="343" t="s">
        <v>4899</v>
      </c>
      <c r="L101" s="343" t="s">
        <v>5403</v>
      </c>
      <c r="M101" s="336" t="s">
        <v>6</v>
      </c>
      <c r="N101" s="523"/>
      <c r="O101" s="326"/>
      <c r="P101" s="326"/>
      <c r="Q101" s="326"/>
      <c r="R101" s="326"/>
      <c r="S101" s="326"/>
      <c r="T101" s="326"/>
      <c r="U101" s="326"/>
      <c r="V101" s="326"/>
      <c r="W101" s="326"/>
      <c r="X101" s="326"/>
      <c r="Y101" s="326"/>
      <c r="Z101" s="326"/>
      <c r="AA101" s="326"/>
      <c r="AB101" s="326"/>
    </row>
    <row r="102" spans="1:28" ht="63.95">
      <c r="A102" s="333">
        <f t="shared" si="1"/>
        <v>100</v>
      </c>
      <c r="B102" s="344" t="s">
        <v>4892</v>
      </c>
      <c r="C102" s="343" t="s">
        <v>5404</v>
      </c>
      <c r="D102" s="343" t="s">
        <v>5405</v>
      </c>
      <c r="E102" s="343" t="s">
        <v>5406</v>
      </c>
      <c r="F102" s="344" t="s">
        <v>222</v>
      </c>
      <c r="G102" s="345" t="s">
        <v>39</v>
      </c>
      <c r="H102" s="343" t="s">
        <v>5407</v>
      </c>
      <c r="I102" s="343" t="s">
        <v>5405</v>
      </c>
      <c r="J102" s="343" t="s">
        <v>4898</v>
      </c>
      <c r="K102" s="343" t="s">
        <v>4899</v>
      </c>
      <c r="L102" s="343" t="s">
        <v>5408</v>
      </c>
      <c r="M102" s="336" t="s">
        <v>6</v>
      </c>
      <c r="N102" s="523"/>
      <c r="O102" s="326"/>
      <c r="P102" s="326"/>
      <c r="Q102" s="326"/>
      <c r="R102" s="326"/>
      <c r="S102" s="326"/>
      <c r="T102" s="326"/>
      <c r="U102" s="326"/>
      <c r="V102" s="326"/>
      <c r="W102" s="326"/>
      <c r="X102" s="326"/>
      <c r="Y102" s="326"/>
      <c r="Z102" s="326"/>
      <c r="AA102" s="326"/>
      <c r="AB102" s="326"/>
    </row>
    <row r="103" spans="1:28" ht="63.95">
      <c r="A103" s="333">
        <f t="shared" si="1"/>
        <v>101</v>
      </c>
      <c r="B103" s="344" t="s">
        <v>4892</v>
      </c>
      <c r="C103" s="343" t="s">
        <v>5409</v>
      </c>
      <c r="D103" s="343" t="s">
        <v>5410</v>
      </c>
      <c r="E103" s="343" t="s">
        <v>5411</v>
      </c>
      <c r="F103" s="344" t="s">
        <v>222</v>
      </c>
      <c r="G103" s="345" t="s">
        <v>39</v>
      </c>
      <c r="H103" s="343" t="s">
        <v>5412</v>
      </c>
      <c r="I103" s="343" t="s">
        <v>5410</v>
      </c>
      <c r="J103" s="343" t="s">
        <v>4898</v>
      </c>
      <c r="K103" s="343" t="s">
        <v>4899</v>
      </c>
      <c r="L103" s="343" t="s">
        <v>5413</v>
      </c>
      <c r="M103" s="336" t="s">
        <v>6</v>
      </c>
      <c r="N103" s="523"/>
      <c r="O103" s="326"/>
      <c r="P103" s="326"/>
      <c r="Q103" s="326"/>
      <c r="R103" s="326"/>
      <c r="S103" s="326"/>
      <c r="T103" s="326"/>
      <c r="U103" s="326"/>
      <c r="V103" s="326"/>
      <c r="W103" s="326"/>
      <c r="X103" s="326"/>
      <c r="Y103" s="326"/>
      <c r="Z103" s="326"/>
      <c r="AA103" s="326"/>
      <c r="AB103" s="326"/>
    </row>
    <row r="104" spans="1:28" ht="80.099999999999994">
      <c r="A104" s="333">
        <f t="shared" si="1"/>
        <v>102</v>
      </c>
      <c r="B104" s="344" t="s">
        <v>4892</v>
      </c>
      <c r="C104" s="343" t="s">
        <v>5414</v>
      </c>
      <c r="D104" s="343" t="s">
        <v>5415</v>
      </c>
      <c r="E104" s="343" t="s">
        <v>5416</v>
      </c>
      <c r="F104" s="344" t="s">
        <v>403</v>
      </c>
      <c r="G104" s="345" t="s">
        <v>39</v>
      </c>
      <c r="H104" s="343" t="s">
        <v>4915</v>
      </c>
      <c r="I104" s="343" t="s">
        <v>5417</v>
      </c>
      <c r="J104" s="343" t="s">
        <v>4898</v>
      </c>
      <c r="K104" s="343" t="s">
        <v>4899</v>
      </c>
      <c r="L104" s="343" t="s">
        <v>4917</v>
      </c>
      <c r="M104" s="336" t="s">
        <v>6</v>
      </c>
      <c r="N104" s="523"/>
      <c r="O104" s="326"/>
      <c r="P104" s="326"/>
      <c r="Q104" s="326"/>
      <c r="R104" s="326"/>
      <c r="S104" s="326"/>
      <c r="T104" s="326"/>
      <c r="U104" s="326"/>
      <c r="V104" s="326"/>
      <c r="W104" s="326"/>
      <c r="X104" s="326"/>
      <c r="Y104" s="326"/>
      <c r="Z104" s="326"/>
      <c r="AA104" s="326"/>
      <c r="AB104" s="326"/>
    </row>
    <row r="105" spans="1:28" ht="63.95">
      <c r="A105" s="333">
        <f t="shared" si="1"/>
        <v>103</v>
      </c>
      <c r="B105" s="344" t="s">
        <v>4892</v>
      </c>
      <c r="C105" s="346" t="s">
        <v>5418</v>
      </c>
      <c r="D105" s="343" t="s">
        <v>5419</v>
      </c>
      <c r="E105" s="346" t="s">
        <v>5420</v>
      </c>
      <c r="F105" s="347" t="s">
        <v>222</v>
      </c>
      <c r="G105" s="347" t="s">
        <v>39</v>
      </c>
      <c r="H105" s="343" t="s">
        <v>5421</v>
      </c>
      <c r="I105" s="343" t="s">
        <v>5422</v>
      </c>
      <c r="J105" s="343" t="s">
        <v>4898</v>
      </c>
      <c r="K105" s="343" t="s">
        <v>4899</v>
      </c>
      <c r="L105" s="343" t="s">
        <v>5423</v>
      </c>
      <c r="M105" s="336" t="s">
        <v>6</v>
      </c>
      <c r="N105" s="523"/>
      <c r="O105" s="326"/>
      <c r="P105" s="326"/>
      <c r="Q105" s="326"/>
      <c r="R105" s="326"/>
      <c r="S105" s="326"/>
      <c r="T105" s="326"/>
      <c r="U105" s="326"/>
      <c r="V105" s="326"/>
      <c r="W105" s="326"/>
      <c r="X105" s="326"/>
      <c r="Y105" s="326"/>
      <c r="Z105" s="326"/>
      <c r="AA105" s="326"/>
      <c r="AB105" s="326"/>
    </row>
    <row r="106" spans="1:28" ht="63.95">
      <c r="A106" s="333">
        <f t="shared" si="1"/>
        <v>104</v>
      </c>
      <c r="B106" s="344" t="s">
        <v>4892</v>
      </c>
      <c r="C106" s="346" t="s">
        <v>5424</v>
      </c>
      <c r="D106" s="343" t="s">
        <v>5425</v>
      </c>
      <c r="E106" s="346" t="s">
        <v>5426</v>
      </c>
      <c r="F106" s="347" t="s">
        <v>222</v>
      </c>
      <c r="G106" s="347" t="s">
        <v>39</v>
      </c>
      <c r="H106" s="343" t="s">
        <v>5427</v>
      </c>
      <c r="I106" s="343" t="s">
        <v>5428</v>
      </c>
      <c r="J106" s="343" t="s">
        <v>4898</v>
      </c>
      <c r="K106" s="343" t="s">
        <v>4899</v>
      </c>
      <c r="L106" s="343" t="s">
        <v>5429</v>
      </c>
      <c r="M106" s="336" t="s">
        <v>6</v>
      </c>
      <c r="N106" s="523"/>
      <c r="O106" s="326"/>
      <c r="P106" s="326"/>
      <c r="Q106" s="326"/>
      <c r="R106" s="326"/>
      <c r="S106" s="326"/>
      <c r="T106" s="326"/>
      <c r="U106" s="326"/>
      <c r="V106" s="326"/>
      <c r="W106" s="326"/>
      <c r="X106" s="326"/>
      <c r="Y106" s="326"/>
      <c r="Z106" s="326"/>
      <c r="AA106" s="326"/>
      <c r="AB106" s="326"/>
    </row>
    <row r="107" spans="1:28" ht="63.95">
      <c r="A107" s="333">
        <f t="shared" si="1"/>
        <v>105</v>
      </c>
      <c r="B107" s="344" t="s">
        <v>4892</v>
      </c>
      <c r="C107" s="346" t="s">
        <v>5430</v>
      </c>
      <c r="D107" s="343" t="s">
        <v>5431</v>
      </c>
      <c r="E107" s="346" t="s">
        <v>5432</v>
      </c>
      <c r="F107" s="347" t="s">
        <v>222</v>
      </c>
      <c r="G107" s="347" t="s">
        <v>39</v>
      </c>
      <c r="H107" s="343" t="s">
        <v>5433</v>
      </c>
      <c r="I107" s="343" t="s">
        <v>5434</v>
      </c>
      <c r="J107" s="343" t="s">
        <v>4898</v>
      </c>
      <c r="K107" s="343" t="s">
        <v>4899</v>
      </c>
      <c r="L107" s="343" t="s">
        <v>5435</v>
      </c>
      <c r="M107" s="336" t="s">
        <v>6</v>
      </c>
      <c r="N107" s="523"/>
      <c r="O107" s="326"/>
      <c r="P107" s="326"/>
      <c r="Q107" s="326"/>
      <c r="R107" s="326"/>
      <c r="S107" s="326"/>
      <c r="T107" s="326"/>
      <c r="U107" s="326"/>
      <c r="V107" s="326"/>
      <c r="W107" s="326"/>
      <c r="X107" s="326"/>
      <c r="Y107" s="326"/>
      <c r="Z107" s="326"/>
      <c r="AA107" s="326"/>
      <c r="AB107" s="326"/>
    </row>
    <row r="108" spans="1:28" ht="63.95">
      <c r="A108" s="333">
        <f t="shared" si="1"/>
        <v>106</v>
      </c>
      <c r="B108" s="344" t="s">
        <v>4892</v>
      </c>
      <c r="C108" s="346" t="s">
        <v>5436</v>
      </c>
      <c r="D108" s="343" t="s">
        <v>5437</v>
      </c>
      <c r="E108" s="346" t="s">
        <v>5438</v>
      </c>
      <c r="F108" s="347" t="s">
        <v>222</v>
      </c>
      <c r="G108" s="347" t="s">
        <v>40</v>
      </c>
      <c r="H108" s="343" t="s">
        <v>5439</v>
      </c>
      <c r="I108" s="343" t="s">
        <v>5440</v>
      </c>
      <c r="J108" s="343" t="s">
        <v>4898</v>
      </c>
      <c r="K108" s="343" t="s">
        <v>4899</v>
      </c>
      <c r="L108" s="343" t="s">
        <v>5441</v>
      </c>
      <c r="M108" s="336" t="s">
        <v>6</v>
      </c>
      <c r="N108" s="523"/>
      <c r="O108" s="326"/>
      <c r="P108" s="326"/>
      <c r="Q108" s="326"/>
      <c r="R108" s="326"/>
      <c r="S108" s="326"/>
      <c r="T108" s="326"/>
      <c r="U108" s="326"/>
      <c r="V108" s="326"/>
      <c r="W108" s="326"/>
      <c r="X108" s="326"/>
      <c r="Y108" s="326"/>
      <c r="Z108" s="326"/>
      <c r="AA108" s="326"/>
      <c r="AB108" s="326"/>
    </row>
    <row r="109" spans="1:28" ht="63.95">
      <c r="A109" s="333">
        <f t="shared" si="1"/>
        <v>107</v>
      </c>
      <c r="B109" s="344" t="s">
        <v>4892</v>
      </c>
      <c r="C109" s="346" t="s">
        <v>5442</v>
      </c>
      <c r="D109" s="343" t="s">
        <v>5443</v>
      </c>
      <c r="E109" s="346" t="s">
        <v>5444</v>
      </c>
      <c r="F109" s="347" t="s">
        <v>222</v>
      </c>
      <c r="G109" s="347" t="s">
        <v>40</v>
      </c>
      <c r="H109" s="343" t="s">
        <v>5445</v>
      </c>
      <c r="I109" s="343" t="s">
        <v>5446</v>
      </c>
      <c r="J109" s="343" t="s">
        <v>4898</v>
      </c>
      <c r="K109" s="343" t="s">
        <v>4899</v>
      </c>
      <c r="L109" s="343" t="s">
        <v>5447</v>
      </c>
      <c r="M109" s="336" t="s">
        <v>6</v>
      </c>
      <c r="N109" s="523"/>
      <c r="O109" s="326"/>
      <c r="P109" s="326"/>
      <c r="Q109" s="326"/>
      <c r="R109" s="326"/>
      <c r="S109" s="326"/>
      <c r="T109" s="326"/>
      <c r="U109" s="326"/>
      <c r="V109" s="326"/>
      <c r="W109" s="326"/>
      <c r="X109" s="326"/>
      <c r="Y109" s="326"/>
      <c r="Z109" s="326"/>
      <c r="AA109" s="326"/>
      <c r="AB109" s="326"/>
    </row>
    <row r="110" spans="1:28" ht="80.099999999999994">
      <c r="A110" s="333">
        <f t="shared" si="1"/>
        <v>108</v>
      </c>
      <c r="B110" s="344" t="s">
        <v>4892</v>
      </c>
      <c r="C110" s="346" t="s">
        <v>5448</v>
      </c>
      <c r="D110" s="343" t="s">
        <v>5449</v>
      </c>
      <c r="E110" s="346" t="s">
        <v>5450</v>
      </c>
      <c r="F110" s="347" t="s">
        <v>403</v>
      </c>
      <c r="G110" s="347" t="s">
        <v>40</v>
      </c>
      <c r="H110" s="343" t="s">
        <v>5451</v>
      </c>
      <c r="I110" s="343" t="s">
        <v>5452</v>
      </c>
      <c r="J110" s="343" t="s">
        <v>4898</v>
      </c>
      <c r="K110" s="343" t="s">
        <v>4899</v>
      </c>
      <c r="L110" s="343" t="s">
        <v>5453</v>
      </c>
      <c r="M110" s="336" t="s">
        <v>6</v>
      </c>
      <c r="N110" s="523"/>
      <c r="O110" s="326"/>
      <c r="P110" s="326"/>
      <c r="Q110" s="326"/>
      <c r="R110" s="326"/>
      <c r="S110" s="326"/>
      <c r="T110" s="326"/>
      <c r="U110" s="326"/>
      <c r="V110" s="326"/>
      <c r="W110" s="326"/>
      <c r="X110" s="326"/>
      <c r="Y110" s="326"/>
      <c r="Z110" s="326"/>
      <c r="AA110" s="326"/>
      <c r="AB110" s="326"/>
    </row>
    <row r="111" spans="1:28" ht="63.95">
      <c r="A111" s="333">
        <f t="shared" si="1"/>
        <v>109</v>
      </c>
      <c r="B111" s="344" t="s">
        <v>4892</v>
      </c>
      <c r="C111" s="346" t="s">
        <v>5454</v>
      </c>
      <c r="D111" s="343" t="s">
        <v>5455</v>
      </c>
      <c r="E111" s="346" t="s">
        <v>5456</v>
      </c>
      <c r="F111" s="347" t="s">
        <v>222</v>
      </c>
      <c r="G111" s="347" t="s">
        <v>5457</v>
      </c>
      <c r="H111" s="343" t="s">
        <v>5458</v>
      </c>
      <c r="I111" s="343" t="s">
        <v>5459</v>
      </c>
      <c r="J111" s="343" t="s">
        <v>4898</v>
      </c>
      <c r="K111" s="343" t="s">
        <v>4899</v>
      </c>
      <c r="L111" s="343" t="s">
        <v>5460</v>
      </c>
      <c r="M111" s="336" t="s">
        <v>6</v>
      </c>
      <c r="N111" s="523"/>
      <c r="O111" s="326"/>
      <c r="P111" s="326"/>
      <c r="Q111" s="326"/>
      <c r="R111" s="326"/>
      <c r="S111" s="326"/>
      <c r="T111" s="326"/>
      <c r="U111" s="326"/>
      <c r="V111" s="326"/>
      <c r="W111" s="326"/>
      <c r="X111" s="326"/>
      <c r="Y111" s="326"/>
      <c r="Z111" s="326"/>
      <c r="AA111" s="326"/>
      <c r="AB111" s="326"/>
    </row>
    <row r="112" spans="1:28" ht="80.099999999999994">
      <c r="A112" s="333">
        <f t="shared" si="1"/>
        <v>110</v>
      </c>
      <c r="B112" s="344" t="s">
        <v>4892</v>
      </c>
      <c r="C112" s="346" t="s">
        <v>5461</v>
      </c>
      <c r="D112" s="343" t="s">
        <v>5462</v>
      </c>
      <c r="E112" s="346" t="s">
        <v>5463</v>
      </c>
      <c r="F112" s="347" t="s">
        <v>403</v>
      </c>
      <c r="G112" s="347" t="s">
        <v>5457</v>
      </c>
      <c r="H112" s="343" t="s">
        <v>5464</v>
      </c>
      <c r="I112" s="343" t="s">
        <v>5465</v>
      </c>
      <c r="J112" s="343" t="s">
        <v>4898</v>
      </c>
      <c r="K112" s="343" t="s">
        <v>4899</v>
      </c>
      <c r="L112" s="343" t="s">
        <v>5466</v>
      </c>
      <c r="M112" s="336" t="s">
        <v>6</v>
      </c>
      <c r="N112" s="523"/>
      <c r="O112" s="326"/>
      <c r="P112" s="326"/>
      <c r="Q112" s="326"/>
      <c r="R112" s="326"/>
      <c r="S112" s="326"/>
      <c r="T112" s="326"/>
      <c r="U112" s="326"/>
      <c r="V112" s="326"/>
      <c r="W112" s="326"/>
      <c r="X112" s="326"/>
      <c r="Y112" s="326"/>
      <c r="Z112" s="326"/>
      <c r="AA112" s="326"/>
      <c r="AB112" s="326"/>
    </row>
    <row r="113" spans="1:28" ht="72.599999999999994">
      <c r="A113" s="333">
        <f t="shared" si="1"/>
        <v>111</v>
      </c>
      <c r="B113" s="344" t="s">
        <v>4892</v>
      </c>
      <c r="C113" s="346" t="s">
        <v>5467</v>
      </c>
      <c r="D113" s="343" t="s">
        <v>5468</v>
      </c>
      <c r="E113" s="346" t="s">
        <v>5469</v>
      </c>
      <c r="F113" s="347" t="s">
        <v>222</v>
      </c>
      <c r="G113" s="347" t="s">
        <v>40</v>
      </c>
      <c r="H113" s="343" t="s">
        <v>5470</v>
      </c>
      <c r="I113" s="343" t="s">
        <v>5471</v>
      </c>
      <c r="J113" s="343" t="s">
        <v>4898</v>
      </c>
      <c r="K113" s="343" t="s">
        <v>4899</v>
      </c>
      <c r="L113" s="343" t="s">
        <v>5472</v>
      </c>
      <c r="M113" s="336" t="s">
        <v>9</v>
      </c>
      <c r="N113" s="522">
        <v>46267</v>
      </c>
      <c r="O113" s="326"/>
      <c r="P113" s="460" t="s">
        <v>5473</v>
      </c>
      <c r="Q113" s="326"/>
      <c r="R113" s="326"/>
      <c r="S113" s="326"/>
      <c r="T113" s="326"/>
      <c r="U113" s="326"/>
      <c r="V113" s="326"/>
      <c r="W113" s="326"/>
      <c r="X113" s="326"/>
      <c r="Y113" s="326"/>
      <c r="Z113" s="326"/>
      <c r="AA113" s="326"/>
      <c r="AB113" s="326"/>
    </row>
    <row r="114" spans="1:28" ht="63.95">
      <c r="A114" s="333">
        <f t="shared" si="1"/>
        <v>112</v>
      </c>
      <c r="B114" s="344" t="s">
        <v>4892</v>
      </c>
      <c r="C114" s="346" t="s">
        <v>5474</v>
      </c>
      <c r="D114" s="343" t="s">
        <v>5475</v>
      </c>
      <c r="E114" s="346" t="s">
        <v>5476</v>
      </c>
      <c r="F114" s="347" t="s">
        <v>222</v>
      </c>
      <c r="G114" s="347" t="s">
        <v>39</v>
      </c>
      <c r="H114" s="343" t="s">
        <v>5477</v>
      </c>
      <c r="I114" s="343" t="s">
        <v>5478</v>
      </c>
      <c r="J114" s="343" t="s">
        <v>4898</v>
      </c>
      <c r="K114" s="343" t="s">
        <v>4899</v>
      </c>
      <c r="L114" s="343" t="s">
        <v>5479</v>
      </c>
      <c r="M114" s="336" t="s">
        <v>6</v>
      </c>
      <c r="N114" s="523"/>
      <c r="O114" s="326"/>
      <c r="P114" s="326"/>
      <c r="Q114" s="326"/>
      <c r="R114" s="326"/>
      <c r="S114" s="326"/>
      <c r="T114" s="326"/>
      <c r="U114" s="326"/>
      <c r="V114" s="326"/>
      <c r="W114" s="326"/>
      <c r="X114" s="326"/>
      <c r="Y114" s="326"/>
      <c r="Z114" s="326"/>
      <c r="AA114" s="326"/>
      <c r="AB114" s="326"/>
    </row>
    <row r="115" spans="1:28" ht="63.95">
      <c r="A115" s="333">
        <f t="shared" si="1"/>
        <v>113</v>
      </c>
      <c r="B115" s="344" t="s">
        <v>4892</v>
      </c>
      <c r="C115" s="346" t="s">
        <v>5480</v>
      </c>
      <c r="D115" s="343" t="s">
        <v>5481</v>
      </c>
      <c r="E115" s="346" t="s">
        <v>5482</v>
      </c>
      <c r="F115" s="347" t="s">
        <v>222</v>
      </c>
      <c r="G115" s="347" t="s">
        <v>39</v>
      </c>
      <c r="H115" s="343" t="s">
        <v>5483</v>
      </c>
      <c r="I115" s="343" t="s">
        <v>5484</v>
      </c>
      <c r="J115" s="343" t="s">
        <v>4898</v>
      </c>
      <c r="K115" s="343" t="s">
        <v>4899</v>
      </c>
      <c r="L115" s="343" t="s">
        <v>5485</v>
      </c>
      <c r="M115" s="336" t="s">
        <v>6</v>
      </c>
      <c r="N115" s="523"/>
      <c r="O115" s="326"/>
      <c r="P115" s="326"/>
      <c r="Q115" s="326"/>
      <c r="R115" s="326"/>
      <c r="S115" s="326"/>
      <c r="T115" s="326"/>
      <c r="U115" s="326"/>
      <c r="V115" s="326"/>
      <c r="W115" s="326"/>
      <c r="X115" s="326"/>
      <c r="Y115" s="326"/>
      <c r="Z115" s="326"/>
      <c r="AA115" s="326"/>
      <c r="AB115" s="326"/>
    </row>
    <row r="116" spans="1:28" ht="63.95">
      <c r="A116" s="333">
        <f t="shared" si="1"/>
        <v>114</v>
      </c>
      <c r="B116" s="344" t="s">
        <v>4892</v>
      </c>
      <c r="C116" s="346" t="s">
        <v>5486</v>
      </c>
      <c r="D116" s="343" t="s">
        <v>5487</v>
      </c>
      <c r="E116" s="346" t="s">
        <v>5488</v>
      </c>
      <c r="F116" s="347" t="s">
        <v>222</v>
      </c>
      <c r="G116" s="347" t="s">
        <v>39</v>
      </c>
      <c r="H116" s="343" t="s">
        <v>5489</v>
      </c>
      <c r="I116" s="343" t="s">
        <v>5490</v>
      </c>
      <c r="J116" s="343" t="s">
        <v>4898</v>
      </c>
      <c r="K116" s="343" t="s">
        <v>4899</v>
      </c>
      <c r="L116" s="343" t="s">
        <v>5491</v>
      </c>
      <c r="M116" s="336" t="s">
        <v>6</v>
      </c>
      <c r="N116" s="523"/>
      <c r="O116" s="326"/>
      <c r="P116" s="326"/>
      <c r="Q116" s="326"/>
      <c r="R116" s="326"/>
      <c r="S116" s="326"/>
      <c r="T116" s="326"/>
      <c r="U116" s="326"/>
      <c r="V116" s="326"/>
      <c r="W116" s="326"/>
      <c r="X116" s="326"/>
      <c r="Y116" s="326"/>
      <c r="Z116" s="326"/>
      <c r="AA116" s="326"/>
      <c r="AB116" s="326"/>
    </row>
    <row r="117" spans="1:28" ht="63.95">
      <c r="A117" s="333">
        <f t="shared" si="1"/>
        <v>115</v>
      </c>
      <c r="B117" s="344" t="s">
        <v>4892</v>
      </c>
      <c r="C117" s="346" t="s">
        <v>5492</v>
      </c>
      <c r="D117" s="343" t="s">
        <v>5493</v>
      </c>
      <c r="E117" s="346" t="s">
        <v>5494</v>
      </c>
      <c r="F117" s="347" t="s">
        <v>222</v>
      </c>
      <c r="G117" s="347" t="s">
        <v>40</v>
      </c>
      <c r="H117" s="343" t="s">
        <v>5495</v>
      </c>
      <c r="I117" s="343" t="s">
        <v>5496</v>
      </c>
      <c r="J117" s="343" t="s">
        <v>4898</v>
      </c>
      <c r="K117" s="343" t="s">
        <v>4899</v>
      </c>
      <c r="L117" s="343" t="s">
        <v>5497</v>
      </c>
      <c r="M117" s="336" t="s">
        <v>6</v>
      </c>
      <c r="N117" s="523"/>
      <c r="O117" s="326"/>
      <c r="P117" s="326"/>
      <c r="Q117" s="326"/>
      <c r="R117" s="326"/>
      <c r="S117" s="326"/>
      <c r="T117" s="326"/>
      <c r="U117" s="326"/>
      <c r="V117" s="326"/>
      <c r="W117" s="326"/>
      <c r="X117" s="326"/>
      <c r="Y117" s="326"/>
      <c r="Z117" s="326"/>
      <c r="AA117" s="326"/>
      <c r="AB117" s="326"/>
    </row>
    <row r="118" spans="1:28" ht="80.099999999999994">
      <c r="A118" s="333">
        <f t="shared" si="1"/>
        <v>116</v>
      </c>
      <c r="B118" s="344" t="s">
        <v>4892</v>
      </c>
      <c r="C118" s="434" t="s">
        <v>5498</v>
      </c>
      <c r="D118" s="435" t="s">
        <v>5499</v>
      </c>
      <c r="E118" s="434" t="s">
        <v>5500</v>
      </c>
      <c r="F118" s="436" t="s">
        <v>403</v>
      </c>
      <c r="G118" s="436" t="s">
        <v>39</v>
      </c>
      <c r="H118" s="435" t="s">
        <v>5501</v>
      </c>
      <c r="I118" s="435" t="s">
        <v>5502</v>
      </c>
      <c r="J118" s="435" t="s">
        <v>4898</v>
      </c>
      <c r="K118" s="435" t="s">
        <v>4899</v>
      </c>
      <c r="L118" s="435" t="s">
        <v>5503</v>
      </c>
      <c r="M118" s="336" t="s">
        <v>6</v>
      </c>
      <c r="N118" s="523"/>
      <c r="O118" s="326"/>
      <c r="P118" s="326"/>
      <c r="Q118" s="326"/>
      <c r="R118" s="326"/>
      <c r="S118" s="326"/>
      <c r="T118" s="326"/>
      <c r="U118" s="326"/>
      <c r="V118" s="326"/>
      <c r="W118" s="326"/>
      <c r="X118" s="326"/>
      <c r="Y118" s="326"/>
      <c r="Z118" s="326"/>
      <c r="AA118" s="326"/>
      <c r="AB118" s="326"/>
    </row>
    <row r="119" spans="1:28" ht="87">
      <c r="A119" s="333">
        <f t="shared" si="1"/>
        <v>117</v>
      </c>
      <c r="B119" s="432" t="s">
        <v>5504</v>
      </c>
      <c r="C119" s="429" t="s">
        <v>5505</v>
      </c>
      <c r="D119" s="430" t="s">
        <v>5506</v>
      </c>
      <c r="E119" s="429" t="s">
        <v>5507</v>
      </c>
      <c r="F119" s="429" t="s">
        <v>403</v>
      </c>
      <c r="G119" s="429" t="s">
        <v>39</v>
      </c>
      <c r="H119" s="430" t="s">
        <v>5508</v>
      </c>
      <c r="I119" s="431" t="s">
        <v>5509</v>
      </c>
      <c r="J119" s="430" t="s">
        <v>5510</v>
      </c>
      <c r="K119" s="430" t="s">
        <v>5511</v>
      </c>
      <c r="L119" s="430" t="s">
        <v>5512</v>
      </c>
      <c r="M119" s="336" t="s">
        <v>9</v>
      </c>
      <c r="N119" s="522">
        <v>46258</v>
      </c>
      <c r="O119" s="326"/>
      <c r="P119" s="326"/>
      <c r="Q119" s="326"/>
      <c r="R119" s="326"/>
      <c r="S119" s="326"/>
      <c r="T119" s="326"/>
      <c r="U119" s="326"/>
      <c r="V119" s="326"/>
      <c r="W119" s="326"/>
      <c r="X119" s="326"/>
      <c r="Y119" s="326"/>
      <c r="Z119" s="326"/>
      <c r="AA119" s="326"/>
      <c r="AB119" s="326"/>
    </row>
    <row r="120" spans="1:28" ht="72">
      <c r="A120" s="333">
        <f t="shared" si="1"/>
        <v>118</v>
      </c>
      <c r="B120" s="432" t="s">
        <v>5504</v>
      </c>
      <c r="C120" s="429" t="s">
        <v>5513</v>
      </c>
      <c r="D120" s="438" t="s">
        <v>5514</v>
      </c>
      <c r="E120" s="437" t="s">
        <v>5515</v>
      </c>
      <c r="F120" s="437" t="s">
        <v>222</v>
      </c>
      <c r="G120" s="437" t="s">
        <v>39</v>
      </c>
      <c r="H120" s="438" t="s">
        <v>5516</v>
      </c>
      <c r="I120" s="439" t="s">
        <v>5509</v>
      </c>
      <c r="J120" s="438" t="s">
        <v>5510</v>
      </c>
      <c r="K120" s="438" t="s">
        <v>5517</v>
      </c>
      <c r="L120" s="438" t="s">
        <v>5518</v>
      </c>
      <c r="M120" s="336" t="s">
        <v>9</v>
      </c>
      <c r="N120" s="522">
        <v>46258</v>
      </c>
      <c r="O120" s="326"/>
      <c r="P120" s="326"/>
      <c r="Q120" s="326"/>
      <c r="R120" s="326"/>
      <c r="S120" s="326"/>
      <c r="T120" s="326"/>
      <c r="U120" s="326"/>
      <c r="V120" s="326"/>
      <c r="W120" s="326"/>
      <c r="X120" s="326"/>
      <c r="Y120" s="326"/>
      <c r="Z120" s="326"/>
      <c r="AA120" s="326"/>
      <c r="AB120" s="326"/>
    </row>
    <row r="121" spans="1:28" ht="57.75">
      <c r="A121" s="333">
        <f t="shared" si="1"/>
        <v>119</v>
      </c>
      <c r="B121" s="432" t="s">
        <v>5504</v>
      </c>
      <c r="C121" s="429" t="s">
        <v>5519</v>
      </c>
      <c r="D121" s="430" t="s">
        <v>5520</v>
      </c>
      <c r="E121" s="429" t="s">
        <v>5521</v>
      </c>
      <c r="F121" s="429" t="s">
        <v>222</v>
      </c>
      <c r="G121" s="429" t="s">
        <v>40</v>
      </c>
      <c r="H121" s="430" t="s">
        <v>5522</v>
      </c>
      <c r="I121" s="431" t="s">
        <v>5509</v>
      </c>
      <c r="J121" s="430" t="s">
        <v>5523</v>
      </c>
      <c r="K121" s="430" t="s">
        <v>5524</v>
      </c>
      <c r="L121" s="430" t="s">
        <v>5525</v>
      </c>
      <c r="M121" s="336" t="s">
        <v>8</v>
      </c>
      <c r="N121" s="522">
        <v>46258</v>
      </c>
      <c r="O121" s="326"/>
      <c r="P121" s="326"/>
      <c r="Q121" s="326"/>
      <c r="R121" s="326"/>
      <c r="S121" s="326"/>
      <c r="T121" s="326"/>
      <c r="U121" s="326"/>
      <c r="V121" s="326"/>
      <c r="W121" s="326"/>
      <c r="X121" s="326"/>
      <c r="Y121" s="326"/>
      <c r="Z121" s="326"/>
      <c r="AA121" s="326"/>
      <c r="AB121" s="326"/>
    </row>
    <row r="122" spans="1:28" ht="87">
      <c r="A122" s="333">
        <f t="shared" si="1"/>
        <v>120</v>
      </c>
      <c r="B122" s="432" t="s">
        <v>5504</v>
      </c>
      <c r="C122" s="429" t="s">
        <v>5526</v>
      </c>
      <c r="D122" s="430" t="s">
        <v>5527</v>
      </c>
      <c r="E122" s="429" t="s">
        <v>5528</v>
      </c>
      <c r="F122" s="429" t="s">
        <v>222</v>
      </c>
      <c r="G122" s="429" t="s">
        <v>39</v>
      </c>
      <c r="H122" s="430" t="s">
        <v>5529</v>
      </c>
      <c r="I122" s="431" t="s">
        <v>5509</v>
      </c>
      <c r="J122" s="430" t="s">
        <v>5523</v>
      </c>
      <c r="K122" s="430" t="s">
        <v>5530</v>
      </c>
      <c r="L122" s="430" t="s">
        <v>5531</v>
      </c>
      <c r="M122" s="336" t="s">
        <v>8</v>
      </c>
      <c r="N122" s="522">
        <v>46258</v>
      </c>
      <c r="O122" s="326"/>
      <c r="P122" s="326"/>
      <c r="Q122" s="326"/>
      <c r="R122" s="326"/>
      <c r="S122" s="326"/>
      <c r="T122" s="326"/>
      <c r="U122" s="326"/>
      <c r="V122" s="326"/>
      <c r="W122" s="326"/>
      <c r="X122" s="326"/>
      <c r="Y122" s="326"/>
      <c r="Z122" s="326"/>
      <c r="AA122" s="326"/>
      <c r="AB122" s="326"/>
    </row>
    <row r="123" spans="1:28" ht="72">
      <c r="A123" s="333">
        <f t="shared" si="1"/>
        <v>121</v>
      </c>
      <c r="B123" s="432" t="s">
        <v>5504</v>
      </c>
      <c r="C123" s="429" t="s">
        <v>5532</v>
      </c>
      <c r="D123" s="430" t="s">
        <v>5533</v>
      </c>
      <c r="E123" s="429" t="s">
        <v>5534</v>
      </c>
      <c r="F123" s="429" t="s">
        <v>403</v>
      </c>
      <c r="G123" s="429" t="s">
        <v>39</v>
      </c>
      <c r="H123" s="430" t="s">
        <v>5535</v>
      </c>
      <c r="I123" s="431" t="s">
        <v>5509</v>
      </c>
      <c r="J123" s="430" t="s">
        <v>5523</v>
      </c>
      <c r="K123" s="430" t="s">
        <v>5536</v>
      </c>
      <c r="L123" s="430" t="s">
        <v>5537</v>
      </c>
      <c r="M123" s="336" t="s">
        <v>8</v>
      </c>
      <c r="N123" s="522">
        <v>46258</v>
      </c>
      <c r="O123" s="326"/>
      <c r="P123" s="326"/>
      <c r="Q123" s="326"/>
      <c r="R123" s="326"/>
      <c r="S123" s="326"/>
      <c r="T123" s="326"/>
      <c r="U123" s="326"/>
      <c r="V123" s="326"/>
      <c r="W123" s="326"/>
      <c r="X123" s="326"/>
      <c r="Y123" s="326"/>
      <c r="Z123" s="326"/>
      <c r="AA123" s="326"/>
      <c r="AB123" s="326"/>
    </row>
    <row r="124" spans="1:28" ht="57.75">
      <c r="A124" s="333">
        <f t="shared" si="1"/>
        <v>122</v>
      </c>
      <c r="B124" s="432" t="s">
        <v>5504</v>
      </c>
      <c r="C124" s="429" t="s">
        <v>5538</v>
      </c>
      <c r="D124" s="430" t="s">
        <v>5539</v>
      </c>
      <c r="E124" s="429" t="s">
        <v>5540</v>
      </c>
      <c r="F124" s="429" t="s">
        <v>403</v>
      </c>
      <c r="G124" s="429" t="s">
        <v>39</v>
      </c>
      <c r="H124" s="430" t="s">
        <v>5541</v>
      </c>
      <c r="I124" s="431" t="s">
        <v>5509</v>
      </c>
      <c r="J124" s="430" t="s">
        <v>5523</v>
      </c>
      <c r="K124" s="430" t="s">
        <v>5542</v>
      </c>
      <c r="L124" s="430" t="s">
        <v>5543</v>
      </c>
      <c r="M124" s="336" t="s">
        <v>8</v>
      </c>
      <c r="N124" s="522">
        <v>46258</v>
      </c>
      <c r="O124" s="326"/>
      <c r="P124" s="326"/>
      <c r="Q124" s="326"/>
      <c r="R124" s="326"/>
      <c r="S124" s="326"/>
      <c r="T124" s="326"/>
      <c r="U124" s="326"/>
      <c r="V124" s="326"/>
      <c r="W124" s="326"/>
      <c r="X124" s="326"/>
      <c r="Y124" s="326"/>
      <c r="Z124" s="326"/>
      <c r="AA124" s="326"/>
      <c r="AB124" s="326"/>
    </row>
    <row r="125" spans="1:28" ht="72">
      <c r="A125" s="333">
        <f t="shared" si="1"/>
        <v>123</v>
      </c>
      <c r="B125" s="432" t="s">
        <v>5504</v>
      </c>
      <c r="C125" s="429" t="s">
        <v>5544</v>
      </c>
      <c r="D125" s="430" t="s">
        <v>5545</v>
      </c>
      <c r="E125" s="429" t="s">
        <v>5546</v>
      </c>
      <c r="F125" s="429" t="s">
        <v>403</v>
      </c>
      <c r="G125" s="429" t="s">
        <v>40</v>
      </c>
      <c r="H125" s="430" t="s">
        <v>5547</v>
      </c>
      <c r="I125" s="431" t="s">
        <v>5509</v>
      </c>
      <c r="J125" s="430" t="s">
        <v>5523</v>
      </c>
      <c r="K125" s="430" t="s">
        <v>5548</v>
      </c>
      <c r="L125" s="430" t="s">
        <v>5549</v>
      </c>
      <c r="M125" s="336" t="s">
        <v>8</v>
      </c>
      <c r="N125" s="522">
        <v>46258</v>
      </c>
      <c r="O125" s="326"/>
      <c r="P125" s="326"/>
      <c r="Q125" s="326"/>
      <c r="R125" s="326"/>
      <c r="S125" s="326"/>
      <c r="T125" s="326"/>
      <c r="U125" s="326"/>
      <c r="V125" s="326"/>
      <c r="W125" s="326"/>
      <c r="X125" s="326"/>
      <c r="Y125" s="326"/>
      <c r="Z125" s="326"/>
      <c r="AA125" s="326"/>
      <c r="AB125" s="326"/>
    </row>
    <row r="126" spans="1:28" ht="101.25">
      <c r="A126" s="333">
        <f t="shared" si="1"/>
        <v>124</v>
      </c>
      <c r="B126" s="432" t="s">
        <v>5504</v>
      </c>
      <c r="C126" s="429" t="s">
        <v>5550</v>
      </c>
      <c r="D126" s="430" t="s">
        <v>5551</v>
      </c>
      <c r="E126" s="429" t="s">
        <v>5552</v>
      </c>
      <c r="F126" s="429" t="s">
        <v>222</v>
      </c>
      <c r="G126" s="429" t="s">
        <v>39</v>
      </c>
      <c r="H126" s="430" t="s">
        <v>5553</v>
      </c>
      <c r="I126" s="430" t="s">
        <v>5554</v>
      </c>
      <c r="J126" s="430" t="s">
        <v>5523</v>
      </c>
      <c r="K126" s="430" t="s">
        <v>5555</v>
      </c>
      <c r="L126" s="430" t="s">
        <v>5556</v>
      </c>
      <c r="M126" s="336" t="s">
        <v>8</v>
      </c>
      <c r="N126" s="522">
        <v>46258</v>
      </c>
      <c r="O126" s="326"/>
      <c r="P126" s="326"/>
      <c r="Q126" s="326"/>
      <c r="R126" s="326"/>
      <c r="S126" s="326"/>
      <c r="T126" s="326"/>
      <c r="U126" s="326"/>
      <c r="V126" s="326"/>
      <c r="W126" s="326"/>
      <c r="X126" s="326"/>
      <c r="Y126" s="326"/>
      <c r="Z126" s="326"/>
      <c r="AA126" s="326"/>
      <c r="AB126" s="326"/>
    </row>
    <row r="127" spans="1:28" ht="87">
      <c r="A127" s="333">
        <f t="shared" si="1"/>
        <v>125</v>
      </c>
      <c r="B127" s="432" t="s">
        <v>5504</v>
      </c>
      <c r="C127" s="429" t="s">
        <v>5557</v>
      </c>
      <c r="D127" s="430" t="s">
        <v>5558</v>
      </c>
      <c r="E127" s="429" t="s">
        <v>5559</v>
      </c>
      <c r="F127" s="429" t="s">
        <v>403</v>
      </c>
      <c r="G127" s="429" t="s">
        <v>39</v>
      </c>
      <c r="H127" s="430" t="s">
        <v>5560</v>
      </c>
      <c r="I127" s="431" t="s">
        <v>5509</v>
      </c>
      <c r="J127" s="430" t="s">
        <v>5523</v>
      </c>
      <c r="K127" s="430" t="s">
        <v>5561</v>
      </c>
      <c r="L127" s="430" t="s">
        <v>5562</v>
      </c>
      <c r="M127" s="336" t="s">
        <v>8</v>
      </c>
      <c r="N127" s="522">
        <v>46258</v>
      </c>
      <c r="O127" s="326"/>
      <c r="P127" s="326"/>
      <c r="Q127" s="326"/>
      <c r="R127" s="326"/>
      <c r="S127" s="326"/>
      <c r="T127" s="326"/>
      <c r="U127" s="326"/>
      <c r="V127" s="326"/>
      <c r="W127" s="326"/>
      <c r="X127" s="326"/>
      <c r="Y127" s="326"/>
      <c r="Z127" s="326"/>
      <c r="AA127" s="326"/>
      <c r="AB127" s="326"/>
    </row>
    <row r="128" spans="1:28" ht="72">
      <c r="A128" s="333">
        <f t="shared" si="1"/>
        <v>126</v>
      </c>
      <c r="B128" s="432" t="s">
        <v>5504</v>
      </c>
      <c r="C128" s="429" t="s">
        <v>5563</v>
      </c>
      <c r="D128" s="430" t="s">
        <v>5564</v>
      </c>
      <c r="E128" s="429" t="s">
        <v>5565</v>
      </c>
      <c r="F128" s="429" t="s">
        <v>403</v>
      </c>
      <c r="G128" s="429" t="s">
        <v>40</v>
      </c>
      <c r="H128" s="430" t="s">
        <v>5566</v>
      </c>
      <c r="I128" s="431" t="s">
        <v>5509</v>
      </c>
      <c r="J128" s="430" t="s">
        <v>5523</v>
      </c>
      <c r="K128" s="430" t="s">
        <v>5567</v>
      </c>
      <c r="L128" s="430" t="s">
        <v>5568</v>
      </c>
      <c r="M128" s="336" t="s">
        <v>8</v>
      </c>
      <c r="N128" s="522">
        <v>46258</v>
      </c>
      <c r="O128" s="326"/>
      <c r="P128" s="326"/>
      <c r="Q128" s="326"/>
      <c r="R128" s="326"/>
      <c r="S128" s="326"/>
      <c r="T128" s="326"/>
      <c r="U128" s="326"/>
      <c r="V128" s="326"/>
      <c r="W128" s="326"/>
      <c r="X128" s="326"/>
      <c r="Y128" s="326"/>
      <c r="Z128" s="326"/>
      <c r="AA128" s="326"/>
      <c r="AB128" s="326"/>
    </row>
    <row r="129" spans="1:28" ht="87">
      <c r="A129" s="333">
        <f t="shared" si="1"/>
        <v>127</v>
      </c>
      <c r="B129" s="432" t="s">
        <v>5504</v>
      </c>
      <c r="C129" s="429" t="s">
        <v>5569</v>
      </c>
      <c r="D129" s="430" t="s">
        <v>5570</v>
      </c>
      <c r="E129" s="429" t="s">
        <v>5571</v>
      </c>
      <c r="F129" s="429" t="s">
        <v>222</v>
      </c>
      <c r="G129" s="429" t="s">
        <v>41</v>
      </c>
      <c r="H129" s="430" t="s">
        <v>5572</v>
      </c>
      <c r="I129" s="431" t="s">
        <v>5509</v>
      </c>
      <c r="J129" s="430" t="s">
        <v>5523</v>
      </c>
      <c r="K129" s="430" t="s">
        <v>5573</v>
      </c>
      <c r="L129" s="430" t="s">
        <v>5574</v>
      </c>
      <c r="M129" s="336" t="s">
        <v>8</v>
      </c>
      <c r="N129" s="522">
        <v>46258</v>
      </c>
      <c r="O129" s="326"/>
      <c r="P129" s="326"/>
      <c r="Q129" s="326"/>
      <c r="R129" s="326"/>
      <c r="S129" s="326"/>
      <c r="T129" s="326"/>
      <c r="U129" s="326"/>
      <c r="V129" s="326"/>
      <c r="W129" s="326"/>
      <c r="X129" s="326"/>
      <c r="Y129" s="326"/>
      <c r="Z129" s="326"/>
      <c r="AA129" s="326"/>
      <c r="AB129" s="326"/>
    </row>
    <row r="130" spans="1:28" ht="57.75">
      <c r="A130" s="333">
        <f t="shared" si="1"/>
        <v>128</v>
      </c>
      <c r="B130" s="432" t="s">
        <v>5504</v>
      </c>
      <c r="C130" s="429" t="s">
        <v>5575</v>
      </c>
      <c r="D130" s="430" t="s">
        <v>5576</v>
      </c>
      <c r="E130" s="429" t="s">
        <v>5577</v>
      </c>
      <c r="F130" s="429" t="s">
        <v>222</v>
      </c>
      <c r="G130" s="429" t="s">
        <v>40</v>
      </c>
      <c r="H130" s="430" t="s">
        <v>5578</v>
      </c>
      <c r="I130" s="431" t="s">
        <v>5509</v>
      </c>
      <c r="J130" s="430" t="s">
        <v>5579</v>
      </c>
      <c r="K130" s="430" t="s">
        <v>5580</v>
      </c>
      <c r="L130" s="430" t="s">
        <v>5581</v>
      </c>
      <c r="M130" s="336" t="s">
        <v>9</v>
      </c>
      <c r="N130" s="522">
        <v>46258</v>
      </c>
      <c r="O130" s="326"/>
      <c r="P130" s="326"/>
      <c r="Q130" s="326"/>
      <c r="R130" s="326"/>
      <c r="S130" s="326"/>
      <c r="T130" s="326"/>
      <c r="U130" s="326"/>
      <c r="V130" s="326"/>
      <c r="W130" s="326"/>
      <c r="X130" s="326"/>
      <c r="Y130" s="326"/>
      <c r="Z130" s="326"/>
      <c r="AA130" s="326"/>
      <c r="AB130" s="326"/>
    </row>
    <row r="131" spans="1:28" ht="87">
      <c r="A131" s="333">
        <f t="shared" si="1"/>
        <v>129</v>
      </c>
      <c r="B131" s="432" t="s">
        <v>5504</v>
      </c>
      <c r="C131" s="429" t="s">
        <v>5582</v>
      </c>
      <c r="D131" s="430" t="s">
        <v>5583</v>
      </c>
      <c r="E131" s="429" t="s">
        <v>5584</v>
      </c>
      <c r="F131" s="429" t="s">
        <v>222</v>
      </c>
      <c r="G131" s="429" t="s">
        <v>39</v>
      </c>
      <c r="H131" s="430" t="s">
        <v>5585</v>
      </c>
      <c r="I131" s="431" t="s">
        <v>5509</v>
      </c>
      <c r="J131" s="430" t="s">
        <v>5579</v>
      </c>
      <c r="K131" s="430" t="s">
        <v>5586</v>
      </c>
      <c r="L131" s="430" t="s">
        <v>5587</v>
      </c>
      <c r="M131" s="336" t="s">
        <v>9</v>
      </c>
      <c r="N131" s="522">
        <v>46258</v>
      </c>
      <c r="O131" s="326"/>
      <c r="P131" s="326"/>
      <c r="Q131" s="326"/>
      <c r="R131" s="326"/>
      <c r="S131" s="326"/>
      <c r="T131" s="326"/>
      <c r="U131" s="326"/>
      <c r="V131" s="326"/>
      <c r="W131" s="326"/>
      <c r="X131" s="326"/>
      <c r="Y131" s="326"/>
      <c r="Z131" s="326"/>
      <c r="AA131" s="326"/>
      <c r="AB131" s="326"/>
    </row>
    <row r="132" spans="1:28" ht="87">
      <c r="A132" s="333">
        <f t="shared" si="1"/>
        <v>130</v>
      </c>
      <c r="B132" s="432" t="s">
        <v>5504</v>
      </c>
      <c r="C132" s="429" t="s">
        <v>5588</v>
      </c>
      <c r="D132" s="430" t="s">
        <v>5589</v>
      </c>
      <c r="E132" s="429" t="s">
        <v>5590</v>
      </c>
      <c r="F132" s="429" t="s">
        <v>403</v>
      </c>
      <c r="G132" s="429" t="s">
        <v>40</v>
      </c>
      <c r="H132" s="430" t="s">
        <v>5591</v>
      </c>
      <c r="I132" s="431" t="s">
        <v>5509</v>
      </c>
      <c r="J132" s="430" t="s">
        <v>5579</v>
      </c>
      <c r="K132" s="430" t="s">
        <v>5592</v>
      </c>
      <c r="L132" s="430" t="s">
        <v>5593</v>
      </c>
      <c r="M132" s="336" t="s">
        <v>9</v>
      </c>
      <c r="N132" s="522">
        <v>46258</v>
      </c>
      <c r="O132" s="326"/>
      <c r="P132" s="326"/>
      <c r="Q132" s="326"/>
      <c r="R132" s="326"/>
      <c r="S132" s="326"/>
      <c r="T132" s="326"/>
      <c r="U132" s="326"/>
      <c r="V132" s="326"/>
      <c r="W132" s="326"/>
      <c r="X132" s="326"/>
      <c r="Y132" s="326"/>
      <c r="Z132" s="326"/>
      <c r="AA132" s="326"/>
      <c r="AB132" s="326"/>
    </row>
    <row r="133" spans="1:28" ht="72">
      <c r="A133" s="333">
        <f t="shared" ref="A133:A196" si="2">A132+1</f>
        <v>131</v>
      </c>
      <c r="B133" s="432" t="s">
        <v>5504</v>
      </c>
      <c r="C133" s="429" t="s">
        <v>5594</v>
      </c>
      <c r="D133" s="430" t="s">
        <v>5595</v>
      </c>
      <c r="E133" s="429" t="s">
        <v>5596</v>
      </c>
      <c r="F133" s="429" t="s">
        <v>403</v>
      </c>
      <c r="G133" s="429" t="s">
        <v>40</v>
      </c>
      <c r="H133" s="430" t="s">
        <v>5597</v>
      </c>
      <c r="I133" s="431" t="s">
        <v>5509</v>
      </c>
      <c r="J133" s="430" t="s">
        <v>5579</v>
      </c>
      <c r="K133" s="430" t="s">
        <v>5598</v>
      </c>
      <c r="L133" s="430" t="s">
        <v>5599</v>
      </c>
      <c r="M133" s="336" t="s">
        <v>8</v>
      </c>
      <c r="N133" s="522">
        <v>46258</v>
      </c>
      <c r="O133" s="326"/>
      <c r="P133" s="326"/>
      <c r="Q133" s="326"/>
      <c r="R133" s="326"/>
      <c r="S133" s="326"/>
      <c r="T133" s="326"/>
      <c r="U133" s="326"/>
      <c r="V133" s="326"/>
      <c r="W133" s="326"/>
      <c r="X133" s="326"/>
      <c r="Y133" s="326"/>
      <c r="Z133" s="326"/>
      <c r="AA133" s="326"/>
      <c r="AB133" s="326"/>
    </row>
    <row r="134" spans="1:28" ht="87">
      <c r="A134" s="333">
        <f t="shared" si="2"/>
        <v>132</v>
      </c>
      <c r="B134" s="432" t="s">
        <v>5504</v>
      </c>
      <c r="C134" s="429" t="s">
        <v>5600</v>
      </c>
      <c r="D134" s="430" t="s">
        <v>5601</v>
      </c>
      <c r="E134" s="429" t="s">
        <v>5602</v>
      </c>
      <c r="F134" s="429" t="s">
        <v>403</v>
      </c>
      <c r="G134" s="429" t="s">
        <v>39</v>
      </c>
      <c r="H134" s="430" t="s">
        <v>5603</v>
      </c>
      <c r="I134" s="431" t="s">
        <v>5509</v>
      </c>
      <c r="J134" s="430" t="s">
        <v>5579</v>
      </c>
      <c r="K134" s="430" t="s">
        <v>5604</v>
      </c>
      <c r="L134" s="430" t="s">
        <v>5605</v>
      </c>
      <c r="M134" s="336" t="s">
        <v>9</v>
      </c>
      <c r="N134" s="522">
        <v>46258</v>
      </c>
      <c r="O134" s="326"/>
      <c r="P134" s="326"/>
      <c r="Q134" s="326"/>
      <c r="R134" s="326"/>
      <c r="S134" s="326"/>
      <c r="T134" s="326"/>
      <c r="U134" s="326"/>
      <c r="V134" s="326"/>
      <c r="W134" s="326"/>
      <c r="X134" s="326"/>
      <c r="Y134" s="326"/>
      <c r="Z134" s="326"/>
      <c r="AA134" s="326"/>
      <c r="AB134" s="326"/>
    </row>
    <row r="135" spans="1:28" ht="57.75">
      <c r="A135" s="333">
        <f t="shared" si="2"/>
        <v>133</v>
      </c>
      <c r="B135" s="432" t="s">
        <v>5504</v>
      </c>
      <c r="C135" s="429" t="s">
        <v>5606</v>
      </c>
      <c r="D135" s="430" t="s">
        <v>5607</v>
      </c>
      <c r="E135" s="429" t="s">
        <v>5608</v>
      </c>
      <c r="F135" s="429" t="s">
        <v>222</v>
      </c>
      <c r="G135" s="429" t="s">
        <v>40</v>
      </c>
      <c r="H135" s="430" t="s">
        <v>5609</v>
      </c>
      <c r="I135" s="431" t="s">
        <v>5509</v>
      </c>
      <c r="J135" s="430" t="s">
        <v>5579</v>
      </c>
      <c r="K135" s="430" t="s">
        <v>5610</v>
      </c>
      <c r="L135" s="430" t="s">
        <v>5611</v>
      </c>
      <c r="M135" s="336" t="s">
        <v>8</v>
      </c>
      <c r="N135" s="522">
        <v>46258</v>
      </c>
      <c r="O135" s="326"/>
      <c r="P135" s="326"/>
      <c r="Q135" s="326"/>
      <c r="R135" s="326"/>
      <c r="S135" s="326"/>
      <c r="T135" s="326"/>
      <c r="U135" s="326"/>
      <c r="V135" s="326"/>
      <c r="W135" s="326"/>
      <c r="X135" s="326"/>
      <c r="Y135" s="326"/>
      <c r="Z135" s="326"/>
      <c r="AA135" s="326"/>
      <c r="AB135" s="326"/>
    </row>
    <row r="136" spans="1:28" ht="87">
      <c r="A136" s="333">
        <f t="shared" si="2"/>
        <v>134</v>
      </c>
      <c r="B136" s="432" t="s">
        <v>5504</v>
      </c>
      <c r="C136" s="429" t="s">
        <v>5612</v>
      </c>
      <c r="D136" s="430" t="s">
        <v>5613</v>
      </c>
      <c r="E136" s="429" t="s">
        <v>5614</v>
      </c>
      <c r="F136" s="429" t="s">
        <v>403</v>
      </c>
      <c r="G136" s="429" t="s">
        <v>39</v>
      </c>
      <c r="H136" s="430" t="s">
        <v>5615</v>
      </c>
      <c r="I136" s="431" t="s">
        <v>5509</v>
      </c>
      <c r="J136" s="430" t="s">
        <v>5579</v>
      </c>
      <c r="K136" s="430" t="s">
        <v>5616</v>
      </c>
      <c r="L136" s="430" t="s">
        <v>5617</v>
      </c>
      <c r="M136" s="336" t="s">
        <v>9</v>
      </c>
      <c r="N136" s="522">
        <v>46258</v>
      </c>
      <c r="O136" s="326"/>
      <c r="P136" s="326"/>
      <c r="Q136" s="326"/>
      <c r="R136" s="326"/>
      <c r="S136" s="326"/>
      <c r="T136" s="326"/>
      <c r="U136" s="326"/>
      <c r="V136" s="326"/>
      <c r="W136" s="326"/>
      <c r="X136" s="326"/>
      <c r="Y136" s="326"/>
      <c r="Z136" s="326"/>
      <c r="AA136" s="326"/>
      <c r="AB136" s="326"/>
    </row>
    <row r="137" spans="1:28" ht="87">
      <c r="A137" s="333">
        <f t="shared" si="2"/>
        <v>135</v>
      </c>
      <c r="B137" s="432" t="s">
        <v>5504</v>
      </c>
      <c r="C137" s="429" t="s">
        <v>5618</v>
      </c>
      <c r="D137" s="430" t="s">
        <v>5619</v>
      </c>
      <c r="E137" s="429" t="s">
        <v>5620</v>
      </c>
      <c r="F137" s="429" t="s">
        <v>222</v>
      </c>
      <c r="G137" s="429" t="s">
        <v>40</v>
      </c>
      <c r="H137" s="430" t="s">
        <v>5621</v>
      </c>
      <c r="I137" s="431" t="s">
        <v>5509</v>
      </c>
      <c r="J137" s="430" t="s">
        <v>5579</v>
      </c>
      <c r="K137" s="430" t="s">
        <v>5622</v>
      </c>
      <c r="L137" s="430" t="s">
        <v>5623</v>
      </c>
      <c r="M137" s="336" t="s">
        <v>8</v>
      </c>
      <c r="N137" s="522">
        <v>46258</v>
      </c>
      <c r="O137" s="326"/>
      <c r="P137" s="326"/>
      <c r="Q137" s="326"/>
      <c r="R137" s="326"/>
      <c r="S137" s="326"/>
      <c r="T137" s="326"/>
      <c r="U137" s="326"/>
      <c r="V137" s="326"/>
      <c r="W137" s="326"/>
      <c r="X137" s="326"/>
      <c r="Y137" s="326"/>
      <c r="Z137" s="326"/>
      <c r="AA137" s="326"/>
      <c r="AB137" s="326"/>
    </row>
    <row r="138" spans="1:28" ht="72">
      <c r="A138" s="333">
        <f t="shared" si="2"/>
        <v>136</v>
      </c>
      <c r="B138" s="432" t="s">
        <v>5504</v>
      </c>
      <c r="C138" s="429" t="s">
        <v>5624</v>
      </c>
      <c r="D138" s="430" t="s">
        <v>5625</v>
      </c>
      <c r="E138" s="429" t="s">
        <v>5626</v>
      </c>
      <c r="F138" s="429" t="s">
        <v>403</v>
      </c>
      <c r="G138" s="429" t="s">
        <v>39</v>
      </c>
      <c r="H138" s="430" t="s">
        <v>5627</v>
      </c>
      <c r="I138" s="431" t="s">
        <v>5509</v>
      </c>
      <c r="J138" s="430" t="s">
        <v>5579</v>
      </c>
      <c r="K138" s="430" t="s">
        <v>5628</v>
      </c>
      <c r="L138" s="430" t="s">
        <v>5629</v>
      </c>
      <c r="M138" s="336" t="s">
        <v>8</v>
      </c>
      <c r="N138" s="522">
        <v>46258</v>
      </c>
      <c r="O138" s="326"/>
      <c r="P138" s="326"/>
      <c r="Q138" s="326"/>
      <c r="R138" s="326"/>
      <c r="S138" s="326"/>
      <c r="T138" s="326"/>
      <c r="U138" s="326"/>
      <c r="V138" s="326"/>
      <c r="W138" s="326"/>
      <c r="X138" s="326"/>
      <c r="Y138" s="326"/>
      <c r="Z138" s="326"/>
      <c r="AA138" s="326"/>
      <c r="AB138" s="326"/>
    </row>
    <row r="139" spans="1:28" ht="72">
      <c r="A139" s="333">
        <f t="shared" si="2"/>
        <v>137</v>
      </c>
      <c r="B139" s="432" t="s">
        <v>5504</v>
      </c>
      <c r="C139" s="429" t="s">
        <v>5630</v>
      </c>
      <c r="D139" s="430" t="s">
        <v>5631</v>
      </c>
      <c r="E139" s="429" t="s">
        <v>5632</v>
      </c>
      <c r="F139" s="429" t="s">
        <v>222</v>
      </c>
      <c r="G139" s="429" t="s">
        <v>39</v>
      </c>
      <c r="H139" s="430" t="s">
        <v>5633</v>
      </c>
      <c r="I139" s="431" t="s">
        <v>5509</v>
      </c>
      <c r="J139" s="430" t="s">
        <v>5579</v>
      </c>
      <c r="K139" s="430" t="s">
        <v>5634</v>
      </c>
      <c r="L139" s="430" t="s">
        <v>5635</v>
      </c>
      <c r="M139" s="336" t="s">
        <v>8</v>
      </c>
      <c r="N139" s="522">
        <v>46258</v>
      </c>
      <c r="O139" s="326"/>
      <c r="P139" s="326"/>
      <c r="Q139" s="326"/>
      <c r="R139" s="326"/>
      <c r="S139" s="326"/>
      <c r="T139" s="326"/>
      <c r="U139" s="326"/>
      <c r="V139" s="326"/>
      <c r="W139" s="326"/>
      <c r="X139" s="326"/>
      <c r="Y139" s="326"/>
      <c r="Z139" s="326"/>
      <c r="AA139" s="326"/>
      <c r="AB139" s="326"/>
    </row>
    <row r="140" spans="1:28" ht="72">
      <c r="A140" s="333">
        <f t="shared" si="2"/>
        <v>138</v>
      </c>
      <c r="B140" s="432" t="s">
        <v>5504</v>
      </c>
      <c r="C140" s="429" t="s">
        <v>5636</v>
      </c>
      <c r="D140" s="430" t="s">
        <v>5637</v>
      </c>
      <c r="E140" s="429" t="s">
        <v>5638</v>
      </c>
      <c r="F140" s="429" t="s">
        <v>222</v>
      </c>
      <c r="G140" s="429" t="s">
        <v>41</v>
      </c>
      <c r="H140" s="430" t="s">
        <v>5639</v>
      </c>
      <c r="I140" s="431" t="s">
        <v>5509</v>
      </c>
      <c r="J140" s="430" t="s">
        <v>5579</v>
      </c>
      <c r="K140" s="430" t="s">
        <v>5640</v>
      </c>
      <c r="L140" s="430" t="s">
        <v>5641</v>
      </c>
      <c r="M140" s="336" t="s">
        <v>9</v>
      </c>
      <c r="N140" s="522">
        <v>46258</v>
      </c>
      <c r="O140" s="326"/>
      <c r="P140" s="326"/>
      <c r="Q140" s="326"/>
      <c r="R140" s="326"/>
      <c r="S140" s="326"/>
      <c r="T140" s="326"/>
      <c r="U140" s="326"/>
      <c r="V140" s="326"/>
      <c r="W140" s="326"/>
      <c r="X140" s="326"/>
      <c r="Y140" s="326"/>
      <c r="Z140" s="326"/>
      <c r="AA140" s="326"/>
      <c r="AB140" s="326"/>
    </row>
    <row r="141" spans="1:28" ht="87">
      <c r="A141" s="333">
        <f t="shared" si="2"/>
        <v>139</v>
      </c>
      <c r="B141" s="432" t="s">
        <v>5504</v>
      </c>
      <c r="C141" s="429" t="s">
        <v>5642</v>
      </c>
      <c r="D141" s="430" t="s">
        <v>5643</v>
      </c>
      <c r="E141" s="429" t="s">
        <v>5644</v>
      </c>
      <c r="F141" s="429" t="s">
        <v>403</v>
      </c>
      <c r="G141" s="429" t="s">
        <v>39</v>
      </c>
      <c r="H141" s="430" t="s">
        <v>5645</v>
      </c>
      <c r="I141" s="431" t="s">
        <v>5509</v>
      </c>
      <c r="J141" s="430" t="s">
        <v>5579</v>
      </c>
      <c r="K141" s="430" t="s">
        <v>5646</v>
      </c>
      <c r="L141" s="430" t="s">
        <v>5647</v>
      </c>
      <c r="M141" s="336" t="s">
        <v>8</v>
      </c>
      <c r="N141" s="522">
        <v>46258</v>
      </c>
      <c r="O141" s="326"/>
      <c r="P141" s="326"/>
      <c r="Q141" s="326"/>
      <c r="R141" s="326"/>
      <c r="S141" s="326"/>
      <c r="T141" s="326"/>
      <c r="U141" s="326"/>
      <c r="V141" s="326"/>
      <c r="W141" s="326"/>
      <c r="X141" s="326"/>
      <c r="Y141" s="326"/>
      <c r="Z141" s="326"/>
      <c r="AA141" s="326"/>
      <c r="AB141" s="326"/>
    </row>
    <row r="142" spans="1:28" ht="87">
      <c r="A142" s="333">
        <f t="shared" si="2"/>
        <v>140</v>
      </c>
      <c r="B142" s="432" t="s">
        <v>5504</v>
      </c>
      <c r="C142" s="429" t="s">
        <v>5648</v>
      </c>
      <c r="D142" s="430" t="s">
        <v>5649</v>
      </c>
      <c r="E142" s="429" t="s">
        <v>5650</v>
      </c>
      <c r="F142" s="429" t="s">
        <v>403</v>
      </c>
      <c r="G142" s="429" t="s">
        <v>40</v>
      </c>
      <c r="H142" s="430" t="s">
        <v>5651</v>
      </c>
      <c r="I142" s="431" t="s">
        <v>5509</v>
      </c>
      <c r="J142" s="430" t="s">
        <v>5579</v>
      </c>
      <c r="K142" s="430" t="s">
        <v>5652</v>
      </c>
      <c r="L142" s="430" t="s">
        <v>5653</v>
      </c>
      <c r="M142" s="336" t="s">
        <v>8</v>
      </c>
      <c r="N142" s="522">
        <v>46258</v>
      </c>
      <c r="O142" s="326"/>
      <c r="P142" s="326"/>
      <c r="Q142" s="326"/>
      <c r="R142" s="326"/>
      <c r="S142" s="326"/>
      <c r="T142" s="326"/>
      <c r="U142" s="326"/>
      <c r="V142" s="326"/>
      <c r="W142" s="326"/>
      <c r="X142" s="326"/>
      <c r="Y142" s="326"/>
      <c r="Z142" s="326"/>
      <c r="AA142" s="326"/>
      <c r="AB142" s="326"/>
    </row>
    <row r="143" spans="1:28" ht="87">
      <c r="A143" s="333">
        <f t="shared" si="2"/>
        <v>141</v>
      </c>
      <c r="B143" s="432" t="s">
        <v>5504</v>
      </c>
      <c r="C143" s="429" t="s">
        <v>5654</v>
      </c>
      <c r="D143" s="430" t="s">
        <v>5655</v>
      </c>
      <c r="E143" s="429" t="s">
        <v>5656</v>
      </c>
      <c r="F143" s="429" t="s">
        <v>222</v>
      </c>
      <c r="G143" s="429" t="s">
        <v>41</v>
      </c>
      <c r="H143" s="430" t="s">
        <v>5657</v>
      </c>
      <c r="I143" s="431" t="s">
        <v>5509</v>
      </c>
      <c r="J143" s="430" t="s">
        <v>5579</v>
      </c>
      <c r="K143" s="430" t="s">
        <v>5658</v>
      </c>
      <c r="L143" s="430" t="s">
        <v>5659</v>
      </c>
      <c r="M143" s="336" t="s">
        <v>8</v>
      </c>
      <c r="N143" s="522">
        <v>46258</v>
      </c>
      <c r="O143" s="326"/>
      <c r="P143" s="326"/>
      <c r="Q143" s="326"/>
      <c r="R143" s="326"/>
      <c r="S143" s="326"/>
      <c r="T143" s="326"/>
      <c r="U143" s="326"/>
      <c r="V143" s="326"/>
      <c r="W143" s="326"/>
      <c r="X143" s="326"/>
      <c r="Y143" s="326"/>
      <c r="Z143" s="326"/>
      <c r="AA143" s="326"/>
      <c r="AB143" s="326"/>
    </row>
    <row r="144" spans="1:28" ht="87">
      <c r="A144" s="333">
        <f t="shared" si="2"/>
        <v>142</v>
      </c>
      <c r="B144" s="432" t="s">
        <v>5504</v>
      </c>
      <c r="C144" s="429" t="s">
        <v>5660</v>
      </c>
      <c r="D144" s="441" t="s">
        <v>5661</v>
      </c>
      <c r="E144" s="440" t="s">
        <v>5662</v>
      </c>
      <c r="F144" s="440" t="s">
        <v>403</v>
      </c>
      <c r="G144" s="440" t="s">
        <v>39</v>
      </c>
      <c r="H144" s="441" t="s">
        <v>5663</v>
      </c>
      <c r="I144" s="442" t="s">
        <v>5509</v>
      </c>
      <c r="J144" s="441" t="s">
        <v>5579</v>
      </c>
      <c r="K144" s="441" t="s">
        <v>5664</v>
      </c>
      <c r="L144" s="441" t="s">
        <v>5665</v>
      </c>
      <c r="M144" s="336" t="s">
        <v>8</v>
      </c>
      <c r="N144" s="522">
        <v>46258</v>
      </c>
      <c r="O144" s="326"/>
      <c r="P144" s="326"/>
      <c r="Q144" s="326"/>
      <c r="R144" s="326"/>
      <c r="S144" s="326"/>
      <c r="T144" s="326"/>
      <c r="U144" s="326"/>
      <c r="V144" s="326"/>
      <c r="W144" s="326"/>
      <c r="X144" s="326"/>
      <c r="Y144" s="326"/>
      <c r="Z144" s="326"/>
      <c r="AA144" s="326"/>
      <c r="AB144" s="326"/>
    </row>
    <row r="145" spans="1:28" ht="72">
      <c r="A145" s="333">
        <f t="shared" si="2"/>
        <v>143</v>
      </c>
      <c r="B145" s="432" t="s">
        <v>5504</v>
      </c>
      <c r="C145" s="429" t="s">
        <v>5666</v>
      </c>
      <c r="D145" s="430" t="s">
        <v>5667</v>
      </c>
      <c r="E145" s="429" t="s">
        <v>5668</v>
      </c>
      <c r="F145" s="429" t="s">
        <v>222</v>
      </c>
      <c r="G145" s="429" t="s">
        <v>39</v>
      </c>
      <c r="H145" s="430" t="s">
        <v>5669</v>
      </c>
      <c r="I145" s="431" t="s">
        <v>5509</v>
      </c>
      <c r="J145" s="430" t="s">
        <v>5579</v>
      </c>
      <c r="K145" s="430" t="s">
        <v>5670</v>
      </c>
      <c r="L145" s="430" t="s">
        <v>5671</v>
      </c>
      <c r="M145" s="336" t="s">
        <v>8</v>
      </c>
      <c r="N145" s="522">
        <v>46258</v>
      </c>
      <c r="O145" s="326"/>
      <c r="P145" s="326"/>
      <c r="Q145" s="326"/>
      <c r="R145" s="326"/>
      <c r="S145" s="326"/>
      <c r="T145" s="326"/>
      <c r="U145" s="326"/>
      <c r="V145" s="326"/>
      <c r="W145" s="326"/>
      <c r="X145" s="326"/>
      <c r="Y145" s="326"/>
      <c r="Z145" s="326"/>
      <c r="AA145" s="326"/>
      <c r="AB145" s="326"/>
    </row>
    <row r="146" spans="1:28" ht="87">
      <c r="A146" s="333">
        <f t="shared" si="2"/>
        <v>144</v>
      </c>
      <c r="B146" s="432" t="s">
        <v>5504</v>
      </c>
      <c r="C146" s="429" t="s">
        <v>5672</v>
      </c>
      <c r="D146" s="430" t="s">
        <v>5673</v>
      </c>
      <c r="E146" s="429" t="s">
        <v>5674</v>
      </c>
      <c r="F146" s="429" t="s">
        <v>403</v>
      </c>
      <c r="G146" s="429" t="s">
        <v>39</v>
      </c>
      <c r="H146" s="430" t="s">
        <v>5675</v>
      </c>
      <c r="I146" s="431" t="s">
        <v>5509</v>
      </c>
      <c r="J146" s="430" t="s">
        <v>5510</v>
      </c>
      <c r="K146" s="430" t="s">
        <v>5676</v>
      </c>
      <c r="L146" s="430" t="s">
        <v>5677</v>
      </c>
      <c r="M146" s="433" t="s">
        <v>9</v>
      </c>
      <c r="N146" s="522">
        <v>46258</v>
      </c>
      <c r="O146" s="326"/>
      <c r="P146" s="326"/>
      <c r="Q146" s="326"/>
      <c r="R146" s="326"/>
      <c r="S146" s="326"/>
      <c r="T146" s="326"/>
      <c r="U146" s="326"/>
      <c r="V146" s="326"/>
      <c r="W146" s="326"/>
      <c r="X146" s="326"/>
      <c r="Y146" s="326"/>
      <c r="Z146" s="326"/>
      <c r="AA146" s="326"/>
      <c r="AB146" s="326"/>
    </row>
    <row r="147" spans="1:28" ht="87">
      <c r="A147" s="333">
        <f t="shared" si="2"/>
        <v>145</v>
      </c>
      <c r="B147" s="432" t="s">
        <v>5504</v>
      </c>
      <c r="C147" s="429" t="s">
        <v>5678</v>
      </c>
      <c r="D147" s="430" t="s">
        <v>5679</v>
      </c>
      <c r="E147" s="429" t="s">
        <v>5680</v>
      </c>
      <c r="F147" s="429" t="s">
        <v>403</v>
      </c>
      <c r="G147" s="429" t="s">
        <v>40</v>
      </c>
      <c r="H147" s="430" t="s">
        <v>5681</v>
      </c>
      <c r="I147" s="431" t="s">
        <v>5509</v>
      </c>
      <c r="J147" s="430" t="s">
        <v>5510</v>
      </c>
      <c r="K147" s="430" t="s">
        <v>5682</v>
      </c>
      <c r="L147" s="430" t="s">
        <v>5683</v>
      </c>
      <c r="M147" s="433" t="s">
        <v>9</v>
      </c>
      <c r="N147" s="522">
        <v>46258</v>
      </c>
      <c r="O147" s="326"/>
      <c r="P147" s="326"/>
      <c r="Q147" s="326"/>
      <c r="R147" s="326"/>
      <c r="S147" s="326"/>
      <c r="T147" s="326"/>
      <c r="U147" s="326"/>
      <c r="V147" s="326"/>
      <c r="W147" s="326"/>
      <c r="X147" s="326"/>
      <c r="Y147" s="326"/>
      <c r="Z147" s="326"/>
      <c r="AA147" s="326"/>
      <c r="AB147" s="326"/>
    </row>
    <row r="148" spans="1:28" ht="87">
      <c r="A148" s="333">
        <f t="shared" si="2"/>
        <v>146</v>
      </c>
      <c r="B148" s="432" t="s">
        <v>5504</v>
      </c>
      <c r="C148" s="429" t="s">
        <v>5684</v>
      </c>
      <c r="D148" s="430" t="s">
        <v>5685</v>
      </c>
      <c r="E148" s="429" t="s">
        <v>5686</v>
      </c>
      <c r="F148" s="429" t="s">
        <v>222</v>
      </c>
      <c r="G148" s="429" t="s">
        <v>40</v>
      </c>
      <c r="H148" s="430" t="s">
        <v>5687</v>
      </c>
      <c r="I148" s="431" t="s">
        <v>5509</v>
      </c>
      <c r="J148" s="430" t="s">
        <v>5510</v>
      </c>
      <c r="K148" s="430" t="s">
        <v>5688</v>
      </c>
      <c r="L148" s="430" t="s">
        <v>5689</v>
      </c>
      <c r="M148" s="433" t="s">
        <v>6</v>
      </c>
      <c r="N148" s="522">
        <v>46258</v>
      </c>
      <c r="O148" s="326"/>
      <c r="P148" s="326"/>
      <c r="Q148" s="326"/>
      <c r="R148" s="326"/>
      <c r="S148" s="326"/>
      <c r="T148" s="326"/>
      <c r="U148" s="326"/>
      <c r="V148" s="326"/>
      <c r="W148" s="326"/>
      <c r="X148" s="326"/>
      <c r="Y148" s="326"/>
      <c r="Z148" s="326"/>
      <c r="AA148" s="326"/>
      <c r="AB148" s="326"/>
    </row>
    <row r="149" spans="1:28" ht="72">
      <c r="A149" s="333">
        <f t="shared" si="2"/>
        <v>147</v>
      </c>
      <c r="B149" s="432" t="s">
        <v>5504</v>
      </c>
      <c r="C149" s="429" t="s">
        <v>5690</v>
      </c>
      <c r="D149" s="430" t="s">
        <v>5691</v>
      </c>
      <c r="E149" s="429" t="s">
        <v>5692</v>
      </c>
      <c r="F149" s="429" t="s">
        <v>403</v>
      </c>
      <c r="G149" s="429" t="s">
        <v>40</v>
      </c>
      <c r="H149" s="430" t="s">
        <v>5693</v>
      </c>
      <c r="I149" s="431" t="s">
        <v>5509</v>
      </c>
      <c r="J149" s="430" t="s">
        <v>5510</v>
      </c>
      <c r="K149" s="430" t="s">
        <v>5694</v>
      </c>
      <c r="L149" s="430" t="s">
        <v>5695</v>
      </c>
      <c r="M149" s="433" t="s">
        <v>9</v>
      </c>
      <c r="N149" s="522">
        <v>46258</v>
      </c>
      <c r="O149" s="326"/>
      <c r="P149" s="326"/>
      <c r="Q149" s="326"/>
      <c r="R149" s="326"/>
      <c r="S149" s="326"/>
      <c r="T149" s="326"/>
      <c r="U149" s="326"/>
      <c r="V149" s="326"/>
      <c r="W149" s="326"/>
      <c r="X149" s="326"/>
      <c r="Y149" s="326"/>
      <c r="Z149" s="326"/>
      <c r="AA149" s="326"/>
      <c r="AB149" s="326"/>
    </row>
    <row r="150" spans="1:28" ht="72">
      <c r="A150" s="333">
        <f t="shared" si="2"/>
        <v>148</v>
      </c>
      <c r="B150" s="432" t="s">
        <v>5504</v>
      </c>
      <c r="C150" s="429" t="s">
        <v>5696</v>
      </c>
      <c r="D150" s="430" t="s">
        <v>5697</v>
      </c>
      <c r="E150" s="429" t="s">
        <v>5698</v>
      </c>
      <c r="F150" s="429" t="s">
        <v>403</v>
      </c>
      <c r="G150" s="429" t="s">
        <v>40</v>
      </c>
      <c r="H150" s="430" t="s">
        <v>5699</v>
      </c>
      <c r="I150" s="431" t="s">
        <v>5509</v>
      </c>
      <c r="J150" s="430" t="s">
        <v>5510</v>
      </c>
      <c r="K150" s="430" t="s">
        <v>5700</v>
      </c>
      <c r="L150" s="430" t="s">
        <v>5701</v>
      </c>
      <c r="M150" s="433" t="s">
        <v>6</v>
      </c>
      <c r="N150" s="522">
        <v>46258</v>
      </c>
      <c r="O150" s="326"/>
      <c r="P150" s="326"/>
      <c r="Q150" s="326"/>
      <c r="R150" s="326"/>
      <c r="S150" s="326"/>
      <c r="T150" s="326"/>
      <c r="U150" s="326"/>
      <c r="V150" s="326"/>
      <c r="W150" s="326"/>
      <c r="X150" s="326"/>
      <c r="Y150" s="326"/>
      <c r="Z150" s="326"/>
      <c r="AA150" s="326"/>
      <c r="AB150" s="326"/>
    </row>
    <row r="151" spans="1:28" ht="72">
      <c r="A151" s="333">
        <f t="shared" si="2"/>
        <v>149</v>
      </c>
      <c r="B151" s="432" t="s">
        <v>5504</v>
      </c>
      <c r="C151" s="429" t="s">
        <v>5702</v>
      </c>
      <c r="D151" s="430" t="s">
        <v>5703</v>
      </c>
      <c r="E151" s="429" t="s">
        <v>5704</v>
      </c>
      <c r="F151" s="429" t="s">
        <v>222</v>
      </c>
      <c r="G151" s="429" t="s">
        <v>40</v>
      </c>
      <c r="H151" s="430" t="s">
        <v>5705</v>
      </c>
      <c r="I151" s="431" t="s">
        <v>5509</v>
      </c>
      <c r="J151" s="430" t="s">
        <v>5510</v>
      </c>
      <c r="K151" s="430" t="s">
        <v>5706</v>
      </c>
      <c r="L151" s="430" t="s">
        <v>5707</v>
      </c>
      <c r="M151" s="433" t="s">
        <v>9</v>
      </c>
      <c r="N151" s="522">
        <v>46258</v>
      </c>
      <c r="O151" s="326"/>
      <c r="P151" s="326"/>
      <c r="Q151" s="326"/>
      <c r="R151" s="326"/>
      <c r="S151" s="326"/>
      <c r="T151" s="326"/>
      <c r="U151" s="326"/>
      <c r="V151" s="326"/>
      <c r="W151" s="326"/>
      <c r="X151" s="326"/>
      <c r="Y151" s="326"/>
      <c r="Z151" s="326"/>
      <c r="AA151" s="326"/>
      <c r="AB151" s="326"/>
    </row>
    <row r="152" spans="1:28" ht="72">
      <c r="A152" s="333">
        <f t="shared" si="2"/>
        <v>150</v>
      </c>
      <c r="B152" s="432" t="s">
        <v>5504</v>
      </c>
      <c r="C152" s="429" t="s">
        <v>5708</v>
      </c>
      <c r="D152" s="430" t="s">
        <v>5709</v>
      </c>
      <c r="E152" s="429" t="s">
        <v>5710</v>
      </c>
      <c r="F152" s="429" t="s">
        <v>403</v>
      </c>
      <c r="G152" s="429" t="s">
        <v>40</v>
      </c>
      <c r="H152" s="430" t="s">
        <v>5711</v>
      </c>
      <c r="I152" s="431" t="s">
        <v>5509</v>
      </c>
      <c r="J152" s="430" t="s">
        <v>5523</v>
      </c>
      <c r="K152" s="430" t="s">
        <v>5712</v>
      </c>
      <c r="L152" s="430" t="s">
        <v>5713</v>
      </c>
      <c r="M152" s="433" t="s">
        <v>8</v>
      </c>
      <c r="N152" s="522">
        <v>46258</v>
      </c>
      <c r="O152" s="326"/>
      <c r="P152" s="326"/>
      <c r="Q152" s="326"/>
      <c r="R152" s="326"/>
      <c r="S152" s="326"/>
      <c r="T152" s="326"/>
      <c r="U152" s="326"/>
      <c r="V152" s="326"/>
      <c r="W152" s="326"/>
      <c r="X152" s="326"/>
      <c r="Y152" s="326"/>
      <c r="Z152" s="326"/>
      <c r="AA152" s="326"/>
      <c r="AB152" s="326"/>
    </row>
    <row r="153" spans="1:28" ht="72">
      <c r="A153" s="333">
        <f t="shared" si="2"/>
        <v>151</v>
      </c>
      <c r="B153" s="432" t="s">
        <v>5504</v>
      </c>
      <c r="C153" s="429" t="s">
        <v>5714</v>
      </c>
      <c r="D153" s="430" t="s">
        <v>5715</v>
      </c>
      <c r="E153" s="429" t="s">
        <v>5716</v>
      </c>
      <c r="F153" s="429" t="s">
        <v>403</v>
      </c>
      <c r="G153" s="429" t="s">
        <v>39</v>
      </c>
      <c r="H153" s="430" t="s">
        <v>5717</v>
      </c>
      <c r="I153" s="431" t="s">
        <v>5509</v>
      </c>
      <c r="J153" s="430" t="s">
        <v>5523</v>
      </c>
      <c r="K153" s="430" t="s">
        <v>5718</v>
      </c>
      <c r="L153" s="430" t="s">
        <v>5719</v>
      </c>
      <c r="M153" s="433" t="s">
        <v>9</v>
      </c>
      <c r="N153" s="522">
        <v>46258</v>
      </c>
      <c r="O153" s="326"/>
      <c r="P153" s="326"/>
      <c r="Q153" s="326"/>
      <c r="R153" s="326"/>
      <c r="S153" s="326"/>
      <c r="T153" s="326"/>
      <c r="U153" s="326"/>
      <c r="V153" s="326"/>
      <c r="W153" s="326"/>
      <c r="X153" s="326"/>
      <c r="Y153" s="326"/>
      <c r="Z153" s="326"/>
      <c r="AA153" s="326"/>
      <c r="AB153" s="326"/>
    </row>
    <row r="154" spans="1:28" ht="57.75">
      <c r="A154" s="333">
        <f t="shared" si="2"/>
        <v>152</v>
      </c>
      <c r="B154" s="432" t="s">
        <v>5504</v>
      </c>
      <c r="C154" s="429" t="s">
        <v>5720</v>
      </c>
      <c r="D154" s="430" t="s">
        <v>5703</v>
      </c>
      <c r="E154" s="429" t="s">
        <v>5721</v>
      </c>
      <c r="F154" s="429" t="s">
        <v>222</v>
      </c>
      <c r="G154" s="429" t="s">
        <v>40</v>
      </c>
      <c r="H154" s="430" t="s">
        <v>5705</v>
      </c>
      <c r="I154" s="431" t="s">
        <v>5509</v>
      </c>
      <c r="J154" s="430" t="s">
        <v>5523</v>
      </c>
      <c r="K154" s="430" t="s">
        <v>5722</v>
      </c>
      <c r="L154" s="430" t="s">
        <v>5723</v>
      </c>
      <c r="M154" s="433" t="s">
        <v>8</v>
      </c>
      <c r="N154" s="522">
        <v>46258</v>
      </c>
      <c r="O154" s="326"/>
      <c r="P154" s="326"/>
      <c r="Q154" s="326"/>
      <c r="R154" s="326"/>
      <c r="S154" s="326"/>
      <c r="T154" s="326"/>
      <c r="U154" s="326"/>
      <c r="V154" s="326"/>
      <c r="W154" s="326"/>
      <c r="X154" s="326"/>
      <c r="Y154" s="326"/>
      <c r="Z154" s="326"/>
      <c r="AA154" s="326"/>
      <c r="AB154" s="326"/>
    </row>
    <row r="155" spans="1:28" ht="57.75">
      <c r="A155" s="333">
        <f t="shared" si="2"/>
        <v>153</v>
      </c>
      <c r="B155" s="432" t="s">
        <v>5504</v>
      </c>
      <c r="C155" s="429" t="s">
        <v>5724</v>
      </c>
      <c r="D155" s="441" t="s">
        <v>5703</v>
      </c>
      <c r="E155" s="440" t="s">
        <v>5725</v>
      </c>
      <c r="F155" s="440" t="s">
        <v>222</v>
      </c>
      <c r="G155" s="440" t="s">
        <v>40</v>
      </c>
      <c r="H155" s="441" t="s">
        <v>5705</v>
      </c>
      <c r="I155" s="442" t="s">
        <v>5509</v>
      </c>
      <c r="J155" s="441" t="s">
        <v>5579</v>
      </c>
      <c r="K155" s="441" t="s">
        <v>5726</v>
      </c>
      <c r="L155" s="441" t="s">
        <v>5727</v>
      </c>
      <c r="M155" s="433" t="s">
        <v>8</v>
      </c>
      <c r="N155" s="522">
        <v>46258</v>
      </c>
      <c r="O155" s="326"/>
      <c r="P155" s="326"/>
      <c r="Q155" s="326"/>
      <c r="R155" s="326"/>
      <c r="S155" s="326"/>
      <c r="T155" s="326"/>
      <c r="U155" s="326"/>
      <c r="V155" s="326"/>
      <c r="W155" s="326"/>
      <c r="X155" s="326"/>
      <c r="Y155" s="326"/>
      <c r="Z155" s="326"/>
      <c r="AA155" s="326"/>
      <c r="AB155" s="326"/>
    </row>
    <row r="156" spans="1:28" ht="72">
      <c r="A156" s="333">
        <f t="shared" si="2"/>
        <v>154</v>
      </c>
      <c r="B156" s="432" t="s">
        <v>5504</v>
      </c>
      <c r="C156" s="429" t="s">
        <v>5728</v>
      </c>
      <c r="D156" s="430" t="s">
        <v>5729</v>
      </c>
      <c r="E156" s="429" t="s">
        <v>5730</v>
      </c>
      <c r="F156" s="429" t="s">
        <v>222</v>
      </c>
      <c r="G156" s="429" t="s">
        <v>40</v>
      </c>
      <c r="H156" s="430" t="s">
        <v>5731</v>
      </c>
      <c r="I156" s="431" t="s">
        <v>5509</v>
      </c>
      <c r="J156" s="430" t="s">
        <v>5732</v>
      </c>
      <c r="K156" s="430" t="s">
        <v>5733</v>
      </c>
      <c r="L156" s="430" t="s">
        <v>5525</v>
      </c>
      <c r="M156" s="433" t="s">
        <v>8</v>
      </c>
      <c r="N156" s="522">
        <v>46258</v>
      </c>
      <c r="O156" s="326"/>
      <c r="P156" s="326"/>
      <c r="Q156" s="326"/>
      <c r="R156" s="326"/>
      <c r="S156" s="326"/>
      <c r="T156" s="326"/>
      <c r="U156" s="326"/>
      <c r="V156" s="326"/>
      <c r="W156" s="326"/>
      <c r="X156" s="326"/>
      <c r="Y156" s="326"/>
      <c r="Z156" s="326"/>
      <c r="AA156" s="326"/>
      <c r="AB156" s="326"/>
    </row>
    <row r="157" spans="1:28" ht="87">
      <c r="A157" s="333">
        <f t="shared" si="2"/>
        <v>155</v>
      </c>
      <c r="B157" s="432" t="s">
        <v>5504</v>
      </c>
      <c r="C157" s="429" t="s">
        <v>5734</v>
      </c>
      <c r="D157" s="430" t="s">
        <v>5735</v>
      </c>
      <c r="E157" s="429" t="s">
        <v>5736</v>
      </c>
      <c r="F157" s="429" t="s">
        <v>403</v>
      </c>
      <c r="G157" s="429" t="s">
        <v>39</v>
      </c>
      <c r="H157" s="430" t="s">
        <v>5737</v>
      </c>
      <c r="I157" s="431" t="s">
        <v>5509</v>
      </c>
      <c r="J157" s="430" t="s">
        <v>5732</v>
      </c>
      <c r="K157" s="430" t="s">
        <v>5738</v>
      </c>
      <c r="L157" s="430" t="s">
        <v>5739</v>
      </c>
      <c r="M157" s="433" t="s">
        <v>9</v>
      </c>
      <c r="N157" s="522">
        <v>46258</v>
      </c>
      <c r="O157" s="326"/>
      <c r="P157" s="326"/>
      <c r="Q157" s="326"/>
      <c r="R157" s="326"/>
      <c r="S157" s="326"/>
      <c r="T157" s="326"/>
      <c r="U157" s="326"/>
      <c r="V157" s="326"/>
      <c r="W157" s="326"/>
      <c r="X157" s="326"/>
      <c r="Y157" s="326"/>
      <c r="Z157" s="326"/>
      <c r="AA157" s="326"/>
      <c r="AB157" s="326"/>
    </row>
    <row r="158" spans="1:28" ht="87">
      <c r="A158" s="333">
        <f t="shared" si="2"/>
        <v>156</v>
      </c>
      <c r="B158" s="432" t="s">
        <v>5504</v>
      </c>
      <c r="C158" s="429" t="s">
        <v>5740</v>
      </c>
      <c r="D158" s="430" t="s">
        <v>5741</v>
      </c>
      <c r="E158" s="429" t="s">
        <v>5742</v>
      </c>
      <c r="F158" s="429" t="s">
        <v>222</v>
      </c>
      <c r="G158" s="429" t="s">
        <v>41</v>
      </c>
      <c r="H158" s="430" t="s">
        <v>5743</v>
      </c>
      <c r="I158" s="431" t="s">
        <v>5509</v>
      </c>
      <c r="J158" s="430" t="s">
        <v>5732</v>
      </c>
      <c r="K158" s="430" t="s">
        <v>5744</v>
      </c>
      <c r="L158" s="430" t="s">
        <v>5745</v>
      </c>
      <c r="M158" s="433" t="s">
        <v>9</v>
      </c>
      <c r="N158" s="522">
        <v>46258</v>
      </c>
      <c r="O158" s="326"/>
      <c r="P158" s="326"/>
      <c r="Q158" s="326"/>
      <c r="R158" s="326"/>
      <c r="S158" s="326"/>
      <c r="T158" s="326"/>
      <c r="U158" s="326"/>
      <c r="V158" s="326"/>
      <c r="W158" s="326"/>
      <c r="X158" s="326"/>
      <c r="Y158" s="326"/>
      <c r="Z158" s="326"/>
      <c r="AA158" s="326"/>
      <c r="AB158" s="326"/>
    </row>
    <row r="159" spans="1:28" ht="87">
      <c r="A159" s="333">
        <f t="shared" si="2"/>
        <v>157</v>
      </c>
      <c r="B159" s="432" t="s">
        <v>5504</v>
      </c>
      <c r="C159" s="429" t="s">
        <v>5746</v>
      </c>
      <c r="D159" s="430" t="s">
        <v>5747</v>
      </c>
      <c r="E159" s="429" t="s">
        <v>5748</v>
      </c>
      <c r="F159" s="429" t="s">
        <v>403</v>
      </c>
      <c r="G159" s="429" t="s">
        <v>39</v>
      </c>
      <c r="H159" s="430" t="s">
        <v>5749</v>
      </c>
      <c r="I159" s="431" t="s">
        <v>5509</v>
      </c>
      <c r="J159" s="430" t="s">
        <v>5750</v>
      </c>
      <c r="K159" s="430" t="s">
        <v>5751</v>
      </c>
      <c r="L159" s="430" t="s">
        <v>5752</v>
      </c>
      <c r="M159" s="433" t="s">
        <v>9</v>
      </c>
      <c r="N159" s="522">
        <v>46258</v>
      </c>
      <c r="O159" s="326"/>
      <c r="P159" s="326"/>
      <c r="Q159" s="326"/>
      <c r="R159" s="326"/>
      <c r="S159" s="326"/>
      <c r="T159" s="326"/>
      <c r="U159" s="326"/>
      <c r="V159" s="326"/>
      <c r="W159" s="326"/>
      <c r="X159" s="326"/>
      <c r="Y159" s="326"/>
      <c r="Z159" s="326"/>
      <c r="AA159" s="326"/>
      <c r="AB159" s="326"/>
    </row>
    <row r="160" spans="1:28" ht="87">
      <c r="A160" s="333">
        <f t="shared" si="2"/>
        <v>158</v>
      </c>
      <c r="B160" s="432" t="s">
        <v>5504</v>
      </c>
      <c r="C160" s="429" t="s">
        <v>5753</v>
      </c>
      <c r="D160" s="430" t="s">
        <v>5754</v>
      </c>
      <c r="E160" s="429" t="s">
        <v>5755</v>
      </c>
      <c r="F160" s="429" t="s">
        <v>222</v>
      </c>
      <c r="G160" s="429" t="s">
        <v>39</v>
      </c>
      <c r="H160" s="430" t="s">
        <v>5756</v>
      </c>
      <c r="I160" s="431" t="s">
        <v>5509</v>
      </c>
      <c r="J160" s="430" t="s">
        <v>5750</v>
      </c>
      <c r="K160" s="430" t="s">
        <v>5757</v>
      </c>
      <c r="L160" s="430" t="s">
        <v>5758</v>
      </c>
      <c r="M160" s="433" t="s">
        <v>8</v>
      </c>
      <c r="N160" s="522">
        <v>46258</v>
      </c>
      <c r="O160" s="326"/>
      <c r="P160" s="326"/>
      <c r="Q160" s="326"/>
      <c r="R160" s="326"/>
      <c r="S160" s="326"/>
      <c r="T160" s="326"/>
      <c r="U160" s="326"/>
      <c r="V160" s="326"/>
      <c r="W160" s="326"/>
      <c r="X160" s="326"/>
      <c r="Y160" s="326"/>
      <c r="Z160" s="326"/>
      <c r="AA160" s="326"/>
      <c r="AB160" s="326"/>
    </row>
    <row r="161" spans="1:28" ht="87">
      <c r="A161" s="333">
        <f t="shared" si="2"/>
        <v>159</v>
      </c>
      <c r="B161" s="432" t="s">
        <v>5504</v>
      </c>
      <c r="C161" s="429" t="s">
        <v>5759</v>
      </c>
      <c r="D161" s="441" t="s">
        <v>5760</v>
      </c>
      <c r="E161" s="440" t="s">
        <v>5761</v>
      </c>
      <c r="F161" s="440" t="s">
        <v>222</v>
      </c>
      <c r="G161" s="440" t="s">
        <v>40</v>
      </c>
      <c r="H161" s="441" t="s">
        <v>5762</v>
      </c>
      <c r="I161" s="442" t="s">
        <v>5509</v>
      </c>
      <c r="J161" s="441" t="s">
        <v>5750</v>
      </c>
      <c r="K161" s="441" t="s">
        <v>5763</v>
      </c>
      <c r="L161" s="441" t="s">
        <v>5764</v>
      </c>
      <c r="M161" s="433" t="s">
        <v>8</v>
      </c>
      <c r="N161" s="522">
        <v>46258</v>
      </c>
      <c r="O161" s="326"/>
      <c r="P161" s="326"/>
      <c r="Q161" s="326"/>
      <c r="R161" s="326"/>
      <c r="S161" s="326"/>
      <c r="T161" s="326"/>
      <c r="U161" s="326"/>
      <c r="V161" s="326"/>
      <c r="W161" s="326"/>
      <c r="X161" s="326"/>
      <c r="Y161" s="326"/>
      <c r="Z161" s="326"/>
      <c r="AA161" s="326"/>
      <c r="AB161" s="326"/>
    </row>
    <row r="162" spans="1:28" ht="87">
      <c r="A162" s="333">
        <f t="shared" si="2"/>
        <v>160</v>
      </c>
      <c r="B162" s="432" t="s">
        <v>5504</v>
      </c>
      <c r="C162" s="429" t="s">
        <v>5765</v>
      </c>
      <c r="D162" s="447" t="s">
        <v>5766</v>
      </c>
      <c r="E162" s="446" t="s">
        <v>5767</v>
      </c>
      <c r="F162" s="446" t="s">
        <v>222</v>
      </c>
      <c r="G162" s="446" t="s">
        <v>40</v>
      </c>
      <c r="H162" s="447" t="s">
        <v>5768</v>
      </c>
      <c r="I162" s="448" t="s">
        <v>5509</v>
      </c>
      <c r="J162" s="447" t="s">
        <v>5769</v>
      </c>
      <c r="K162" s="447" t="s">
        <v>5770</v>
      </c>
      <c r="L162" s="447" t="s">
        <v>5771</v>
      </c>
      <c r="M162" s="433" t="s">
        <v>8</v>
      </c>
      <c r="N162" s="522">
        <v>46258</v>
      </c>
      <c r="O162" s="326"/>
      <c r="P162" s="326"/>
      <c r="Q162" s="326"/>
      <c r="R162" s="326"/>
      <c r="S162" s="326"/>
      <c r="T162" s="326"/>
      <c r="U162" s="326"/>
      <c r="V162" s="326"/>
      <c r="W162" s="326"/>
      <c r="X162" s="326"/>
      <c r="Y162" s="326"/>
      <c r="Z162" s="326"/>
      <c r="AA162" s="326"/>
      <c r="AB162" s="326"/>
    </row>
    <row r="163" spans="1:28" ht="72">
      <c r="A163" s="333">
        <f t="shared" si="2"/>
        <v>161</v>
      </c>
      <c r="B163" s="432" t="s">
        <v>5504</v>
      </c>
      <c r="C163" s="429" t="s">
        <v>5772</v>
      </c>
      <c r="D163" s="444" t="s">
        <v>5773</v>
      </c>
      <c r="E163" s="443" t="s">
        <v>5774</v>
      </c>
      <c r="F163" s="443" t="s">
        <v>403</v>
      </c>
      <c r="G163" s="443" t="s">
        <v>39</v>
      </c>
      <c r="H163" s="444" t="s">
        <v>5775</v>
      </c>
      <c r="I163" s="445" t="s">
        <v>5509</v>
      </c>
      <c r="J163" s="444" t="s">
        <v>5732</v>
      </c>
      <c r="K163" s="444" t="s">
        <v>5776</v>
      </c>
      <c r="L163" s="444" t="s">
        <v>5777</v>
      </c>
      <c r="M163" s="433" t="s">
        <v>9</v>
      </c>
      <c r="N163" s="522">
        <v>46258</v>
      </c>
      <c r="O163" s="326"/>
      <c r="P163" s="326"/>
      <c r="Q163" s="326"/>
      <c r="R163" s="326"/>
      <c r="S163" s="326"/>
      <c r="T163" s="326"/>
      <c r="U163" s="326"/>
      <c r="V163" s="326"/>
      <c r="W163" s="326"/>
      <c r="X163" s="326"/>
      <c r="Y163" s="326"/>
      <c r="Z163" s="326"/>
      <c r="AA163" s="326"/>
      <c r="AB163" s="326"/>
    </row>
    <row r="164" spans="1:28" ht="72">
      <c r="A164" s="333">
        <f t="shared" si="2"/>
        <v>162</v>
      </c>
      <c r="B164" s="432" t="s">
        <v>5504</v>
      </c>
      <c r="C164" s="429" t="s">
        <v>5778</v>
      </c>
      <c r="D164" s="444" t="s">
        <v>5779</v>
      </c>
      <c r="E164" s="443" t="s">
        <v>5780</v>
      </c>
      <c r="F164" s="443" t="s">
        <v>403</v>
      </c>
      <c r="G164" s="443" t="s">
        <v>40</v>
      </c>
      <c r="H164" s="444" t="s">
        <v>5781</v>
      </c>
      <c r="I164" s="445" t="s">
        <v>5509</v>
      </c>
      <c r="J164" s="444" t="s">
        <v>5732</v>
      </c>
      <c r="K164" s="444" t="s">
        <v>5782</v>
      </c>
      <c r="L164" s="444" t="s">
        <v>5783</v>
      </c>
      <c r="M164" s="433" t="s">
        <v>9</v>
      </c>
      <c r="N164" s="522">
        <v>46258</v>
      </c>
      <c r="O164" s="326"/>
      <c r="P164" s="326"/>
      <c r="Q164" s="326"/>
      <c r="R164" s="326"/>
      <c r="S164" s="326"/>
      <c r="T164" s="326"/>
      <c r="U164" s="326"/>
      <c r="V164" s="326"/>
      <c r="W164" s="326"/>
      <c r="X164" s="326"/>
      <c r="Y164" s="326"/>
      <c r="Z164" s="326"/>
      <c r="AA164" s="326"/>
      <c r="AB164" s="326"/>
    </row>
    <row r="165" spans="1:28" ht="72">
      <c r="A165" s="333">
        <f t="shared" si="2"/>
        <v>163</v>
      </c>
      <c r="B165" s="432" t="s">
        <v>5504</v>
      </c>
      <c r="C165" s="429" t="s">
        <v>5784</v>
      </c>
      <c r="D165" s="447" t="s">
        <v>5785</v>
      </c>
      <c r="E165" s="446" t="s">
        <v>5786</v>
      </c>
      <c r="F165" s="446" t="s">
        <v>403</v>
      </c>
      <c r="G165" s="446" t="s">
        <v>40</v>
      </c>
      <c r="H165" s="447" t="s">
        <v>5787</v>
      </c>
      <c r="I165" s="448" t="s">
        <v>5509</v>
      </c>
      <c r="J165" s="447" t="s">
        <v>5732</v>
      </c>
      <c r="K165" s="447" t="s">
        <v>5788</v>
      </c>
      <c r="L165" s="447" t="s">
        <v>5789</v>
      </c>
      <c r="M165" s="433" t="s">
        <v>9</v>
      </c>
      <c r="N165" s="522">
        <v>46258</v>
      </c>
      <c r="O165" s="326"/>
      <c r="P165" s="326"/>
      <c r="Q165" s="326"/>
      <c r="R165" s="326"/>
      <c r="S165" s="326"/>
      <c r="T165" s="326"/>
      <c r="U165" s="326"/>
      <c r="V165" s="326"/>
      <c r="W165" s="326"/>
      <c r="X165" s="326"/>
      <c r="Y165" s="326"/>
      <c r="Z165" s="326"/>
      <c r="AA165" s="326"/>
      <c r="AB165" s="326"/>
    </row>
    <row r="166" spans="1:28" ht="72">
      <c r="A166" s="333">
        <f t="shared" si="2"/>
        <v>164</v>
      </c>
      <c r="B166" s="432" t="s">
        <v>5504</v>
      </c>
      <c r="C166" s="443" t="s">
        <v>5790</v>
      </c>
      <c r="D166" s="444" t="s">
        <v>5791</v>
      </c>
      <c r="E166" s="443" t="s">
        <v>5792</v>
      </c>
      <c r="F166" s="443" t="s">
        <v>222</v>
      </c>
      <c r="G166" s="443" t="s">
        <v>40</v>
      </c>
      <c r="H166" s="444" t="s">
        <v>5793</v>
      </c>
      <c r="I166" s="445" t="s">
        <v>5509</v>
      </c>
      <c r="J166" s="444" t="s">
        <v>5794</v>
      </c>
      <c r="K166" s="444" t="s">
        <v>5795</v>
      </c>
      <c r="L166" s="444" t="s">
        <v>5525</v>
      </c>
      <c r="M166" s="433" t="s">
        <v>8</v>
      </c>
      <c r="N166" s="522">
        <v>46258</v>
      </c>
      <c r="O166" s="326"/>
      <c r="P166" s="326"/>
      <c r="Q166" s="326"/>
      <c r="R166" s="326"/>
      <c r="S166" s="326"/>
      <c r="T166" s="326"/>
      <c r="U166" s="326"/>
      <c r="V166" s="326"/>
      <c r="W166" s="326"/>
      <c r="X166" s="326"/>
      <c r="Y166" s="326"/>
      <c r="Z166" s="326"/>
      <c r="AA166" s="326"/>
      <c r="AB166" s="326"/>
    </row>
    <row r="167" spans="1:28" ht="72">
      <c r="A167" s="333">
        <f t="shared" si="2"/>
        <v>165</v>
      </c>
      <c r="B167" s="432" t="s">
        <v>5504</v>
      </c>
      <c r="C167" s="443" t="s">
        <v>5796</v>
      </c>
      <c r="D167" s="444" t="s">
        <v>5797</v>
      </c>
      <c r="E167" s="443" t="s">
        <v>5798</v>
      </c>
      <c r="F167" s="443" t="s">
        <v>222</v>
      </c>
      <c r="G167" s="443" t="s">
        <v>39</v>
      </c>
      <c r="H167" s="444" t="s">
        <v>5799</v>
      </c>
      <c r="I167" s="445" t="s">
        <v>5509</v>
      </c>
      <c r="J167" s="444" t="s">
        <v>5794</v>
      </c>
      <c r="K167" s="444" t="s">
        <v>5800</v>
      </c>
      <c r="L167" s="444" t="s">
        <v>5801</v>
      </c>
      <c r="M167" s="433" t="s">
        <v>9</v>
      </c>
      <c r="N167" s="522">
        <v>46258</v>
      </c>
      <c r="O167" s="326"/>
      <c r="P167" s="326"/>
      <c r="Q167" s="326"/>
      <c r="R167" s="326"/>
      <c r="S167" s="326"/>
      <c r="T167" s="326"/>
      <c r="U167" s="326"/>
      <c r="V167" s="326"/>
      <c r="W167" s="326"/>
      <c r="X167" s="326"/>
      <c r="Y167" s="326"/>
      <c r="Z167" s="326"/>
      <c r="AA167" s="326"/>
      <c r="AB167" s="326"/>
    </row>
    <row r="168" spans="1:28" ht="72">
      <c r="A168" s="333">
        <f t="shared" si="2"/>
        <v>166</v>
      </c>
      <c r="B168" s="432" t="s">
        <v>5504</v>
      </c>
      <c r="C168" s="443" t="s">
        <v>5802</v>
      </c>
      <c r="D168" s="444" t="s">
        <v>5803</v>
      </c>
      <c r="E168" s="443" t="s">
        <v>5804</v>
      </c>
      <c r="F168" s="443" t="s">
        <v>403</v>
      </c>
      <c r="G168" s="443" t="s">
        <v>40</v>
      </c>
      <c r="H168" s="444" t="s">
        <v>5805</v>
      </c>
      <c r="I168" s="445" t="s">
        <v>5509</v>
      </c>
      <c r="J168" s="444" t="s">
        <v>5794</v>
      </c>
      <c r="K168" s="444" t="s">
        <v>5806</v>
      </c>
      <c r="L168" s="444" t="s">
        <v>5807</v>
      </c>
      <c r="M168" s="433" t="s">
        <v>8</v>
      </c>
      <c r="N168" s="522">
        <v>46258</v>
      </c>
      <c r="O168" s="326"/>
      <c r="P168" s="326"/>
      <c r="Q168" s="326"/>
      <c r="R168" s="326"/>
      <c r="S168" s="326"/>
      <c r="T168" s="326"/>
      <c r="U168" s="326"/>
      <c r="V168" s="326"/>
      <c r="W168" s="326"/>
      <c r="X168" s="326"/>
      <c r="Y168" s="326"/>
      <c r="Z168" s="326"/>
      <c r="AA168" s="326"/>
      <c r="AB168" s="326"/>
    </row>
    <row r="169" spans="1:28" ht="72">
      <c r="A169" s="333">
        <f t="shared" si="2"/>
        <v>167</v>
      </c>
      <c r="B169" s="432" t="s">
        <v>5504</v>
      </c>
      <c r="C169" s="443" t="s">
        <v>5808</v>
      </c>
      <c r="D169" s="444" t="s">
        <v>5533</v>
      </c>
      <c r="E169" s="443" t="s">
        <v>5809</v>
      </c>
      <c r="F169" s="443" t="s">
        <v>403</v>
      </c>
      <c r="G169" s="443" t="s">
        <v>39</v>
      </c>
      <c r="H169" s="444" t="s">
        <v>5535</v>
      </c>
      <c r="I169" s="445" t="s">
        <v>5509</v>
      </c>
      <c r="J169" s="444" t="s">
        <v>5794</v>
      </c>
      <c r="K169" s="444" t="s">
        <v>5810</v>
      </c>
      <c r="L169" s="444" t="s">
        <v>5811</v>
      </c>
      <c r="M169" s="433" t="s">
        <v>8</v>
      </c>
      <c r="N169" s="522">
        <v>46258</v>
      </c>
      <c r="O169" s="326"/>
      <c r="P169" s="326"/>
      <c r="Q169" s="326"/>
      <c r="R169" s="326"/>
      <c r="S169" s="326"/>
      <c r="T169" s="326"/>
      <c r="U169" s="326"/>
      <c r="V169" s="326"/>
      <c r="W169" s="326"/>
      <c r="X169" s="326"/>
      <c r="Y169" s="326"/>
      <c r="Z169" s="326"/>
      <c r="AA169" s="326"/>
      <c r="AB169" s="326"/>
    </row>
    <row r="170" spans="1:28" ht="72">
      <c r="A170" s="333">
        <f t="shared" si="2"/>
        <v>168</v>
      </c>
      <c r="B170" s="432" t="s">
        <v>5504</v>
      </c>
      <c r="C170" s="443" t="s">
        <v>5812</v>
      </c>
      <c r="D170" s="444" t="s">
        <v>5813</v>
      </c>
      <c r="E170" s="443" t="s">
        <v>5814</v>
      </c>
      <c r="F170" s="443" t="s">
        <v>222</v>
      </c>
      <c r="G170" s="443" t="s">
        <v>40</v>
      </c>
      <c r="H170" s="444" t="s">
        <v>5815</v>
      </c>
      <c r="I170" s="445" t="s">
        <v>5509</v>
      </c>
      <c r="J170" s="444" t="s">
        <v>5794</v>
      </c>
      <c r="K170" s="444" t="s">
        <v>5816</v>
      </c>
      <c r="L170" s="444" t="s">
        <v>5817</v>
      </c>
      <c r="M170" s="433" t="s">
        <v>9</v>
      </c>
      <c r="N170" s="522">
        <v>46258</v>
      </c>
      <c r="O170" s="326"/>
      <c r="P170" s="326"/>
      <c r="Q170" s="326"/>
      <c r="R170" s="326"/>
      <c r="S170" s="326"/>
      <c r="T170" s="326"/>
      <c r="U170" s="326"/>
      <c r="V170" s="326"/>
      <c r="W170" s="326"/>
      <c r="X170" s="326"/>
      <c r="Y170" s="326"/>
      <c r="Z170" s="326"/>
      <c r="AA170" s="326"/>
      <c r="AB170" s="326"/>
    </row>
    <row r="171" spans="1:28" ht="72">
      <c r="A171" s="333">
        <f t="shared" si="2"/>
        <v>169</v>
      </c>
      <c r="B171" s="432" t="s">
        <v>5504</v>
      </c>
      <c r="C171" s="443" t="s">
        <v>5818</v>
      </c>
      <c r="D171" s="444" t="s">
        <v>5819</v>
      </c>
      <c r="E171" s="443" t="s">
        <v>5820</v>
      </c>
      <c r="F171" s="443" t="s">
        <v>403</v>
      </c>
      <c r="G171" s="443" t="s">
        <v>39</v>
      </c>
      <c r="H171" s="444" t="s">
        <v>5821</v>
      </c>
      <c r="I171" s="445" t="s">
        <v>5509</v>
      </c>
      <c r="J171" s="444" t="s">
        <v>5794</v>
      </c>
      <c r="K171" s="444" t="s">
        <v>5822</v>
      </c>
      <c r="L171" s="444" t="s">
        <v>5823</v>
      </c>
      <c r="M171" s="433" t="s">
        <v>9</v>
      </c>
      <c r="N171" s="522">
        <v>46258</v>
      </c>
      <c r="O171" s="326"/>
      <c r="P171" s="326"/>
      <c r="Q171" s="326"/>
      <c r="R171" s="326"/>
      <c r="S171" s="326"/>
      <c r="T171" s="326"/>
      <c r="U171" s="326"/>
      <c r="V171" s="326"/>
      <c r="W171" s="326"/>
      <c r="X171" s="326"/>
      <c r="Y171" s="326"/>
      <c r="Z171" s="326"/>
      <c r="AA171" s="326"/>
      <c r="AB171" s="326"/>
    </row>
    <row r="172" spans="1:28" ht="87">
      <c r="A172" s="333">
        <f t="shared" si="2"/>
        <v>170</v>
      </c>
      <c r="B172" s="432" t="s">
        <v>5504</v>
      </c>
      <c r="C172" s="443" t="s">
        <v>5824</v>
      </c>
      <c r="D172" s="444" t="s">
        <v>5825</v>
      </c>
      <c r="E172" s="443" t="s">
        <v>5826</v>
      </c>
      <c r="F172" s="443" t="s">
        <v>222</v>
      </c>
      <c r="G172" s="443" t="s">
        <v>39</v>
      </c>
      <c r="H172" s="444" t="s">
        <v>5827</v>
      </c>
      <c r="I172" s="445" t="s">
        <v>5509</v>
      </c>
      <c r="J172" s="444" t="s">
        <v>5794</v>
      </c>
      <c r="K172" s="444" t="s">
        <v>5828</v>
      </c>
      <c r="L172" s="444" t="s">
        <v>5829</v>
      </c>
      <c r="M172" s="433" t="s">
        <v>8</v>
      </c>
      <c r="N172" s="522">
        <v>46258</v>
      </c>
      <c r="O172" s="326"/>
      <c r="P172" s="326"/>
      <c r="Q172" s="326"/>
      <c r="R172" s="326"/>
      <c r="S172" s="326"/>
      <c r="T172" s="326"/>
      <c r="U172" s="326"/>
      <c r="V172" s="326"/>
      <c r="W172" s="326"/>
      <c r="X172" s="326"/>
      <c r="Y172" s="326"/>
      <c r="Z172" s="326"/>
      <c r="AA172" s="326"/>
      <c r="AB172" s="326"/>
    </row>
    <row r="173" spans="1:28" ht="101.25">
      <c r="A173" s="333">
        <f t="shared" si="2"/>
        <v>171</v>
      </c>
      <c r="B173" s="432" t="s">
        <v>5504</v>
      </c>
      <c r="C173" s="443" t="s">
        <v>5830</v>
      </c>
      <c r="D173" s="444" t="s">
        <v>5831</v>
      </c>
      <c r="E173" s="443" t="s">
        <v>5832</v>
      </c>
      <c r="F173" s="443" t="s">
        <v>403</v>
      </c>
      <c r="G173" s="443" t="s">
        <v>39</v>
      </c>
      <c r="H173" s="444" t="s">
        <v>5833</v>
      </c>
      <c r="I173" s="445" t="s">
        <v>5509</v>
      </c>
      <c r="J173" s="444" t="s">
        <v>5794</v>
      </c>
      <c r="K173" s="444" t="s">
        <v>5834</v>
      </c>
      <c r="L173" s="444" t="s">
        <v>5835</v>
      </c>
      <c r="M173" s="433" t="s">
        <v>8</v>
      </c>
      <c r="N173" s="522">
        <v>46258</v>
      </c>
      <c r="O173" s="326"/>
      <c r="P173" s="326"/>
      <c r="Q173" s="326"/>
      <c r="R173" s="326"/>
      <c r="S173" s="326"/>
      <c r="T173" s="326"/>
      <c r="U173" s="326"/>
      <c r="V173" s="326"/>
      <c r="W173" s="326"/>
      <c r="X173" s="326"/>
      <c r="Y173" s="326"/>
      <c r="Z173" s="326"/>
      <c r="AA173" s="326"/>
      <c r="AB173" s="326"/>
    </row>
    <row r="174" spans="1:28" ht="87">
      <c r="A174" s="333">
        <f t="shared" si="2"/>
        <v>172</v>
      </c>
      <c r="B174" s="432" t="s">
        <v>5504</v>
      </c>
      <c r="C174" s="443" t="s">
        <v>5836</v>
      </c>
      <c r="D174" s="444" t="s">
        <v>5837</v>
      </c>
      <c r="E174" s="443" t="s">
        <v>5838</v>
      </c>
      <c r="F174" s="443" t="s">
        <v>403</v>
      </c>
      <c r="G174" s="443" t="s">
        <v>40</v>
      </c>
      <c r="H174" s="444" t="s">
        <v>5839</v>
      </c>
      <c r="I174" s="445" t="s">
        <v>5509</v>
      </c>
      <c r="J174" s="444" t="s">
        <v>5794</v>
      </c>
      <c r="K174" s="444" t="s">
        <v>5840</v>
      </c>
      <c r="L174" s="444" t="s">
        <v>5841</v>
      </c>
      <c r="M174" s="433" t="s">
        <v>8</v>
      </c>
      <c r="N174" s="522">
        <v>46258</v>
      </c>
      <c r="O174" s="326"/>
      <c r="P174" s="326"/>
      <c r="Q174" s="326"/>
      <c r="R174" s="326"/>
      <c r="S174" s="326"/>
      <c r="T174" s="326"/>
      <c r="U174" s="326"/>
      <c r="V174" s="326"/>
      <c r="W174" s="326"/>
      <c r="X174" s="326"/>
      <c r="Y174" s="326"/>
      <c r="Z174" s="326"/>
      <c r="AA174" s="326"/>
      <c r="AB174" s="326"/>
    </row>
    <row r="175" spans="1:28" ht="87">
      <c r="A175" s="333">
        <f t="shared" si="2"/>
        <v>173</v>
      </c>
      <c r="B175" s="432" t="s">
        <v>5504</v>
      </c>
      <c r="C175" s="443" t="s">
        <v>5842</v>
      </c>
      <c r="D175" s="444" t="s">
        <v>5843</v>
      </c>
      <c r="E175" s="443" t="s">
        <v>5844</v>
      </c>
      <c r="F175" s="443" t="s">
        <v>222</v>
      </c>
      <c r="G175" s="443" t="s">
        <v>41</v>
      </c>
      <c r="H175" s="444" t="s">
        <v>5845</v>
      </c>
      <c r="I175" s="445" t="s">
        <v>5509</v>
      </c>
      <c r="J175" s="444" t="s">
        <v>5794</v>
      </c>
      <c r="K175" s="444" t="s">
        <v>5846</v>
      </c>
      <c r="L175" s="444" t="s">
        <v>5847</v>
      </c>
      <c r="M175" s="433" t="s">
        <v>8</v>
      </c>
      <c r="N175" s="522">
        <v>46258</v>
      </c>
      <c r="O175" s="326"/>
      <c r="P175" s="326"/>
      <c r="Q175" s="326"/>
      <c r="R175" s="326"/>
      <c r="S175" s="326"/>
      <c r="T175" s="326"/>
      <c r="U175" s="326"/>
      <c r="V175" s="326"/>
      <c r="W175" s="326"/>
      <c r="X175" s="326"/>
      <c r="Y175" s="326"/>
      <c r="Z175" s="326"/>
      <c r="AA175" s="326"/>
      <c r="AB175" s="326"/>
    </row>
    <row r="176" spans="1:28" ht="72">
      <c r="A176" s="333">
        <f t="shared" si="2"/>
        <v>174</v>
      </c>
      <c r="B176" s="432" t="s">
        <v>5504</v>
      </c>
      <c r="C176" s="443" t="s">
        <v>5848</v>
      </c>
      <c r="D176" s="444" t="s">
        <v>5849</v>
      </c>
      <c r="E176" s="443" t="s">
        <v>5850</v>
      </c>
      <c r="F176" s="443" t="s">
        <v>403</v>
      </c>
      <c r="G176" s="443" t="s">
        <v>39</v>
      </c>
      <c r="H176" s="444" t="s">
        <v>5851</v>
      </c>
      <c r="I176" s="445" t="s">
        <v>5509</v>
      </c>
      <c r="J176" s="444" t="s">
        <v>5794</v>
      </c>
      <c r="K176" s="444" t="s">
        <v>5852</v>
      </c>
      <c r="L176" s="444" t="s">
        <v>5853</v>
      </c>
      <c r="M176" s="433" t="s">
        <v>8</v>
      </c>
      <c r="N176" s="522">
        <v>46258</v>
      </c>
      <c r="O176" s="326"/>
      <c r="P176" s="326"/>
      <c r="Q176" s="326"/>
      <c r="R176" s="326"/>
      <c r="S176" s="326"/>
      <c r="T176" s="326"/>
      <c r="U176" s="326"/>
      <c r="V176" s="326"/>
      <c r="W176" s="326"/>
      <c r="X176" s="326"/>
      <c r="Y176" s="326"/>
      <c r="Z176" s="326"/>
      <c r="AA176" s="326"/>
      <c r="AB176" s="326"/>
    </row>
    <row r="177" spans="1:28" ht="72">
      <c r="A177" s="333">
        <f t="shared" si="2"/>
        <v>175</v>
      </c>
      <c r="B177" s="432" t="s">
        <v>5504</v>
      </c>
      <c r="C177" s="443" t="s">
        <v>5854</v>
      </c>
      <c r="D177" s="444" t="s">
        <v>5855</v>
      </c>
      <c r="E177" s="443" t="s">
        <v>5856</v>
      </c>
      <c r="F177" s="443" t="s">
        <v>403</v>
      </c>
      <c r="G177" s="443" t="s">
        <v>39</v>
      </c>
      <c r="H177" s="444" t="s">
        <v>5857</v>
      </c>
      <c r="I177" s="445" t="s">
        <v>5509</v>
      </c>
      <c r="J177" s="444" t="s">
        <v>5858</v>
      </c>
      <c r="K177" s="444" t="s">
        <v>5859</v>
      </c>
      <c r="L177" s="444" t="s">
        <v>5860</v>
      </c>
      <c r="M177" s="433" t="s">
        <v>8</v>
      </c>
      <c r="N177" s="522">
        <v>46258</v>
      </c>
      <c r="O177" s="326"/>
      <c r="P177" s="326"/>
      <c r="Q177" s="326"/>
      <c r="R177" s="326"/>
      <c r="S177" s="326"/>
      <c r="T177" s="326"/>
      <c r="U177" s="326"/>
      <c r="V177" s="326"/>
      <c r="W177" s="326"/>
      <c r="X177" s="326"/>
      <c r="Y177" s="326"/>
      <c r="Z177" s="326"/>
      <c r="AA177" s="326"/>
      <c r="AB177" s="326"/>
    </row>
    <row r="178" spans="1:28" ht="72">
      <c r="A178" s="333">
        <f t="shared" si="2"/>
        <v>176</v>
      </c>
      <c r="B178" s="432" t="s">
        <v>5504</v>
      </c>
      <c r="C178" s="443" t="s">
        <v>5861</v>
      </c>
      <c r="D178" s="444" t="s">
        <v>5862</v>
      </c>
      <c r="E178" s="443" t="s">
        <v>5863</v>
      </c>
      <c r="F178" s="443" t="s">
        <v>222</v>
      </c>
      <c r="G178" s="443" t="s">
        <v>39</v>
      </c>
      <c r="H178" s="444" t="s">
        <v>5864</v>
      </c>
      <c r="I178" s="445" t="s">
        <v>5509</v>
      </c>
      <c r="J178" s="444" t="s">
        <v>5858</v>
      </c>
      <c r="K178" s="444" t="s">
        <v>5865</v>
      </c>
      <c r="L178" s="444" t="s">
        <v>5866</v>
      </c>
      <c r="M178" s="433" t="s">
        <v>8</v>
      </c>
      <c r="N178" s="522">
        <v>46258</v>
      </c>
      <c r="O178" s="326"/>
      <c r="P178" s="326"/>
      <c r="Q178" s="326"/>
      <c r="R178" s="326"/>
      <c r="S178" s="326"/>
      <c r="T178" s="326"/>
      <c r="U178" s="326"/>
      <c r="V178" s="326"/>
      <c r="W178" s="326"/>
      <c r="X178" s="326"/>
      <c r="Y178" s="326"/>
      <c r="Z178" s="326"/>
      <c r="AA178" s="326"/>
      <c r="AB178" s="326"/>
    </row>
    <row r="179" spans="1:28" ht="72">
      <c r="A179" s="333">
        <f t="shared" si="2"/>
        <v>177</v>
      </c>
      <c r="B179" s="432" t="s">
        <v>5504</v>
      </c>
      <c r="C179" s="443" t="s">
        <v>5867</v>
      </c>
      <c r="D179" s="444" t="s">
        <v>5868</v>
      </c>
      <c r="E179" s="443" t="s">
        <v>5869</v>
      </c>
      <c r="F179" s="443" t="s">
        <v>222</v>
      </c>
      <c r="G179" s="443" t="s">
        <v>40</v>
      </c>
      <c r="H179" s="444" t="s">
        <v>5870</v>
      </c>
      <c r="I179" s="445" t="s">
        <v>5509</v>
      </c>
      <c r="J179" s="444" t="s">
        <v>5858</v>
      </c>
      <c r="K179" s="444" t="s">
        <v>5871</v>
      </c>
      <c r="L179" s="444" t="s">
        <v>5872</v>
      </c>
      <c r="M179" s="433" t="s">
        <v>8</v>
      </c>
      <c r="N179" s="522">
        <v>46258</v>
      </c>
      <c r="O179" s="326"/>
      <c r="P179" s="326"/>
      <c r="Q179" s="326"/>
      <c r="R179" s="326"/>
      <c r="S179" s="326"/>
      <c r="T179" s="326"/>
      <c r="U179" s="326"/>
      <c r="V179" s="326"/>
      <c r="W179" s="326"/>
      <c r="X179" s="326"/>
      <c r="Y179" s="326"/>
      <c r="Z179" s="326"/>
      <c r="AA179" s="326"/>
      <c r="AB179" s="326"/>
    </row>
    <row r="180" spans="1:28" ht="72">
      <c r="A180" s="333">
        <f t="shared" si="2"/>
        <v>178</v>
      </c>
      <c r="B180" s="432" t="s">
        <v>5504</v>
      </c>
      <c r="C180" s="443" t="s">
        <v>5873</v>
      </c>
      <c r="D180" s="444" t="s">
        <v>5874</v>
      </c>
      <c r="E180" s="443" t="s">
        <v>5875</v>
      </c>
      <c r="F180" s="443" t="s">
        <v>403</v>
      </c>
      <c r="G180" s="443" t="s">
        <v>39</v>
      </c>
      <c r="H180" s="444" t="s">
        <v>5876</v>
      </c>
      <c r="I180" s="445" t="s">
        <v>5509</v>
      </c>
      <c r="J180" s="444" t="s">
        <v>5794</v>
      </c>
      <c r="K180" s="444" t="s">
        <v>5877</v>
      </c>
      <c r="L180" s="444" t="s">
        <v>5878</v>
      </c>
      <c r="M180" s="433" t="s">
        <v>8</v>
      </c>
      <c r="N180" s="522">
        <v>46258</v>
      </c>
      <c r="O180" s="326"/>
      <c r="P180" s="326"/>
      <c r="Q180" s="326"/>
      <c r="R180" s="326"/>
      <c r="S180" s="326"/>
      <c r="T180" s="326"/>
      <c r="U180" s="326"/>
      <c r="V180" s="326"/>
      <c r="W180" s="326"/>
      <c r="X180" s="326"/>
      <c r="Y180" s="326"/>
      <c r="Z180" s="326"/>
      <c r="AA180" s="326"/>
      <c r="AB180" s="326"/>
    </row>
    <row r="181" spans="1:28" ht="72">
      <c r="A181" s="333">
        <f t="shared" si="2"/>
        <v>179</v>
      </c>
      <c r="B181" s="432" t="s">
        <v>5504</v>
      </c>
      <c r="C181" s="443" t="s">
        <v>5879</v>
      </c>
      <c r="D181" s="444" t="s">
        <v>5880</v>
      </c>
      <c r="E181" s="443" t="s">
        <v>5881</v>
      </c>
      <c r="F181" s="443" t="s">
        <v>403</v>
      </c>
      <c r="G181" s="443" t="s">
        <v>40</v>
      </c>
      <c r="H181" s="444" t="s">
        <v>5882</v>
      </c>
      <c r="I181" s="445" t="s">
        <v>5509</v>
      </c>
      <c r="J181" s="444" t="s">
        <v>5794</v>
      </c>
      <c r="K181" s="444" t="s">
        <v>5883</v>
      </c>
      <c r="L181" s="444" t="s">
        <v>5884</v>
      </c>
      <c r="M181" s="433" t="s">
        <v>9</v>
      </c>
      <c r="N181" s="522">
        <v>46258</v>
      </c>
      <c r="O181" s="326"/>
      <c r="P181" s="326"/>
      <c r="Q181" s="326"/>
      <c r="R181" s="326"/>
      <c r="S181" s="326"/>
      <c r="T181" s="326"/>
      <c r="U181" s="326"/>
      <c r="V181" s="326"/>
      <c r="W181" s="326"/>
      <c r="X181" s="326"/>
      <c r="Y181" s="326"/>
      <c r="Z181" s="326"/>
      <c r="AA181" s="326"/>
      <c r="AB181" s="326"/>
    </row>
    <row r="182" spans="1:28" ht="72">
      <c r="A182" s="333">
        <f t="shared" si="2"/>
        <v>180</v>
      </c>
      <c r="B182" s="432" t="s">
        <v>5504</v>
      </c>
      <c r="C182" s="443" t="s">
        <v>5885</v>
      </c>
      <c r="D182" s="444" t="s">
        <v>5886</v>
      </c>
      <c r="E182" s="443" t="s">
        <v>5887</v>
      </c>
      <c r="F182" s="443" t="s">
        <v>403</v>
      </c>
      <c r="G182" s="443" t="s">
        <v>40</v>
      </c>
      <c r="H182" s="444" t="s">
        <v>5888</v>
      </c>
      <c r="I182" s="445" t="s">
        <v>5509</v>
      </c>
      <c r="J182" s="444" t="s">
        <v>5794</v>
      </c>
      <c r="K182" s="444" t="s">
        <v>5889</v>
      </c>
      <c r="L182" s="444" t="s">
        <v>5890</v>
      </c>
      <c r="M182" s="433" t="s">
        <v>9</v>
      </c>
      <c r="N182" s="522">
        <v>46258</v>
      </c>
      <c r="O182" s="326"/>
      <c r="P182" s="326"/>
      <c r="Q182" s="326"/>
      <c r="R182" s="326"/>
      <c r="S182" s="326"/>
      <c r="T182" s="326"/>
      <c r="U182" s="326"/>
      <c r="V182" s="326"/>
      <c r="W182" s="326"/>
      <c r="X182" s="326"/>
      <c r="Y182" s="326"/>
      <c r="Z182" s="326"/>
      <c r="AA182" s="326"/>
      <c r="AB182" s="326"/>
    </row>
    <row r="183" spans="1:28" ht="72">
      <c r="A183" s="333">
        <f t="shared" si="2"/>
        <v>181</v>
      </c>
      <c r="B183" s="432" t="s">
        <v>5504</v>
      </c>
      <c r="C183" s="443" t="s">
        <v>5891</v>
      </c>
      <c r="D183" s="444" t="s">
        <v>5892</v>
      </c>
      <c r="E183" s="443" t="s">
        <v>5893</v>
      </c>
      <c r="F183" s="443" t="s">
        <v>403</v>
      </c>
      <c r="G183" s="443" t="s">
        <v>40</v>
      </c>
      <c r="H183" s="444" t="s">
        <v>5894</v>
      </c>
      <c r="I183" s="445" t="s">
        <v>5509</v>
      </c>
      <c r="J183" s="444" t="s">
        <v>5794</v>
      </c>
      <c r="K183" s="444" t="s">
        <v>5895</v>
      </c>
      <c r="L183" s="444" t="s">
        <v>5896</v>
      </c>
      <c r="M183" s="433" t="s">
        <v>9</v>
      </c>
      <c r="N183" s="522">
        <v>46258</v>
      </c>
      <c r="O183" s="326"/>
      <c r="P183" s="326"/>
      <c r="Q183" s="326"/>
      <c r="R183" s="326"/>
      <c r="S183" s="326"/>
      <c r="T183" s="326"/>
      <c r="U183" s="326"/>
      <c r="V183" s="326"/>
      <c r="W183" s="326"/>
      <c r="X183" s="326"/>
      <c r="Y183" s="326"/>
      <c r="Z183" s="326"/>
      <c r="AA183" s="326"/>
      <c r="AB183" s="326"/>
    </row>
    <row r="184" spans="1:28" ht="72">
      <c r="A184" s="333">
        <f t="shared" si="2"/>
        <v>182</v>
      </c>
      <c r="B184" s="432" t="s">
        <v>5504</v>
      </c>
      <c r="C184" s="443" t="s">
        <v>5897</v>
      </c>
      <c r="D184" s="444" t="s">
        <v>5898</v>
      </c>
      <c r="E184" s="443" t="s">
        <v>5899</v>
      </c>
      <c r="F184" s="443" t="s">
        <v>222</v>
      </c>
      <c r="G184" s="443" t="s">
        <v>40</v>
      </c>
      <c r="H184" s="444" t="s">
        <v>5900</v>
      </c>
      <c r="I184" s="445" t="s">
        <v>5509</v>
      </c>
      <c r="J184" s="444" t="s">
        <v>5794</v>
      </c>
      <c r="K184" s="444" t="s">
        <v>5901</v>
      </c>
      <c r="L184" s="444" t="s">
        <v>5902</v>
      </c>
      <c r="M184" s="433" t="s">
        <v>8</v>
      </c>
      <c r="N184" s="522">
        <v>46258</v>
      </c>
      <c r="O184" s="326"/>
      <c r="P184" s="326"/>
      <c r="Q184" s="326"/>
      <c r="R184" s="326"/>
      <c r="S184" s="326"/>
      <c r="T184" s="326"/>
      <c r="U184" s="326"/>
      <c r="V184" s="326"/>
      <c r="W184" s="326"/>
      <c r="X184" s="326"/>
      <c r="Y184" s="326"/>
      <c r="Z184" s="326"/>
      <c r="AA184" s="326"/>
      <c r="AB184" s="326"/>
    </row>
    <row r="185" spans="1:28" ht="72">
      <c r="A185" s="333">
        <f t="shared" si="2"/>
        <v>183</v>
      </c>
      <c r="B185" s="432" t="s">
        <v>5504</v>
      </c>
      <c r="C185" s="446" t="s">
        <v>5903</v>
      </c>
      <c r="D185" s="447" t="s">
        <v>5703</v>
      </c>
      <c r="E185" s="446" t="s">
        <v>5904</v>
      </c>
      <c r="F185" s="446" t="s">
        <v>222</v>
      </c>
      <c r="G185" s="446" t="s">
        <v>40</v>
      </c>
      <c r="H185" s="447" t="s">
        <v>5705</v>
      </c>
      <c r="I185" s="448" t="s">
        <v>5509</v>
      </c>
      <c r="J185" s="447" t="s">
        <v>5794</v>
      </c>
      <c r="K185" s="447" t="s">
        <v>5795</v>
      </c>
      <c r="L185" s="447" t="s">
        <v>5905</v>
      </c>
      <c r="M185" s="433" t="s">
        <v>8</v>
      </c>
      <c r="N185" s="522">
        <v>46258</v>
      </c>
      <c r="O185" s="326"/>
      <c r="P185" s="326"/>
      <c r="Q185" s="326"/>
      <c r="R185" s="326"/>
      <c r="S185" s="326"/>
      <c r="T185" s="326"/>
      <c r="U185" s="326"/>
      <c r="V185" s="326"/>
      <c r="W185" s="326"/>
      <c r="X185" s="326"/>
      <c r="Y185" s="326"/>
      <c r="Z185" s="326"/>
      <c r="AA185" s="326"/>
      <c r="AB185" s="326"/>
    </row>
    <row r="186" spans="1:28" ht="72">
      <c r="A186" s="333">
        <f t="shared" si="2"/>
        <v>184</v>
      </c>
      <c r="B186" s="432" t="s">
        <v>5504</v>
      </c>
      <c r="C186" s="443" t="s">
        <v>5906</v>
      </c>
      <c r="D186" s="444" t="s">
        <v>5907</v>
      </c>
      <c r="E186" s="443" t="s">
        <v>5908</v>
      </c>
      <c r="F186" s="443" t="s">
        <v>222</v>
      </c>
      <c r="G186" s="443" t="s">
        <v>40</v>
      </c>
      <c r="H186" s="444" t="s">
        <v>5909</v>
      </c>
      <c r="I186" s="445" t="s">
        <v>5509</v>
      </c>
      <c r="J186" s="444" t="s">
        <v>5910</v>
      </c>
      <c r="K186" s="444" t="s">
        <v>5911</v>
      </c>
      <c r="L186" s="444" t="s">
        <v>5912</v>
      </c>
      <c r="M186" s="433" t="s">
        <v>8</v>
      </c>
      <c r="N186" s="522">
        <v>46258</v>
      </c>
      <c r="O186" s="326"/>
      <c r="P186" s="326"/>
      <c r="Q186" s="326"/>
      <c r="R186" s="326"/>
      <c r="S186" s="326"/>
      <c r="T186" s="326"/>
      <c r="U186" s="326"/>
      <c r="V186" s="326"/>
      <c r="W186" s="326"/>
      <c r="X186" s="326"/>
      <c r="Y186" s="326"/>
      <c r="Z186" s="326"/>
      <c r="AA186" s="326"/>
      <c r="AB186" s="326"/>
    </row>
    <row r="187" spans="1:28" ht="72">
      <c r="A187" s="333">
        <f t="shared" si="2"/>
        <v>185</v>
      </c>
      <c r="B187" s="432" t="s">
        <v>5504</v>
      </c>
      <c r="C187" s="443" t="s">
        <v>5913</v>
      </c>
      <c r="D187" s="444" t="s">
        <v>5914</v>
      </c>
      <c r="E187" s="443" t="s">
        <v>5915</v>
      </c>
      <c r="F187" s="443" t="s">
        <v>403</v>
      </c>
      <c r="G187" s="443" t="s">
        <v>41</v>
      </c>
      <c r="H187" s="444" t="s">
        <v>5916</v>
      </c>
      <c r="I187" s="445" t="s">
        <v>5509</v>
      </c>
      <c r="J187" s="444" t="s">
        <v>5910</v>
      </c>
      <c r="K187" s="444" t="s">
        <v>5911</v>
      </c>
      <c r="L187" s="444" t="s">
        <v>5917</v>
      </c>
      <c r="M187" s="433" t="s">
        <v>8</v>
      </c>
      <c r="N187" s="522">
        <v>46258</v>
      </c>
      <c r="O187" s="326"/>
      <c r="P187" s="326"/>
      <c r="Q187" s="326"/>
      <c r="R187" s="326"/>
      <c r="S187" s="326"/>
      <c r="T187" s="326"/>
      <c r="U187" s="326"/>
      <c r="V187" s="326"/>
      <c r="W187" s="326"/>
      <c r="X187" s="326"/>
      <c r="Y187" s="326"/>
      <c r="Z187" s="326"/>
      <c r="AA187" s="326"/>
      <c r="AB187" s="326"/>
    </row>
    <row r="188" spans="1:28" ht="72">
      <c r="A188" s="333">
        <f t="shared" si="2"/>
        <v>186</v>
      </c>
      <c r="B188" s="432" t="s">
        <v>5504</v>
      </c>
      <c r="C188" s="443" t="s">
        <v>5918</v>
      </c>
      <c r="D188" s="444" t="s">
        <v>5919</v>
      </c>
      <c r="E188" s="443" t="s">
        <v>5920</v>
      </c>
      <c r="F188" s="443" t="s">
        <v>222</v>
      </c>
      <c r="G188" s="443" t="s">
        <v>40</v>
      </c>
      <c r="H188" s="444" t="s">
        <v>5921</v>
      </c>
      <c r="I188" s="445" t="s">
        <v>5509</v>
      </c>
      <c r="J188" s="444" t="s">
        <v>5922</v>
      </c>
      <c r="K188" s="444" t="s">
        <v>5923</v>
      </c>
      <c r="L188" s="444" t="s">
        <v>5924</v>
      </c>
      <c r="M188" s="433" t="s">
        <v>8</v>
      </c>
      <c r="N188" s="522">
        <v>46258</v>
      </c>
      <c r="O188" s="326"/>
      <c r="P188" s="326"/>
      <c r="Q188" s="326"/>
      <c r="R188" s="326"/>
      <c r="S188" s="326"/>
      <c r="T188" s="326"/>
      <c r="U188" s="326"/>
      <c r="V188" s="326"/>
      <c r="W188" s="326"/>
      <c r="X188" s="326"/>
      <c r="Y188" s="326"/>
      <c r="Z188" s="326"/>
      <c r="AA188" s="326"/>
      <c r="AB188" s="326"/>
    </row>
    <row r="189" spans="1:28" ht="72">
      <c r="A189" s="333">
        <f t="shared" si="2"/>
        <v>187</v>
      </c>
      <c r="B189" s="432" t="s">
        <v>5504</v>
      </c>
      <c r="C189" s="443" t="s">
        <v>5925</v>
      </c>
      <c r="D189" s="444" t="s">
        <v>5926</v>
      </c>
      <c r="E189" s="443" t="s">
        <v>5927</v>
      </c>
      <c r="F189" s="443" t="s">
        <v>403</v>
      </c>
      <c r="G189" s="443" t="s">
        <v>41</v>
      </c>
      <c r="H189" s="444" t="s">
        <v>5928</v>
      </c>
      <c r="I189" s="445" t="s">
        <v>5509</v>
      </c>
      <c r="J189" s="444" t="s">
        <v>5922</v>
      </c>
      <c r="K189" s="444" t="s">
        <v>5923</v>
      </c>
      <c r="L189" s="444" t="s">
        <v>5929</v>
      </c>
      <c r="M189" s="433" t="s">
        <v>8</v>
      </c>
      <c r="N189" s="522">
        <v>46258</v>
      </c>
      <c r="O189" s="326"/>
      <c r="P189" s="326"/>
      <c r="Q189" s="326"/>
      <c r="R189" s="326"/>
      <c r="S189" s="326"/>
      <c r="T189" s="326"/>
      <c r="U189" s="326"/>
      <c r="V189" s="326"/>
      <c r="W189" s="326"/>
      <c r="X189" s="326"/>
      <c r="Y189" s="326"/>
      <c r="Z189" s="326"/>
      <c r="AA189" s="326"/>
      <c r="AB189" s="326"/>
    </row>
    <row r="190" spans="1:28" ht="72">
      <c r="A190" s="333">
        <f t="shared" si="2"/>
        <v>188</v>
      </c>
      <c r="B190" s="432" t="s">
        <v>5504</v>
      </c>
      <c r="C190" s="443" t="s">
        <v>5930</v>
      </c>
      <c r="D190" s="444" t="s">
        <v>5931</v>
      </c>
      <c r="E190" s="443" t="s">
        <v>5932</v>
      </c>
      <c r="F190" s="443" t="s">
        <v>222</v>
      </c>
      <c r="G190" s="443" t="s">
        <v>40</v>
      </c>
      <c r="H190" s="444" t="s">
        <v>5933</v>
      </c>
      <c r="I190" s="445" t="s">
        <v>5509</v>
      </c>
      <c r="J190" s="444" t="s">
        <v>5934</v>
      </c>
      <c r="K190" s="444" t="s">
        <v>5935</v>
      </c>
      <c r="L190" s="444" t="s">
        <v>5936</v>
      </c>
      <c r="M190" s="433" t="s">
        <v>8</v>
      </c>
      <c r="N190" s="522">
        <v>46258</v>
      </c>
      <c r="O190" s="326"/>
      <c r="P190" s="326"/>
      <c r="Q190" s="326"/>
      <c r="R190" s="326"/>
      <c r="S190" s="326"/>
      <c r="T190" s="326"/>
      <c r="U190" s="326"/>
      <c r="V190" s="326"/>
      <c r="W190" s="326"/>
      <c r="X190" s="326"/>
      <c r="Y190" s="326"/>
      <c r="Z190" s="326"/>
      <c r="AA190" s="326"/>
      <c r="AB190" s="326"/>
    </row>
    <row r="191" spans="1:28" ht="72">
      <c r="A191" s="333">
        <f t="shared" si="2"/>
        <v>189</v>
      </c>
      <c r="B191" s="432" t="s">
        <v>5504</v>
      </c>
      <c r="C191" s="443" t="s">
        <v>5937</v>
      </c>
      <c r="D191" s="444" t="s">
        <v>5938</v>
      </c>
      <c r="E191" s="443" t="s">
        <v>5939</v>
      </c>
      <c r="F191" s="443" t="s">
        <v>222</v>
      </c>
      <c r="G191" s="443" t="s">
        <v>40</v>
      </c>
      <c r="H191" s="444" t="s">
        <v>5940</v>
      </c>
      <c r="I191" s="445" t="s">
        <v>5509</v>
      </c>
      <c r="J191" s="444" t="s">
        <v>5941</v>
      </c>
      <c r="K191" s="444" t="s">
        <v>5942</v>
      </c>
      <c r="L191" s="444" t="s">
        <v>5943</v>
      </c>
      <c r="M191" s="433" t="s">
        <v>8</v>
      </c>
      <c r="N191" s="522">
        <v>46258</v>
      </c>
      <c r="O191" s="326"/>
      <c r="P191" s="326"/>
      <c r="Q191" s="326"/>
      <c r="R191" s="326"/>
      <c r="S191" s="326"/>
      <c r="T191" s="326"/>
      <c r="U191" s="326"/>
      <c r="V191" s="326"/>
      <c r="W191" s="326"/>
      <c r="X191" s="326"/>
      <c r="Y191" s="326"/>
      <c r="Z191" s="326"/>
      <c r="AA191" s="326"/>
      <c r="AB191" s="326"/>
    </row>
    <row r="192" spans="1:28" ht="72">
      <c r="A192" s="333">
        <f t="shared" si="2"/>
        <v>190</v>
      </c>
      <c r="B192" s="432" t="s">
        <v>5504</v>
      </c>
      <c r="C192" s="443" t="s">
        <v>5944</v>
      </c>
      <c r="D192" s="444" t="s">
        <v>5945</v>
      </c>
      <c r="E192" s="443" t="s">
        <v>5946</v>
      </c>
      <c r="F192" s="443" t="s">
        <v>403</v>
      </c>
      <c r="G192" s="443" t="s">
        <v>41</v>
      </c>
      <c r="H192" s="444" t="s">
        <v>5947</v>
      </c>
      <c r="I192" s="445" t="s">
        <v>5509</v>
      </c>
      <c r="J192" s="444" t="s">
        <v>5941</v>
      </c>
      <c r="K192" s="444" t="s">
        <v>5942</v>
      </c>
      <c r="L192" s="444" t="s">
        <v>5917</v>
      </c>
      <c r="M192" s="433" t="s">
        <v>8</v>
      </c>
      <c r="N192" s="522">
        <v>46258</v>
      </c>
      <c r="O192" s="326"/>
      <c r="P192" s="326"/>
      <c r="Q192" s="326"/>
      <c r="R192" s="326"/>
      <c r="S192" s="326"/>
      <c r="T192" s="326"/>
      <c r="U192" s="326"/>
      <c r="V192" s="326"/>
      <c r="W192" s="326"/>
      <c r="X192" s="326"/>
      <c r="Y192" s="326"/>
      <c r="Z192" s="326"/>
      <c r="AA192" s="326"/>
      <c r="AB192" s="326"/>
    </row>
    <row r="193" spans="1:28" ht="72">
      <c r="A193" s="333">
        <f t="shared" si="2"/>
        <v>191</v>
      </c>
      <c r="B193" s="432" t="s">
        <v>5504</v>
      </c>
      <c r="C193" s="446" t="s">
        <v>5948</v>
      </c>
      <c r="D193" s="447" t="s">
        <v>5949</v>
      </c>
      <c r="E193" s="446" t="s">
        <v>5950</v>
      </c>
      <c r="F193" s="446" t="s">
        <v>403</v>
      </c>
      <c r="G193" s="446" t="s">
        <v>41</v>
      </c>
      <c r="H193" s="447" t="s">
        <v>5951</v>
      </c>
      <c r="I193" s="448" t="s">
        <v>5509</v>
      </c>
      <c r="J193" s="447" t="s">
        <v>5934</v>
      </c>
      <c r="K193" s="447" t="s">
        <v>5935</v>
      </c>
      <c r="L193" s="447" t="s">
        <v>5917</v>
      </c>
      <c r="M193" s="433" t="s">
        <v>8</v>
      </c>
      <c r="N193" s="522">
        <v>46258</v>
      </c>
      <c r="O193" s="326"/>
      <c r="P193" s="326"/>
      <c r="Q193" s="326"/>
      <c r="R193" s="326"/>
      <c r="S193" s="326"/>
      <c r="T193" s="326"/>
      <c r="U193" s="326"/>
      <c r="V193" s="326"/>
      <c r="W193" s="326"/>
      <c r="X193" s="326"/>
      <c r="Y193" s="326"/>
      <c r="Z193" s="326"/>
      <c r="AA193" s="326"/>
      <c r="AB193" s="326"/>
    </row>
    <row r="194" spans="1:28" ht="72">
      <c r="A194" s="333">
        <f t="shared" si="2"/>
        <v>192</v>
      </c>
      <c r="B194" s="432" t="s">
        <v>5504</v>
      </c>
      <c r="C194" s="443" t="s">
        <v>5952</v>
      </c>
      <c r="D194" s="444" t="s">
        <v>5953</v>
      </c>
      <c r="E194" s="443" t="s">
        <v>5954</v>
      </c>
      <c r="F194" s="443" t="s">
        <v>222</v>
      </c>
      <c r="G194" s="443" t="s">
        <v>40</v>
      </c>
      <c r="H194" s="444" t="s">
        <v>5955</v>
      </c>
      <c r="I194" s="445" t="s">
        <v>5509</v>
      </c>
      <c r="J194" s="444" t="s">
        <v>5956</v>
      </c>
      <c r="K194" s="444" t="s">
        <v>5957</v>
      </c>
      <c r="L194" s="444" t="s">
        <v>5958</v>
      </c>
      <c r="M194" s="433" t="s">
        <v>8</v>
      </c>
      <c r="N194" s="522">
        <v>46258</v>
      </c>
      <c r="O194" s="326"/>
      <c r="P194" s="326"/>
      <c r="Q194" s="326"/>
      <c r="R194" s="326"/>
      <c r="S194" s="326"/>
      <c r="T194" s="326"/>
      <c r="U194" s="326"/>
      <c r="V194" s="326"/>
      <c r="W194" s="326"/>
      <c r="X194" s="326"/>
      <c r="Y194" s="326"/>
      <c r="Z194" s="326"/>
      <c r="AA194" s="326"/>
      <c r="AB194" s="326"/>
    </row>
    <row r="195" spans="1:28" ht="72">
      <c r="A195" s="333">
        <f t="shared" si="2"/>
        <v>193</v>
      </c>
      <c r="B195" s="432" t="s">
        <v>5504</v>
      </c>
      <c r="C195" s="443" t="s">
        <v>5959</v>
      </c>
      <c r="D195" s="444" t="s">
        <v>5960</v>
      </c>
      <c r="E195" s="443" t="s">
        <v>5961</v>
      </c>
      <c r="F195" s="443" t="s">
        <v>403</v>
      </c>
      <c r="G195" s="443" t="s">
        <v>41</v>
      </c>
      <c r="H195" s="444" t="s">
        <v>5962</v>
      </c>
      <c r="I195" s="445" t="s">
        <v>5509</v>
      </c>
      <c r="J195" s="444" t="s">
        <v>5956</v>
      </c>
      <c r="K195" s="444" t="s">
        <v>5957</v>
      </c>
      <c r="L195" s="444" t="s">
        <v>5917</v>
      </c>
      <c r="M195" s="433" t="s">
        <v>8</v>
      </c>
      <c r="N195" s="522">
        <v>46258</v>
      </c>
      <c r="O195" s="326"/>
      <c r="P195" s="326"/>
      <c r="Q195" s="326"/>
      <c r="R195" s="326"/>
      <c r="S195" s="326"/>
      <c r="T195" s="326"/>
      <c r="U195" s="326"/>
      <c r="V195" s="326"/>
      <c r="W195" s="326"/>
      <c r="X195" s="326"/>
      <c r="Y195" s="326"/>
      <c r="Z195" s="326"/>
      <c r="AA195" s="326"/>
      <c r="AB195" s="326"/>
    </row>
    <row r="196" spans="1:28" ht="72">
      <c r="A196" s="333">
        <f t="shared" si="2"/>
        <v>194</v>
      </c>
      <c r="B196" s="432" t="s">
        <v>5504</v>
      </c>
      <c r="C196" s="443" t="s">
        <v>5963</v>
      </c>
      <c r="D196" s="444" t="s">
        <v>5964</v>
      </c>
      <c r="E196" s="443" t="s">
        <v>5965</v>
      </c>
      <c r="F196" s="443" t="s">
        <v>222</v>
      </c>
      <c r="G196" s="443" t="s">
        <v>40</v>
      </c>
      <c r="H196" s="444" t="s">
        <v>5966</v>
      </c>
      <c r="I196" s="445" t="s">
        <v>5509</v>
      </c>
      <c r="J196" s="444" t="s">
        <v>5967</v>
      </c>
      <c r="K196" s="444" t="s">
        <v>5968</v>
      </c>
      <c r="L196" s="444" t="s">
        <v>5969</v>
      </c>
      <c r="M196" s="433" t="s">
        <v>9</v>
      </c>
      <c r="N196" s="522">
        <v>46258</v>
      </c>
      <c r="O196" s="326"/>
      <c r="P196" s="326"/>
      <c r="Q196" s="326"/>
      <c r="R196" s="326"/>
      <c r="S196" s="326"/>
      <c r="T196" s="326"/>
      <c r="U196" s="326"/>
      <c r="V196" s="326"/>
      <c r="W196" s="326"/>
      <c r="X196" s="326"/>
      <c r="Y196" s="326"/>
      <c r="Z196" s="326"/>
      <c r="AA196" s="326"/>
      <c r="AB196" s="326"/>
    </row>
    <row r="197" spans="1:28" ht="72">
      <c r="A197" s="333">
        <f t="shared" ref="A197:A229" si="3">A196+1</f>
        <v>195</v>
      </c>
      <c r="B197" s="432" t="s">
        <v>5504</v>
      </c>
      <c r="C197" s="443" t="s">
        <v>5970</v>
      </c>
      <c r="D197" s="444" t="s">
        <v>5971</v>
      </c>
      <c r="E197" s="443" t="s">
        <v>5972</v>
      </c>
      <c r="F197" s="443" t="s">
        <v>403</v>
      </c>
      <c r="G197" s="443" t="s">
        <v>41</v>
      </c>
      <c r="H197" s="444" t="s">
        <v>5973</v>
      </c>
      <c r="I197" s="445" t="s">
        <v>5509</v>
      </c>
      <c r="J197" s="444" t="s">
        <v>5967</v>
      </c>
      <c r="K197" s="444" t="s">
        <v>5968</v>
      </c>
      <c r="L197" s="444" t="s">
        <v>5917</v>
      </c>
      <c r="M197" s="433" t="s">
        <v>8</v>
      </c>
      <c r="N197" s="522">
        <v>46258</v>
      </c>
      <c r="O197" s="326"/>
      <c r="P197" s="326"/>
      <c r="Q197" s="326"/>
      <c r="R197" s="326"/>
      <c r="S197" s="326"/>
      <c r="T197" s="326"/>
      <c r="U197" s="326"/>
      <c r="V197" s="326"/>
      <c r="W197" s="326"/>
      <c r="X197" s="326"/>
      <c r="Y197" s="326"/>
      <c r="Z197" s="326"/>
      <c r="AA197" s="326"/>
      <c r="AB197" s="326"/>
    </row>
    <row r="198" spans="1:28" ht="72">
      <c r="A198" s="333">
        <f t="shared" si="3"/>
        <v>196</v>
      </c>
      <c r="B198" s="432" t="s">
        <v>5504</v>
      </c>
      <c r="C198" s="443" t="s">
        <v>5974</v>
      </c>
      <c r="D198" s="444" t="s">
        <v>5975</v>
      </c>
      <c r="E198" s="443" t="s">
        <v>5976</v>
      </c>
      <c r="F198" s="443" t="s">
        <v>222</v>
      </c>
      <c r="G198" s="443" t="s">
        <v>40</v>
      </c>
      <c r="H198" s="444" t="s">
        <v>5977</v>
      </c>
      <c r="I198" s="445" t="s">
        <v>5509</v>
      </c>
      <c r="J198" s="444" t="s">
        <v>5978</v>
      </c>
      <c r="K198" s="444" t="s">
        <v>5979</v>
      </c>
      <c r="L198" s="444" t="s">
        <v>5980</v>
      </c>
      <c r="M198" s="433" t="s">
        <v>8</v>
      </c>
      <c r="N198" s="522">
        <v>46258</v>
      </c>
      <c r="O198" s="326"/>
      <c r="P198" s="326"/>
      <c r="Q198" s="326"/>
      <c r="R198" s="326"/>
      <c r="S198" s="326"/>
      <c r="T198" s="326"/>
      <c r="U198" s="326"/>
      <c r="V198" s="326"/>
      <c r="W198" s="326"/>
      <c r="X198" s="326"/>
      <c r="Y198" s="326"/>
      <c r="Z198" s="326"/>
      <c r="AA198" s="326"/>
      <c r="AB198" s="326"/>
    </row>
    <row r="199" spans="1:28" ht="72">
      <c r="A199" s="333">
        <f t="shared" si="3"/>
        <v>197</v>
      </c>
      <c r="B199" s="432" t="s">
        <v>5504</v>
      </c>
      <c r="C199" s="443" t="s">
        <v>5981</v>
      </c>
      <c r="D199" s="444" t="s">
        <v>5982</v>
      </c>
      <c r="E199" s="443" t="s">
        <v>5983</v>
      </c>
      <c r="F199" s="443" t="s">
        <v>403</v>
      </c>
      <c r="G199" s="443" t="s">
        <v>41</v>
      </c>
      <c r="H199" s="444" t="s">
        <v>5984</v>
      </c>
      <c r="I199" s="445" t="s">
        <v>5509</v>
      </c>
      <c r="J199" s="444" t="s">
        <v>5978</v>
      </c>
      <c r="K199" s="444" t="s">
        <v>5979</v>
      </c>
      <c r="L199" s="444" t="s">
        <v>5929</v>
      </c>
      <c r="M199" s="433" t="s">
        <v>8</v>
      </c>
      <c r="N199" s="522">
        <v>46258</v>
      </c>
      <c r="O199" s="326"/>
      <c r="P199" s="326"/>
      <c r="Q199" s="326"/>
      <c r="R199" s="326"/>
      <c r="S199" s="326"/>
      <c r="T199" s="326"/>
      <c r="U199" s="326"/>
      <c r="V199" s="326"/>
      <c r="W199" s="326"/>
      <c r="X199" s="326"/>
      <c r="Y199" s="326"/>
      <c r="Z199" s="326"/>
      <c r="AA199" s="326"/>
      <c r="AB199" s="326"/>
    </row>
    <row r="200" spans="1:28" ht="72">
      <c r="A200" s="333">
        <f t="shared" si="3"/>
        <v>198</v>
      </c>
      <c r="B200" s="432" t="s">
        <v>5504</v>
      </c>
      <c r="C200" s="443" t="s">
        <v>5985</v>
      </c>
      <c r="D200" s="444" t="s">
        <v>5986</v>
      </c>
      <c r="E200" s="443" t="s">
        <v>5987</v>
      </c>
      <c r="F200" s="443" t="s">
        <v>222</v>
      </c>
      <c r="G200" s="443" t="s">
        <v>40</v>
      </c>
      <c r="H200" s="444" t="s">
        <v>5988</v>
      </c>
      <c r="I200" s="445" t="s">
        <v>5509</v>
      </c>
      <c r="J200" s="444" t="s">
        <v>5989</v>
      </c>
      <c r="K200" s="444" t="s">
        <v>5990</v>
      </c>
      <c r="L200" s="444" t="s">
        <v>5991</v>
      </c>
      <c r="M200" s="433" t="s">
        <v>8</v>
      </c>
      <c r="N200" s="522">
        <v>46258</v>
      </c>
      <c r="O200" s="326"/>
      <c r="P200" s="326"/>
      <c r="Q200" s="326"/>
      <c r="R200" s="326"/>
      <c r="S200" s="326"/>
      <c r="T200" s="326"/>
      <c r="U200" s="326"/>
      <c r="V200" s="326"/>
      <c r="W200" s="326"/>
      <c r="X200" s="326"/>
      <c r="Y200" s="326"/>
      <c r="Z200" s="326"/>
      <c r="AA200" s="326"/>
      <c r="AB200" s="326"/>
    </row>
    <row r="201" spans="1:28" ht="72">
      <c r="A201" s="333">
        <f t="shared" si="3"/>
        <v>199</v>
      </c>
      <c r="B201" s="432" t="s">
        <v>5504</v>
      </c>
      <c r="C201" s="443" t="s">
        <v>5992</v>
      </c>
      <c r="D201" s="444" t="s">
        <v>5993</v>
      </c>
      <c r="E201" s="443" t="s">
        <v>5994</v>
      </c>
      <c r="F201" s="443" t="s">
        <v>403</v>
      </c>
      <c r="G201" s="443" t="s">
        <v>41</v>
      </c>
      <c r="H201" s="444" t="s">
        <v>5995</v>
      </c>
      <c r="I201" s="445" t="s">
        <v>5509</v>
      </c>
      <c r="J201" s="444" t="s">
        <v>5989</v>
      </c>
      <c r="K201" s="444" t="s">
        <v>5990</v>
      </c>
      <c r="L201" s="444" t="s">
        <v>5929</v>
      </c>
      <c r="M201" s="433" t="s">
        <v>8</v>
      </c>
      <c r="N201" s="522">
        <v>46258</v>
      </c>
      <c r="O201" s="326"/>
      <c r="P201" s="326"/>
      <c r="Q201" s="326"/>
      <c r="R201" s="326"/>
      <c r="S201" s="326"/>
      <c r="T201" s="326"/>
      <c r="U201" s="326"/>
      <c r="V201" s="326"/>
      <c r="W201" s="326"/>
      <c r="X201" s="326"/>
      <c r="Y201" s="326"/>
      <c r="Z201" s="326"/>
      <c r="AA201" s="326"/>
      <c r="AB201" s="326"/>
    </row>
    <row r="202" spans="1:28" ht="57.75">
      <c r="A202" s="333">
        <f t="shared" si="3"/>
        <v>200</v>
      </c>
      <c r="B202" s="432" t="s">
        <v>5504</v>
      </c>
      <c r="C202" s="443" t="s">
        <v>5996</v>
      </c>
      <c r="D202" s="444" t="s">
        <v>5997</v>
      </c>
      <c r="E202" s="443" t="s">
        <v>5998</v>
      </c>
      <c r="F202" s="443" t="s">
        <v>222</v>
      </c>
      <c r="G202" s="443" t="s">
        <v>40</v>
      </c>
      <c r="H202" s="444" t="s">
        <v>5999</v>
      </c>
      <c r="I202" s="445" t="s">
        <v>5509</v>
      </c>
      <c r="J202" s="444" t="s">
        <v>6000</v>
      </c>
      <c r="K202" s="444" t="s">
        <v>6001</v>
      </c>
      <c r="L202" s="444" t="s">
        <v>6002</v>
      </c>
      <c r="M202" s="433" t="s">
        <v>8</v>
      </c>
      <c r="N202" s="522">
        <v>46258</v>
      </c>
      <c r="O202" s="326"/>
      <c r="P202" s="326"/>
      <c r="Q202" s="326"/>
      <c r="R202" s="326"/>
      <c r="S202" s="326"/>
      <c r="T202" s="326"/>
      <c r="U202" s="326"/>
      <c r="V202" s="326"/>
      <c r="W202" s="326"/>
      <c r="X202" s="326"/>
      <c r="Y202" s="326"/>
      <c r="Z202" s="326"/>
      <c r="AA202" s="326"/>
      <c r="AB202" s="326"/>
    </row>
    <row r="203" spans="1:28" ht="57.75">
      <c r="A203" s="333">
        <f t="shared" si="3"/>
        <v>201</v>
      </c>
      <c r="B203" s="432" t="s">
        <v>5504</v>
      </c>
      <c r="C203" s="443" t="s">
        <v>6003</v>
      </c>
      <c r="D203" s="444" t="s">
        <v>6004</v>
      </c>
      <c r="E203" s="443" t="s">
        <v>6005</v>
      </c>
      <c r="F203" s="443" t="s">
        <v>403</v>
      </c>
      <c r="G203" s="443" t="s">
        <v>41</v>
      </c>
      <c r="H203" s="444" t="s">
        <v>6006</v>
      </c>
      <c r="I203" s="445" t="s">
        <v>5509</v>
      </c>
      <c r="J203" s="444" t="s">
        <v>6000</v>
      </c>
      <c r="K203" s="444" t="s">
        <v>6001</v>
      </c>
      <c r="L203" s="444" t="s">
        <v>5929</v>
      </c>
      <c r="M203" s="433" t="s">
        <v>8</v>
      </c>
      <c r="N203" s="522">
        <v>46258</v>
      </c>
      <c r="O203" s="326"/>
      <c r="P203" s="326"/>
      <c r="Q203" s="326"/>
      <c r="R203" s="326"/>
      <c r="S203" s="326"/>
      <c r="T203" s="326"/>
      <c r="U203" s="326"/>
      <c r="V203" s="326"/>
      <c r="W203" s="326"/>
      <c r="X203" s="326"/>
      <c r="Y203" s="326"/>
      <c r="Z203" s="326"/>
      <c r="AA203" s="326"/>
      <c r="AB203" s="326"/>
    </row>
    <row r="204" spans="1:28" ht="72">
      <c r="A204" s="333">
        <f t="shared" si="3"/>
        <v>202</v>
      </c>
      <c r="B204" s="432" t="s">
        <v>5504</v>
      </c>
      <c r="C204" s="443" t="s">
        <v>6007</v>
      </c>
      <c r="D204" s="444" t="s">
        <v>6008</v>
      </c>
      <c r="E204" s="443" t="s">
        <v>6009</v>
      </c>
      <c r="F204" s="443" t="s">
        <v>222</v>
      </c>
      <c r="G204" s="443" t="s">
        <v>40</v>
      </c>
      <c r="H204" s="444" t="s">
        <v>6010</v>
      </c>
      <c r="I204" s="445" t="s">
        <v>5509</v>
      </c>
      <c r="J204" s="444" t="s">
        <v>6011</v>
      </c>
      <c r="K204" s="444" t="s">
        <v>6012</v>
      </c>
      <c r="L204" s="444" t="s">
        <v>6013</v>
      </c>
      <c r="M204" s="433" t="s">
        <v>8</v>
      </c>
      <c r="N204" s="522">
        <v>46258</v>
      </c>
      <c r="O204" s="326"/>
      <c r="P204" s="326"/>
      <c r="Q204" s="326"/>
      <c r="R204" s="326"/>
      <c r="S204" s="326"/>
      <c r="T204" s="326"/>
      <c r="U204" s="326"/>
      <c r="V204" s="326"/>
      <c r="W204" s="326"/>
      <c r="X204" s="326"/>
      <c r="Y204" s="326"/>
      <c r="Z204" s="326"/>
      <c r="AA204" s="326"/>
      <c r="AB204" s="326"/>
    </row>
    <row r="205" spans="1:28" ht="72">
      <c r="A205" s="333">
        <f t="shared" si="3"/>
        <v>203</v>
      </c>
      <c r="B205" s="432" t="s">
        <v>5504</v>
      </c>
      <c r="C205" s="443" t="s">
        <v>6014</v>
      </c>
      <c r="D205" s="444" t="s">
        <v>6015</v>
      </c>
      <c r="E205" s="443" t="s">
        <v>6016</v>
      </c>
      <c r="F205" s="443" t="s">
        <v>403</v>
      </c>
      <c r="G205" s="443" t="s">
        <v>41</v>
      </c>
      <c r="H205" s="444" t="s">
        <v>6017</v>
      </c>
      <c r="I205" s="445" t="s">
        <v>5509</v>
      </c>
      <c r="J205" s="444" t="s">
        <v>6011</v>
      </c>
      <c r="K205" s="444" t="s">
        <v>6012</v>
      </c>
      <c r="L205" s="444" t="s">
        <v>5929</v>
      </c>
      <c r="M205" s="433" t="s">
        <v>8</v>
      </c>
      <c r="N205" s="522">
        <v>46258</v>
      </c>
      <c r="O205" s="326"/>
      <c r="P205" s="326"/>
      <c r="Q205" s="326"/>
      <c r="R205" s="326"/>
      <c r="S205" s="326"/>
      <c r="T205" s="326"/>
      <c r="U205" s="326"/>
      <c r="V205" s="326"/>
      <c r="W205" s="326"/>
      <c r="X205" s="326"/>
      <c r="Y205" s="326"/>
      <c r="Z205" s="326"/>
      <c r="AA205" s="326"/>
      <c r="AB205" s="326"/>
    </row>
    <row r="206" spans="1:28" ht="72">
      <c r="A206" s="333">
        <f t="shared" si="3"/>
        <v>204</v>
      </c>
      <c r="B206" s="432" t="s">
        <v>5504</v>
      </c>
      <c r="C206" s="443" t="s">
        <v>6018</v>
      </c>
      <c r="D206" s="444" t="s">
        <v>6019</v>
      </c>
      <c r="E206" s="443" t="s">
        <v>6020</v>
      </c>
      <c r="F206" s="443" t="s">
        <v>222</v>
      </c>
      <c r="G206" s="443" t="s">
        <v>40</v>
      </c>
      <c r="H206" s="444" t="s">
        <v>6021</v>
      </c>
      <c r="I206" s="445" t="s">
        <v>5509</v>
      </c>
      <c r="J206" s="444" t="s">
        <v>6022</v>
      </c>
      <c r="K206" s="444" t="s">
        <v>6023</v>
      </c>
      <c r="L206" s="444" t="s">
        <v>6024</v>
      </c>
      <c r="M206" s="433" t="s">
        <v>8</v>
      </c>
      <c r="N206" s="522">
        <v>46258</v>
      </c>
      <c r="O206" s="326"/>
      <c r="P206" s="326"/>
      <c r="Q206" s="326"/>
      <c r="R206" s="326"/>
      <c r="S206" s="326"/>
      <c r="T206" s="326"/>
      <c r="U206" s="326"/>
      <c r="V206" s="326"/>
      <c r="W206" s="326"/>
      <c r="X206" s="326"/>
      <c r="Y206" s="326"/>
      <c r="Z206" s="326"/>
      <c r="AA206" s="326"/>
      <c r="AB206" s="326"/>
    </row>
    <row r="207" spans="1:28" ht="72">
      <c r="A207" s="333">
        <f t="shared" si="3"/>
        <v>205</v>
      </c>
      <c r="B207" s="432" t="s">
        <v>5504</v>
      </c>
      <c r="C207" s="443" t="s">
        <v>6025</v>
      </c>
      <c r="D207" s="444" t="s">
        <v>6026</v>
      </c>
      <c r="E207" s="443" t="s">
        <v>6027</v>
      </c>
      <c r="F207" s="443" t="s">
        <v>222</v>
      </c>
      <c r="G207" s="443" t="s">
        <v>39</v>
      </c>
      <c r="H207" s="444" t="s">
        <v>6028</v>
      </c>
      <c r="I207" s="445" t="s">
        <v>5509</v>
      </c>
      <c r="J207" s="444" t="s">
        <v>6022</v>
      </c>
      <c r="K207" s="444" t="s">
        <v>6029</v>
      </c>
      <c r="L207" s="444" t="s">
        <v>6030</v>
      </c>
      <c r="M207" s="433" t="s">
        <v>9</v>
      </c>
      <c r="N207" s="522">
        <v>46258</v>
      </c>
      <c r="O207" s="326"/>
      <c r="P207" s="326"/>
      <c r="Q207" s="326"/>
      <c r="R207" s="326"/>
      <c r="S207" s="326"/>
      <c r="T207" s="326"/>
      <c r="U207" s="326"/>
      <c r="V207" s="326"/>
      <c r="W207" s="326"/>
      <c r="X207" s="326"/>
      <c r="Y207" s="326"/>
      <c r="Z207" s="326"/>
      <c r="AA207" s="326"/>
      <c r="AB207" s="326"/>
    </row>
    <row r="208" spans="1:28" ht="72">
      <c r="A208" s="333">
        <f t="shared" si="3"/>
        <v>206</v>
      </c>
      <c r="B208" s="432" t="s">
        <v>5504</v>
      </c>
      <c r="C208" s="443" t="s">
        <v>6031</v>
      </c>
      <c r="D208" s="444" t="s">
        <v>6032</v>
      </c>
      <c r="E208" s="443" t="s">
        <v>6033</v>
      </c>
      <c r="F208" s="443" t="s">
        <v>403</v>
      </c>
      <c r="G208" s="443" t="s">
        <v>39</v>
      </c>
      <c r="H208" s="444" t="s">
        <v>6034</v>
      </c>
      <c r="I208" s="445" t="s">
        <v>5509</v>
      </c>
      <c r="J208" s="444" t="s">
        <v>6022</v>
      </c>
      <c r="K208" s="444" t="s">
        <v>6035</v>
      </c>
      <c r="L208" s="444" t="s">
        <v>6036</v>
      </c>
      <c r="M208" s="433" t="s">
        <v>9</v>
      </c>
      <c r="N208" s="522">
        <v>46258</v>
      </c>
      <c r="O208" s="326"/>
      <c r="P208" s="326"/>
      <c r="Q208" s="326"/>
      <c r="R208" s="326"/>
      <c r="S208" s="326"/>
      <c r="T208" s="326"/>
      <c r="U208" s="326"/>
      <c r="V208" s="326"/>
      <c r="W208" s="326"/>
      <c r="X208" s="326"/>
      <c r="Y208" s="326"/>
      <c r="Z208" s="326"/>
      <c r="AA208" s="326"/>
      <c r="AB208" s="326"/>
    </row>
    <row r="209" spans="1:28" ht="72">
      <c r="A209" s="333">
        <f t="shared" si="3"/>
        <v>207</v>
      </c>
      <c r="B209" s="432" t="s">
        <v>5504</v>
      </c>
      <c r="C209" s="443" t="s">
        <v>6037</v>
      </c>
      <c r="D209" s="444" t="s">
        <v>6038</v>
      </c>
      <c r="E209" s="443" t="s">
        <v>6039</v>
      </c>
      <c r="F209" s="443" t="s">
        <v>403</v>
      </c>
      <c r="G209" s="443" t="s">
        <v>39</v>
      </c>
      <c r="H209" s="444" t="s">
        <v>6040</v>
      </c>
      <c r="I209" s="445" t="s">
        <v>5509</v>
      </c>
      <c r="J209" s="444" t="s">
        <v>6022</v>
      </c>
      <c r="K209" s="444" t="s">
        <v>6041</v>
      </c>
      <c r="L209" s="444" t="s">
        <v>6042</v>
      </c>
      <c r="M209" s="433" t="s">
        <v>9</v>
      </c>
      <c r="N209" s="522">
        <v>46258</v>
      </c>
      <c r="O209" s="326"/>
      <c r="P209" s="326"/>
      <c r="Q209" s="326"/>
      <c r="R209" s="326"/>
      <c r="S209" s="326"/>
      <c r="T209" s="326"/>
      <c r="U209" s="326"/>
      <c r="V209" s="326"/>
      <c r="W209" s="326"/>
      <c r="X209" s="326"/>
      <c r="Y209" s="326"/>
      <c r="Z209" s="326"/>
      <c r="AA209" s="326"/>
      <c r="AB209" s="326"/>
    </row>
    <row r="210" spans="1:28" ht="87">
      <c r="A210" s="333">
        <f t="shared" si="3"/>
        <v>208</v>
      </c>
      <c r="B210" s="432" t="s">
        <v>5504</v>
      </c>
      <c r="C210" s="443" t="s">
        <v>6043</v>
      </c>
      <c r="D210" s="444" t="s">
        <v>6044</v>
      </c>
      <c r="E210" s="443" t="s">
        <v>6045</v>
      </c>
      <c r="F210" s="443" t="s">
        <v>222</v>
      </c>
      <c r="G210" s="443" t="s">
        <v>39</v>
      </c>
      <c r="H210" s="444" t="s">
        <v>6046</v>
      </c>
      <c r="I210" s="445" t="s">
        <v>5509</v>
      </c>
      <c r="J210" s="444" t="s">
        <v>6022</v>
      </c>
      <c r="K210" s="444" t="s">
        <v>6047</v>
      </c>
      <c r="L210" s="444" t="s">
        <v>6048</v>
      </c>
      <c r="M210" s="433" t="s">
        <v>9</v>
      </c>
      <c r="N210" s="522">
        <v>46258</v>
      </c>
      <c r="O210" s="326"/>
      <c r="P210" s="326"/>
      <c r="Q210" s="326"/>
      <c r="R210" s="326"/>
      <c r="S210" s="326"/>
      <c r="T210" s="326"/>
      <c r="U210" s="326"/>
      <c r="V210" s="326"/>
      <c r="W210" s="326"/>
      <c r="X210" s="326"/>
      <c r="Y210" s="326"/>
      <c r="Z210" s="326"/>
      <c r="AA210" s="326"/>
      <c r="AB210" s="326"/>
    </row>
    <row r="211" spans="1:28" ht="72">
      <c r="A211" s="333">
        <f t="shared" si="3"/>
        <v>209</v>
      </c>
      <c r="B211" s="432" t="s">
        <v>5504</v>
      </c>
      <c r="C211" s="443" t="s">
        <v>6049</v>
      </c>
      <c r="D211" s="444" t="s">
        <v>6050</v>
      </c>
      <c r="E211" s="443" t="s">
        <v>6051</v>
      </c>
      <c r="F211" s="443" t="s">
        <v>222</v>
      </c>
      <c r="G211" s="443" t="s">
        <v>40</v>
      </c>
      <c r="H211" s="444" t="s">
        <v>6052</v>
      </c>
      <c r="I211" s="445" t="s">
        <v>5509</v>
      </c>
      <c r="J211" s="444" t="s">
        <v>6022</v>
      </c>
      <c r="K211" s="444" t="s">
        <v>6053</v>
      </c>
      <c r="L211" s="444" t="s">
        <v>6054</v>
      </c>
      <c r="M211" s="433" t="s">
        <v>9</v>
      </c>
      <c r="N211" s="522">
        <v>46258</v>
      </c>
      <c r="O211" s="326"/>
      <c r="P211" s="326"/>
      <c r="Q211" s="326"/>
      <c r="R211" s="326"/>
      <c r="S211" s="326"/>
      <c r="T211" s="326"/>
      <c r="U211" s="326"/>
      <c r="V211" s="326"/>
      <c r="W211" s="326"/>
      <c r="X211" s="326"/>
      <c r="Y211" s="326"/>
      <c r="Z211" s="326"/>
      <c r="AA211" s="326"/>
      <c r="AB211" s="326"/>
    </row>
    <row r="212" spans="1:28" ht="72">
      <c r="A212" s="333">
        <f t="shared" si="3"/>
        <v>210</v>
      </c>
      <c r="B212" s="432" t="s">
        <v>5504</v>
      </c>
      <c r="C212" s="443" t="s">
        <v>6055</v>
      </c>
      <c r="D212" s="444" t="s">
        <v>6056</v>
      </c>
      <c r="E212" s="443" t="s">
        <v>6057</v>
      </c>
      <c r="F212" s="443" t="s">
        <v>222</v>
      </c>
      <c r="G212" s="443" t="s">
        <v>39</v>
      </c>
      <c r="H212" s="444" t="s">
        <v>6058</v>
      </c>
      <c r="I212" s="445" t="s">
        <v>5509</v>
      </c>
      <c r="J212" s="444" t="s">
        <v>6022</v>
      </c>
      <c r="K212" s="444" t="s">
        <v>6059</v>
      </c>
      <c r="L212" s="444" t="s">
        <v>6060</v>
      </c>
      <c r="M212" s="433" t="s">
        <v>9</v>
      </c>
      <c r="N212" s="522">
        <v>46258</v>
      </c>
      <c r="O212" s="326"/>
      <c r="P212" s="326"/>
      <c r="Q212" s="326"/>
      <c r="R212" s="326"/>
      <c r="S212" s="326"/>
      <c r="T212" s="326"/>
      <c r="U212" s="326"/>
      <c r="V212" s="326"/>
      <c r="W212" s="326"/>
      <c r="X212" s="326"/>
      <c r="Y212" s="326"/>
      <c r="Z212" s="326"/>
      <c r="AA212" s="326"/>
      <c r="AB212" s="326"/>
    </row>
    <row r="213" spans="1:28" ht="72">
      <c r="A213" s="333">
        <f t="shared" si="3"/>
        <v>211</v>
      </c>
      <c r="B213" s="432" t="s">
        <v>5504</v>
      </c>
      <c r="C213" s="443" t="s">
        <v>6061</v>
      </c>
      <c r="D213" s="444" t="s">
        <v>6062</v>
      </c>
      <c r="E213" s="443" t="s">
        <v>6063</v>
      </c>
      <c r="F213" s="443" t="s">
        <v>222</v>
      </c>
      <c r="G213" s="443" t="s">
        <v>40</v>
      </c>
      <c r="H213" s="444" t="s">
        <v>6064</v>
      </c>
      <c r="I213" s="445" t="s">
        <v>5509</v>
      </c>
      <c r="J213" s="444" t="s">
        <v>6022</v>
      </c>
      <c r="K213" s="444" t="s">
        <v>6065</v>
      </c>
      <c r="L213" s="444" t="s">
        <v>6066</v>
      </c>
      <c r="M213" s="433" t="s">
        <v>9</v>
      </c>
      <c r="N213" s="522">
        <v>46258</v>
      </c>
      <c r="O213" s="326"/>
      <c r="P213" s="326"/>
      <c r="Q213" s="326"/>
      <c r="R213" s="326"/>
      <c r="S213" s="326"/>
      <c r="T213" s="326"/>
      <c r="U213" s="326"/>
      <c r="V213" s="326"/>
      <c r="W213" s="326"/>
      <c r="X213" s="326"/>
      <c r="Y213" s="326"/>
      <c r="Z213" s="326"/>
      <c r="AA213" s="326"/>
      <c r="AB213" s="326"/>
    </row>
    <row r="214" spans="1:28" ht="72">
      <c r="A214" s="333">
        <f t="shared" si="3"/>
        <v>212</v>
      </c>
      <c r="B214" s="432" t="s">
        <v>5504</v>
      </c>
      <c r="C214" s="443" t="s">
        <v>6067</v>
      </c>
      <c r="D214" s="444" t="s">
        <v>6068</v>
      </c>
      <c r="E214" s="443" t="s">
        <v>6069</v>
      </c>
      <c r="F214" s="443" t="s">
        <v>222</v>
      </c>
      <c r="G214" s="443" t="s">
        <v>40</v>
      </c>
      <c r="H214" s="444" t="s">
        <v>6070</v>
      </c>
      <c r="I214" s="445" t="s">
        <v>5509</v>
      </c>
      <c r="J214" s="444" t="s">
        <v>6022</v>
      </c>
      <c r="K214" s="444" t="s">
        <v>6071</v>
      </c>
      <c r="L214" s="444" t="s">
        <v>6072</v>
      </c>
      <c r="M214" s="433" t="s">
        <v>9</v>
      </c>
      <c r="N214" s="522">
        <v>46258</v>
      </c>
      <c r="O214" s="326"/>
      <c r="P214" s="326"/>
      <c r="Q214" s="326"/>
      <c r="R214" s="326"/>
      <c r="S214" s="326"/>
      <c r="T214" s="326"/>
      <c r="U214" s="326"/>
      <c r="V214" s="326"/>
      <c r="W214" s="326"/>
      <c r="X214" s="326"/>
      <c r="Y214" s="326"/>
      <c r="Z214" s="326"/>
      <c r="AA214" s="326"/>
      <c r="AB214" s="326"/>
    </row>
    <row r="215" spans="1:28" ht="87">
      <c r="A215" s="333">
        <f t="shared" si="3"/>
        <v>213</v>
      </c>
      <c r="B215" s="432" t="s">
        <v>5504</v>
      </c>
      <c r="C215" s="443" t="s">
        <v>6073</v>
      </c>
      <c r="D215" s="444" t="s">
        <v>6074</v>
      </c>
      <c r="E215" s="443" t="s">
        <v>6075</v>
      </c>
      <c r="F215" s="443" t="s">
        <v>222</v>
      </c>
      <c r="G215" s="443" t="s">
        <v>40</v>
      </c>
      <c r="H215" s="444" t="s">
        <v>6076</v>
      </c>
      <c r="I215" s="445" t="s">
        <v>5509</v>
      </c>
      <c r="J215" s="444" t="s">
        <v>6022</v>
      </c>
      <c r="K215" s="444" t="s">
        <v>6077</v>
      </c>
      <c r="L215" s="444" t="s">
        <v>6078</v>
      </c>
      <c r="M215" s="433" t="s">
        <v>9</v>
      </c>
      <c r="N215" s="522">
        <v>46258</v>
      </c>
      <c r="O215" s="326"/>
      <c r="P215" s="326"/>
      <c r="Q215" s="326"/>
      <c r="R215" s="326"/>
      <c r="S215" s="326"/>
      <c r="T215" s="326"/>
      <c r="U215" s="326"/>
      <c r="V215" s="326"/>
      <c r="W215" s="326"/>
      <c r="X215" s="326"/>
      <c r="Y215" s="326"/>
      <c r="Z215" s="326"/>
      <c r="AA215" s="326"/>
      <c r="AB215" s="326"/>
    </row>
    <row r="216" spans="1:28" ht="72">
      <c r="A216" s="333">
        <f t="shared" si="3"/>
        <v>214</v>
      </c>
      <c r="B216" s="432" t="s">
        <v>5504</v>
      </c>
      <c r="C216" s="443" t="s">
        <v>6079</v>
      </c>
      <c r="D216" s="444" t="s">
        <v>6080</v>
      </c>
      <c r="E216" s="443" t="s">
        <v>6081</v>
      </c>
      <c r="F216" s="443" t="s">
        <v>403</v>
      </c>
      <c r="G216" s="443" t="s">
        <v>40</v>
      </c>
      <c r="H216" s="444" t="s">
        <v>6082</v>
      </c>
      <c r="I216" s="445" t="s">
        <v>5509</v>
      </c>
      <c r="J216" s="444" t="s">
        <v>6022</v>
      </c>
      <c r="K216" s="444" t="s">
        <v>6083</v>
      </c>
      <c r="L216" s="444" t="s">
        <v>6084</v>
      </c>
      <c r="M216" s="433" t="s">
        <v>8</v>
      </c>
      <c r="N216" s="522">
        <v>46258</v>
      </c>
      <c r="O216" s="326"/>
      <c r="P216" s="326"/>
      <c r="Q216" s="326"/>
      <c r="R216" s="326"/>
      <c r="S216" s="326"/>
      <c r="T216" s="326"/>
      <c r="U216" s="326"/>
      <c r="V216" s="326"/>
      <c r="W216" s="326"/>
      <c r="X216" s="326"/>
      <c r="Y216" s="326"/>
      <c r="Z216" s="326"/>
      <c r="AA216" s="326"/>
      <c r="AB216" s="326"/>
    </row>
    <row r="217" spans="1:28" ht="72">
      <c r="A217" s="333">
        <f t="shared" si="3"/>
        <v>215</v>
      </c>
      <c r="B217" s="432" t="s">
        <v>5504</v>
      </c>
      <c r="C217" s="443" t="s">
        <v>6085</v>
      </c>
      <c r="D217" s="444" t="s">
        <v>6086</v>
      </c>
      <c r="E217" s="443" t="s">
        <v>6087</v>
      </c>
      <c r="F217" s="443" t="s">
        <v>222</v>
      </c>
      <c r="G217" s="443" t="s">
        <v>39</v>
      </c>
      <c r="H217" s="444" t="s">
        <v>6088</v>
      </c>
      <c r="I217" s="445" t="s">
        <v>5509</v>
      </c>
      <c r="J217" s="444" t="s">
        <v>6022</v>
      </c>
      <c r="K217" s="444" t="s">
        <v>6089</v>
      </c>
      <c r="L217" s="444" t="s">
        <v>6090</v>
      </c>
      <c r="M217" s="433" t="s">
        <v>9</v>
      </c>
      <c r="N217" s="522">
        <v>46258</v>
      </c>
      <c r="O217" s="326"/>
      <c r="P217" s="326"/>
      <c r="Q217" s="326"/>
      <c r="R217" s="326"/>
      <c r="S217" s="326"/>
      <c r="T217" s="326"/>
      <c r="U217" s="326"/>
      <c r="V217" s="326"/>
      <c r="W217" s="326"/>
      <c r="X217" s="326"/>
      <c r="Y217" s="326"/>
      <c r="Z217" s="326"/>
      <c r="AA217" s="326"/>
      <c r="AB217" s="326"/>
    </row>
    <row r="218" spans="1:28" ht="101.25">
      <c r="A218" s="333">
        <f t="shared" si="3"/>
        <v>216</v>
      </c>
      <c r="B218" s="432" t="s">
        <v>5504</v>
      </c>
      <c r="C218" s="443" t="s">
        <v>6091</v>
      </c>
      <c r="D218" s="444" t="s">
        <v>6092</v>
      </c>
      <c r="E218" s="443" t="s">
        <v>6093</v>
      </c>
      <c r="F218" s="443" t="s">
        <v>403</v>
      </c>
      <c r="G218" s="443" t="s">
        <v>39</v>
      </c>
      <c r="H218" s="444" t="s">
        <v>6094</v>
      </c>
      <c r="I218" s="445" t="s">
        <v>5509</v>
      </c>
      <c r="J218" s="444" t="s">
        <v>6022</v>
      </c>
      <c r="K218" s="444" t="s">
        <v>6095</v>
      </c>
      <c r="L218" s="444" t="s">
        <v>6096</v>
      </c>
      <c r="M218" s="433" t="s">
        <v>9</v>
      </c>
      <c r="N218" s="522">
        <v>46258</v>
      </c>
      <c r="O218" s="326"/>
      <c r="P218" s="326"/>
      <c r="Q218" s="326"/>
      <c r="R218" s="326"/>
      <c r="S218" s="326"/>
      <c r="T218" s="326"/>
      <c r="U218" s="326"/>
      <c r="V218" s="326"/>
      <c r="W218" s="326"/>
      <c r="X218" s="326"/>
      <c r="Y218" s="326"/>
      <c r="Z218" s="326"/>
      <c r="AA218" s="326"/>
      <c r="AB218" s="326"/>
    </row>
    <row r="219" spans="1:28" ht="87">
      <c r="A219" s="333">
        <f t="shared" si="3"/>
        <v>217</v>
      </c>
      <c r="B219" s="432" t="s">
        <v>5504</v>
      </c>
      <c r="C219" s="443" t="s">
        <v>6097</v>
      </c>
      <c r="D219" s="444" t="s">
        <v>6098</v>
      </c>
      <c r="E219" s="443" t="s">
        <v>6099</v>
      </c>
      <c r="F219" s="443" t="s">
        <v>403</v>
      </c>
      <c r="G219" s="443" t="s">
        <v>40</v>
      </c>
      <c r="H219" s="444" t="s">
        <v>6100</v>
      </c>
      <c r="I219" s="445" t="s">
        <v>5509</v>
      </c>
      <c r="J219" s="444" t="s">
        <v>6022</v>
      </c>
      <c r="K219" s="444" t="s">
        <v>6101</v>
      </c>
      <c r="L219" s="444" t="s">
        <v>6102</v>
      </c>
      <c r="M219" s="433" t="s">
        <v>8</v>
      </c>
      <c r="N219" s="522">
        <v>46258</v>
      </c>
      <c r="O219" s="326"/>
      <c r="P219" s="326"/>
      <c r="Q219" s="326"/>
      <c r="R219" s="326"/>
      <c r="S219" s="326"/>
      <c r="T219" s="326"/>
      <c r="U219" s="326"/>
      <c r="V219" s="326"/>
      <c r="W219" s="326"/>
      <c r="X219" s="326"/>
      <c r="Y219" s="326"/>
      <c r="Z219" s="326"/>
      <c r="AA219" s="326"/>
      <c r="AB219" s="326"/>
    </row>
    <row r="220" spans="1:28" ht="87">
      <c r="A220" s="333">
        <f t="shared" si="3"/>
        <v>218</v>
      </c>
      <c r="B220" s="432" t="s">
        <v>5504</v>
      </c>
      <c r="C220" s="443" t="s">
        <v>6103</v>
      </c>
      <c r="D220" s="447" t="s">
        <v>6104</v>
      </c>
      <c r="E220" s="446" t="s">
        <v>6105</v>
      </c>
      <c r="F220" s="446" t="s">
        <v>222</v>
      </c>
      <c r="G220" s="446" t="s">
        <v>41</v>
      </c>
      <c r="H220" s="447" t="s">
        <v>6106</v>
      </c>
      <c r="I220" s="448" t="s">
        <v>5509</v>
      </c>
      <c r="J220" s="447" t="s">
        <v>6022</v>
      </c>
      <c r="K220" s="447" t="s">
        <v>6107</v>
      </c>
      <c r="L220" s="447" t="s">
        <v>6108</v>
      </c>
      <c r="M220" s="433" t="s">
        <v>8</v>
      </c>
      <c r="N220" s="522">
        <v>46258</v>
      </c>
      <c r="O220" s="326"/>
      <c r="P220" s="326"/>
      <c r="Q220" s="326"/>
      <c r="R220" s="326"/>
      <c r="S220" s="326"/>
      <c r="T220" s="326"/>
      <c r="U220" s="326"/>
      <c r="V220" s="326"/>
      <c r="W220" s="326"/>
      <c r="X220" s="326"/>
      <c r="Y220" s="326"/>
      <c r="Z220" s="326"/>
      <c r="AA220" s="326"/>
      <c r="AB220" s="326"/>
    </row>
    <row r="221" spans="1:28" ht="72">
      <c r="A221" s="333">
        <f t="shared" si="3"/>
        <v>219</v>
      </c>
      <c r="B221" s="432" t="s">
        <v>5504</v>
      </c>
      <c r="C221" s="443" t="s">
        <v>6109</v>
      </c>
      <c r="D221" s="430" t="s">
        <v>6110</v>
      </c>
      <c r="E221" s="429" t="s">
        <v>6111</v>
      </c>
      <c r="F221" s="429" t="s">
        <v>222</v>
      </c>
      <c r="G221" s="429" t="s">
        <v>40</v>
      </c>
      <c r="H221" s="430" t="s">
        <v>6112</v>
      </c>
      <c r="I221" s="431" t="s">
        <v>5509</v>
      </c>
      <c r="J221" s="430" t="s">
        <v>6113</v>
      </c>
      <c r="K221" s="430" t="s">
        <v>6114</v>
      </c>
      <c r="L221" s="430" t="s">
        <v>6115</v>
      </c>
      <c r="M221" s="433" t="s">
        <v>8</v>
      </c>
      <c r="N221" s="522">
        <v>46258</v>
      </c>
      <c r="O221" s="326"/>
      <c r="P221" s="326"/>
      <c r="Q221" s="326"/>
      <c r="R221" s="326"/>
      <c r="S221" s="326"/>
      <c r="T221" s="326"/>
      <c r="U221" s="326"/>
      <c r="V221" s="326"/>
      <c r="W221" s="326"/>
      <c r="X221" s="326"/>
      <c r="Y221" s="326"/>
      <c r="Z221" s="326"/>
      <c r="AA221" s="326"/>
      <c r="AB221" s="326"/>
    </row>
    <row r="222" spans="1:28" ht="72">
      <c r="A222" s="333">
        <f t="shared" si="3"/>
        <v>220</v>
      </c>
      <c r="B222" s="432" t="s">
        <v>5504</v>
      </c>
      <c r="C222" s="443" t="s">
        <v>6116</v>
      </c>
      <c r="D222" s="430" t="s">
        <v>6117</v>
      </c>
      <c r="E222" s="429" t="s">
        <v>6118</v>
      </c>
      <c r="F222" s="429" t="s">
        <v>403</v>
      </c>
      <c r="G222" s="429" t="s">
        <v>41</v>
      </c>
      <c r="H222" s="430" t="s">
        <v>6119</v>
      </c>
      <c r="I222" s="431" t="s">
        <v>5509</v>
      </c>
      <c r="J222" s="430" t="s">
        <v>6113</v>
      </c>
      <c r="K222" s="430" t="s">
        <v>6114</v>
      </c>
      <c r="L222" s="430" t="s">
        <v>5929</v>
      </c>
      <c r="M222" s="433" t="s">
        <v>8</v>
      </c>
      <c r="N222" s="522">
        <v>46258</v>
      </c>
      <c r="O222" s="326"/>
      <c r="P222" s="326"/>
      <c r="Q222" s="326"/>
      <c r="R222" s="326"/>
      <c r="S222" s="326"/>
      <c r="T222" s="326"/>
      <c r="U222" s="326"/>
      <c r="V222" s="326"/>
      <c r="W222" s="326"/>
      <c r="X222" s="326"/>
      <c r="Y222" s="326"/>
      <c r="Z222" s="326"/>
      <c r="AA222" s="326"/>
      <c r="AB222" s="326"/>
    </row>
    <row r="223" spans="1:28" ht="101.25">
      <c r="A223" s="333">
        <f t="shared" si="3"/>
        <v>221</v>
      </c>
      <c r="B223" s="432" t="s">
        <v>5504</v>
      </c>
      <c r="C223" s="443" t="s">
        <v>6120</v>
      </c>
      <c r="D223" s="430" t="s">
        <v>6121</v>
      </c>
      <c r="E223" s="429" t="s">
        <v>6122</v>
      </c>
      <c r="F223" s="429" t="s">
        <v>222</v>
      </c>
      <c r="G223" s="429" t="s">
        <v>40</v>
      </c>
      <c r="H223" s="430" t="s">
        <v>6123</v>
      </c>
      <c r="I223" s="431" t="s">
        <v>5509</v>
      </c>
      <c r="J223" s="430" t="s">
        <v>6124</v>
      </c>
      <c r="K223" s="430" t="s">
        <v>6125</v>
      </c>
      <c r="L223" s="430" t="s">
        <v>6126</v>
      </c>
      <c r="M223" s="433" t="s">
        <v>9</v>
      </c>
      <c r="N223" s="522">
        <v>46258</v>
      </c>
      <c r="O223" s="326"/>
      <c r="P223" s="326"/>
      <c r="Q223" s="326"/>
      <c r="R223" s="326"/>
      <c r="S223" s="326"/>
      <c r="T223" s="326"/>
      <c r="U223" s="326"/>
      <c r="V223" s="326"/>
      <c r="W223" s="326"/>
      <c r="X223" s="326"/>
      <c r="Y223" s="326"/>
      <c r="Z223" s="326"/>
      <c r="AA223" s="326"/>
      <c r="AB223" s="326"/>
    </row>
    <row r="224" spans="1:28" ht="101.25">
      <c r="A224" s="333">
        <f t="shared" si="3"/>
        <v>222</v>
      </c>
      <c r="B224" s="432" t="s">
        <v>5504</v>
      </c>
      <c r="C224" s="443" t="s">
        <v>6127</v>
      </c>
      <c r="D224" s="430" t="s">
        <v>6128</v>
      </c>
      <c r="E224" s="429" t="s">
        <v>6129</v>
      </c>
      <c r="F224" s="429" t="s">
        <v>403</v>
      </c>
      <c r="G224" s="429" t="s">
        <v>41</v>
      </c>
      <c r="H224" s="430" t="s">
        <v>6130</v>
      </c>
      <c r="I224" s="431" t="s">
        <v>5509</v>
      </c>
      <c r="J224" s="430" t="s">
        <v>6124</v>
      </c>
      <c r="K224" s="430" t="s">
        <v>6131</v>
      </c>
      <c r="L224" s="430" t="s">
        <v>6132</v>
      </c>
      <c r="M224" s="433" t="s">
        <v>9</v>
      </c>
      <c r="N224" s="522">
        <v>46258</v>
      </c>
      <c r="O224" s="326"/>
      <c r="P224" s="326"/>
      <c r="Q224" s="326"/>
      <c r="R224" s="326"/>
      <c r="S224" s="326"/>
      <c r="T224" s="326"/>
      <c r="U224" s="326"/>
      <c r="V224" s="326"/>
      <c r="W224" s="326"/>
      <c r="X224" s="326"/>
      <c r="Y224" s="326"/>
      <c r="Z224" s="326"/>
      <c r="AA224" s="326"/>
      <c r="AB224" s="326"/>
    </row>
    <row r="225" spans="1:28" ht="72">
      <c r="A225" s="333">
        <f t="shared" si="3"/>
        <v>223</v>
      </c>
      <c r="B225" s="432" t="s">
        <v>5504</v>
      </c>
      <c r="C225" s="443" t="s">
        <v>6133</v>
      </c>
      <c r="D225" s="430" t="s">
        <v>6134</v>
      </c>
      <c r="E225" s="429" t="s">
        <v>6135</v>
      </c>
      <c r="F225" s="429" t="s">
        <v>403</v>
      </c>
      <c r="G225" s="429" t="s">
        <v>39</v>
      </c>
      <c r="H225" s="430" t="s">
        <v>6136</v>
      </c>
      <c r="I225" s="431" t="s">
        <v>5509</v>
      </c>
      <c r="J225" s="430" t="s">
        <v>6022</v>
      </c>
      <c r="K225" s="430" t="s">
        <v>6137</v>
      </c>
      <c r="L225" s="430" t="s">
        <v>6138</v>
      </c>
      <c r="M225" s="433" t="s">
        <v>9</v>
      </c>
      <c r="N225" s="522">
        <v>46258</v>
      </c>
      <c r="O225" s="326"/>
      <c r="P225" s="326"/>
      <c r="Q225" s="326"/>
      <c r="R225" s="326"/>
      <c r="S225" s="326"/>
      <c r="T225" s="326"/>
      <c r="U225" s="326"/>
      <c r="V225" s="326"/>
      <c r="W225" s="326"/>
      <c r="X225" s="326"/>
      <c r="Y225" s="326"/>
      <c r="Z225" s="326"/>
      <c r="AA225" s="326"/>
      <c r="AB225" s="326"/>
    </row>
    <row r="226" spans="1:28" ht="72">
      <c r="A226" s="333">
        <f t="shared" si="3"/>
        <v>224</v>
      </c>
      <c r="B226" s="432" t="s">
        <v>5504</v>
      </c>
      <c r="C226" s="443" t="s">
        <v>6139</v>
      </c>
      <c r="D226" s="430" t="s">
        <v>6140</v>
      </c>
      <c r="E226" s="429" t="s">
        <v>6141</v>
      </c>
      <c r="F226" s="429" t="s">
        <v>403</v>
      </c>
      <c r="G226" s="429" t="s">
        <v>40</v>
      </c>
      <c r="H226" s="430" t="s">
        <v>6142</v>
      </c>
      <c r="I226" s="431" t="s">
        <v>5509</v>
      </c>
      <c r="J226" s="430" t="s">
        <v>6022</v>
      </c>
      <c r="K226" s="430" t="s">
        <v>6143</v>
      </c>
      <c r="L226" s="430" t="s">
        <v>6144</v>
      </c>
      <c r="M226" s="433" t="s">
        <v>9</v>
      </c>
      <c r="N226" s="522">
        <v>46258</v>
      </c>
      <c r="O226" s="326"/>
      <c r="P226" s="326"/>
      <c r="Q226" s="326"/>
      <c r="R226" s="326"/>
      <c r="S226" s="326"/>
      <c r="T226" s="326"/>
      <c r="U226" s="326"/>
      <c r="V226" s="326"/>
      <c r="W226" s="326"/>
      <c r="X226" s="326"/>
      <c r="Y226" s="326"/>
      <c r="Z226" s="326"/>
      <c r="AA226" s="326"/>
      <c r="AB226" s="326"/>
    </row>
    <row r="227" spans="1:28" ht="72">
      <c r="A227" s="333">
        <f t="shared" si="3"/>
        <v>225</v>
      </c>
      <c r="B227" s="432" t="s">
        <v>5504</v>
      </c>
      <c r="C227" s="443" t="s">
        <v>6145</v>
      </c>
      <c r="D227" s="430" t="s">
        <v>6146</v>
      </c>
      <c r="E227" s="429" t="s">
        <v>6147</v>
      </c>
      <c r="F227" s="429" t="s">
        <v>403</v>
      </c>
      <c r="G227" s="429" t="s">
        <v>40</v>
      </c>
      <c r="H227" s="430" t="s">
        <v>6148</v>
      </c>
      <c r="I227" s="431" t="s">
        <v>5509</v>
      </c>
      <c r="J227" s="430" t="s">
        <v>6022</v>
      </c>
      <c r="K227" s="430" t="s">
        <v>6149</v>
      </c>
      <c r="L227" s="430" t="s">
        <v>6150</v>
      </c>
      <c r="M227" s="433" t="s">
        <v>8</v>
      </c>
      <c r="N227" s="522">
        <v>46258</v>
      </c>
      <c r="O227" s="326"/>
      <c r="P227" s="326"/>
      <c r="Q227" s="326"/>
      <c r="R227" s="326"/>
      <c r="S227" s="326"/>
      <c r="T227" s="326"/>
      <c r="U227" s="326"/>
      <c r="V227" s="326"/>
      <c r="W227" s="326"/>
      <c r="X227" s="326"/>
      <c r="Y227" s="326"/>
      <c r="Z227" s="326"/>
      <c r="AA227" s="326"/>
      <c r="AB227" s="326"/>
    </row>
    <row r="228" spans="1:28" ht="72">
      <c r="A228" s="333">
        <f t="shared" si="3"/>
        <v>226</v>
      </c>
      <c r="B228" s="432" t="s">
        <v>5504</v>
      </c>
      <c r="C228" s="443" t="s">
        <v>6151</v>
      </c>
      <c r="D228" s="430" t="s">
        <v>6152</v>
      </c>
      <c r="E228" s="429" t="s">
        <v>6153</v>
      </c>
      <c r="F228" s="429" t="s">
        <v>403</v>
      </c>
      <c r="G228" s="429" t="s">
        <v>40</v>
      </c>
      <c r="H228" s="430" t="s">
        <v>6154</v>
      </c>
      <c r="I228" s="431" t="s">
        <v>5509</v>
      </c>
      <c r="J228" s="430" t="s">
        <v>6022</v>
      </c>
      <c r="K228" s="430" t="s">
        <v>6155</v>
      </c>
      <c r="L228" s="430" t="s">
        <v>6156</v>
      </c>
      <c r="M228" s="433" t="s">
        <v>9</v>
      </c>
      <c r="N228" s="522">
        <v>46258</v>
      </c>
      <c r="O228" s="326"/>
      <c r="P228" s="326"/>
      <c r="Q228" s="326"/>
      <c r="R228" s="326"/>
      <c r="S228" s="326"/>
      <c r="T228" s="326"/>
      <c r="U228" s="326"/>
      <c r="V228" s="326"/>
      <c r="W228" s="326"/>
      <c r="X228" s="326"/>
      <c r="Y228" s="326"/>
      <c r="Z228" s="326"/>
      <c r="AA228" s="326"/>
      <c r="AB228" s="326"/>
    </row>
    <row r="229" spans="1:28" ht="72">
      <c r="A229" s="333">
        <f t="shared" si="3"/>
        <v>227</v>
      </c>
      <c r="B229" s="432" t="s">
        <v>5504</v>
      </c>
      <c r="C229" s="446" t="s">
        <v>6157</v>
      </c>
      <c r="D229" s="441" t="s">
        <v>6158</v>
      </c>
      <c r="E229" s="440" t="s">
        <v>6159</v>
      </c>
      <c r="F229" s="440" t="s">
        <v>403</v>
      </c>
      <c r="G229" s="440" t="s">
        <v>40</v>
      </c>
      <c r="H229" s="441" t="s">
        <v>6160</v>
      </c>
      <c r="I229" s="442" t="s">
        <v>5509</v>
      </c>
      <c r="J229" s="441" t="s">
        <v>6022</v>
      </c>
      <c r="K229" s="441" t="s">
        <v>6161</v>
      </c>
      <c r="L229" s="441" t="s">
        <v>6162</v>
      </c>
      <c r="M229" s="433" t="s">
        <v>9</v>
      </c>
      <c r="N229" s="522">
        <v>46258</v>
      </c>
      <c r="O229" s="326"/>
      <c r="P229" s="326"/>
      <c r="Q229" s="326"/>
      <c r="R229" s="326"/>
      <c r="S229" s="326"/>
      <c r="T229" s="326"/>
      <c r="U229" s="326"/>
      <c r="V229" s="326"/>
      <c r="W229" s="326"/>
      <c r="X229" s="326"/>
      <c r="Y229" s="326"/>
      <c r="Z229" s="326"/>
      <c r="AA229" s="326"/>
      <c r="AB229" s="326"/>
    </row>
    <row r="230" spans="1:28" ht="57.75">
      <c r="A230" s="333">
        <f>A229+1</f>
        <v>228</v>
      </c>
      <c r="B230" s="432" t="s">
        <v>5504</v>
      </c>
      <c r="C230" s="443" t="s">
        <v>6163</v>
      </c>
      <c r="D230" s="444" t="s">
        <v>6164</v>
      </c>
      <c r="E230" s="443" t="s">
        <v>6165</v>
      </c>
      <c r="F230" s="443" t="s">
        <v>222</v>
      </c>
      <c r="G230" s="443" t="s">
        <v>40</v>
      </c>
      <c r="H230" s="444" t="s">
        <v>6166</v>
      </c>
      <c r="I230" s="445" t="s">
        <v>5509</v>
      </c>
      <c r="J230" s="444" t="s">
        <v>6167</v>
      </c>
      <c r="K230" s="444" t="s">
        <v>6168</v>
      </c>
      <c r="L230" s="444" t="s">
        <v>6169</v>
      </c>
      <c r="M230" s="433" t="s">
        <v>9</v>
      </c>
      <c r="N230" s="522">
        <v>46258</v>
      </c>
      <c r="O230" s="326"/>
      <c r="P230" s="326"/>
      <c r="Q230" s="326"/>
      <c r="R230" s="326"/>
      <c r="S230" s="326"/>
      <c r="T230" s="326"/>
      <c r="U230" s="326"/>
      <c r="V230" s="326"/>
      <c r="W230" s="326"/>
      <c r="X230" s="326"/>
      <c r="Y230" s="326"/>
      <c r="Z230" s="326"/>
      <c r="AA230" s="326"/>
      <c r="AB230" s="326"/>
    </row>
    <row r="231" spans="1:28" ht="72">
      <c r="A231" s="333">
        <f>A230+1</f>
        <v>229</v>
      </c>
      <c r="B231" s="432" t="s">
        <v>5504</v>
      </c>
      <c r="C231" s="443" t="s">
        <v>6170</v>
      </c>
      <c r="D231" s="444" t="s">
        <v>6171</v>
      </c>
      <c r="E231" s="443" t="s">
        <v>6172</v>
      </c>
      <c r="F231" s="443" t="s">
        <v>222</v>
      </c>
      <c r="G231" s="443" t="s">
        <v>39</v>
      </c>
      <c r="H231" s="444" t="s">
        <v>6173</v>
      </c>
      <c r="I231" s="445" t="s">
        <v>5509</v>
      </c>
      <c r="J231" s="444" t="s">
        <v>6167</v>
      </c>
      <c r="K231" s="444" t="s">
        <v>6174</v>
      </c>
      <c r="L231" s="444" t="s">
        <v>6175</v>
      </c>
      <c r="M231" s="433" t="s">
        <v>8</v>
      </c>
      <c r="N231" s="522">
        <v>46258</v>
      </c>
      <c r="O231" s="326"/>
      <c r="P231" s="326"/>
      <c r="Q231" s="326"/>
      <c r="R231" s="326"/>
      <c r="S231" s="326"/>
      <c r="T231" s="326"/>
      <c r="U231" s="326"/>
      <c r="V231" s="326"/>
      <c r="W231" s="326"/>
      <c r="X231" s="326"/>
      <c r="Y231" s="326"/>
      <c r="Z231" s="326"/>
      <c r="AA231" s="326"/>
      <c r="AB231" s="326"/>
    </row>
    <row r="232" spans="1:28" ht="87">
      <c r="A232" s="333">
        <f>A231+1</f>
        <v>230</v>
      </c>
      <c r="B232" s="432" t="s">
        <v>5504</v>
      </c>
      <c r="C232" s="443" t="s">
        <v>6176</v>
      </c>
      <c r="D232" s="444" t="s">
        <v>6177</v>
      </c>
      <c r="E232" s="443" t="s">
        <v>6178</v>
      </c>
      <c r="F232" s="443" t="s">
        <v>403</v>
      </c>
      <c r="G232" s="443" t="s">
        <v>39</v>
      </c>
      <c r="H232" s="444" t="s">
        <v>6179</v>
      </c>
      <c r="I232" s="445" t="s">
        <v>5509</v>
      </c>
      <c r="J232" s="444" t="s">
        <v>6167</v>
      </c>
      <c r="K232" s="444" t="s">
        <v>6180</v>
      </c>
      <c r="L232" s="444" t="s">
        <v>6181</v>
      </c>
      <c r="M232" s="433" t="s">
        <v>9</v>
      </c>
      <c r="N232" s="522">
        <v>46258</v>
      </c>
      <c r="O232" s="326"/>
      <c r="P232" s="326"/>
      <c r="Q232" s="326"/>
      <c r="R232" s="326"/>
      <c r="S232" s="326"/>
      <c r="T232" s="326"/>
      <c r="U232" s="326"/>
      <c r="V232" s="326"/>
      <c r="W232" s="326"/>
      <c r="X232" s="326"/>
      <c r="Y232" s="326"/>
      <c r="Z232" s="326"/>
      <c r="AA232" s="326"/>
      <c r="AB232" s="326"/>
    </row>
    <row r="233" spans="1:28" ht="101.25">
      <c r="A233" s="333">
        <f>A232+1</f>
        <v>231</v>
      </c>
      <c r="B233" s="432" t="s">
        <v>5504</v>
      </c>
      <c r="C233" s="443" t="s">
        <v>6182</v>
      </c>
      <c r="D233" s="444" t="s">
        <v>6183</v>
      </c>
      <c r="E233" s="443" t="s">
        <v>6184</v>
      </c>
      <c r="F233" s="443" t="s">
        <v>403</v>
      </c>
      <c r="G233" s="443" t="s">
        <v>39</v>
      </c>
      <c r="H233" s="444" t="s">
        <v>6185</v>
      </c>
      <c r="I233" s="445" t="s">
        <v>5509</v>
      </c>
      <c r="J233" s="444" t="s">
        <v>6167</v>
      </c>
      <c r="K233" s="444" t="s">
        <v>6186</v>
      </c>
      <c r="L233" s="444" t="s">
        <v>6187</v>
      </c>
      <c r="M233" s="433" t="s">
        <v>9</v>
      </c>
      <c r="N233" s="522">
        <v>46258</v>
      </c>
      <c r="O233" s="326"/>
      <c r="P233" s="326"/>
      <c r="Q233" s="326"/>
      <c r="R233" s="326"/>
      <c r="S233" s="326"/>
      <c r="T233" s="326"/>
      <c r="U233" s="326"/>
      <c r="V233" s="326"/>
      <c r="W233" s="326"/>
      <c r="X233" s="326"/>
      <c r="Y233" s="326"/>
      <c r="Z233" s="326"/>
      <c r="AA233" s="326"/>
      <c r="AB233" s="326"/>
    </row>
    <row r="234" spans="1:28" ht="72">
      <c r="A234" s="333">
        <f>A233+1</f>
        <v>232</v>
      </c>
      <c r="B234" s="432" t="s">
        <v>5504</v>
      </c>
      <c r="C234" s="443" t="s">
        <v>6188</v>
      </c>
      <c r="D234" s="444" t="s">
        <v>6189</v>
      </c>
      <c r="E234" s="443" t="s">
        <v>6190</v>
      </c>
      <c r="F234" s="443" t="s">
        <v>222</v>
      </c>
      <c r="G234" s="443" t="s">
        <v>39</v>
      </c>
      <c r="H234" s="444" t="s">
        <v>6191</v>
      </c>
      <c r="I234" s="445" t="s">
        <v>5509</v>
      </c>
      <c r="J234" s="444" t="s">
        <v>6192</v>
      </c>
      <c r="K234" s="444" t="s">
        <v>6193</v>
      </c>
      <c r="L234" s="444" t="s">
        <v>6194</v>
      </c>
      <c r="M234" s="433" t="s">
        <v>8</v>
      </c>
      <c r="N234" s="522">
        <v>46258</v>
      </c>
      <c r="O234" s="326"/>
      <c r="P234" s="326"/>
      <c r="Q234" s="326"/>
      <c r="R234" s="326"/>
      <c r="S234" s="326"/>
      <c r="T234" s="326"/>
      <c r="U234" s="326"/>
      <c r="V234" s="326"/>
      <c r="W234" s="326"/>
      <c r="X234" s="326"/>
      <c r="Y234" s="326"/>
      <c r="Z234" s="326"/>
      <c r="AA234" s="326"/>
      <c r="AB234" s="326"/>
    </row>
    <row r="235" spans="1:28" ht="72">
      <c r="A235" s="333">
        <f>A234+1</f>
        <v>233</v>
      </c>
      <c r="B235" s="432" t="s">
        <v>5504</v>
      </c>
      <c r="C235" s="443" t="s">
        <v>6195</v>
      </c>
      <c r="D235" s="444" t="s">
        <v>6196</v>
      </c>
      <c r="E235" s="443" t="s">
        <v>6197</v>
      </c>
      <c r="F235" s="443" t="s">
        <v>403</v>
      </c>
      <c r="G235" s="443" t="s">
        <v>39</v>
      </c>
      <c r="H235" s="444" t="s">
        <v>6198</v>
      </c>
      <c r="I235" s="445" t="s">
        <v>5509</v>
      </c>
      <c r="J235" s="444" t="s">
        <v>6192</v>
      </c>
      <c r="K235" s="444" t="s">
        <v>6199</v>
      </c>
      <c r="L235" s="444" t="s">
        <v>6200</v>
      </c>
      <c r="M235" s="433" t="s">
        <v>9</v>
      </c>
      <c r="N235" s="522">
        <v>46258</v>
      </c>
      <c r="O235" s="326"/>
      <c r="P235" s="326"/>
      <c r="Q235" s="326"/>
      <c r="R235" s="326"/>
      <c r="S235" s="326"/>
      <c r="T235" s="326"/>
      <c r="U235" s="326"/>
      <c r="V235" s="326"/>
      <c r="W235" s="326"/>
      <c r="X235" s="326"/>
      <c r="Y235" s="326"/>
      <c r="Z235" s="326"/>
      <c r="AA235" s="326"/>
      <c r="AB235" s="326"/>
    </row>
    <row r="236" spans="1:28" ht="87">
      <c r="A236" s="333">
        <f>A235+1</f>
        <v>234</v>
      </c>
      <c r="B236" s="432" t="s">
        <v>5504</v>
      </c>
      <c r="C236" s="443" t="s">
        <v>6201</v>
      </c>
      <c r="D236" s="444" t="s">
        <v>6202</v>
      </c>
      <c r="E236" s="443" t="s">
        <v>6203</v>
      </c>
      <c r="F236" s="443" t="s">
        <v>403</v>
      </c>
      <c r="G236" s="443" t="s">
        <v>39</v>
      </c>
      <c r="H236" s="444" t="s">
        <v>6204</v>
      </c>
      <c r="I236" s="445" t="s">
        <v>5509</v>
      </c>
      <c r="J236" s="444" t="s">
        <v>6192</v>
      </c>
      <c r="K236" s="444" t="s">
        <v>6205</v>
      </c>
      <c r="L236" s="444" t="s">
        <v>6206</v>
      </c>
      <c r="M236" s="433" t="s">
        <v>9</v>
      </c>
      <c r="N236" s="522">
        <v>46258</v>
      </c>
      <c r="O236" s="326"/>
      <c r="P236" s="326"/>
      <c r="Q236" s="326"/>
      <c r="R236" s="326"/>
      <c r="S236" s="326"/>
      <c r="T236" s="326"/>
      <c r="U236" s="326"/>
      <c r="V236" s="326"/>
      <c r="W236" s="326"/>
      <c r="X236" s="326"/>
      <c r="Y236" s="326"/>
      <c r="Z236" s="326"/>
      <c r="AA236" s="326"/>
      <c r="AB236" s="326"/>
    </row>
    <row r="237" spans="1:28" ht="87">
      <c r="A237" s="333">
        <f>A236+1</f>
        <v>235</v>
      </c>
      <c r="B237" s="432" t="s">
        <v>5504</v>
      </c>
      <c r="C237" s="443" t="s">
        <v>6207</v>
      </c>
      <c r="D237" s="444" t="s">
        <v>6208</v>
      </c>
      <c r="E237" s="443" t="s">
        <v>6209</v>
      </c>
      <c r="F237" s="443" t="s">
        <v>222</v>
      </c>
      <c r="G237" s="443" t="s">
        <v>39</v>
      </c>
      <c r="H237" s="444" t="s">
        <v>6210</v>
      </c>
      <c r="I237" s="445" t="s">
        <v>5509</v>
      </c>
      <c r="J237" s="444" t="s">
        <v>6192</v>
      </c>
      <c r="K237" s="444" t="s">
        <v>6211</v>
      </c>
      <c r="L237" s="444" t="s">
        <v>6212</v>
      </c>
      <c r="M237" s="433" t="s">
        <v>9</v>
      </c>
      <c r="N237" s="522">
        <v>46258</v>
      </c>
      <c r="O237" s="326"/>
      <c r="P237" s="326"/>
      <c r="Q237" s="326"/>
      <c r="R237" s="326"/>
      <c r="S237" s="326"/>
      <c r="T237" s="326"/>
      <c r="U237" s="326"/>
      <c r="V237" s="326"/>
      <c r="W237" s="326"/>
      <c r="X237" s="326"/>
      <c r="Y237" s="326"/>
      <c r="Z237" s="326"/>
      <c r="AA237" s="326"/>
      <c r="AB237" s="326"/>
    </row>
    <row r="238" spans="1:28" ht="87">
      <c r="A238" s="333">
        <f>A237+1</f>
        <v>236</v>
      </c>
      <c r="B238" s="432" t="s">
        <v>5504</v>
      </c>
      <c r="C238" s="443" t="s">
        <v>6213</v>
      </c>
      <c r="D238" s="444" t="s">
        <v>6214</v>
      </c>
      <c r="E238" s="443" t="s">
        <v>6215</v>
      </c>
      <c r="F238" s="443" t="s">
        <v>403</v>
      </c>
      <c r="G238" s="443" t="s">
        <v>39</v>
      </c>
      <c r="H238" s="444" t="s">
        <v>6216</v>
      </c>
      <c r="I238" s="445" t="s">
        <v>5509</v>
      </c>
      <c r="J238" s="444" t="s">
        <v>6192</v>
      </c>
      <c r="K238" s="444" t="s">
        <v>6217</v>
      </c>
      <c r="L238" s="444" t="s">
        <v>6218</v>
      </c>
      <c r="M238" s="433" t="s">
        <v>8</v>
      </c>
      <c r="N238" s="522">
        <v>46258</v>
      </c>
      <c r="O238" s="326"/>
      <c r="P238" s="326"/>
      <c r="Q238" s="326"/>
      <c r="R238" s="326"/>
      <c r="S238" s="326"/>
      <c r="T238" s="326"/>
      <c r="U238" s="326"/>
      <c r="V238" s="326"/>
      <c r="W238" s="326"/>
      <c r="X238" s="326"/>
      <c r="Y238" s="326"/>
      <c r="Z238" s="326"/>
      <c r="AA238" s="326"/>
      <c r="AB238" s="326"/>
    </row>
    <row r="239" spans="1:28" ht="87">
      <c r="A239" s="333">
        <f>A238+1</f>
        <v>237</v>
      </c>
      <c r="B239" s="432" t="s">
        <v>5504</v>
      </c>
      <c r="C239" s="443" t="s">
        <v>6219</v>
      </c>
      <c r="D239" s="444" t="s">
        <v>6220</v>
      </c>
      <c r="E239" s="443" t="s">
        <v>6221</v>
      </c>
      <c r="F239" s="443" t="s">
        <v>222</v>
      </c>
      <c r="G239" s="443" t="s">
        <v>41</v>
      </c>
      <c r="H239" s="444" t="s">
        <v>6222</v>
      </c>
      <c r="I239" s="445" t="s">
        <v>5509</v>
      </c>
      <c r="J239" s="444" t="s">
        <v>6192</v>
      </c>
      <c r="K239" s="444" t="s">
        <v>6223</v>
      </c>
      <c r="L239" s="444" t="s">
        <v>6224</v>
      </c>
      <c r="M239" s="433" t="s">
        <v>8</v>
      </c>
      <c r="N239" s="522">
        <v>46258</v>
      </c>
      <c r="O239" s="326"/>
      <c r="P239" s="326"/>
      <c r="Q239" s="326"/>
      <c r="R239" s="326"/>
      <c r="S239" s="326"/>
      <c r="T239" s="326"/>
      <c r="U239" s="326"/>
      <c r="V239" s="326"/>
      <c r="W239" s="326"/>
      <c r="X239" s="326"/>
      <c r="Y239" s="326"/>
      <c r="Z239" s="326"/>
      <c r="AA239" s="326"/>
      <c r="AB239" s="326"/>
    </row>
    <row r="240" spans="1:28" ht="57.75">
      <c r="A240" s="333">
        <f>A239+1</f>
        <v>238</v>
      </c>
      <c r="B240" s="432" t="s">
        <v>5504</v>
      </c>
      <c r="C240" s="443" t="s">
        <v>6225</v>
      </c>
      <c r="D240" s="444" t="s">
        <v>6226</v>
      </c>
      <c r="E240" s="443" t="s">
        <v>6227</v>
      </c>
      <c r="F240" s="443" t="s">
        <v>403</v>
      </c>
      <c r="G240" s="443" t="s">
        <v>41</v>
      </c>
      <c r="H240" s="444" t="s">
        <v>6228</v>
      </c>
      <c r="I240" s="445" t="s">
        <v>5509</v>
      </c>
      <c r="J240" s="444" t="s">
        <v>6192</v>
      </c>
      <c r="K240" s="444" t="s">
        <v>6229</v>
      </c>
      <c r="L240" s="444" t="s">
        <v>6230</v>
      </c>
      <c r="M240" s="433" t="s">
        <v>8</v>
      </c>
      <c r="N240" s="522">
        <v>46258</v>
      </c>
      <c r="O240" s="326"/>
      <c r="P240" s="326"/>
      <c r="Q240" s="326"/>
      <c r="R240" s="326"/>
      <c r="S240" s="326"/>
      <c r="T240" s="326"/>
      <c r="U240" s="326"/>
      <c r="V240" s="326"/>
      <c r="W240" s="326"/>
      <c r="X240" s="326"/>
      <c r="Y240" s="326"/>
      <c r="Z240" s="326"/>
      <c r="AA240" s="326"/>
      <c r="AB240" s="326"/>
    </row>
    <row r="241" spans="1:28" ht="72">
      <c r="A241" s="333">
        <f>A240+1</f>
        <v>239</v>
      </c>
      <c r="B241" s="432" t="s">
        <v>5504</v>
      </c>
      <c r="C241" s="443" t="s">
        <v>6231</v>
      </c>
      <c r="D241" s="444" t="s">
        <v>5637</v>
      </c>
      <c r="E241" s="443" t="s">
        <v>6232</v>
      </c>
      <c r="F241" s="443" t="s">
        <v>222</v>
      </c>
      <c r="G241" s="443" t="s">
        <v>41</v>
      </c>
      <c r="H241" s="444" t="s">
        <v>6233</v>
      </c>
      <c r="I241" s="445" t="s">
        <v>5509</v>
      </c>
      <c r="J241" s="444" t="s">
        <v>6192</v>
      </c>
      <c r="K241" s="444" t="s">
        <v>6234</v>
      </c>
      <c r="L241" s="444" t="s">
        <v>6235</v>
      </c>
      <c r="M241" s="433" t="s">
        <v>9</v>
      </c>
      <c r="N241" s="522">
        <v>46258</v>
      </c>
      <c r="O241" s="326"/>
      <c r="P241" s="326"/>
      <c r="Q241" s="326"/>
      <c r="R241" s="326"/>
      <c r="S241" s="326"/>
      <c r="T241" s="326"/>
      <c r="U241" s="326"/>
      <c r="V241" s="326"/>
      <c r="W241" s="326"/>
      <c r="X241" s="326"/>
      <c r="Y241" s="326"/>
      <c r="Z241" s="326"/>
      <c r="AA241" s="326"/>
      <c r="AB241" s="326"/>
    </row>
    <row r="242" spans="1:28" ht="57.75">
      <c r="A242" s="333">
        <f>A241+1</f>
        <v>240</v>
      </c>
      <c r="B242" s="432" t="s">
        <v>5504</v>
      </c>
      <c r="C242" s="443" t="s">
        <v>6236</v>
      </c>
      <c r="D242" s="444" t="s">
        <v>6237</v>
      </c>
      <c r="E242" s="443" t="s">
        <v>6238</v>
      </c>
      <c r="F242" s="443" t="s">
        <v>222</v>
      </c>
      <c r="G242" s="443" t="s">
        <v>39</v>
      </c>
      <c r="H242" s="444" t="s">
        <v>6239</v>
      </c>
      <c r="I242" s="445" t="s">
        <v>5509</v>
      </c>
      <c r="J242" s="444" t="s">
        <v>6192</v>
      </c>
      <c r="K242" s="444" t="s">
        <v>6229</v>
      </c>
      <c r="L242" s="444" t="s">
        <v>6240</v>
      </c>
      <c r="M242" s="433" t="s">
        <v>8</v>
      </c>
      <c r="N242" s="522">
        <v>46258</v>
      </c>
      <c r="O242" s="326"/>
      <c r="P242" s="326"/>
      <c r="Q242" s="326"/>
      <c r="R242" s="326"/>
      <c r="S242" s="326"/>
      <c r="T242" s="326"/>
      <c r="U242" s="326"/>
      <c r="V242" s="326"/>
      <c r="W242" s="326"/>
      <c r="X242" s="326"/>
      <c r="Y242" s="326"/>
      <c r="Z242" s="326"/>
      <c r="AA242" s="326"/>
      <c r="AB242" s="326"/>
    </row>
    <row r="243" spans="1:28" ht="72">
      <c r="A243" s="333">
        <f>A242+1</f>
        <v>241</v>
      </c>
      <c r="B243" s="432" t="s">
        <v>5504</v>
      </c>
      <c r="C243" s="443" t="s">
        <v>6241</v>
      </c>
      <c r="D243" s="444" t="s">
        <v>6242</v>
      </c>
      <c r="E243" s="443" t="s">
        <v>6243</v>
      </c>
      <c r="F243" s="443" t="s">
        <v>222</v>
      </c>
      <c r="G243" s="443" t="s">
        <v>39</v>
      </c>
      <c r="H243" s="444" t="s">
        <v>6244</v>
      </c>
      <c r="I243" s="445" t="s">
        <v>5509</v>
      </c>
      <c r="J243" s="444" t="s">
        <v>6192</v>
      </c>
      <c r="K243" s="444" t="s">
        <v>6245</v>
      </c>
      <c r="L243" s="444" t="s">
        <v>6246</v>
      </c>
      <c r="M243" s="433" t="s">
        <v>9</v>
      </c>
      <c r="N243" s="522">
        <v>46258</v>
      </c>
      <c r="O243" s="326"/>
      <c r="P243" s="326"/>
      <c r="Q243" s="326"/>
      <c r="R243" s="326"/>
      <c r="S243" s="326"/>
      <c r="T243" s="326"/>
      <c r="U243" s="326"/>
      <c r="V243" s="326"/>
      <c r="W243" s="326"/>
      <c r="X243" s="326"/>
      <c r="Y243" s="326"/>
      <c r="Z243" s="326"/>
      <c r="AA243" s="326"/>
      <c r="AB243" s="326"/>
    </row>
    <row r="244" spans="1:28" ht="87">
      <c r="A244" s="333">
        <f>A243+1</f>
        <v>242</v>
      </c>
      <c r="B244" s="432" t="s">
        <v>5504</v>
      </c>
      <c r="C244" s="443" t="s">
        <v>6247</v>
      </c>
      <c r="D244" s="444" t="s">
        <v>6248</v>
      </c>
      <c r="E244" s="443" t="s">
        <v>6249</v>
      </c>
      <c r="F244" s="443" t="s">
        <v>403</v>
      </c>
      <c r="G244" s="443" t="s">
        <v>39</v>
      </c>
      <c r="H244" s="444" t="s">
        <v>6250</v>
      </c>
      <c r="I244" s="445" t="s">
        <v>5509</v>
      </c>
      <c r="J244" s="444" t="s">
        <v>6192</v>
      </c>
      <c r="K244" s="444" t="s">
        <v>6251</v>
      </c>
      <c r="L244" s="444" t="s">
        <v>6252</v>
      </c>
      <c r="M244" s="433" t="s">
        <v>9</v>
      </c>
      <c r="N244" s="522">
        <v>46258</v>
      </c>
      <c r="O244" s="326"/>
      <c r="P244" s="326"/>
      <c r="Q244" s="326"/>
      <c r="R244" s="326"/>
      <c r="S244" s="326"/>
      <c r="T244" s="326"/>
      <c r="U244" s="326"/>
      <c r="V244" s="326"/>
      <c r="W244" s="326"/>
      <c r="X244" s="326"/>
      <c r="Y244" s="326"/>
      <c r="Z244" s="326"/>
      <c r="AA244" s="326"/>
      <c r="AB244" s="326"/>
    </row>
    <row r="245" spans="1:28" ht="57.75">
      <c r="A245" s="333">
        <f>A244+1</f>
        <v>243</v>
      </c>
      <c r="B245" s="432" t="s">
        <v>5504</v>
      </c>
      <c r="C245" s="443" t="s">
        <v>6253</v>
      </c>
      <c r="D245" s="444" t="s">
        <v>6254</v>
      </c>
      <c r="E245" s="443" t="s">
        <v>6255</v>
      </c>
      <c r="F245" s="443" t="s">
        <v>222</v>
      </c>
      <c r="G245" s="443" t="s">
        <v>39</v>
      </c>
      <c r="H245" s="444" t="s">
        <v>6256</v>
      </c>
      <c r="I245" s="445" t="s">
        <v>5509</v>
      </c>
      <c r="J245" s="444" t="s">
        <v>6192</v>
      </c>
      <c r="K245" s="444" t="s">
        <v>6257</v>
      </c>
      <c r="L245" s="444" t="s">
        <v>6258</v>
      </c>
      <c r="M245" s="433" t="s">
        <v>9</v>
      </c>
      <c r="N245" s="522">
        <v>46258</v>
      </c>
      <c r="O245" s="326"/>
      <c r="P245" s="326"/>
      <c r="Q245" s="326"/>
      <c r="R245" s="326"/>
      <c r="S245" s="326"/>
      <c r="T245" s="326"/>
      <c r="U245" s="326"/>
      <c r="V245" s="326"/>
      <c r="W245" s="326"/>
      <c r="X245" s="326"/>
      <c r="Y245" s="326"/>
      <c r="Z245" s="326"/>
      <c r="AA245" s="326"/>
      <c r="AB245" s="326"/>
    </row>
    <row r="246" spans="1:28" ht="87">
      <c r="A246" s="333">
        <f>A245+1</f>
        <v>244</v>
      </c>
      <c r="B246" s="432" t="s">
        <v>5504</v>
      </c>
      <c r="C246" s="443" t="s">
        <v>6259</v>
      </c>
      <c r="D246" s="444" t="s">
        <v>6260</v>
      </c>
      <c r="E246" s="443" t="s">
        <v>6261</v>
      </c>
      <c r="F246" s="443" t="s">
        <v>403</v>
      </c>
      <c r="G246" s="443" t="s">
        <v>39</v>
      </c>
      <c r="H246" s="444" t="s">
        <v>6262</v>
      </c>
      <c r="I246" s="445" t="s">
        <v>5509</v>
      </c>
      <c r="J246" s="444" t="s">
        <v>6192</v>
      </c>
      <c r="K246" s="444" t="s">
        <v>6263</v>
      </c>
      <c r="L246" s="444" t="s">
        <v>6264</v>
      </c>
      <c r="M246" s="433" t="s">
        <v>9</v>
      </c>
      <c r="N246" s="522">
        <v>46258</v>
      </c>
      <c r="O246" s="326"/>
      <c r="P246" s="326"/>
      <c r="Q246" s="326"/>
      <c r="R246" s="326"/>
      <c r="S246" s="326"/>
      <c r="T246" s="326"/>
      <c r="U246" s="326"/>
      <c r="V246" s="326"/>
      <c r="W246" s="326"/>
      <c r="X246" s="326"/>
      <c r="Y246" s="326"/>
      <c r="Z246" s="326"/>
      <c r="AA246" s="326"/>
      <c r="AB246" s="326"/>
    </row>
    <row r="247" spans="1:28" ht="57.75">
      <c r="A247" s="333">
        <f>A246+1</f>
        <v>245</v>
      </c>
      <c r="B247" s="432" t="s">
        <v>5504</v>
      </c>
      <c r="C247" s="443" t="s">
        <v>6265</v>
      </c>
      <c r="D247" s="444" t="s">
        <v>6266</v>
      </c>
      <c r="E247" s="443" t="s">
        <v>6267</v>
      </c>
      <c r="F247" s="443" t="s">
        <v>222</v>
      </c>
      <c r="G247" s="443" t="s">
        <v>41</v>
      </c>
      <c r="H247" s="444" t="s">
        <v>6268</v>
      </c>
      <c r="I247" s="445" t="s">
        <v>5509</v>
      </c>
      <c r="J247" s="444" t="s">
        <v>6192</v>
      </c>
      <c r="K247" s="444" t="s">
        <v>6229</v>
      </c>
      <c r="L247" s="444" t="s">
        <v>6269</v>
      </c>
      <c r="M247" s="433" t="s">
        <v>9</v>
      </c>
      <c r="N247" s="522">
        <v>46258</v>
      </c>
      <c r="O247" s="326"/>
      <c r="P247" s="326"/>
      <c r="Q247" s="326"/>
      <c r="R247" s="326"/>
      <c r="S247" s="326"/>
      <c r="T247" s="326"/>
      <c r="U247" s="326"/>
      <c r="V247" s="326"/>
      <c r="W247" s="326"/>
      <c r="X247" s="326"/>
      <c r="Y247" s="326"/>
      <c r="Z247" s="326"/>
      <c r="AA247" s="326"/>
      <c r="AB247" s="326"/>
    </row>
    <row r="248" spans="1:28" ht="87">
      <c r="A248" s="333">
        <f>A247+1</f>
        <v>246</v>
      </c>
      <c r="B248" s="432" t="s">
        <v>5504</v>
      </c>
      <c r="C248" s="443" t="s">
        <v>6270</v>
      </c>
      <c r="D248" s="444" t="s">
        <v>6271</v>
      </c>
      <c r="E248" s="443" t="s">
        <v>6272</v>
      </c>
      <c r="F248" s="443" t="s">
        <v>403</v>
      </c>
      <c r="G248" s="443" t="s">
        <v>39</v>
      </c>
      <c r="H248" s="444" t="s">
        <v>6273</v>
      </c>
      <c r="I248" s="445" t="s">
        <v>5509</v>
      </c>
      <c r="J248" s="444" t="s">
        <v>6192</v>
      </c>
      <c r="K248" s="444" t="s">
        <v>6274</v>
      </c>
      <c r="L248" s="444" t="s">
        <v>6218</v>
      </c>
      <c r="M248" s="433" t="s">
        <v>8</v>
      </c>
      <c r="N248" s="522">
        <v>46258</v>
      </c>
      <c r="O248" s="326"/>
      <c r="P248" s="326"/>
      <c r="Q248" s="326"/>
      <c r="R248" s="326"/>
      <c r="S248" s="326"/>
      <c r="T248" s="326"/>
      <c r="U248" s="326"/>
      <c r="V248" s="326"/>
      <c r="W248" s="326"/>
      <c r="X248" s="326"/>
      <c r="Y248" s="326"/>
      <c r="Z248" s="326"/>
      <c r="AA248" s="326"/>
      <c r="AB248" s="326"/>
    </row>
    <row r="249" spans="1:28" ht="87">
      <c r="A249" s="333">
        <f>A248+1</f>
        <v>247</v>
      </c>
      <c r="B249" s="432" t="s">
        <v>5504</v>
      </c>
      <c r="C249" s="443" t="s">
        <v>6275</v>
      </c>
      <c r="D249" s="444" t="s">
        <v>6276</v>
      </c>
      <c r="E249" s="443" t="s">
        <v>6277</v>
      </c>
      <c r="F249" s="443" t="s">
        <v>403</v>
      </c>
      <c r="G249" s="443" t="s">
        <v>40</v>
      </c>
      <c r="H249" s="444" t="s">
        <v>6278</v>
      </c>
      <c r="I249" s="445" t="s">
        <v>5509</v>
      </c>
      <c r="J249" s="444" t="s">
        <v>6192</v>
      </c>
      <c r="K249" s="444" t="s">
        <v>6279</v>
      </c>
      <c r="L249" s="444" t="s">
        <v>6280</v>
      </c>
      <c r="M249" s="433" t="s">
        <v>8</v>
      </c>
      <c r="N249" s="522">
        <v>46258</v>
      </c>
      <c r="O249" s="326"/>
      <c r="P249" s="326"/>
      <c r="Q249" s="326"/>
      <c r="R249" s="326"/>
      <c r="S249" s="326"/>
      <c r="T249" s="326"/>
      <c r="U249" s="326"/>
      <c r="V249" s="326"/>
      <c r="W249" s="326"/>
      <c r="X249" s="326"/>
      <c r="Y249" s="326"/>
      <c r="Z249" s="326"/>
      <c r="AA249" s="326"/>
      <c r="AB249" s="326"/>
    </row>
    <row r="250" spans="1:28" ht="87">
      <c r="A250" s="333">
        <f>A249+1</f>
        <v>248</v>
      </c>
      <c r="B250" s="432" t="s">
        <v>5504</v>
      </c>
      <c r="C250" s="443" t="s">
        <v>6281</v>
      </c>
      <c r="D250" s="447" t="s">
        <v>6282</v>
      </c>
      <c r="E250" s="446" t="s">
        <v>6283</v>
      </c>
      <c r="F250" s="446" t="s">
        <v>222</v>
      </c>
      <c r="G250" s="446" t="s">
        <v>41</v>
      </c>
      <c r="H250" s="447" t="s">
        <v>6284</v>
      </c>
      <c r="I250" s="448" t="s">
        <v>5509</v>
      </c>
      <c r="J250" s="447" t="s">
        <v>6192</v>
      </c>
      <c r="K250" s="447" t="s">
        <v>6285</v>
      </c>
      <c r="L250" s="447" t="s">
        <v>6224</v>
      </c>
      <c r="M250" s="433" t="s">
        <v>8</v>
      </c>
      <c r="N250" s="522">
        <v>46258</v>
      </c>
      <c r="O250" s="326"/>
      <c r="P250" s="326"/>
      <c r="Q250" s="326"/>
      <c r="R250" s="326"/>
      <c r="S250" s="326"/>
      <c r="T250" s="326"/>
      <c r="U250" s="326"/>
      <c r="V250" s="326"/>
      <c r="W250" s="326"/>
      <c r="X250" s="326"/>
      <c r="Y250" s="326"/>
      <c r="Z250" s="326"/>
      <c r="AA250" s="326"/>
      <c r="AB250" s="326"/>
    </row>
    <row r="251" spans="1:28" ht="72">
      <c r="A251" s="333">
        <f>A250+1</f>
        <v>249</v>
      </c>
      <c r="B251" s="432" t="s">
        <v>5504</v>
      </c>
      <c r="C251" s="443" t="s">
        <v>6286</v>
      </c>
      <c r="D251" s="444" t="s">
        <v>6287</v>
      </c>
      <c r="E251" s="443" t="s">
        <v>6288</v>
      </c>
      <c r="F251" s="443" t="s">
        <v>222</v>
      </c>
      <c r="G251" s="443" t="s">
        <v>40</v>
      </c>
      <c r="H251" s="444" t="s">
        <v>6289</v>
      </c>
      <c r="I251" s="445" t="s">
        <v>5509</v>
      </c>
      <c r="J251" s="444" t="s">
        <v>6290</v>
      </c>
      <c r="K251" s="444" t="s">
        <v>6291</v>
      </c>
      <c r="L251" s="444" t="s">
        <v>6292</v>
      </c>
      <c r="M251" s="433" t="s">
        <v>9</v>
      </c>
      <c r="N251" s="522">
        <v>46258</v>
      </c>
      <c r="O251" s="326"/>
      <c r="P251" s="326"/>
      <c r="Q251" s="326"/>
      <c r="R251" s="326"/>
      <c r="S251" s="326"/>
      <c r="T251" s="326"/>
      <c r="U251" s="326"/>
      <c r="V251" s="326"/>
      <c r="W251" s="326"/>
      <c r="X251" s="326"/>
      <c r="Y251" s="326"/>
      <c r="Z251" s="326"/>
      <c r="AA251" s="326"/>
      <c r="AB251" s="326"/>
    </row>
    <row r="252" spans="1:28" ht="72">
      <c r="A252" s="333">
        <f>A251+1</f>
        <v>250</v>
      </c>
      <c r="B252" s="432" t="s">
        <v>5504</v>
      </c>
      <c r="C252" s="443" t="s">
        <v>6293</v>
      </c>
      <c r="D252" s="444" t="s">
        <v>6294</v>
      </c>
      <c r="E252" s="443" t="s">
        <v>6295</v>
      </c>
      <c r="F252" s="443" t="s">
        <v>403</v>
      </c>
      <c r="G252" s="443" t="s">
        <v>39</v>
      </c>
      <c r="H252" s="444" t="s">
        <v>6296</v>
      </c>
      <c r="I252" s="445" t="s">
        <v>5509</v>
      </c>
      <c r="J252" s="444" t="s">
        <v>6290</v>
      </c>
      <c r="K252" s="444" t="s">
        <v>6297</v>
      </c>
      <c r="L252" s="444" t="s">
        <v>6298</v>
      </c>
      <c r="M252" s="433" t="s">
        <v>9</v>
      </c>
      <c r="N252" s="522">
        <v>46258</v>
      </c>
      <c r="O252" s="326"/>
      <c r="P252" s="326"/>
      <c r="Q252" s="326"/>
      <c r="R252" s="326"/>
      <c r="S252" s="326"/>
      <c r="T252" s="326"/>
      <c r="U252" s="326"/>
      <c r="V252" s="326"/>
      <c r="W252" s="326"/>
      <c r="X252" s="326"/>
      <c r="Y252" s="326"/>
      <c r="Z252" s="326"/>
      <c r="AA252" s="326"/>
      <c r="AB252" s="326"/>
    </row>
    <row r="253" spans="1:28" ht="72">
      <c r="A253" s="333">
        <f>A252+1</f>
        <v>251</v>
      </c>
      <c r="B253" s="432" t="s">
        <v>5504</v>
      </c>
      <c r="C253" s="443" t="s">
        <v>6299</v>
      </c>
      <c r="D253" s="444" t="s">
        <v>6300</v>
      </c>
      <c r="E253" s="443" t="s">
        <v>6301</v>
      </c>
      <c r="F253" s="443" t="s">
        <v>403</v>
      </c>
      <c r="G253" s="443" t="s">
        <v>40</v>
      </c>
      <c r="H253" s="444" t="s">
        <v>6302</v>
      </c>
      <c r="I253" s="445" t="s">
        <v>5509</v>
      </c>
      <c r="J253" s="444" t="s">
        <v>6290</v>
      </c>
      <c r="K253" s="444" t="s">
        <v>6303</v>
      </c>
      <c r="L253" s="444" t="s">
        <v>6304</v>
      </c>
      <c r="M253" s="433" t="s">
        <v>9</v>
      </c>
      <c r="N253" s="522">
        <v>46258</v>
      </c>
      <c r="O253" s="326"/>
      <c r="P253" s="326"/>
      <c r="Q253" s="326"/>
      <c r="R253" s="326"/>
      <c r="S253" s="326"/>
      <c r="T253" s="326"/>
      <c r="U253" s="326"/>
      <c r="V253" s="326"/>
      <c r="W253" s="326"/>
      <c r="X253" s="326"/>
      <c r="Y253" s="326"/>
      <c r="Z253" s="326"/>
      <c r="AA253" s="326"/>
      <c r="AB253" s="326"/>
    </row>
    <row r="254" spans="1:28" ht="87">
      <c r="A254" s="333">
        <f>A253+1</f>
        <v>252</v>
      </c>
      <c r="B254" s="432" t="s">
        <v>5504</v>
      </c>
      <c r="C254" s="443" t="s">
        <v>6305</v>
      </c>
      <c r="D254" s="444" t="s">
        <v>6306</v>
      </c>
      <c r="E254" s="443" t="s">
        <v>6307</v>
      </c>
      <c r="F254" s="443" t="s">
        <v>222</v>
      </c>
      <c r="G254" s="443" t="s">
        <v>40</v>
      </c>
      <c r="H254" s="444" t="s">
        <v>6308</v>
      </c>
      <c r="I254" s="445" t="s">
        <v>5509</v>
      </c>
      <c r="J254" s="444" t="s">
        <v>6290</v>
      </c>
      <c r="K254" s="444" t="s">
        <v>6309</v>
      </c>
      <c r="L254" s="444" t="s">
        <v>6310</v>
      </c>
      <c r="M254" s="433" t="s">
        <v>9</v>
      </c>
      <c r="N254" s="522">
        <v>46258</v>
      </c>
      <c r="O254" s="326"/>
      <c r="P254" s="326"/>
      <c r="Q254" s="326"/>
      <c r="R254" s="326"/>
      <c r="S254" s="326"/>
      <c r="T254" s="326"/>
      <c r="U254" s="326"/>
      <c r="V254" s="326"/>
      <c r="W254" s="326"/>
      <c r="X254" s="326"/>
      <c r="Y254" s="326"/>
      <c r="Z254" s="326"/>
      <c r="AA254" s="326"/>
      <c r="AB254" s="326"/>
    </row>
    <row r="255" spans="1:28" ht="87">
      <c r="A255" s="333">
        <f>A254+1</f>
        <v>253</v>
      </c>
      <c r="B255" s="432" t="s">
        <v>5504</v>
      </c>
      <c r="C255" s="443" t="s">
        <v>6311</v>
      </c>
      <c r="D255" s="444" t="s">
        <v>6312</v>
      </c>
      <c r="E255" s="443" t="s">
        <v>6313</v>
      </c>
      <c r="F255" s="443" t="s">
        <v>403</v>
      </c>
      <c r="G255" s="443" t="s">
        <v>40</v>
      </c>
      <c r="H255" s="444" t="s">
        <v>6314</v>
      </c>
      <c r="I255" s="445" t="s">
        <v>5509</v>
      </c>
      <c r="J255" s="444" t="s">
        <v>6290</v>
      </c>
      <c r="K255" s="444" t="s">
        <v>6315</v>
      </c>
      <c r="L255" s="444" t="s">
        <v>6316</v>
      </c>
      <c r="M255" s="433" t="s">
        <v>8</v>
      </c>
      <c r="N255" s="522">
        <v>46258</v>
      </c>
      <c r="O255" s="326"/>
      <c r="P255" s="326"/>
      <c r="Q255" s="326"/>
      <c r="R255" s="326"/>
      <c r="S255" s="326"/>
      <c r="T255" s="326"/>
      <c r="U255" s="326"/>
      <c r="V255" s="326"/>
      <c r="W255" s="326"/>
      <c r="X255" s="326"/>
      <c r="Y255" s="326"/>
      <c r="Z255" s="326"/>
      <c r="AA255" s="326"/>
      <c r="AB255" s="326"/>
    </row>
    <row r="256" spans="1:28" ht="57.75">
      <c r="A256" s="333">
        <f>A255+1</f>
        <v>254</v>
      </c>
      <c r="B256" s="432" t="s">
        <v>5504</v>
      </c>
      <c r="C256" s="443" t="s">
        <v>6317</v>
      </c>
      <c r="D256" s="444" t="s">
        <v>6318</v>
      </c>
      <c r="E256" s="443" t="s">
        <v>6319</v>
      </c>
      <c r="F256" s="443" t="s">
        <v>222</v>
      </c>
      <c r="G256" s="443" t="s">
        <v>40</v>
      </c>
      <c r="H256" s="444" t="s">
        <v>6320</v>
      </c>
      <c r="I256" s="445" t="s">
        <v>5509</v>
      </c>
      <c r="J256" s="444" t="s">
        <v>6321</v>
      </c>
      <c r="K256" s="444" t="s">
        <v>6322</v>
      </c>
      <c r="L256" s="444" t="s">
        <v>6323</v>
      </c>
      <c r="M256" s="433" t="s">
        <v>9</v>
      </c>
      <c r="N256" s="522">
        <v>46258</v>
      </c>
      <c r="O256" s="326"/>
      <c r="P256" s="326"/>
      <c r="Q256" s="326"/>
      <c r="R256" s="326"/>
      <c r="S256" s="326"/>
      <c r="T256" s="326"/>
      <c r="U256" s="326"/>
      <c r="V256" s="326"/>
      <c r="W256" s="326"/>
      <c r="X256" s="326"/>
      <c r="Y256" s="326"/>
      <c r="Z256" s="326"/>
      <c r="AA256" s="326"/>
      <c r="AB256" s="326"/>
    </row>
    <row r="257" spans="1:28" ht="57.75">
      <c r="A257" s="333">
        <f>A256+1</f>
        <v>255</v>
      </c>
      <c r="B257" s="432" t="s">
        <v>5504</v>
      </c>
      <c r="C257" s="443" t="s">
        <v>6324</v>
      </c>
      <c r="D257" s="444" t="s">
        <v>6325</v>
      </c>
      <c r="E257" s="443" t="s">
        <v>6326</v>
      </c>
      <c r="F257" s="443" t="s">
        <v>403</v>
      </c>
      <c r="G257" s="443" t="s">
        <v>41</v>
      </c>
      <c r="H257" s="444" t="s">
        <v>6327</v>
      </c>
      <c r="I257" s="445" t="s">
        <v>5509</v>
      </c>
      <c r="J257" s="444" t="s">
        <v>6321</v>
      </c>
      <c r="K257" s="444" t="s">
        <v>6322</v>
      </c>
      <c r="L257" s="444" t="s">
        <v>6328</v>
      </c>
      <c r="M257" s="433" t="s">
        <v>8</v>
      </c>
      <c r="N257" s="522">
        <v>46258</v>
      </c>
      <c r="O257" s="326"/>
      <c r="P257" s="326"/>
      <c r="Q257" s="326"/>
      <c r="R257" s="326"/>
      <c r="S257" s="326"/>
      <c r="T257" s="326"/>
      <c r="U257" s="326"/>
      <c r="V257" s="326"/>
      <c r="W257" s="326"/>
      <c r="X257" s="326"/>
      <c r="Y257" s="326"/>
      <c r="Z257" s="326"/>
      <c r="AA257" s="326"/>
      <c r="AB257" s="326"/>
    </row>
    <row r="258" spans="1:28" ht="72">
      <c r="A258" s="333">
        <f>A257+1</f>
        <v>256</v>
      </c>
      <c r="B258" s="432" t="s">
        <v>5504</v>
      </c>
      <c r="C258" s="443" t="s">
        <v>6329</v>
      </c>
      <c r="D258" s="444" t="s">
        <v>6330</v>
      </c>
      <c r="E258" s="443" t="s">
        <v>6331</v>
      </c>
      <c r="F258" s="443" t="s">
        <v>222</v>
      </c>
      <c r="G258" s="443" t="s">
        <v>40</v>
      </c>
      <c r="H258" s="444" t="s">
        <v>6332</v>
      </c>
      <c r="I258" s="445" t="s">
        <v>5509</v>
      </c>
      <c r="J258" s="444" t="s">
        <v>6333</v>
      </c>
      <c r="K258" s="444" t="s">
        <v>6334</v>
      </c>
      <c r="L258" s="444" t="s">
        <v>6335</v>
      </c>
      <c r="M258" s="433" t="s">
        <v>8</v>
      </c>
      <c r="N258" s="522">
        <v>46258</v>
      </c>
      <c r="O258" s="326"/>
      <c r="P258" s="326"/>
      <c r="Q258" s="326"/>
      <c r="R258" s="326"/>
      <c r="S258" s="326"/>
      <c r="T258" s="326"/>
      <c r="U258" s="326"/>
      <c r="V258" s="326"/>
      <c r="W258" s="326"/>
      <c r="X258" s="326"/>
      <c r="Y258" s="326"/>
      <c r="Z258" s="326"/>
      <c r="AA258" s="326"/>
      <c r="AB258" s="326"/>
    </row>
    <row r="259" spans="1:28" ht="72">
      <c r="A259" s="333">
        <f>A258+1</f>
        <v>257</v>
      </c>
      <c r="B259" s="432" t="s">
        <v>5504</v>
      </c>
      <c r="C259" s="443" t="s">
        <v>6336</v>
      </c>
      <c r="D259" s="444" t="s">
        <v>6337</v>
      </c>
      <c r="E259" s="443" t="s">
        <v>6338</v>
      </c>
      <c r="F259" s="443" t="s">
        <v>403</v>
      </c>
      <c r="G259" s="443" t="s">
        <v>41</v>
      </c>
      <c r="H259" s="444" t="s">
        <v>6339</v>
      </c>
      <c r="I259" s="445" t="s">
        <v>5509</v>
      </c>
      <c r="J259" s="444" t="s">
        <v>6333</v>
      </c>
      <c r="K259" s="444" t="s">
        <v>6334</v>
      </c>
      <c r="L259" s="444" t="s">
        <v>6340</v>
      </c>
      <c r="M259" s="433" t="s">
        <v>8</v>
      </c>
      <c r="N259" s="522">
        <v>46258</v>
      </c>
      <c r="O259" s="326"/>
      <c r="P259" s="326"/>
      <c r="Q259" s="326"/>
      <c r="R259" s="326"/>
      <c r="S259" s="326"/>
      <c r="T259" s="326"/>
      <c r="U259" s="326"/>
      <c r="V259" s="326"/>
      <c r="W259" s="326"/>
      <c r="X259" s="326"/>
      <c r="Y259" s="326"/>
      <c r="Z259" s="326"/>
      <c r="AA259" s="326"/>
      <c r="AB259" s="326"/>
    </row>
    <row r="260" spans="1:28" ht="57.75">
      <c r="A260" s="333">
        <f>A259+1</f>
        <v>258</v>
      </c>
      <c r="B260" s="432" t="s">
        <v>5504</v>
      </c>
      <c r="C260" s="443" t="s">
        <v>6341</v>
      </c>
      <c r="D260" s="444" t="s">
        <v>6342</v>
      </c>
      <c r="E260" s="443" t="s">
        <v>6343</v>
      </c>
      <c r="F260" s="443" t="s">
        <v>222</v>
      </c>
      <c r="G260" s="443" t="s">
        <v>40</v>
      </c>
      <c r="H260" s="444" t="s">
        <v>6344</v>
      </c>
      <c r="I260" s="445" t="s">
        <v>5509</v>
      </c>
      <c r="J260" s="444" t="s">
        <v>6345</v>
      </c>
      <c r="K260" s="444" t="s">
        <v>6346</v>
      </c>
      <c r="L260" s="444" t="s">
        <v>6347</v>
      </c>
      <c r="M260" s="433" t="s">
        <v>8</v>
      </c>
      <c r="N260" s="522">
        <v>46258</v>
      </c>
      <c r="O260" s="326"/>
      <c r="P260" s="326"/>
      <c r="Q260" s="326"/>
      <c r="R260" s="326"/>
      <c r="S260" s="326"/>
      <c r="T260" s="326"/>
      <c r="U260" s="326"/>
      <c r="V260" s="326"/>
      <c r="W260" s="326"/>
      <c r="X260" s="326"/>
      <c r="Y260" s="326"/>
      <c r="Z260" s="326"/>
      <c r="AA260" s="326"/>
      <c r="AB260" s="326"/>
    </row>
    <row r="261" spans="1:28" ht="57.75">
      <c r="A261" s="333">
        <f>A260+1</f>
        <v>259</v>
      </c>
      <c r="B261" s="432" t="s">
        <v>5504</v>
      </c>
      <c r="C261" s="443" t="s">
        <v>6348</v>
      </c>
      <c r="D261" s="444" t="s">
        <v>6349</v>
      </c>
      <c r="E261" s="443" t="s">
        <v>6350</v>
      </c>
      <c r="F261" s="443" t="s">
        <v>403</v>
      </c>
      <c r="G261" s="443" t="s">
        <v>41</v>
      </c>
      <c r="H261" s="444" t="s">
        <v>6351</v>
      </c>
      <c r="I261" s="445" t="s">
        <v>5509</v>
      </c>
      <c r="J261" s="444" t="s">
        <v>6345</v>
      </c>
      <c r="K261" s="444" t="s">
        <v>6346</v>
      </c>
      <c r="L261" s="444" t="s">
        <v>5929</v>
      </c>
      <c r="M261" s="433" t="s">
        <v>8</v>
      </c>
      <c r="N261" s="522">
        <v>46258</v>
      </c>
      <c r="O261" s="326"/>
      <c r="P261" s="326"/>
      <c r="Q261" s="326"/>
      <c r="R261" s="326"/>
      <c r="S261" s="326"/>
      <c r="T261" s="326"/>
      <c r="U261" s="326"/>
      <c r="V261" s="326"/>
      <c r="W261" s="326"/>
      <c r="X261" s="326"/>
      <c r="Y261" s="326"/>
      <c r="Z261" s="326"/>
      <c r="AA261" s="326"/>
      <c r="AB261" s="326"/>
    </row>
    <row r="262" spans="1:28" ht="57.75">
      <c r="A262" s="333">
        <f>A261+1</f>
        <v>260</v>
      </c>
      <c r="B262" s="432" t="s">
        <v>5504</v>
      </c>
      <c r="C262" s="443" t="s">
        <v>6352</v>
      </c>
      <c r="D262" s="444" t="s">
        <v>6353</v>
      </c>
      <c r="E262" s="443" t="s">
        <v>6354</v>
      </c>
      <c r="F262" s="443" t="s">
        <v>222</v>
      </c>
      <c r="G262" s="443" t="s">
        <v>40</v>
      </c>
      <c r="H262" s="444" t="s">
        <v>6355</v>
      </c>
      <c r="I262" s="445" t="s">
        <v>5509</v>
      </c>
      <c r="J262" s="444" t="s">
        <v>6356</v>
      </c>
      <c r="K262" s="444" t="s">
        <v>6357</v>
      </c>
      <c r="L262" s="444" t="s">
        <v>6358</v>
      </c>
      <c r="M262" s="433" t="s">
        <v>8</v>
      </c>
      <c r="N262" s="522">
        <v>46258</v>
      </c>
      <c r="O262" s="326"/>
      <c r="P262" s="326"/>
      <c r="Q262" s="326"/>
      <c r="R262" s="326"/>
      <c r="S262" s="326"/>
      <c r="T262" s="326"/>
      <c r="U262" s="326"/>
      <c r="V262" s="326"/>
      <c r="W262" s="326"/>
      <c r="X262" s="326"/>
      <c r="Y262" s="326"/>
      <c r="Z262" s="326"/>
      <c r="AA262" s="326"/>
      <c r="AB262" s="326"/>
    </row>
    <row r="263" spans="1:28" ht="57.75">
      <c r="A263" s="333">
        <f>A262+1</f>
        <v>261</v>
      </c>
      <c r="B263" s="432" t="s">
        <v>5504</v>
      </c>
      <c r="C263" s="443" t="s">
        <v>6359</v>
      </c>
      <c r="D263" s="444" t="s">
        <v>6360</v>
      </c>
      <c r="E263" s="443" t="s">
        <v>6361</v>
      </c>
      <c r="F263" s="443" t="s">
        <v>403</v>
      </c>
      <c r="G263" s="443" t="s">
        <v>41</v>
      </c>
      <c r="H263" s="444" t="s">
        <v>6362</v>
      </c>
      <c r="I263" s="445" t="s">
        <v>5509</v>
      </c>
      <c r="J263" s="444" t="s">
        <v>6356</v>
      </c>
      <c r="K263" s="444" t="s">
        <v>6357</v>
      </c>
      <c r="L263" s="444" t="s">
        <v>5929</v>
      </c>
      <c r="M263" s="433" t="s">
        <v>8</v>
      </c>
      <c r="N263" s="522">
        <v>46258</v>
      </c>
      <c r="O263" s="326"/>
      <c r="P263" s="326"/>
      <c r="Q263" s="326"/>
      <c r="R263" s="326"/>
      <c r="S263" s="326"/>
      <c r="T263" s="326"/>
      <c r="U263" s="326"/>
      <c r="V263" s="326"/>
      <c r="W263" s="326"/>
      <c r="X263" s="326"/>
      <c r="Y263" s="326"/>
      <c r="Z263" s="326"/>
      <c r="AA263" s="326"/>
      <c r="AB263" s="326"/>
    </row>
    <row r="264" spans="1:28" ht="57.75">
      <c r="A264" s="333">
        <f>A263+1</f>
        <v>262</v>
      </c>
      <c r="B264" s="432" t="s">
        <v>5504</v>
      </c>
      <c r="C264" s="443" t="s">
        <v>6363</v>
      </c>
      <c r="D264" s="444" t="s">
        <v>6364</v>
      </c>
      <c r="E264" s="443" t="s">
        <v>6365</v>
      </c>
      <c r="F264" s="443" t="s">
        <v>222</v>
      </c>
      <c r="G264" s="443" t="s">
        <v>40</v>
      </c>
      <c r="H264" s="444" t="s">
        <v>6366</v>
      </c>
      <c r="I264" s="445" t="s">
        <v>5509</v>
      </c>
      <c r="J264" s="444" t="s">
        <v>6367</v>
      </c>
      <c r="K264" s="444" t="s">
        <v>6368</v>
      </c>
      <c r="L264" s="444" t="s">
        <v>6369</v>
      </c>
      <c r="M264" s="433" t="s">
        <v>8</v>
      </c>
      <c r="N264" s="522">
        <v>46258</v>
      </c>
      <c r="O264" s="326"/>
      <c r="P264" s="326"/>
      <c r="Q264" s="326"/>
      <c r="R264" s="326"/>
      <c r="S264" s="326"/>
      <c r="T264" s="326"/>
      <c r="U264" s="326"/>
      <c r="V264" s="326"/>
      <c r="W264" s="326"/>
      <c r="X264" s="326"/>
      <c r="Y264" s="326"/>
      <c r="Z264" s="326"/>
      <c r="AA264" s="326"/>
      <c r="AB264" s="326"/>
    </row>
    <row r="265" spans="1:28" ht="57.75">
      <c r="A265" s="333">
        <f>A264+1</f>
        <v>263</v>
      </c>
      <c r="B265" s="432" t="s">
        <v>5504</v>
      </c>
      <c r="C265" s="443" t="s">
        <v>6370</v>
      </c>
      <c r="D265" s="444" t="s">
        <v>6371</v>
      </c>
      <c r="E265" s="443" t="s">
        <v>6372</v>
      </c>
      <c r="F265" s="443" t="s">
        <v>403</v>
      </c>
      <c r="G265" s="443" t="s">
        <v>41</v>
      </c>
      <c r="H265" s="444" t="s">
        <v>6373</v>
      </c>
      <c r="I265" s="445" t="s">
        <v>5509</v>
      </c>
      <c r="J265" s="444" t="s">
        <v>6367</v>
      </c>
      <c r="K265" s="444" t="s">
        <v>6368</v>
      </c>
      <c r="L265" s="444" t="s">
        <v>6374</v>
      </c>
      <c r="M265" s="433" t="s">
        <v>8</v>
      </c>
      <c r="N265" s="522">
        <v>46258</v>
      </c>
      <c r="O265" s="326"/>
      <c r="P265" s="326"/>
      <c r="Q265" s="326"/>
      <c r="R265" s="326"/>
      <c r="S265" s="326"/>
      <c r="T265" s="326"/>
      <c r="U265" s="326"/>
      <c r="V265" s="326"/>
      <c r="W265" s="326"/>
      <c r="X265" s="326"/>
      <c r="Y265" s="326"/>
      <c r="Z265" s="326"/>
      <c r="AA265" s="326"/>
      <c r="AB265" s="326"/>
    </row>
    <row r="266" spans="1:28" ht="57.75">
      <c r="A266" s="333">
        <f>A265+1</f>
        <v>264</v>
      </c>
      <c r="B266" s="432" t="s">
        <v>5504</v>
      </c>
      <c r="C266" s="443" t="s">
        <v>6375</v>
      </c>
      <c r="D266" s="444" t="s">
        <v>6376</v>
      </c>
      <c r="E266" s="443" t="s">
        <v>6377</v>
      </c>
      <c r="F266" s="443" t="s">
        <v>222</v>
      </c>
      <c r="G266" s="443" t="s">
        <v>40</v>
      </c>
      <c r="H266" s="444" t="s">
        <v>6378</v>
      </c>
      <c r="I266" s="445" t="s">
        <v>5509</v>
      </c>
      <c r="J266" s="444" t="s">
        <v>6379</v>
      </c>
      <c r="K266" s="444" t="s">
        <v>6380</v>
      </c>
      <c r="L266" s="444" t="s">
        <v>6381</v>
      </c>
      <c r="M266" s="433" t="s">
        <v>8</v>
      </c>
      <c r="N266" s="522">
        <v>46258</v>
      </c>
      <c r="O266" s="326"/>
      <c r="P266" s="326"/>
      <c r="Q266" s="326"/>
      <c r="R266" s="326"/>
      <c r="S266" s="326"/>
      <c r="T266" s="326"/>
      <c r="U266" s="326"/>
      <c r="V266" s="326"/>
      <c r="W266" s="326"/>
      <c r="X266" s="326"/>
      <c r="Y266" s="326"/>
      <c r="Z266" s="326"/>
      <c r="AA266" s="326"/>
      <c r="AB266" s="326"/>
    </row>
    <row r="267" spans="1:28" ht="72">
      <c r="A267" s="333">
        <f>A266+1</f>
        <v>265</v>
      </c>
      <c r="B267" s="432" t="s">
        <v>5504</v>
      </c>
      <c r="C267" s="443" t="s">
        <v>6382</v>
      </c>
      <c r="D267" s="444" t="s">
        <v>6383</v>
      </c>
      <c r="E267" s="443" t="s">
        <v>6384</v>
      </c>
      <c r="F267" s="443" t="s">
        <v>222</v>
      </c>
      <c r="G267" s="443" t="s">
        <v>39</v>
      </c>
      <c r="H267" s="444" t="s">
        <v>6385</v>
      </c>
      <c r="I267" s="445" t="s">
        <v>5509</v>
      </c>
      <c r="J267" s="444" t="s">
        <v>6379</v>
      </c>
      <c r="K267" s="444" t="s">
        <v>6386</v>
      </c>
      <c r="L267" s="444" t="s">
        <v>6387</v>
      </c>
      <c r="M267" s="433" t="s">
        <v>9</v>
      </c>
      <c r="N267" s="522">
        <v>46258</v>
      </c>
      <c r="O267" s="326"/>
      <c r="P267" s="326"/>
      <c r="Q267" s="326"/>
      <c r="R267" s="326"/>
      <c r="S267" s="326"/>
      <c r="T267" s="326"/>
      <c r="U267" s="326"/>
      <c r="V267" s="326"/>
      <c r="W267" s="326"/>
      <c r="X267" s="326"/>
      <c r="Y267" s="326"/>
      <c r="Z267" s="326"/>
      <c r="AA267" s="326"/>
      <c r="AB267" s="326"/>
    </row>
    <row r="268" spans="1:28" ht="72">
      <c r="A268" s="333">
        <f>A267+1</f>
        <v>266</v>
      </c>
      <c r="B268" s="432" t="s">
        <v>5504</v>
      </c>
      <c r="C268" s="443" t="s">
        <v>6388</v>
      </c>
      <c r="D268" s="444" t="s">
        <v>6389</v>
      </c>
      <c r="E268" s="443" t="s">
        <v>6390</v>
      </c>
      <c r="F268" s="443" t="s">
        <v>403</v>
      </c>
      <c r="G268" s="443" t="s">
        <v>40</v>
      </c>
      <c r="H268" s="444" t="s">
        <v>6391</v>
      </c>
      <c r="I268" s="445" t="s">
        <v>5509</v>
      </c>
      <c r="J268" s="444" t="s">
        <v>6379</v>
      </c>
      <c r="K268" s="444" t="s">
        <v>6392</v>
      </c>
      <c r="L268" s="444" t="s">
        <v>6393</v>
      </c>
      <c r="M268" s="433" t="s">
        <v>8</v>
      </c>
      <c r="N268" s="522">
        <v>46258</v>
      </c>
      <c r="O268" s="326"/>
      <c r="P268" s="326"/>
      <c r="Q268" s="326"/>
      <c r="R268" s="326"/>
      <c r="S268" s="326"/>
      <c r="T268" s="326"/>
      <c r="U268" s="326"/>
      <c r="V268" s="326"/>
      <c r="W268" s="326"/>
      <c r="X268" s="326"/>
      <c r="Y268" s="326"/>
      <c r="Z268" s="326"/>
      <c r="AA268" s="326"/>
      <c r="AB268" s="326"/>
    </row>
    <row r="269" spans="1:28" ht="72">
      <c r="A269" s="333">
        <f>A268+1</f>
        <v>267</v>
      </c>
      <c r="B269" s="432" t="s">
        <v>5504</v>
      </c>
      <c r="C269" s="443" t="s">
        <v>6394</v>
      </c>
      <c r="D269" s="444" t="s">
        <v>6395</v>
      </c>
      <c r="E269" s="443" t="s">
        <v>6396</v>
      </c>
      <c r="F269" s="443" t="s">
        <v>222</v>
      </c>
      <c r="G269" s="443" t="s">
        <v>40</v>
      </c>
      <c r="H269" s="444" t="s">
        <v>6397</v>
      </c>
      <c r="I269" s="445" t="s">
        <v>5509</v>
      </c>
      <c r="J269" s="444" t="s">
        <v>6379</v>
      </c>
      <c r="K269" s="444" t="s">
        <v>6398</v>
      </c>
      <c r="L269" s="444" t="s">
        <v>6399</v>
      </c>
      <c r="M269" s="433" t="s">
        <v>9</v>
      </c>
      <c r="N269" s="522">
        <v>46258</v>
      </c>
      <c r="O269" s="326"/>
      <c r="P269" s="326"/>
      <c r="Q269" s="326"/>
      <c r="R269" s="326"/>
      <c r="S269" s="326"/>
      <c r="T269" s="326"/>
      <c r="U269" s="326"/>
      <c r="V269" s="326"/>
      <c r="W269" s="326"/>
      <c r="X269" s="326"/>
      <c r="Y269" s="326"/>
      <c r="Z269" s="326"/>
      <c r="AA269" s="326"/>
      <c r="AB269" s="326"/>
    </row>
    <row r="270" spans="1:28" ht="72">
      <c r="A270" s="333">
        <f>A269+1</f>
        <v>268</v>
      </c>
      <c r="B270" s="432" t="s">
        <v>5504</v>
      </c>
      <c r="C270" s="443" t="s">
        <v>6400</v>
      </c>
      <c r="D270" s="444" t="s">
        <v>6401</v>
      </c>
      <c r="E270" s="443" t="s">
        <v>6402</v>
      </c>
      <c r="F270" s="443" t="s">
        <v>222</v>
      </c>
      <c r="G270" s="443" t="s">
        <v>40</v>
      </c>
      <c r="H270" s="444" t="s">
        <v>6403</v>
      </c>
      <c r="I270" s="445" t="s">
        <v>5509</v>
      </c>
      <c r="J270" s="444" t="s">
        <v>6379</v>
      </c>
      <c r="K270" s="444" t="s">
        <v>6404</v>
      </c>
      <c r="L270" s="444" t="s">
        <v>6405</v>
      </c>
      <c r="M270" s="433" t="s">
        <v>9</v>
      </c>
      <c r="N270" s="522">
        <v>46258</v>
      </c>
      <c r="O270" s="326"/>
      <c r="P270" s="326"/>
      <c r="Q270" s="326"/>
      <c r="R270" s="326"/>
      <c r="S270" s="326"/>
      <c r="T270" s="326"/>
      <c r="U270" s="326"/>
      <c r="V270" s="326"/>
      <c r="W270" s="326"/>
      <c r="X270" s="326"/>
      <c r="Y270" s="326"/>
      <c r="Z270" s="326"/>
      <c r="AA270" s="326"/>
      <c r="AB270" s="326"/>
    </row>
    <row r="271" spans="1:28" ht="57.75">
      <c r="A271" s="333">
        <f>A270+1</f>
        <v>269</v>
      </c>
      <c r="B271" s="432" t="s">
        <v>5504</v>
      </c>
      <c r="C271" s="443" t="s">
        <v>6406</v>
      </c>
      <c r="D271" s="444" t="s">
        <v>6407</v>
      </c>
      <c r="E271" s="443" t="s">
        <v>6408</v>
      </c>
      <c r="F271" s="443" t="s">
        <v>403</v>
      </c>
      <c r="G271" s="443" t="s">
        <v>40</v>
      </c>
      <c r="H271" s="444" t="s">
        <v>6409</v>
      </c>
      <c r="I271" s="445" t="s">
        <v>5509</v>
      </c>
      <c r="J271" s="444" t="s">
        <v>6379</v>
      </c>
      <c r="K271" s="444" t="s">
        <v>6410</v>
      </c>
      <c r="L271" s="444" t="s">
        <v>6411</v>
      </c>
      <c r="M271" s="433" t="s">
        <v>9</v>
      </c>
      <c r="N271" s="522">
        <v>46258</v>
      </c>
      <c r="O271" s="326"/>
      <c r="P271" s="326"/>
      <c r="Q271" s="326"/>
      <c r="R271" s="326"/>
      <c r="S271" s="326"/>
      <c r="T271" s="326"/>
      <c r="U271" s="326"/>
      <c r="V271" s="326"/>
      <c r="W271" s="326"/>
      <c r="X271" s="326"/>
      <c r="Y271" s="326"/>
      <c r="Z271" s="326"/>
      <c r="AA271" s="326"/>
      <c r="AB271" s="326"/>
    </row>
    <row r="272" spans="1:28" ht="72">
      <c r="A272" s="333">
        <f>A271+1</f>
        <v>270</v>
      </c>
      <c r="B272" s="432" t="s">
        <v>5504</v>
      </c>
      <c r="C272" s="443" t="s">
        <v>6412</v>
      </c>
      <c r="D272" s="444" t="s">
        <v>6413</v>
      </c>
      <c r="E272" s="443" t="s">
        <v>6414</v>
      </c>
      <c r="F272" s="443" t="s">
        <v>222</v>
      </c>
      <c r="G272" s="443" t="s">
        <v>40</v>
      </c>
      <c r="H272" s="444" t="s">
        <v>6415</v>
      </c>
      <c r="I272" s="445" t="s">
        <v>5509</v>
      </c>
      <c r="J272" s="444" t="s">
        <v>6379</v>
      </c>
      <c r="K272" s="444" t="s">
        <v>6416</v>
      </c>
      <c r="L272" s="444" t="s">
        <v>6417</v>
      </c>
      <c r="M272" s="433" t="s">
        <v>8</v>
      </c>
      <c r="N272" s="522">
        <v>46258</v>
      </c>
      <c r="O272" s="326"/>
      <c r="P272" s="326"/>
      <c r="Q272" s="326"/>
      <c r="R272" s="326"/>
      <c r="S272" s="326"/>
      <c r="T272" s="326"/>
      <c r="U272" s="326"/>
      <c r="V272" s="326"/>
      <c r="W272" s="326"/>
      <c r="X272" s="326"/>
      <c r="Y272" s="326"/>
      <c r="Z272" s="326"/>
      <c r="AA272" s="326"/>
      <c r="AB272" s="326"/>
    </row>
    <row r="273" spans="1:28" ht="72">
      <c r="A273" s="333">
        <f>A272+1</f>
        <v>271</v>
      </c>
      <c r="B273" s="432" t="s">
        <v>5504</v>
      </c>
      <c r="C273" s="443" t="s">
        <v>6418</v>
      </c>
      <c r="D273" s="444" t="s">
        <v>6419</v>
      </c>
      <c r="E273" s="443" t="s">
        <v>6420</v>
      </c>
      <c r="F273" s="443" t="s">
        <v>222</v>
      </c>
      <c r="G273" s="443" t="s">
        <v>40</v>
      </c>
      <c r="H273" s="444" t="s">
        <v>6421</v>
      </c>
      <c r="I273" s="445" t="s">
        <v>5509</v>
      </c>
      <c r="J273" s="444" t="s">
        <v>6379</v>
      </c>
      <c r="K273" s="444" t="s">
        <v>6422</v>
      </c>
      <c r="L273" s="444" t="s">
        <v>6423</v>
      </c>
      <c r="M273" s="433" t="s">
        <v>8</v>
      </c>
      <c r="N273" s="522">
        <v>46258</v>
      </c>
      <c r="O273" s="326"/>
      <c r="P273" s="326"/>
      <c r="Q273" s="326"/>
      <c r="R273" s="326"/>
      <c r="S273" s="326"/>
      <c r="T273" s="326"/>
      <c r="U273" s="326"/>
      <c r="V273" s="326"/>
      <c r="W273" s="326"/>
      <c r="X273" s="326"/>
      <c r="Y273" s="326"/>
      <c r="Z273" s="326"/>
      <c r="AA273" s="326"/>
      <c r="AB273" s="326"/>
    </row>
    <row r="274" spans="1:28" ht="72">
      <c r="A274" s="333">
        <f>A273+1</f>
        <v>272</v>
      </c>
      <c r="B274" s="432" t="s">
        <v>5504</v>
      </c>
      <c r="C274" s="443" t="s">
        <v>6424</v>
      </c>
      <c r="D274" s="444" t="s">
        <v>6425</v>
      </c>
      <c r="E274" s="443" t="s">
        <v>6426</v>
      </c>
      <c r="F274" s="443" t="s">
        <v>222</v>
      </c>
      <c r="G274" s="443" t="s">
        <v>40</v>
      </c>
      <c r="H274" s="444" t="s">
        <v>6427</v>
      </c>
      <c r="I274" s="445" t="s">
        <v>5509</v>
      </c>
      <c r="J274" s="444" t="s">
        <v>6379</v>
      </c>
      <c r="K274" s="444" t="s">
        <v>6428</v>
      </c>
      <c r="L274" s="444" t="s">
        <v>6429</v>
      </c>
      <c r="M274" s="433" t="s">
        <v>8</v>
      </c>
      <c r="N274" s="522">
        <v>46258</v>
      </c>
      <c r="O274" s="326"/>
      <c r="P274" s="326"/>
      <c r="Q274" s="326"/>
      <c r="R274" s="326"/>
      <c r="S274" s="326"/>
      <c r="T274" s="326"/>
      <c r="U274" s="326"/>
      <c r="V274" s="326"/>
      <c r="W274" s="326"/>
      <c r="X274" s="326"/>
      <c r="Y274" s="326"/>
      <c r="Z274" s="326"/>
      <c r="AA274" s="326"/>
      <c r="AB274" s="326"/>
    </row>
    <row r="275" spans="1:28" ht="72">
      <c r="A275" s="333">
        <f>A274+1</f>
        <v>273</v>
      </c>
      <c r="B275" s="432" t="s">
        <v>5504</v>
      </c>
      <c r="C275" s="443" t="s">
        <v>6430</v>
      </c>
      <c r="D275" s="444" t="s">
        <v>6431</v>
      </c>
      <c r="E275" s="443" t="s">
        <v>6432</v>
      </c>
      <c r="F275" s="443" t="s">
        <v>222</v>
      </c>
      <c r="G275" s="443" t="s">
        <v>40</v>
      </c>
      <c r="H275" s="444" t="s">
        <v>6433</v>
      </c>
      <c r="I275" s="445" t="s">
        <v>5509</v>
      </c>
      <c r="J275" s="444" t="s">
        <v>6379</v>
      </c>
      <c r="K275" s="444" t="s">
        <v>6434</v>
      </c>
      <c r="L275" s="444" t="s">
        <v>6435</v>
      </c>
      <c r="M275" s="433" t="s">
        <v>9</v>
      </c>
      <c r="N275" s="522">
        <v>46258</v>
      </c>
      <c r="O275" s="326"/>
      <c r="P275" s="326"/>
      <c r="Q275" s="326"/>
      <c r="R275" s="326"/>
      <c r="S275" s="326"/>
      <c r="T275" s="326"/>
      <c r="U275" s="326"/>
      <c r="V275" s="326"/>
      <c r="W275" s="326"/>
      <c r="X275" s="326"/>
      <c r="Y275" s="326"/>
      <c r="Z275" s="326"/>
      <c r="AA275" s="326"/>
      <c r="AB275" s="326"/>
    </row>
    <row r="276" spans="1:28" ht="72">
      <c r="A276" s="333">
        <f>A275+1</f>
        <v>274</v>
      </c>
      <c r="B276" s="432" t="s">
        <v>5504</v>
      </c>
      <c r="C276" s="443" t="s">
        <v>6436</v>
      </c>
      <c r="D276" s="444" t="s">
        <v>6437</v>
      </c>
      <c r="E276" s="443" t="s">
        <v>6438</v>
      </c>
      <c r="F276" s="443" t="s">
        <v>403</v>
      </c>
      <c r="G276" s="443" t="s">
        <v>40</v>
      </c>
      <c r="H276" s="444" t="s">
        <v>6439</v>
      </c>
      <c r="I276" s="445" t="s">
        <v>5509</v>
      </c>
      <c r="J276" s="444" t="s">
        <v>6379</v>
      </c>
      <c r="K276" s="444" t="s">
        <v>6440</v>
      </c>
      <c r="L276" s="444" t="s">
        <v>6441</v>
      </c>
      <c r="M276" s="433" t="s">
        <v>9</v>
      </c>
      <c r="N276" s="522">
        <v>46258</v>
      </c>
      <c r="O276" s="326"/>
      <c r="P276" s="326"/>
      <c r="Q276" s="326"/>
      <c r="R276" s="326"/>
      <c r="S276" s="326"/>
      <c r="T276" s="326"/>
      <c r="U276" s="326"/>
      <c r="V276" s="326"/>
      <c r="W276" s="326"/>
      <c r="X276" s="326"/>
      <c r="Y276" s="326"/>
      <c r="Z276" s="326"/>
      <c r="AA276" s="326"/>
      <c r="AB276" s="326"/>
    </row>
    <row r="277" spans="1:28" ht="72">
      <c r="A277" s="333">
        <f>A276+1</f>
        <v>275</v>
      </c>
      <c r="B277" s="432" t="s">
        <v>5504</v>
      </c>
      <c r="C277" s="443" t="s">
        <v>6442</v>
      </c>
      <c r="D277" s="444" t="s">
        <v>6443</v>
      </c>
      <c r="E277" s="443" t="s">
        <v>6444</v>
      </c>
      <c r="F277" s="443" t="s">
        <v>403</v>
      </c>
      <c r="G277" s="443" t="s">
        <v>39</v>
      </c>
      <c r="H277" s="444" t="s">
        <v>6445</v>
      </c>
      <c r="I277" s="445" t="s">
        <v>5509</v>
      </c>
      <c r="J277" s="444" t="s">
        <v>6379</v>
      </c>
      <c r="K277" s="444" t="s">
        <v>6446</v>
      </c>
      <c r="L277" s="444" t="s">
        <v>6447</v>
      </c>
      <c r="M277" s="433" t="s">
        <v>9</v>
      </c>
      <c r="N277" s="522">
        <v>46258</v>
      </c>
      <c r="O277" s="326"/>
      <c r="P277" s="326"/>
      <c r="Q277" s="326"/>
      <c r="R277" s="326"/>
      <c r="S277" s="326"/>
      <c r="T277" s="326"/>
      <c r="U277" s="326"/>
      <c r="V277" s="326"/>
      <c r="W277" s="326"/>
      <c r="X277" s="326"/>
      <c r="Y277" s="326"/>
      <c r="Z277" s="326"/>
      <c r="AA277" s="326"/>
      <c r="AB277" s="326"/>
    </row>
    <row r="278" spans="1:28" ht="87">
      <c r="A278" s="333">
        <f>A277+1</f>
        <v>276</v>
      </c>
      <c r="B278" s="432" t="s">
        <v>5504</v>
      </c>
      <c r="C278" s="443" t="s">
        <v>6448</v>
      </c>
      <c r="D278" s="444" t="s">
        <v>6449</v>
      </c>
      <c r="E278" s="443" t="s">
        <v>6450</v>
      </c>
      <c r="F278" s="443" t="s">
        <v>222</v>
      </c>
      <c r="G278" s="443" t="s">
        <v>39</v>
      </c>
      <c r="H278" s="444" t="s">
        <v>6451</v>
      </c>
      <c r="I278" s="445" t="s">
        <v>5509</v>
      </c>
      <c r="J278" s="444" t="s">
        <v>6379</v>
      </c>
      <c r="K278" s="444" t="s">
        <v>6452</v>
      </c>
      <c r="L278" s="444" t="s">
        <v>6453</v>
      </c>
      <c r="M278" s="433" t="s">
        <v>9</v>
      </c>
      <c r="N278" s="522">
        <v>46258</v>
      </c>
      <c r="O278" s="326"/>
      <c r="P278" s="326"/>
      <c r="Q278" s="326"/>
      <c r="R278" s="326"/>
      <c r="S278" s="326"/>
      <c r="T278" s="326"/>
      <c r="U278" s="326"/>
      <c r="V278" s="326"/>
      <c r="W278" s="326"/>
      <c r="X278" s="326"/>
      <c r="Y278" s="326"/>
      <c r="Z278" s="326"/>
      <c r="AA278" s="326"/>
      <c r="AB278" s="326"/>
    </row>
    <row r="279" spans="1:28" ht="101.25">
      <c r="A279" s="333">
        <f>A278+1</f>
        <v>277</v>
      </c>
      <c r="B279" s="432" t="s">
        <v>5504</v>
      </c>
      <c r="C279" s="443" t="s">
        <v>6454</v>
      </c>
      <c r="D279" s="444" t="s">
        <v>6455</v>
      </c>
      <c r="E279" s="443" t="s">
        <v>6456</v>
      </c>
      <c r="F279" s="443" t="s">
        <v>403</v>
      </c>
      <c r="G279" s="443" t="s">
        <v>39</v>
      </c>
      <c r="H279" s="444" t="s">
        <v>6457</v>
      </c>
      <c r="I279" s="445" t="s">
        <v>5509</v>
      </c>
      <c r="J279" s="444" t="s">
        <v>6379</v>
      </c>
      <c r="K279" s="444" t="s">
        <v>6458</v>
      </c>
      <c r="L279" s="444" t="s">
        <v>6459</v>
      </c>
      <c r="M279" s="433" t="s">
        <v>9</v>
      </c>
      <c r="N279" s="522">
        <v>46258</v>
      </c>
      <c r="O279" s="326"/>
      <c r="P279" s="326"/>
      <c r="Q279" s="326"/>
      <c r="R279" s="326"/>
      <c r="S279" s="326"/>
      <c r="T279" s="326"/>
      <c r="U279" s="326"/>
      <c r="V279" s="326"/>
      <c r="W279" s="326"/>
      <c r="X279" s="326"/>
      <c r="Y279" s="326"/>
      <c r="Z279" s="326"/>
      <c r="AA279" s="326"/>
      <c r="AB279" s="326"/>
    </row>
    <row r="280" spans="1:28" ht="87">
      <c r="A280" s="333">
        <f>A279+1</f>
        <v>278</v>
      </c>
      <c r="B280" s="432" t="s">
        <v>5504</v>
      </c>
      <c r="C280" s="443" t="s">
        <v>6460</v>
      </c>
      <c r="D280" s="444" t="s">
        <v>6461</v>
      </c>
      <c r="E280" s="443" t="s">
        <v>6462</v>
      </c>
      <c r="F280" s="443" t="s">
        <v>403</v>
      </c>
      <c r="G280" s="443" t="s">
        <v>40</v>
      </c>
      <c r="H280" s="444" t="s">
        <v>6463</v>
      </c>
      <c r="I280" s="445" t="s">
        <v>5509</v>
      </c>
      <c r="J280" s="444" t="s">
        <v>6379</v>
      </c>
      <c r="K280" s="444" t="s">
        <v>6464</v>
      </c>
      <c r="L280" s="444" t="s">
        <v>6465</v>
      </c>
      <c r="M280" s="433" t="s">
        <v>8</v>
      </c>
      <c r="N280" s="522">
        <v>46258</v>
      </c>
      <c r="O280" s="326"/>
      <c r="P280" s="326"/>
      <c r="Q280" s="326"/>
      <c r="R280" s="326"/>
      <c r="S280" s="326"/>
      <c r="T280" s="326"/>
      <c r="U280" s="326"/>
      <c r="V280" s="326"/>
      <c r="W280" s="326"/>
      <c r="X280" s="326"/>
      <c r="Y280" s="326"/>
      <c r="Z280" s="326"/>
      <c r="AA280" s="326"/>
      <c r="AB280" s="326"/>
    </row>
    <row r="281" spans="1:28" ht="87">
      <c r="A281" s="333">
        <f>A280+1</f>
        <v>279</v>
      </c>
      <c r="B281" s="432" t="s">
        <v>5504</v>
      </c>
      <c r="C281" s="443" t="s">
        <v>6466</v>
      </c>
      <c r="D281" s="444" t="s">
        <v>6467</v>
      </c>
      <c r="E281" s="443" t="s">
        <v>6468</v>
      </c>
      <c r="F281" s="443" t="s">
        <v>222</v>
      </c>
      <c r="G281" s="443" t="s">
        <v>41</v>
      </c>
      <c r="H281" s="444" t="s">
        <v>6469</v>
      </c>
      <c r="I281" s="445" t="s">
        <v>5509</v>
      </c>
      <c r="J281" s="444" t="s">
        <v>6379</v>
      </c>
      <c r="K281" s="444" t="s">
        <v>6470</v>
      </c>
      <c r="L281" s="444" t="s">
        <v>6471</v>
      </c>
      <c r="M281" s="433" t="s">
        <v>8</v>
      </c>
      <c r="N281" s="522">
        <v>46258</v>
      </c>
      <c r="O281" s="326"/>
      <c r="P281" s="326"/>
      <c r="Q281" s="326"/>
      <c r="R281" s="326"/>
      <c r="S281" s="326"/>
      <c r="T281" s="326"/>
      <c r="U281" s="326"/>
      <c r="V281" s="326"/>
      <c r="W281" s="326"/>
      <c r="X281" s="326"/>
      <c r="Y281" s="326"/>
      <c r="Z281" s="326"/>
      <c r="AA281" s="326"/>
      <c r="AB281" s="326"/>
    </row>
    <row r="282" spans="1:28" ht="57.75">
      <c r="A282" s="333">
        <f>A281+1</f>
        <v>280</v>
      </c>
      <c r="B282" s="432" t="s">
        <v>5504</v>
      </c>
      <c r="C282" s="443" t="s">
        <v>6472</v>
      </c>
      <c r="D282" s="444" t="s">
        <v>6473</v>
      </c>
      <c r="E282" s="443" t="s">
        <v>6474</v>
      </c>
      <c r="F282" s="443" t="s">
        <v>222</v>
      </c>
      <c r="G282" s="443" t="s">
        <v>39</v>
      </c>
      <c r="H282" s="444" t="s">
        <v>6475</v>
      </c>
      <c r="I282" s="445" t="s">
        <v>5509</v>
      </c>
      <c r="J282" s="444" t="s">
        <v>6476</v>
      </c>
      <c r="K282" s="444" t="s">
        <v>6477</v>
      </c>
      <c r="L282" s="444" t="s">
        <v>6478</v>
      </c>
      <c r="M282" s="433" t="s">
        <v>10</v>
      </c>
      <c r="N282" s="522">
        <v>46258</v>
      </c>
      <c r="O282" s="326"/>
      <c r="P282" s="326"/>
      <c r="Q282" s="326"/>
      <c r="R282" s="326"/>
      <c r="S282" s="326"/>
      <c r="T282" s="326"/>
      <c r="U282" s="326"/>
      <c r="V282" s="326"/>
      <c r="W282" s="326"/>
      <c r="X282" s="326"/>
      <c r="Y282" s="326"/>
      <c r="Z282" s="326"/>
      <c r="AA282" s="326"/>
      <c r="AB282" s="326"/>
    </row>
    <row r="283" spans="1:28" ht="57.75">
      <c r="A283" s="333">
        <f>A282+1</f>
        <v>281</v>
      </c>
      <c r="B283" s="432" t="s">
        <v>5504</v>
      </c>
      <c r="C283" s="443" t="s">
        <v>6479</v>
      </c>
      <c r="D283" s="444" t="s">
        <v>6480</v>
      </c>
      <c r="E283" s="443" t="s">
        <v>6481</v>
      </c>
      <c r="F283" s="443" t="s">
        <v>222</v>
      </c>
      <c r="G283" s="443" t="s">
        <v>39</v>
      </c>
      <c r="H283" s="444" t="s">
        <v>6482</v>
      </c>
      <c r="I283" s="445" t="s">
        <v>5509</v>
      </c>
      <c r="J283" s="444" t="s">
        <v>6476</v>
      </c>
      <c r="K283" s="444" t="s">
        <v>6483</v>
      </c>
      <c r="L283" s="444" t="s">
        <v>6484</v>
      </c>
      <c r="M283" s="433" t="s">
        <v>10</v>
      </c>
      <c r="N283" s="522">
        <v>46258</v>
      </c>
      <c r="O283" s="326"/>
      <c r="P283" s="326"/>
      <c r="Q283" s="326"/>
      <c r="R283" s="326"/>
      <c r="S283" s="326"/>
      <c r="T283" s="326"/>
      <c r="U283" s="326"/>
      <c r="V283" s="326"/>
      <c r="W283" s="326"/>
      <c r="X283" s="326"/>
      <c r="Y283" s="326"/>
      <c r="Z283" s="326"/>
      <c r="AA283" s="326"/>
      <c r="AB283" s="326"/>
    </row>
    <row r="284" spans="1:28" ht="43.5">
      <c r="A284" s="333">
        <f>A283+1</f>
        <v>282</v>
      </c>
      <c r="B284" s="432" t="s">
        <v>5504</v>
      </c>
      <c r="C284" s="443" t="s">
        <v>6485</v>
      </c>
      <c r="D284" s="444" t="s">
        <v>6486</v>
      </c>
      <c r="E284" s="443" t="s">
        <v>6487</v>
      </c>
      <c r="F284" s="443" t="s">
        <v>403</v>
      </c>
      <c r="G284" s="443" t="s">
        <v>39</v>
      </c>
      <c r="H284" s="444" t="s">
        <v>6488</v>
      </c>
      <c r="I284" s="445" t="s">
        <v>5509</v>
      </c>
      <c r="J284" s="444" t="s">
        <v>6476</v>
      </c>
      <c r="K284" s="444" t="s">
        <v>6489</v>
      </c>
      <c r="L284" s="444" t="s">
        <v>6490</v>
      </c>
      <c r="M284" s="433" t="s">
        <v>10</v>
      </c>
      <c r="N284" s="522">
        <v>46258</v>
      </c>
      <c r="O284" s="326"/>
      <c r="P284" s="326"/>
      <c r="Q284" s="326"/>
      <c r="R284" s="326"/>
      <c r="S284" s="326"/>
      <c r="T284" s="326"/>
      <c r="U284" s="326"/>
      <c r="V284" s="326"/>
      <c r="W284" s="326"/>
      <c r="X284" s="326"/>
      <c r="Y284" s="326"/>
      <c r="Z284" s="326"/>
      <c r="AA284" s="326"/>
      <c r="AB284" s="326"/>
    </row>
    <row r="285" spans="1:28" ht="87">
      <c r="A285" s="333">
        <f>A284+1</f>
        <v>283</v>
      </c>
      <c r="B285" s="432" t="s">
        <v>5504</v>
      </c>
      <c r="C285" s="443" t="s">
        <v>6491</v>
      </c>
      <c r="D285" s="444" t="s">
        <v>6492</v>
      </c>
      <c r="E285" s="443" t="s">
        <v>6493</v>
      </c>
      <c r="F285" s="443" t="s">
        <v>222</v>
      </c>
      <c r="G285" s="443" t="s">
        <v>40</v>
      </c>
      <c r="H285" s="444" t="s">
        <v>6494</v>
      </c>
      <c r="I285" s="445" t="s">
        <v>5509</v>
      </c>
      <c r="J285" s="444" t="s">
        <v>6495</v>
      </c>
      <c r="K285" s="444" t="s">
        <v>6496</v>
      </c>
      <c r="L285" s="444" t="s">
        <v>6497</v>
      </c>
      <c r="M285" s="433" t="s">
        <v>10</v>
      </c>
      <c r="N285" s="522">
        <v>46258</v>
      </c>
      <c r="O285" s="326"/>
      <c r="P285" s="326"/>
      <c r="Q285" s="326"/>
      <c r="R285" s="326"/>
      <c r="S285" s="326"/>
      <c r="T285" s="326"/>
      <c r="U285" s="326"/>
      <c r="V285" s="326"/>
      <c r="W285" s="326"/>
      <c r="X285" s="326"/>
      <c r="Y285" s="326"/>
      <c r="Z285" s="326"/>
      <c r="AA285" s="326"/>
      <c r="AB285" s="326"/>
    </row>
    <row r="286" spans="1:28" ht="87">
      <c r="A286" s="333">
        <f>A285+1</f>
        <v>284</v>
      </c>
      <c r="B286" s="432" t="s">
        <v>5504</v>
      </c>
      <c r="C286" s="443" t="s">
        <v>6498</v>
      </c>
      <c r="D286" s="444" t="s">
        <v>6499</v>
      </c>
      <c r="E286" s="443" t="s">
        <v>6500</v>
      </c>
      <c r="F286" s="443" t="s">
        <v>222</v>
      </c>
      <c r="G286" s="443" t="s">
        <v>40</v>
      </c>
      <c r="H286" s="444" t="s">
        <v>6501</v>
      </c>
      <c r="I286" s="445" t="s">
        <v>5509</v>
      </c>
      <c r="J286" s="444" t="s">
        <v>6495</v>
      </c>
      <c r="K286" s="444" t="s">
        <v>6502</v>
      </c>
      <c r="L286" s="444" t="s">
        <v>6503</v>
      </c>
      <c r="M286" s="433" t="s">
        <v>10</v>
      </c>
      <c r="N286" s="522">
        <v>46258</v>
      </c>
      <c r="O286" s="326"/>
      <c r="P286" s="326"/>
      <c r="Q286" s="326"/>
      <c r="R286" s="326"/>
      <c r="S286" s="326"/>
      <c r="T286" s="326"/>
      <c r="U286" s="326"/>
      <c r="V286" s="326"/>
      <c r="W286" s="326"/>
      <c r="X286" s="326"/>
      <c r="Y286" s="326"/>
      <c r="Z286" s="326"/>
      <c r="AA286" s="326"/>
      <c r="AB286" s="326"/>
    </row>
    <row r="287" spans="1:28" ht="72">
      <c r="A287" s="333">
        <f>A286+1</f>
        <v>285</v>
      </c>
      <c r="B287" s="432" t="s">
        <v>5504</v>
      </c>
      <c r="C287" s="443" t="s">
        <v>6504</v>
      </c>
      <c r="D287" s="444" t="s">
        <v>6505</v>
      </c>
      <c r="E287" s="443" t="s">
        <v>6506</v>
      </c>
      <c r="F287" s="443" t="s">
        <v>403</v>
      </c>
      <c r="G287" s="443" t="s">
        <v>39</v>
      </c>
      <c r="H287" s="444" t="s">
        <v>6507</v>
      </c>
      <c r="I287" s="445" t="s">
        <v>5509</v>
      </c>
      <c r="J287" s="444" t="s">
        <v>6495</v>
      </c>
      <c r="K287" s="444" t="s">
        <v>6508</v>
      </c>
      <c r="L287" s="444" t="s">
        <v>6509</v>
      </c>
      <c r="M287" s="433" t="s">
        <v>10</v>
      </c>
      <c r="N287" s="522">
        <v>46258</v>
      </c>
      <c r="O287" s="326"/>
      <c r="P287" s="326"/>
      <c r="Q287" s="326"/>
      <c r="R287" s="326"/>
      <c r="S287" s="326"/>
      <c r="T287" s="326"/>
      <c r="U287" s="326"/>
      <c r="V287" s="326"/>
      <c r="W287" s="326"/>
      <c r="X287" s="326"/>
      <c r="Y287" s="326"/>
      <c r="Z287" s="326"/>
      <c r="AA287" s="326"/>
      <c r="AB287" s="326"/>
    </row>
    <row r="288" spans="1:28" ht="72">
      <c r="A288" s="333">
        <f>A287+1</f>
        <v>286</v>
      </c>
      <c r="B288" s="432" t="s">
        <v>5504</v>
      </c>
      <c r="C288" s="443" t="s">
        <v>6510</v>
      </c>
      <c r="D288" s="444" t="s">
        <v>6511</v>
      </c>
      <c r="E288" s="443" t="s">
        <v>6512</v>
      </c>
      <c r="F288" s="443" t="s">
        <v>403</v>
      </c>
      <c r="G288" s="443" t="s">
        <v>40</v>
      </c>
      <c r="H288" s="444" t="s">
        <v>6513</v>
      </c>
      <c r="I288" s="445" t="s">
        <v>5509</v>
      </c>
      <c r="J288" s="444" t="s">
        <v>6495</v>
      </c>
      <c r="K288" s="444" t="s">
        <v>6514</v>
      </c>
      <c r="L288" s="444" t="s">
        <v>6515</v>
      </c>
      <c r="M288" s="433" t="s">
        <v>10</v>
      </c>
      <c r="N288" s="522">
        <v>46258</v>
      </c>
      <c r="O288" s="326"/>
      <c r="P288" s="326"/>
      <c r="Q288" s="326"/>
      <c r="R288" s="326"/>
      <c r="S288" s="326"/>
      <c r="T288" s="326"/>
      <c r="U288" s="326"/>
      <c r="V288" s="326"/>
      <c r="W288" s="326"/>
      <c r="X288" s="326"/>
      <c r="Y288" s="326"/>
      <c r="Z288" s="326"/>
      <c r="AA288" s="326"/>
      <c r="AB288" s="326"/>
    </row>
    <row r="289" spans="1:28" ht="72">
      <c r="A289" s="333">
        <f>A288+1</f>
        <v>287</v>
      </c>
      <c r="B289" s="432" t="s">
        <v>5504</v>
      </c>
      <c r="C289" s="443" t="s">
        <v>6516</v>
      </c>
      <c r="D289" s="444" t="s">
        <v>6146</v>
      </c>
      <c r="E289" s="443" t="s">
        <v>6517</v>
      </c>
      <c r="F289" s="443" t="s">
        <v>403</v>
      </c>
      <c r="G289" s="443" t="s">
        <v>40</v>
      </c>
      <c r="H289" s="444" t="s">
        <v>6148</v>
      </c>
      <c r="I289" s="445" t="s">
        <v>5509</v>
      </c>
      <c r="J289" s="444" t="s">
        <v>6167</v>
      </c>
      <c r="K289" s="444" t="s">
        <v>6518</v>
      </c>
      <c r="L289" s="444" t="s">
        <v>6519</v>
      </c>
      <c r="M289" s="433" t="s">
        <v>9</v>
      </c>
      <c r="N289" s="522">
        <v>46258</v>
      </c>
      <c r="O289" s="326"/>
      <c r="P289" s="326"/>
      <c r="Q289" s="326"/>
      <c r="R289" s="326"/>
      <c r="S289" s="326"/>
      <c r="T289" s="326"/>
      <c r="U289" s="326"/>
      <c r="V289" s="326"/>
      <c r="W289" s="326"/>
      <c r="X289" s="326"/>
      <c r="Y289" s="326"/>
      <c r="Z289" s="326"/>
      <c r="AA289" s="326"/>
      <c r="AB289" s="326"/>
    </row>
    <row r="290" spans="1:28" ht="72">
      <c r="A290" s="333">
        <f>A289+1</f>
        <v>288</v>
      </c>
      <c r="B290" s="432" t="s">
        <v>5504</v>
      </c>
      <c r="C290" s="443" t="s">
        <v>6520</v>
      </c>
      <c r="D290" s="444" t="s">
        <v>6521</v>
      </c>
      <c r="E290" s="443" t="s">
        <v>6522</v>
      </c>
      <c r="F290" s="443" t="s">
        <v>403</v>
      </c>
      <c r="G290" s="443" t="s">
        <v>40</v>
      </c>
      <c r="H290" s="444" t="s">
        <v>6523</v>
      </c>
      <c r="I290" s="445" t="s">
        <v>5509</v>
      </c>
      <c r="J290" s="444" t="s">
        <v>6379</v>
      </c>
      <c r="K290" s="444" t="s">
        <v>6524</v>
      </c>
      <c r="L290" s="444" t="s">
        <v>6525</v>
      </c>
      <c r="M290" s="433" t="s">
        <v>8</v>
      </c>
      <c r="N290" s="522">
        <v>46258</v>
      </c>
      <c r="O290" s="326"/>
      <c r="P290" s="326"/>
      <c r="Q290" s="326"/>
      <c r="R290" s="326"/>
      <c r="S290" s="326"/>
      <c r="T290" s="326"/>
      <c r="U290" s="326"/>
      <c r="V290" s="326"/>
      <c r="W290" s="326"/>
      <c r="X290" s="326"/>
      <c r="Y290" s="326"/>
      <c r="Z290" s="326"/>
      <c r="AA290" s="326"/>
      <c r="AB290" s="326"/>
    </row>
    <row r="291" spans="1:28" ht="72">
      <c r="A291" s="333">
        <f>A290+1</f>
        <v>289</v>
      </c>
      <c r="B291" s="432" t="s">
        <v>5504</v>
      </c>
      <c r="C291" s="443" t="s">
        <v>6526</v>
      </c>
      <c r="D291" s="444" t="s">
        <v>6527</v>
      </c>
      <c r="E291" s="443" t="s">
        <v>6528</v>
      </c>
      <c r="F291" s="443" t="s">
        <v>403</v>
      </c>
      <c r="G291" s="443" t="s">
        <v>40</v>
      </c>
      <c r="H291" s="444" t="s">
        <v>6529</v>
      </c>
      <c r="I291" s="445" t="s">
        <v>5509</v>
      </c>
      <c r="J291" s="444" t="s">
        <v>6379</v>
      </c>
      <c r="K291" s="444" t="s">
        <v>6530</v>
      </c>
      <c r="L291" s="444" t="s">
        <v>6531</v>
      </c>
      <c r="M291" s="433" t="s">
        <v>8</v>
      </c>
      <c r="N291" s="522">
        <v>46258</v>
      </c>
      <c r="O291" s="326"/>
      <c r="P291" s="326"/>
      <c r="Q291" s="326"/>
      <c r="R291" s="326"/>
      <c r="S291" s="326"/>
      <c r="T291" s="326"/>
      <c r="U291" s="326"/>
      <c r="V291" s="326"/>
      <c r="W291" s="326"/>
      <c r="X291" s="326"/>
      <c r="Y291" s="326"/>
      <c r="Z291" s="326"/>
      <c r="AA291" s="326"/>
      <c r="AB291" s="326"/>
    </row>
    <row r="292" spans="1:28" ht="72">
      <c r="A292" s="333">
        <f>A291+1</f>
        <v>290</v>
      </c>
      <c r="B292" s="432" t="s">
        <v>5504</v>
      </c>
      <c r="C292" s="446" t="s">
        <v>6532</v>
      </c>
      <c r="D292" s="447" t="s">
        <v>6533</v>
      </c>
      <c r="E292" s="446" t="s">
        <v>6534</v>
      </c>
      <c r="F292" s="446" t="s">
        <v>403</v>
      </c>
      <c r="G292" s="446" t="s">
        <v>41</v>
      </c>
      <c r="H292" s="447" t="s">
        <v>6535</v>
      </c>
      <c r="I292" s="448" t="s">
        <v>5509</v>
      </c>
      <c r="J292" s="447" t="s">
        <v>6379</v>
      </c>
      <c r="K292" s="447" t="s">
        <v>6536</v>
      </c>
      <c r="L292" s="447" t="s">
        <v>6537</v>
      </c>
      <c r="M292" s="433" t="s">
        <v>9</v>
      </c>
      <c r="N292" s="522">
        <v>46258</v>
      </c>
      <c r="O292" s="326"/>
      <c r="P292" s="326"/>
      <c r="Q292" s="326"/>
      <c r="R292" s="326"/>
      <c r="S292" s="326"/>
      <c r="T292" s="326"/>
      <c r="U292" s="326"/>
      <c r="V292" s="326"/>
      <c r="W292" s="326"/>
      <c r="X292" s="326"/>
      <c r="Y292" s="326"/>
      <c r="Z292" s="326"/>
      <c r="AA292" s="326"/>
      <c r="AB292" s="326"/>
    </row>
    <row r="293" spans="1:28" ht="87">
      <c r="A293" s="333">
        <f>A292+1</f>
        <v>291</v>
      </c>
      <c r="B293" s="432" t="s">
        <v>5504</v>
      </c>
      <c r="C293" s="443" t="s">
        <v>6538</v>
      </c>
      <c r="D293" s="444" t="s">
        <v>6539</v>
      </c>
      <c r="E293" s="443" t="s">
        <v>6540</v>
      </c>
      <c r="F293" s="443" t="s">
        <v>222</v>
      </c>
      <c r="G293" s="443" t="s">
        <v>39</v>
      </c>
      <c r="H293" s="444" t="s">
        <v>6541</v>
      </c>
      <c r="I293" s="445" t="s">
        <v>5509</v>
      </c>
      <c r="J293" s="444" t="s">
        <v>6542</v>
      </c>
      <c r="K293" s="444" t="s">
        <v>6543</v>
      </c>
      <c r="L293" s="444" t="s">
        <v>6544</v>
      </c>
      <c r="M293" s="433" t="s">
        <v>8</v>
      </c>
      <c r="N293" s="522">
        <v>46258</v>
      </c>
      <c r="O293" s="326"/>
      <c r="P293" s="326"/>
      <c r="Q293" s="326"/>
      <c r="R293" s="326"/>
      <c r="S293" s="326"/>
      <c r="T293" s="326"/>
      <c r="U293" s="326"/>
      <c r="V293" s="326"/>
      <c r="W293" s="326"/>
      <c r="X293" s="326"/>
      <c r="Y293" s="326"/>
      <c r="Z293" s="326"/>
      <c r="AA293" s="326"/>
      <c r="AB293" s="326"/>
    </row>
    <row r="294" spans="1:28" ht="87">
      <c r="A294" s="333">
        <f>A293+1</f>
        <v>292</v>
      </c>
      <c r="B294" s="432" t="s">
        <v>5504</v>
      </c>
      <c r="C294" s="443" t="s">
        <v>6545</v>
      </c>
      <c r="D294" s="444" t="s">
        <v>6546</v>
      </c>
      <c r="E294" s="443" t="s">
        <v>6547</v>
      </c>
      <c r="F294" s="443" t="s">
        <v>403</v>
      </c>
      <c r="G294" s="443" t="s">
        <v>39</v>
      </c>
      <c r="H294" s="444" t="s">
        <v>6548</v>
      </c>
      <c r="I294" s="445" t="s">
        <v>5509</v>
      </c>
      <c r="J294" s="444" t="s">
        <v>6542</v>
      </c>
      <c r="K294" s="444" t="s">
        <v>6549</v>
      </c>
      <c r="L294" s="444" t="s">
        <v>6550</v>
      </c>
      <c r="M294" s="433" t="s">
        <v>8</v>
      </c>
      <c r="N294" s="522">
        <v>46258</v>
      </c>
      <c r="O294" s="326"/>
      <c r="P294" s="326"/>
      <c r="Q294" s="326"/>
      <c r="R294" s="326"/>
      <c r="S294" s="326"/>
      <c r="T294" s="326"/>
      <c r="U294" s="326"/>
      <c r="V294" s="326"/>
      <c r="W294" s="326"/>
      <c r="X294" s="326"/>
      <c r="Y294" s="326"/>
      <c r="Z294" s="326"/>
      <c r="AA294" s="326"/>
      <c r="AB294" s="326"/>
    </row>
    <row r="295" spans="1:28" ht="87">
      <c r="A295" s="333">
        <f>A294+1</f>
        <v>293</v>
      </c>
      <c r="B295" s="432" t="s">
        <v>5504</v>
      </c>
      <c r="C295" s="443" t="s">
        <v>6551</v>
      </c>
      <c r="D295" s="444" t="s">
        <v>6552</v>
      </c>
      <c r="E295" s="443" t="s">
        <v>6553</v>
      </c>
      <c r="F295" s="443" t="s">
        <v>403</v>
      </c>
      <c r="G295" s="443" t="s">
        <v>39</v>
      </c>
      <c r="H295" s="444" t="s">
        <v>6554</v>
      </c>
      <c r="I295" s="445" t="s">
        <v>5509</v>
      </c>
      <c r="J295" s="444" t="s">
        <v>6542</v>
      </c>
      <c r="K295" s="444" t="s">
        <v>6555</v>
      </c>
      <c r="L295" s="444" t="s">
        <v>6556</v>
      </c>
      <c r="M295" s="433" t="s">
        <v>8</v>
      </c>
      <c r="N295" s="522">
        <v>46258</v>
      </c>
      <c r="O295" s="326"/>
      <c r="P295" s="326"/>
      <c r="Q295" s="326"/>
      <c r="R295" s="326"/>
      <c r="S295" s="326"/>
      <c r="T295" s="326"/>
      <c r="U295" s="326"/>
      <c r="V295" s="326"/>
      <c r="W295" s="326"/>
      <c r="X295" s="326"/>
      <c r="Y295" s="326"/>
      <c r="Z295" s="326"/>
      <c r="AA295" s="326"/>
      <c r="AB295" s="326"/>
    </row>
    <row r="296" spans="1:28" ht="87">
      <c r="A296" s="333">
        <f>A295+1</f>
        <v>294</v>
      </c>
      <c r="B296" s="432" t="s">
        <v>5504</v>
      </c>
      <c r="C296" s="443" t="s">
        <v>6557</v>
      </c>
      <c r="D296" s="444" t="s">
        <v>6558</v>
      </c>
      <c r="E296" s="443" t="s">
        <v>6559</v>
      </c>
      <c r="F296" s="443" t="s">
        <v>222</v>
      </c>
      <c r="G296" s="443" t="s">
        <v>39</v>
      </c>
      <c r="H296" s="444" t="s">
        <v>6560</v>
      </c>
      <c r="I296" s="445" t="s">
        <v>5509</v>
      </c>
      <c r="J296" s="444" t="s">
        <v>6542</v>
      </c>
      <c r="K296" s="444" t="s">
        <v>6561</v>
      </c>
      <c r="L296" s="444" t="s">
        <v>6562</v>
      </c>
      <c r="M296" s="433" t="s">
        <v>9</v>
      </c>
      <c r="N296" s="522">
        <v>46258</v>
      </c>
      <c r="O296" s="326"/>
      <c r="P296" s="326"/>
      <c r="Q296" s="326"/>
      <c r="R296" s="326"/>
      <c r="S296" s="326"/>
      <c r="T296" s="326"/>
      <c r="U296" s="326"/>
      <c r="V296" s="326"/>
      <c r="W296" s="326"/>
      <c r="X296" s="326"/>
      <c r="Y296" s="326"/>
      <c r="Z296" s="326"/>
      <c r="AA296" s="326"/>
      <c r="AB296" s="326"/>
    </row>
    <row r="297" spans="1:28" ht="87">
      <c r="A297" s="333">
        <f>A296+1</f>
        <v>295</v>
      </c>
      <c r="B297" s="432" t="s">
        <v>5504</v>
      </c>
      <c r="C297" s="443" t="s">
        <v>6563</v>
      </c>
      <c r="D297" s="444" t="s">
        <v>6564</v>
      </c>
      <c r="E297" s="443" t="s">
        <v>6565</v>
      </c>
      <c r="F297" s="443" t="s">
        <v>403</v>
      </c>
      <c r="G297" s="443" t="s">
        <v>39</v>
      </c>
      <c r="H297" s="444" t="s">
        <v>6566</v>
      </c>
      <c r="I297" s="445" t="s">
        <v>5509</v>
      </c>
      <c r="J297" s="444" t="s">
        <v>6542</v>
      </c>
      <c r="K297" s="444" t="s">
        <v>6567</v>
      </c>
      <c r="L297" s="444" t="s">
        <v>6568</v>
      </c>
      <c r="M297" s="433" t="s">
        <v>8</v>
      </c>
      <c r="N297" s="522">
        <v>46258</v>
      </c>
      <c r="O297" s="326"/>
      <c r="P297" s="326"/>
      <c r="Q297" s="326"/>
      <c r="R297" s="326"/>
      <c r="S297" s="326"/>
      <c r="T297" s="326"/>
      <c r="U297" s="326"/>
      <c r="V297" s="326"/>
      <c r="W297" s="326"/>
      <c r="X297" s="326"/>
      <c r="Y297" s="326"/>
      <c r="Z297" s="326"/>
      <c r="AA297" s="326"/>
      <c r="AB297" s="326"/>
    </row>
    <row r="298" spans="1:28" ht="72">
      <c r="A298" s="333">
        <f>A297+1</f>
        <v>296</v>
      </c>
      <c r="B298" s="432" t="s">
        <v>5504</v>
      </c>
      <c r="C298" s="443" t="s">
        <v>6569</v>
      </c>
      <c r="D298" s="444" t="s">
        <v>6570</v>
      </c>
      <c r="E298" s="443" t="s">
        <v>6571</v>
      </c>
      <c r="F298" s="443" t="s">
        <v>222</v>
      </c>
      <c r="G298" s="443" t="s">
        <v>39</v>
      </c>
      <c r="H298" s="444" t="s">
        <v>6572</v>
      </c>
      <c r="I298" s="445" t="s">
        <v>5509</v>
      </c>
      <c r="J298" s="444" t="s">
        <v>6573</v>
      </c>
      <c r="K298" s="444" t="s">
        <v>6574</v>
      </c>
      <c r="L298" s="444" t="s">
        <v>6575</v>
      </c>
      <c r="M298" s="433" t="s">
        <v>9</v>
      </c>
      <c r="N298" s="522">
        <v>46258</v>
      </c>
      <c r="O298" s="326"/>
      <c r="P298" s="326"/>
      <c r="Q298" s="326"/>
      <c r="R298" s="326"/>
      <c r="S298" s="326"/>
      <c r="T298" s="326"/>
      <c r="U298" s="326"/>
      <c r="V298" s="326"/>
      <c r="W298" s="326"/>
      <c r="X298" s="326"/>
      <c r="Y298" s="326"/>
      <c r="Z298" s="326"/>
      <c r="AA298" s="326"/>
      <c r="AB298" s="326"/>
    </row>
    <row r="299" spans="1:28" ht="72">
      <c r="A299" s="333">
        <f>A298+1</f>
        <v>297</v>
      </c>
      <c r="B299" s="432" t="s">
        <v>5504</v>
      </c>
      <c r="C299" s="443" t="s">
        <v>6576</v>
      </c>
      <c r="D299" s="444" t="s">
        <v>6577</v>
      </c>
      <c r="E299" s="443" t="s">
        <v>6578</v>
      </c>
      <c r="F299" s="443" t="s">
        <v>222</v>
      </c>
      <c r="G299" s="443" t="s">
        <v>40</v>
      </c>
      <c r="H299" s="444" t="s">
        <v>6579</v>
      </c>
      <c r="I299" s="445" t="s">
        <v>5509</v>
      </c>
      <c r="J299" s="444" t="s">
        <v>6573</v>
      </c>
      <c r="K299" s="444" t="s">
        <v>6580</v>
      </c>
      <c r="L299" s="444" t="s">
        <v>6581</v>
      </c>
      <c r="M299" s="433" t="s">
        <v>8</v>
      </c>
      <c r="N299" s="522">
        <v>46258</v>
      </c>
      <c r="O299" s="326"/>
      <c r="P299" s="326"/>
      <c r="Q299" s="326"/>
      <c r="R299" s="326"/>
      <c r="S299" s="326"/>
      <c r="T299" s="326"/>
      <c r="U299" s="326"/>
      <c r="V299" s="326"/>
      <c r="W299" s="326"/>
      <c r="X299" s="326"/>
      <c r="Y299" s="326"/>
      <c r="Z299" s="326"/>
      <c r="AA299" s="326"/>
      <c r="AB299" s="326"/>
    </row>
    <row r="300" spans="1:28" ht="72">
      <c r="A300" s="333">
        <f>A299+1</f>
        <v>298</v>
      </c>
      <c r="B300" s="432" t="s">
        <v>5504</v>
      </c>
      <c r="C300" s="443" t="s">
        <v>6582</v>
      </c>
      <c r="D300" s="444" t="s">
        <v>6583</v>
      </c>
      <c r="E300" s="443" t="s">
        <v>6584</v>
      </c>
      <c r="F300" s="443" t="s">
        <v>403</v>
      </c>
      <c r="G300" s="443" t="s">
        <v>39</v>
      </c>
      <c r="H300" s="444" t="s">
        <v>6585</v>
      </c>
      <c r="I300" s="445" t="s">
        <v>5509</v>
      </c>
      <c r="J300" s="444" t="s">
        <v>6573</v>
      </c>
      <c r="K300" s="444" t="s">
        <v>6586</v>
      </c>
      <c r="L300" s="444" t="s">
        <v>6587</v>
      </c>
      <c r="M300" s="433" t="s">
        <v>9</v>
      </c>
      <c r="N300" s="522">
        <v>46258</v>
      </c>
      <c r="O300" s="326"/>
      <c r="P300" s="326"/>
      <c r="Q300" s="326"/>
      <c r="R300" s="326"/>
      <c r="S300" s="326"/>
      <c r="T300" s="326"/>
      <c r="U300" s="326"/>
      <c r="V300" s="326"/>
      <c r="W300" s="326"/>
      <c r="X300" s="326"/>
      <c r="Y300" s="326"/>
      <c r="Z300" s="326"/>
      <c r="AA300" s="326"/>
      <c r="AB300" s="326"/>
    </row>
    <row r="301" spans="1:28" ht="72">
      <c r="A301" s="333">
        <f>A300+1</f>
        <v>299</v>
      </c>
      <c r="B301" s="432" t="s">
        <v>5504</v>
      </c>
      <c r="C301" s="443" t="s">
        <v>6588</v>
      </c>
      <c r="D301" s="444" t="s">
        <v>6589</v>
      </c>
      <c r="E301" s="443" t="s">
        <v>6590</v>
      </c>
      <c r="F301" s="443" t="s">
        <v>222</v>
      </c>
      <c r="G301" s="443" t="s">
        <v>39</v>
      </c>
      <c r="H301" s="444" t="s">
        <v>6591</v>
      </c>
      <c r="I301" s="445" t="s">
        <v>5509</v>
      </c>
      <c r="J301" s="444" t="s">
        <v>6573</v>
      </c>
      <c r="K301" s="444" t="s">
        <v>6592</v>
      </c>
      <c r="L301" s="444" t="s">
        <v>6593</v>
      </c>
      <c r="M301" s="433" t="s">
        <v>8</v>
      </c>
      <c r="N301" s="522">
        <v>46258</v>
      </c>
      <c r="O301" s="326"/>
      <c r="P301" s="326"/>
      <c r="Q301" s="326"/>
      <c r="R301" s="326"/>
      <c r="S301" s="326"/>
      <c r="T301" s="326"/>
      <c r="U301" s="326"/>
      <c r="V301" s="326"/>
      <c r="W301" s="326"/>
      <c r="X301" s="326"/>
      <c r="Y301" s="326"/>
      <c r="Z301" s="326"/>
      <c r="AA301" s="326"/>
      <c r="AB301" s="326"/>
    </row>
    <row r="302" spans="1:28" ht="87">
      <c r="A302" s="333">
        <f>A301+1</f>
        <v>300</v>
      </c>
      <c r="B302" s="432" t="s">
        <v>5504</v>
      </c>
      <c r="C302" s="443" t="s">
        <v>6594</v>
      </c>
      <c r="D302" s="444" t="s">
        <v>6595</v>
      </c>
      <c r="E302" s="443" t="s">
        <v>6596</v>
      </c>
      <c r="F302" s="443" t="s">
        <v>403</v>
      </c>
      <c r="G302" s="443" t="s">
        <v>39</v>
      </c>
      <c r="H302" s="444" t="s">
        <v>6597</v>
      </c>
      <c r="I302" s="445" t="s">
        <v>5509</v>
      </c>
      <c r="J302" s="444" t="s">
        <v>6573</v>
      </c>
      <c r="K302" s="444" t="s">
        <v>6598</v>
      </c>
      <c r="L302" s="444" t="s">
        <v>6599</v>
      </c>
      <c r="M302" s="433" t="s">
        <v>8</v>
      </c>
      <c r="N302" s="522">
        <v>46258</v>
      </c>
      <c r="O302" s="326"/>
      <c r="P302" s="326"/>
      <c r="Q302" s="326"/>
      <c r="R302" s="326"/>
      <c r="S302" s="326"/>
      <c r="T302" s="326"/>
      <c r="U302" s="326"/>
      <c r="V302" s="326"/>
      <c r="W302" s="326"/>
      <c r="X302" s="326"/>
      <c r="Y302" s="326"/>
      <c r="Z302" s="326"/>
      <c r="AA302" s="326"/>
      <c r="AB302" s="326"/>
    </row>
    <row r="303" spans="1:28" ht="87">
      <c r="A303" s="333">
        <f>A302+1</f>
        <v>301</v>
      </c>
      <c r="B303" s="432" t="s">
        <v>5504</v>
      </c>
      <c r="C303" s="443" t="s">
        <v>6600</v>
      </c>
      <c r="D303" s="444" t="s">
        <v>6601</v>
      </c>
      <c r="E303" s="443" t="s">
        <v>6602</v>
      </c>
      <c r="F303" s="443" t="s">
        <v>222</v>
      </c>
      <c r="G303" s="443" t="s">
        <v>41</v>
      </c>
      <c r="H303" s="444" t="s">
        <v>6603</v>
      </c>
      <c r="I303" s="445" t="s">
        <v>5509</v>
      </c>
      <c r="J303" s="444" t="s">
        <v>6573</v>
      </c>
      <c r="K303" s="444" t="s">
        <v>6604</v>
      </c>
      <c r="L303" s="444" t="s">
        <v>6605</v>
      </c>
      <c r="M303" s="433" t="s">
        <v>8</v>
      </c>
      <c r="N303" s="522">
        <v>46258</v>
      </c>
      <c r="O303" s="326"/>
      <c r="P303" s="326"/>
      <c r="Q303" s="326"/>
      <c r="R303" s="326"/>
      <c r="S303" s="326"/>
      <c r="T303" s="326"/>
      <c r="U303" s="326"/>
      <c r="V303" s="326"/>
      <c r="W303" s="326"/>
      <c r="X303" s="326"/>
      <c r="Y303" s="326"/>
      <c r="Z303" s="326"/>
      <c r="AA303" s="326"/>
      <c r="AB303" s="326"/>
    </row>
    <row r="304" spans="1:28" ht="87">
      <c r="A304" s="333">
        <f>A303+1</f>
        <v>302</v>
      </c>
      <c r="B304" s="432" t="s">
        <v>5504</v>
      </c>
      <c r="C304" s="443" t="s">
        <v>6606</v>
      </c>
      <c r="D304" s="444" t="s">
        <v>6607</v>
      </c>
      <c r="E304" s="443" t="s">
        <v>6608</v>
      </c>
      <c r="F304" s="443" t="s">
        <v>222</v>
      </c>
      <c r="G304" s="443" t="s">
        <v>39</v>
      </c>
      <c r="H304" s="444" t="s">
        <v>6609</v>
      </c>
      <c r="I304" s="445" t="s">
        <v>5509</v>
      </c>
      <c r="J304" s="444" t="s">
        <v>6610</v>
      </c>
      <c r="K304" s="444" t="s">
        <v>6611</v>
      </c>
      <c r="L304" s="444" t="s">
        <v>6612</v>
      </c>
      <c r="M304" s="433" t="s">
        <v>8</v>
      </c>
      <c r="N304" s="522">
        <v>46258</v>
      </c>
      <c r="O304" s="326"/>
      <c r="P304" s="326"/>
      <c r="Q304" s="326"/>
      <c r="R304" s="326"/>
      <c r="S304" s="326"/>
      <c r="T304" s="326"/>
      <c r="U304" s="326"/>
      <c r="V304" s="326"/>
      <c r="W304" s="326"/>
      <c r="X304" s="326"/>
      <c r="Y304" s="326"/>
      <c r="Z304" s="326"/>
      <c r="AA304" s="326"/>
      <c r="AB304" s="326"/>
    </row>
    <row r="305" spans="1:28" ht="87">
      <c r="A305" s="333">
        <f>A304+1</f>
        <v>303</v>
      </c>
      <c r="B305" s="432" t="s">
        <v>5504</v>
      </c>
      <c r="C305" s="443" t="s">
        <v>6613</v>
      </c>
      <c r="D305" s="444" t="s">
        <v>6614</v>
      </c>
      <c r="E305" s="443" t="s">
        <v>6615</v>
      </c>
      <c r="F305" s="443" t="s">
        <v>403</v>
      </c>
      <c r="G305" s="443" t="s">
        <v>40</v>
      </c>
      <c r="H305" s="444" t="s">
        <v>6616</v>
      </c>
      <c r="I305" s="445" t="s">
        <v>5509</v>
      </c>
      <c r="J305" s="444" t="s">
        <v>6610</v>
      </c>
      <c r="K305" s="444" t="s">
        <v>6617</v>
      </c>
      <c r="L305" s="444" t="s">
        <v>6618</v>
      </c>
      <c r="M305" s="433" t="s">
        <v>8</v>
      </c>
      <c r="N305" s="522">
        <v>46258</v>
      </c>
      <c r="O305" s="326"/>
      <c r="P305" s="326"/>
      <c r="Q305" s="326"/>
      <c r="R305" s="326"/>
      <c r="S305" s="326"/>
      <c r="T305" s="326"/>
      <c r="U305" s="326"/>
      <c r="V305" s="326"/>
      <c r="W305" s="326"/>
      <c r="X305" s="326"/>
      <c r="Y305" s="326"/>
      <c r="Z305" s="326"/>
      <c r="AA305" s="326"/>
      <c r="AB305" s="326"/>
    </row>
    <row r="306" spans="1:28" ht="87">
      <c r="A306" s="333">
        <f>A305+1</f>
        <v>304</v>
      </c>
      <c r="B306" s="432" t="s">
        <v>5504</v>
      </c>
      <c r="C306" s="443" t="s">
        <v>6619</v>
      </c>
      <c r="D306" s="444" t="s">
        <v>5533</v>
      </c>
      <c r="E306" s="443" t="s">
        <v>6620</v>
      </c>
      <c r="F306" s="443" t="s">
        <v>403</v>
      </c>
      <c r="G306" s="443" t="s">
        <v>39</v>
      </c>
      <c r="H306" s="444" t="s">
        <v>5535</v>
      </c>
      <c r="I306" s="445" t="s">
        <v>5509</v>
      </c>
      <c r="J306" s="444" t="s">
        <v>6610</v>
      </c>
      <c r="K306" s="444" t="s">
        <v>6621</v>
      </c>
      <c r="L306" s="444" t="s">
        <v>6622</v>
      </c>
      <c r="M306" s="433" t="s">
        <v>8</v>
      </c>
      <c r="N306" s="522">
        <v>46258</v>
      </c>
      <c r="O306" s="326"/>
      <c r="P306" s="326"/>
      <c r="Q306" s="326"/>
      <c r="R306" s="326"/>
      <c r="S306" s="326"/>
      <c r="T306" s="326"/>
      <c r="U306" s="326"/>
      <c r="V306" s="326"/>
      <c r="W306" s="326"/>
      <c r="X306" s="326"/>
      <c r="Y306" s="326"/>
      <c r="Z306" s="326"/>
      <c r="AA306" s="326"/>
      <c r="AB306" s="326"/>
    </row>
    <row r="307" spans="1:28" ht="87">
      <c r="A307" s="333">
        <f>A306+1</f>
        <v>305</v>
      </c>
      <c r="B307" s="432" t="s">
        <v>5504</v>
      </c>
      <c r="C307" s="443" t="s">
        <v>6623</v>
      </c>
      <c r="D307" s="444" t="s">
        <v>6624</v>
      </c>
      <c r="E307" s="443" t="s">
        <v>6625</v>
      </c>
      <c r="F307" s="443" t="s">
        <v>222</v>
      </c>
      <c r="G307" s="443" t="s">
        <v>40</v>
      </c>
      <c r="H307" s="444" t="s">
        <v>6626</v>
      </c>
      <c r="I307" s="445" t="s">
        <v>5509</v>
      </c>
      <c r="J307" s="444" t="s">
        <v>6610</v>
      </c>
      <c r="K307" s="444" t="s">
        <v>6627</v>
      </c>
      <c r="L307" s="444" t="s">
        <v>6628</v>
      </c>
      <c r="M307" s="433" t="s">
        <v>8</v>
      </c>
      <c r="N307" s="522">
        <v>46258</v>
      </c>
      <c r="O307" s="326"/>
      <c r="P307" s="326"/>
      <c r="Q307" s="326"/>
      <c r="R307" s="326"/>
      <c r="S307" s="326"/>
      <c r="T307" s="326"/>
      <c r="U307" s="326"/>
      <c r="V307" s="326"/>
      <c r="W307" s="326"/>
      <c r="X307" s="326"/>
      <c r="Y307" s="326"/>
      <c r="Z307" s="326"/>
      <c r="AA307" s="326"/>
      <c r="AB307" s="326"/>
    </row>
    <row r="308" spans="1:28" ht="87">
      <c r="A308" s="333">
        <f>A307+1</f>
        <v>306</v>
      </c>
      <c r="B308" s="432" t="s">
        <v>5504</v>
      </c>
      <c r="C308" s="443" t="s">
        <v>6629</v>
      </c>
      <c r="D308" s="444" t="s">
        <v>6630</v>
      </c>
      <c r="E308" s="443" t="s">
        <v>6631</v>
      </c>
      <c r="F308" s="443" t="s">
        <v>222</v>
      </c>
      <c r="G308" s="443" t="s">
        <v>39</v>
      </c>
      <c r="H308" s="444" t="s">
        <v>6632</v>
      </c>
      <c r="I308" s="445" t="s">
        <v>5509</v>
      </c>
      <c r="J308" s="444" t="s">
        <v>6610</v>
      </c>
      <c r="K308" s="444" t="s">
        <v>6633</v>
      </c>
      <c r="L308" s="444" t="s">
        <v>6634</v>
      </c>
      <c r="M308" s="433" t="s">
        <v>8</v>
      </c>
      <c r="N308" s="522">
        <v>46258</v>
      </c>
      <c r="O308" s="326"/>
      <c r="P308" s="326"/>
      <c r="Q308" s="326"/>
      <c r="R308" s="326"/>
      <c r="S308" s="326"/>
      <c r="T308" s="326"/>
      <c r="U308" s="326"/>
      <c r="V308" s="326"/>
      <c r="W308" s="326"/>
      <c r="X308" s="326"/>
      <c r="Y308" s="326"/>
      <c r="Z308" s="326"/>
      <c r="AA308" s="326"/>
      <c r="AB308" s="326"/>
    </row>
    <row r="309" spans="1:28" ht="87">
      <c r="A309" s="333">
        <f>A308+1</f>
        <v>307</v>
      </c>
      <c r="B309" s="432" t="s">
        <v>5504</v>
      </c>
      <c r="C309" s="443" t="s">
        <v>6635</v>
      </c>
      <c r="D309" s="444" t="s">
        <v>6636</v>
      </c>
      <c r="E309" s="443" t="s">
        <v>6637</v>
      </c>
      <c r="F309" s="443" t="s">
        <v>403</v>
      </c>
      <c r="G309" s="443" t="s">
        <v>39</v>
      </c>
      <c r="H309" s="444" t="s">
        <v>6638</v>
      </c>
      <c r="I309" s="445" t="s">
        <v>5509</v>
      </c>
      <c r="J309" s="444" t="s">
        <v>6610</v>
      </c>
      <c r="K309" s="444" t="s">
        <v>6639</v>
      </c>
      <c r="L309" s="444" t="s">
        <v>6640</v>
      </c>
      <c r="M309" s="433" t="s">
        <v>9</v>
      </c>
      <c r="N309" s="522">
        <v>46258</v>
      </c>
      <c r="O309" s="326"/>
      <c r="P309" s="326"/>
      <c r="Q309" s="326"/>
      <c r="R309" s="326"/>
      <c r="S309" s="326"/>
      <c r="T309" s="326"/>
      <c r="U309" s="326"/>
      <c r="V309" s="326"/>
      <c r="W309" s="326"/>
      <c r="X309" s="326"/>
      <c r="Y309" s="326"/>
      <c r="Z309" s="326"/>
      <c r="AA309" s="326"/>
      <c r="AB309" s="326"/>
    </row>
    <row r="310" spans="1:28" ht="87">
      <c r="A310" s="333">
        <f>A309+1</f>
        <v>308</v>
      </c>
      <c r="B310" s="432" t="s">
        <v>5504</v>
      </c>
      <c r="C310" s="443" t="s">
        <v>6641</v>
      </c>
      <c r="D310" s="444" t="s">
        <v>6642</v>
      </c>
      <c r="E310" s="443" t="s">
        <v>6643</v>
      </c>
      <c r="F310" s="443" t="s">
        <v>222</v>
      </c>
      <c r="G310" s="443" t="s">
        <v>39</v>
      </c>
      <c r="H310" s="444" t="s">
        <v>6644</v>
      </c>
      <c r="I310" s="445" t="s">
        <v>5509</v>
      </c>
      <c r="J310" s="444" t="s">
        <v>6610</v>
      </c>
      <c r="K310" s="444" t="s">
        <v>6645</v>
      </c>
      <c r="L310" s="444" t="s">
        <v>6646</v>
      </c>
      <c r="M310" s="433" t="s">
        <v>9</v>
      </c>
      <c r="N310" s="522">
        <v>46258</v>
      </c>
      <c r="O310" s="326"/>
      <c r="P310" s="326"/>
      <c r="Q310" s="326"/>
      <c r="R310" s="326"/>
      <c r="S310" s="326"/>
      <c r="T310" s="326"/>
      <c r="U310" s="326"/>
      <c r="V310" s="326"/>
      <c r="W310" s="326"/>
      <c r="X310" s="326"/>
      <c r="Y310" s="326"/>
      <c r="Z310" s="326"/>
      <c r="AA310" s="326"/>
      <c r="AB310" s="326"/>
    </row>
    <row r="311" spans="1:28" ht="101.25">
      <c r="A311" s="333">
        <f>A310+1</f>
        <v>309</v>
      </c>
      <c r="B311" s="432" t="s">
        <v>5504</v>
      </c>
      <c r="C311" s="443" t="s">
        <v>6647</v>
      </c>
      <c r="D311" s="444" t="s">
        <v>6648</v>
      </c>
      <c r="E311" s="443" t="s">
        <v>6649</v>
      </c>
      <c r="F311" s="443" t="s">
        <v>403</v>
      </c>
      <c r="G311" s="443" t="s">
        <v>39</v>
      </c>
      <c r="H311" s="444" t="s">
        <v>6650</v>
      </c>
      <c r="I311" s="445" t="s">
        <v>5509</v>
      </c>
      <c r="J311" s="444" t="s">
        <v>6610</v>
      </c>
      <c r="K311" s="444" t="s">
        <v>6651</v>
      </c>
      <c r="L311" s="444" t="s">
        <v>6652</v>
      </c>
      <c r="M311" s="433" t="s">
        <v>9</v>
      </c>
      <c r="N311" s="522">
        <v>46258</v>
      </c>
      <c r="O311" s="326"/>
      <c r="P311" s="326"/>
      <c r="Q311" s="326"/>
      <c r="R311" s="326"/>
      <c r="S311" s="326"/>
      <c r="T311" s="326"/>
      <c r="U311" s="326"/>
      <c r="V311" s="326"/>
      <c r="W311" s="326"/>
      <c r="X311" s="326"/>
      <c r="Y311" s="326"/>
      <c r="Z311" s="326"/>
      <c r="AA311" s="326"/>
      <c r="AB311" s="326"/>
    </row>
    <row r="312" spans="1:28" ht="87">
      <c r="A312" s="333">
        <f>A311+1</f>
        <v>310</v>
      </c>
      <c r="B312" s="432" t="s">
        <v>5504</v>
      </c>
      <c r="C312" s="443" t="s">
        <v>6653</v>
      </c>
      <c r="D312" s="444" t="s">
        <v>6654</v>
      </c>
      <c r="E312" s="443" t="s">
        <v>6655</v>
      </c>
      <c r="F312" s="443" t="s">
        <v>222</v>
      </c>
      <c r="G312" s="443" t="s">
        <v>40</v>
      </c>
      <c r="H312" s="444" t="s">
        <v>6656</v>
      </c>
      <c r="I312" s="445" t="s">
        <v>5509</v>
      </c>
      <c r="J312" s="444" t="s">
        <v>6657</v>
      </c>
      <c r="K312" s="444" t="s">
        <v>6658</v>
      </c>
      <c r="L312" s="444" t="s">
        <v>6659</v>
      </c>
      <c r="M312" s="433" t="s">
        <v>8</v>
      </c>
      <c r="N312" s="522">
        <v>46258</v>
      </c>
      <c r="O312" s="326"/>
      <c r="P312" s="326"/>
      <c r="Q312" s="326"/>
      <c r="R312" s="326"/>
      <c r="S312" s="326"/>
      <c r="T312" s="326"/>
      <c r="U312" s="326"/>
      <c r="V312" s="326"/>
      <c r="W312" s="326"/>
      <c r="X312" s="326"/>
      <c r="Y312" s="326"/>
      <c r="Z312" s="326"/>
      <c r="AA312" s="326"/>
      <c r="AB312" s="326"/>
    </row>
    <row r="313" spans="1:28" ht="87">
      <c r="A313" s="333">
        <f>A312+1</f>
        <v>311</v>
      </c>
      <c r="B313" s="432" t="s">
        <v>5504</v>
      </c>
      <c r="C313" s="443" t="s">
        <v>6660</v>
      </c>
      <c r="D313" s="444" t="s">
        <v>6614</v>
      </c>
      <c r="E313" s="443" t="s">
        <v>6661</v>
      </c>
      <c r="F313" s="443" t="s">
        <v>403</v>
      </c>
      <c r="G313" s="443" t="s">
        <v>40</v>
      </c>
      <c r="H313" s="444" t="s">
        <v>6616</v>
      </c>
      <c r="I313" s="445" t="s">
        <v>5509</v>
      </c>
      <c r="J313" s="444" t="s">
        <v>6657</v>
      </c>
      <c r="K313" s="444" t="s">
        <v>6662</v>
      </c>
      <c r="L313" s="444" t="s">
        <v>6663</v>
      </c>
      <c r="M313" s="433" t="s">
        <v>8</v>
      </c>
      <c r="N313" s="522">
        <v>46258</v>
      </c>
      <c r="O313" s="326"/>
      <c r="P313" s="326"/>
      <c r="Q313" s="326"/>
      <c r="R313" s="326"/>
      <c r="S313" s="326"/>
      <c r="T313" s="326"/>
      <c r="U313" s="326"/>
      <c r="V313" s="326"/>
      <c r="W313" s="326"/>
      <c r="X313" s="326"/>
      <c r="Y313" s="326"/>
      <c r="Z313" s="326"/>
      <c r="AA313" s="326"/>
      <c r="AB313" s="326"/>
    </row>
    <row r="314" spans="1:28" ht="87">
      <c r="A314" s="333">
        <f>A313+1</f>
        <v>312</v>
      </c>
      <c r="B314" s="432" t="s">
        <v>5504</v>
      </c>
      <c r="C314" s="443" t="s">
        <v>6664</v>
      </c>
      <c r="D314" s="444" t="s">
        <v>6665</v>
      </c>
      <c r="E314" s="443" t="s">
        <v>6666</v>
      </c>
      <c r="F314" s="443" t="s">
        <v>403</v>
      </c>
      <c r="G314" s="443" t="s">
        <v>40</v>
      </c>
      <c r="H314" s="444" t="s">
        <v>6667</v>
      </c>
      <c r="I314" s="445" t="s">
        <v>5509</v>
      </c>
      <c r="J314" s="444" t="s">
        <v>6657</v>
      </c>
      <c r="K314" s="444" t="s">
        <v>6668</v>
      </c>
      <c r="L314" s="444" t="s">
        <v>6669</v>
      </c>
      <c r="M314" s="433" t="s">
        <v>9</v>
      </c>
      <c r="N314" s="522">
        <v>46258</v>
      </c>
      <c r="O314" s="326"/>
      <c r="P314" s="326"/>
      <c r="Q314" s="326"/>
      <c r="R314" s="326"/>
      <c r="S314" s="326"/>
      <c r="T314" s="326"/>
      <c r="U314" s="326"/>
      <c r="V314" s="326"/>
      <c r="W314" s="326"/>
      <c r="X314" s="326"/>
      <c r="Y314" s="326"/>
      <c r="Z314" s="326"/>
      <c r="AA314" s="326"/>
      <c r="AB314" s="326"/>
    </row>
    <row r="315" spans="1:28" ht="87">
      <c r="A315" s="333">
        <f>A314+1</f>
        <v>313</v>
      </c>
      <c r="B315" s="432" t="s">
        <v>5504</v>
      </c>
      <c r="C315" s="443" t="s">
        <v>6670</v>
      </c>
      <c r="D315" s="444" t="s">
        <v>6671</v>
      </c>
      <c r="E315" s="443" t="s">
        <v>6672</v>
      </c>
      <c r="F315" s="443" t="s">
        <v>222</v>
      </c>
      <c r="G315" s="443" t="s">
        <v>40</v>
      </c>
      <c r="H315" s="444" t="s">
        <v>6673</v>
      </c>
      <c r="I315" s="445" t="s">
        <v>5509</v>
      </c>
      <c r="J315" s="444" t="s">
        <v>6657</v>
      </c>
      <c r="K315" s="444" t="s">
        <v>6674</v>
      </c>
      <c r="L315" s="444" t="s">
        <v>6675</v>
      </c>
      <c r="M315" s="433" t="s">
        <v>9</v>
      </c>
      <c r="N315" s="522">
        <v>46258</v>
      </c>
      <c r="O315" s="326"/>
      <c r="P315" s="326"/>
      <c r="Q315" s="326"/>
      <c r="R315" s="326"/>
      <c r="S315" s="326"/>
      <c r="T315" s="326"/>
      <c r="U315" s="326"/>
      <c r="V315" s="326"/>
      <c r="W315" s="326"/>
      <c r="X315" s="326"/>
      <c r="Y315" s="326"/>
      <c r="Z315" s="326"/>
      <c r="AA315" s="326"/>
      <c r="AB315" s="326"/>
    </row>
    <row r="316" spans="1:28" ht="101.25">
      <c r="A316" s="333">
        <f>A315+1</f>
        <v>314</v>
      </c>
      <c r="B316" s="432" t="s">
        <v>5504</v>
      </c>
      <c r="C316" s="443" t="s">
        <v>6676</v>
      </c>
      <c r="D316" s="444" t="s">
        <v>6677</v>
      </c>
      <c r="E316" s="443" t="s">
        <v>6678</v>
      </c>
      <c r="F316" s="443" t="s">
        <v>403</v>
      </c>
      <c r="G316" s="443" t="s">
        <v>40</v>
      </c>
      <c r="H316" s="444" t="s">
        <v>6679</v>
      </c>
      <c r="I316" s="445" t="s">
        <v>5509</v>
      </c>
      <c r="J316" s="444" t="s">
        <v>6657</v>
      </c>
      <c r="K316" s="444" t="s">
        <v>6680</v>
      </c>
      <c r="L316" s="444" t="s">
        <v>6681</v>
      </c>
      <c r="M316" s="433" t="s">
        <v>8</v>
      </c>
      <c r="N316" s="522">
        <v>46258</v>
      </c>
      <c r="O316" s="326"/>
      <c r="P316" s="326"/>
      <c r="Q316" s="326"/>
      <c r="R316" s="326"/>
      <c r="S316" s="326"/>
      <c r="T316" s="326"/>
      <c r="U316" s="326"/>
      <c r="V316" s="326"/>
      <c r="W316" s="326"/>
      <c r="X316" s="326"/>
      <c r="Y316" s="326"/>
      <c r="Z316" s="326"/>
      <c r="AA316" s="326"/>
      <c r="AB316" s="326"/>
    </row>
    <row r="317" spans="1:28" ht="87">
      <c r="A317" s="333">
        <f>A316+1</f>
        <v>315</v>
      </c>
      <c r="B317" s="432" t="s">
        <v>5504</v>
      </c>
      <c r="C317" s="443" t="s">
        <v>6682</v>
      </c>
      <c r="D317" s="444" t="s">
        <v>6146</v>
      </c>
      <c r="E317" s="443" t="s">
        <v>6683</v>
      </c>
      <c r="F317" s="443" t="s">
        <v>403</v>
      </c>
      <c r="G317" s="443" t="s">
        <v>40</v>
      </c>
      <c r="H317" s="444" t="s">
        <v>6148</v>
      </c>
      <c r="I317" s="445" t="s">
        <v>5509</v>
      </c>
      <c r="J317" s="444" t="s">
        <v>6542</v>
      </c>
      <c r="K317" s="444" t="s">
        <v>6684</v>
      </c>
      <c r="L317" s="444" t="s">
        <v>6685</v>
      </c>
      <c r="M317" s="433" t="s">
        <v>8</v>
      </c>
      <c r="N317" s="522">
        <v>46258</v>
      </c>
      <c r="O317" s="326"/>
      <c r="P317" s="326"/>
      <c r="Q317" s="326"/>
      <c r="R317" s="326"/>
      <c r="S317" s="326"/>
      <c r="T317" s="326"/>
      <c r="U317" s="326"/>
      <c r="V317" s="326"/>
      <c r="W317" s="326"/>
      <c r="X317" s="326"/>
      <c r="Y317" s="326"/>
      <c r="Z317" s="326"/>
      <c r="AA317" s="326"/>
      <c r="AB317" s="326"/>
    </row>
    <row r="318" spans="1:28" ht="87">
      <c r="A318" s="333">
        <f>A317+1</f>
        <v>316</v>
      </c>
      <c r="B318" s="432" t="s">
        <v>5504</v>
      </c>
      <c r="C318" s="443" t="s">
        <v>6686</v>
      </c>
      <c r="D318" s="444" t="s">
        <v>6687</v>
      </c>
      <c r="E318" s="443" t="s">
        <v>6688</v>
      </c>
      <c r="F318" s="443" t="s">
        <v>403</v>
      </c>
      <c r="G318" s="443" t="s">
        <v>40</v>
      </c>
      <c r="H318" s="444" t="s">
        <v>6689</v>
      </c>
      <c r="I318" s="445" t="s">
        <v>5509</v>
      </c>
      <c r="J318" s="444" t="s">
        <v>6542</v>
      </c>
      <c r="K318" s="444" t="s">
        <v>6690</v>
      </c>
      <c r="L318" s="444" t="s">
        <v>6691</v>
      </c>
      <c r="M318" s="433" t="s">
        <v>9</v>
      </c>
      <c r="N318" s="522">
        <v>46258</v>
      </c>
      <c r="O318" s="326"/>
      <c r="P318" s="326"/>
      <c r="Q318" s="326"/>
      <c r="R318" s="326"/>
      <c r="S318" s="326"/>
      <c r="T318" s="326"/>
      <c r="U318" s="326"/>
      <c r="V318" s="326"/>
      <c r="W318" s="326"/>
      <c r="X318" s="326"/>
      <c r="Y318" s="326"/>
      <c r="Z318" s="326"/>
      <c r="AA318" s="326"/>
      <c r="AB318" s="326"/>
    </row>
    <row r="319" spans="1:28" ht="87">
      <c r="A319" s="333">
        <f>A318+1</f>
        <v>317</v>
      </c>
      <c r="B319" s="432" t="s">
        <v>5504</v>
      </c>
      <c r="C319" s="443" t="s">
        <v>6692</v>
      </c>
      <c r="D319" s="444" t="s">
        <v>6693</v>
      </c>
      <c r="E319" s="443" t="s">
        <v>6694</v>
      </c>
      <c r="F319" s="443" t="s">
        <v>403</v>
      </c>
      <c r="G319" s="443" t="s">
        <v>40</v>
      </c>
      <c r="H319" s="444" t="s">
        <v>6695</v>
      </c>
      <c r="I319" s="445" t="s">
        <v>5509</v>
      </c>
      <c r="J319" s="444" t="s">
        <v>6542</v>
      </c>
      <c r="K319" s="444" t="s">
        <v>6696</v>
      </c>
      <c r="L319" s="444" t="s">
        <v>6697</v>
      </c>
      <c r="M319" s="433" t="s">
        <v>9</v>
      </c>
      <c r="N319" s="522">
        <v>46258</v>
      </c>
      <c r="O319" s="326"/>
      <c r="P319" s="326"/>
      <c r="Q319" s="326"/>
      <c r="R319" s="326"/>
      <c r="S319" s="326"/>
      <c r="T319" s="326"/>
      <c r="U319" s="326"/>
      <c r="V319" s="326"/>
      <c r="W319" s="326"/>
      <c r="X319" s="326"/>
      <c r="Y319" s="326"/>
      <c r="Z319" s="326"/>
      <c r="AA319" s="326"/>
      <c r="AB319" s="326"/>
    </row>
    <row r="320" spans="1:28" ht="87">
      <c r="A320" s="333">
        <f>A319+1</f>
        <v>318</v>
      </c>
      <c r="B320" s="432" t="s">
        <v>5504</v>
      </c>
      <c r="C320" s="443" t="s">
        <v>6698</v>
      </c>
      <c r="D320" s="444" t="s">
        <v>5892</v>
      </c>
      <c r="E320" s="443" t="s">
        <v>6699</v>
      </c>
      <c r="F320" s="443" t="s">
        <v>403</v>
      </c>
      <c r="G320" s="443" t="s">
        <v>40</v>
      </c>
      <c r="H320" s="444" t="s">
        <v>5894</v>
      </c>
      <c r="I320" s="445" t="s">
        <v>5509</v>
      </c>
      <c r="J320" s="444" t="s">
        <v>6542</v>
      </c>
      <c r="K320" s="444" t="s">
        <v>6700</v>
      </c>
      <c r="L320" s="444" t="s">
        <v>6701</v>
      </c>
      <c r="M320" s="433" t="s">
        <v>9</v>
      </c>
      <c r="N320" s="522">
        <v>46258</v>
      </c>
      <c r="O320" s="326"/>
      <c r="P320" s="326"/>
      <c r="Q320" s="326"/>
      <c r="R320" s="326"/>
      <c r="S320" s="326"/>
      <c r="T320" s="326"/>
      <c r="U320" s="326"/>
      <c r="V320" s="326"/>
      <c r="W320" s="326"/>
      <c r="X320" s="326"/>
      <c r="Y320" s="326"/>
      <c r="Z320" s="326"/>
      <c r="AA320" s="326"/>
      <c r="AB320" s="326"/>
    </row>
    <row r="321" spans="1:28" ht="87">
      <c r="A321" s="333">
        <f>A320+1</f>
        <v>319</v>
      </c>
      <c r="B321" s="432" t="s">
        <v>5504</v>
      </c>
      <c r="C321" s="443" t="s">
        <v>6702</v>
      </c>
      <c r="D321" s="444" t="s">
        <v>5898</v>
      </c>
      <c r="E321" s="443" t="s">
        <v>6703</v>
      </c>
      <c r="F321" s="443" t="s">
        <v>222</v>
      </c>
      <c r="G321" s="443" t="s">
        <v>40</v>
      </c>
      <c r="H321" s="444" t="s">
        <v>5900</v>
      </c>
      <c r="I321" s="445" t="s">
        <v>5509</v>
      </c>
      <c r="J321" s="444" t="s">
        <v>6542</v>
      </c>
      <c r="K321" s="444" t="s">
        <v>6704</v>
      </c>
      <c r="L321" s="444" t="s">
        <v>6705</v>
      </c>
      <c r="M321" s="433" t="s">
        <v>8</v>
      </c>
      <c r="N321" s="522">
        <v>46258</v>
      </c>
      <c r="O321" s="326"/>
      <c r="P321" s="326"/>
      <c r="Q321" s="326"/>
      <c r="R321" s="326"/>
      <c r="S321" s="326"/>
      <c r="T321" s="326"/>
      <c r="U321" s="326"/>
      <c r="V321" s="326"/>
      <c r="W321" s="326"/>
      <c r="X321" s="326"/>
      <c r="Y321" s="326"/>
      <c r="Z321" s="326"/>
      <c r="AA321" s="326"/>
      <c r="AB321" s="326"/>
    </row>
    <row r="322" spans="1:28" ht="87">
      <c r="A322" s="333">
        <f>A321+1</f>
        <v>320</v>
      </c>
      <c r="B322" s="432" t="s">
        <v>5504</v>
      </c>
      <c r="C322" s="443" t="s">
        <v>6706</v>
      </c>
      <c r="D322" s="444" t="s">
        <v>5703</v>
      </c>
      <c r="E322" s="443" t="s">
        <v>6707</v>
      </c>
      <c r="F322" s="443" t="s">
        <v>222</v>
      </c>
      <c r="G322" s="443" t="s">
        <v>40</v>
      </c>
      <c r="H322" s="444" t="s">
        <v>5705</v>
      </c>
      <c r="I322" s="445" t="s">
        <v>5509</v>
      </c>
      <c r="J322" s="444" t="s">
        <v>6542</v>
      </c>
      <c r="K322" s="444" t="s">
        <v>6708</v>
      </c>
      <c r="L322" s="444" t="s">
        <v>6709</v>
      </c>
      <c r="M322" s="433" t="s">
        <v>9</v>
      </c>
      <c r="N322" s="522">
        <v>46258</v>
      </c>
      <c r="O322" s="326"/>
      <c r="P322" s="326"/>
      <c r="Q322" s="326"/>
      <c r="R322" s="326"/>
      <c r="S322" s="326"/>
      <c r="T322" s="326"/>
      <c r="U322" s="326"/>
      <c r="V322" s="326"/>
      <c r="W322" s="326"/>
      <c r="X322" s="326"/>
      <c r="Y322" s="326"/>
      <c r="Z322" s="326"/>
      <c r="AA322" s="326"/>
      <c r="AB322" s="326"/>
    </row>
    <row r="323" spans="1:28" ht="72">
      <c r="A323" s="333">
        <f>A322+1</f>
        <v>321</v>
      </c>
      <c r="B323" s="432" t="s">
        <v>5504</v>
      </c>
      <c r="C323" s="443" t="s">
        <v>6710</v>
      </c>
      <c r="D323" s="444" t="s">
        <v>6711</v>
      </c>
      <c r="E323" s="443" t="s">
        <v>6712</v>
      </c>
      <c r="F323" s="443" t="s">
        <v>403</v>
      </c>
      <c r="G323" s="443" t="s">
        <v>39</v>
      </c>
      <c r="H323" s="444" t="s">
        <v>6713</v>
      </c>
      <c r="I323" s="445" t="s">
        <v>5509</v>
      </c>
      <c r="J323" s="444" t="s">
        <v>6573</v>
      </c>
      <c r="K323" s="444" t="s">
        <v>6714</v>
      </c>
      <c r="L323" s="444" t="s">
        <v>6715</v>
      </c>
      <c r="M323" s="433" t="s">
        <v>9</v>
      </c>
      <c r="N323" s="522">
        <v>46258</v>
      </c>
      <c r="O323" s="326"/>
      <c r="P323" s="326"/>
      <c r="Q323" s="326"/>
      <c r="R323" s="326"/>
      <c r="S323" s="326"/>
      <c r="T323" s="326"/>
      <c r="U323" s="326"/>
      <c r="V323" s="326"/>
      <c r="W323" s="326"/>
      <c r="X323" s="326"/>
      <c r="Y323" s="326"/>
      <c r="Z323" s="326"/>
      <c r="AA323" s="326"/>
      <c r="AB323" s="326"/>
    </row>
    <row r="324" spans="1:28" ht="72">
      <c r="A324" s="333">
        <f>A323+1</f>
        <v>322</v>
      </c>
      <c r="B324" s="432" t="s">
        <v>5504</v>
      </c>
      <c r="C324" s="443" t="s">
        <v>6716</v>
      </c>
      <c r="D324" s="444" t="s">
        <v>6717</v>
      </c>
      <c r="E324" s="443" t="s">
        <v>6718</v>
      </c>
      <c r="F324" s="443" t="s">
        <v>403</v>
      </c>
      <c r="G324" s="443" t="s">
        <v>40</v>
      </c>
      <c r="H324" s="444" t="s">
        <v>6719</v>
      </c>
      <c r="I324" s="445" t="s">
        <v>5509</v>
      </c>
      <c r="J324" s="444" t="s">
        <v>6573</v>
      </c>
      <c r="K324" s="444" t="s">
        <v>6720</v>
      </c>
      <c r="L324" s="444" t="s">
        <v>6721</v>
      </c>
      <c r="M324" s="433" t="s">
        <v>9</v>
      </c>
      <c r="N324" s="522">
        <v>46258</v>
      </c>
      <c r="O324" s="326"/>
      <c r="P324" s="326"/>
      <c r="Q324" s="326"/>
      <c r="R324" s="326"/>
      <c r="S324" s="326"/>
      <c r="T324" s="326"/>
      <c r="U324" s="326"/>
      <c r="V324" s="326"/>
      <c r="W324" s="326"/>
      <c r="X324" s="326"/>
      <c r="Y324" s="326"/>
      <c r="Z324" s="326"/>
      <c r="AA324" s="326"/>
      <c r="AB324" s="326"/>
    </row>
    <row r="325" spans="1:28" ht="87">
      <c r="A325" s="333">
        <f>A324+1</f>
        <v>323</v>
      </c>
      <c r="B325" s="432" t="s">
        <v>5504</v>
      </c>
      <c r="C325" s="443" t="s">
        <v>6722</v>
      </c>
      <c r="D325" s="444" t="s">
        <v>6146</v>
      </c>
      <c r="E325" s="443" t="s">
        <v>6723</v>
      </c>
      <c r="F325" s="443" t="s">
        <v>403</v>
      </c>
      <c r="G325" s="443" t="s">
        <v>40</v>
      </c>
      <c r="H325" s="444" t="s">
        <v>6148</v>
      </c>
      <c r="I325" s="445" t="s">
        <v>5509</v>
      </c>
      <c r="J325" s="444" t="s">
        <v>6610</v>
      </c>
      <c r="K325" s="444" t="s">
        <v>6724</v>
      </c>
      <c r="L325" s="444" t="s">
        <v>6725</v>
      </c>
      <c r="M325" s="433" t="s">
        <v>8</v>
      </c>
      <c r="N325" s="522">
        <v>46258</v>
      </c>
      <c r="O325" s="326"/>
      <c r="P325" s="326"/>
      <c r="Q325" s="326"/>
      <c r="R325" s="326"/>
      <c r="S325" s="326"/>
      <c r="T325" s="326"/>
      <c r="U325" s="326"/>
      <c r="V325" s="326"/>
      <c r="W325" s="326"/>
      <c r="X325" s="326"/>
      <c r="Y325" s="326"/>
      <c r="Z325" s="326"/>
      <c r="AA325" s="326"/>
      <c r="AB325" s="326"/>
    </row>
    <row r="326" spans="1:28" ht="87">
      <c r="A326" s="333">
        <f>A325+1</f>
        <v>324</v>
      </c>
      <c r="B326" s="432" t="s">
        <v>5504</v>
      </c>
      <c r="C326" s="443" t="s">
        <v>6726</v>
      </c>
      <c r="D326" s="444" t="s">
        <v>6727</v>
      </c>
      <c r="E326" s="443" t="s">
        <v>6728</v>
      </c>
      <c r="F326" s="443" t="s">
        <v>403</v>
      </c>
      <c r="G326" s="443" t="s">
        <v>39</v>
      </c>
      <c r="H326" s="444" t="s">
        <v>6729</v>
      </c>
      <c r="I326" s="445" t="s">
        <v>5509</v>
      </c>
      <c r="J326" s="444" t="s">
        <v>6610</v>
      </c>
      <c r="K326" s="444" t="s">
        <v>6730</v>
      </c>
      <c r="L326" s="444" t="s">
        <v>6731</v>
      </c>
      <c r="M326" s="433" t="s">
        <v>8</v>
      </c>
      <c r="N326" s="522">
        <v>46258</v>
      </c>
      <c r="O326" s="326"/>
      <c r="P326" s="326"/>
      <c r="Q326" s="326"/>
      <c r="R326" s="326"/>
      <c r="S326" s="326"/>
      <c r="T326" s="326"/>
      <c r="U326" s="326"/>
      <c r="V326" s="326"/>
      <c r="W326" s="326"/>
      <c r="X326" s="326"/>
      <c r="Y326" s="326"/>
      <c r="Z326" s="326"/>
      <c r="AA326" s="326"/>
      <c r="AB326" s="326"/>
    </row>
    <row r="327" spans="1:28" ht="87">
      <c r="A327" s="333">
        <f>A326+1</f>
        <v>325</v>
      </c>
      <c r="B327" s="432" t="s">
        <v>5504</v>
      </c>
      <c r="C327" s="443" t="s">
        <v>6732</v>
      </c>
      <c r="D327" s="444" t="s">
        <v>6733</v>
      </c>
      <c r="E327" s="443" t="s">
        <v>6734</v>
      </c>
      <c r="F327" s="443" t="s">
        <v>403</v>
      </c>
      <c r="G327" s="443" t="s">
        <v>40</v>
      </c>
      <c r="H327" s="444" t="s">
        <v>6735</v>
      </c>
      <c r="I327" s="445" t="s">
        <v>5509</v>
      </c>
      <c r="J327" s="444" t="s">
        <v>6610</v>
      </c>
      <c r="K327" s="444" t="s">
        <v>6736</v>
      </c>
      <c r="L327" s="444" t="s">
        <v>6737</v>
      </c>
      <c r="M327" s="433" t="s">
        <v>9</v>
      </c>
      <c r="N327" s="522">
        <v>46258</v>
      </c>
      <c r="O327" s="326"/>
      <c r="P327" s="326"/>
      <c r="Q327" s="326"/>
      <c r="R327" s="326"/>
      <c r="S327" s="326"/>
      <c r="T327" s="326"/>
      <c r="U327" s="326"/>
      <c r="V327" s="326"/>
      <c r="W327" s="326"/>
      <c r="X327" s="326"/>
      <c r="Y327" s="326"/>
      <c r="Z327" s="326"/>
      <c r="AA327" s="326"/>
      <c r="AB327" s="326"/>
    </row>
    <row r="328" spans="1:28" ht="87">
      <c r="A328" s="333">
        <f>A327+1</f>
        <v>326</v>
      </c>
      <c r="B328" s="432" t="s">
        <v>5504</v>
      </c>
      <c r="C328" s="443" t="s">
        <v>6738</v>
      </c>
      <c r="D328" s="444" t="s">
        <v>6146</v>
      </c>
      <c r="E328" s="443" t="s">
        <v>6739</v>
      </c>
      <c r="F328" s="443" t="s">
        <v>403</v>
      </c>
      <c r="G328" s="443" t="s">
        <v>40</v>
      </c>
      <c r="H328" s="444" t="s">
        <v>6148</v>
      </c>
      <c r="I328" s="445" t="s">
        <v>5509</v>
      </c>
      <c r="J328" s="444" t="s">
        <v>6657</v>
      </c>
      <c r="K328" s="444" t="s">
        <v>6740</v>
      </c>
      <c r="L328" s="444" t="s">
        <v>6741</v>
      </c>
      <c r="M328" s="433" t="s">
        <v>8</v>
      </c>
      <c r="N328" s="522">
        <v>46258</v>
      </c>
      <c r="O328" s="326"/>
      <c r="P328" s="326"/>
      <c r="Q328" s="326"/>
      <c r="R328" s="326"/>
      <c r="S328" s="326"/>
      <c r="T328" s="326"/>
      <c r="U328" s="326"/>
      <c r="V328" s="326"/>
      <c r="W328" s="326"/>
      <c r="X328" s="326"/>
      <c r="Y328" s="326"/>
      <c r="Z328" s="326"/>
      <c r="AA328" s="326"/>
      <c r="AB328" s="326"/>
    </row>
    <row r="329" spans="1:28" ht="87">
      <c r="A329" s="333">
        <f>A328+1</f>
        <v>327</v>
      </c>
      <c r="B329" s="432" t="s">
        <v>5504</v>
      </c>
      <c r="C329" s="446" t="s">
        <v>6742</v>
      </c>
      <c r="D329" s="447" t="s">
        <v>6743</v>
      </c>
      <c r="E329" s="446" t="s">
        <v>6744</v>
      </c>
      <c r="F329" s="446" t="s">
        <v>403</v>
      </c>
      <c r="G329" s="446" t="s">
        <v>39</v>
      </c>
      <c r="H329" s="447" t="s">
        <v>6745</v>
      </c>
      <c r="I329" s="448" t="s">
        <v>5509</v>
      </c>
      <c r="J329" s="447" t="s">
        <v>6657</v>
      </c>
      <c r="K329" s="447" t="s">
        <v>6746</v>
      </c>
      <c r="L329" s="447" t="s">
        <v>6747</v>
      </c>
      <c r="M329" s="433" t="s">
        <v>8</v>
      </c>
      <c r="N329" s="522">
        <v>46258</v>
      </c>
      <c r="O329" s="326"/>
      <c r="P329" s="326"/>
      <c r="Q329" s="326"/>
      <c r="R329" s="326"/>
      <c r="S329" s="326"/>
      <c r="T329" s="326"/>
      <c r="U329" s="326"/>
      <c r="V329" s="326"/>
      <c r="W329" s="326"/>
      <c r="X329" s="326"/>
      <c r="Y329" s="326"/>
      <c r="Z329" s="326"/>
      <c r="AA329" s="326"/>
      <c r="AB329" s="326"/>
    </row>
    <row r="330" spans="1:28" ht="72">
      <c r="A330" s="333">
        <f>A329+1</f>
        <v>328</v>
      </c>
      <c r="B330" s="432" t="s">
        <v>5504</v>
      </c>
      <c r="C330" s="443" t="s">
        <v>6748</v>
      </c>
      <c r="D330" s="444" t="s">
        <v>6749</v>
      </c>
      <c r="E330" s="443" t="s">
        <v>6750</v>
      </c>
      <c r="F330" s="443" t="s">
        <v>222</v>
      </c>
      <c r="G330" s="443" t="s">
        <v>40</v>
      </c>
      <c r="H330" s="444" t="s">
        <v>6751</v>
      </c>
      <c r="I330" s="445" t="s">
        <v>5509</v>
      </c>
      <c r="J330" s="444" t="s">
        <v>6752</v>
      </c>
      <c r="K330" s="444" t="s">
        <v>6753</v>
      </c>
      <c r="L330" s="444" t="s">
        <v>6754</v>
      </c>
      <c r="M330" s="433" t="s">
        <v>9</v>
      </c>
      <c r="N330" s="522">
        <v>46258</v>
      </c>
      <c r="O330" s="326"/>
      <c r="P330" s="326"/>
      <c r="Q330" s="326"/>
      <c r="R330" s="326"/>
      <c r="S330" s="326"/>
      <c r="T330" s="326"/>
      <c r="U330" s="326"/>
      <c r="V330" s="326"/>
      <c r="W330" s="326"/>
      <c r="X330" s="326"/>
      <c r="Y330" s="326"/>
      <c r="Z330" s="326"/>
      <c r="AA330" s="326"/>
      <c r="AB330" s="326"/>
    </row>
    <row r="331" spans="1:28" ht="72">
      <c r="A331" s="333">
        <f>A330+1</f>
        <v>329</v>
      </c>
      <c r="B331" s="432" t="s">
        <v>5504</v>
      </c>
      <c r="C331" s="443" t="s">
        <v>6755</v>
      </c>
      <c r="D331" s="444" t="s">
        <v>6614</v>
      </c>
      <c r="E331" s="443" t="s">
        <v>6756</v>
      </c>
      <c r="F331" s="443" t="s">
        <v>403</v>
      </c>
      <c r="G331" s="443" t="s">
        <v>40</v>
      </c>
      <c r="H331" s="444" t="s">
        <v>6616</v>
      </c>
      <c r="I331" s="445" t="s">
        <v>5509</v>
      </c>
      <c r="J331" s="444" t="s">
        <v>6752</v>
      </c>
      <c r="K331" s="444" t="s">
        <v>6757</v>
      </c>
      <c r="L331" s="444" t="s">
        <v>6758</v>
      </c>
      <c r="M331" s="433" t="s">
        <v>9</v>
      </c>
      <c r="N331" s="522">
        <v>46258</v>
      </c>
      <c r="O331" s="326"/>
      <c r="P331" s="326"/>
      <c r="Q331" s="326"/>
      <c r="R331" s="326"/>
      <c r="S331" s="326"/>
      <c r="T331" s="326"/>
      <c r="U331" s="326"/>
      <c r="V331" s="326"/>
      <c r="W331" s="326"/>
      <c r="X331" s="326"/>
      <c r="Y331" s="326"/>
      <c r="Z331" s="326"/>
      <c r="AA331" s="326"/>
      <c r="AB331" s="326"/>
    </row>
    <row r="332" spans="1:28" ht="72">
      <c r="A332" s="333">
        <f>A331+1</f>
        <v>330</v>
      </c>
      <c r="B332" s="432" t="s">
        <v>5504</v>
      </c>
      <c r="C332" s="443" t="s">
        <v>6759</v>
      </c>
      <c r="D332" s="444" t="s">
        <v>6760</v>
      </c>
      <c r="E332" s="443" t="s">
        <v>6761</v>
      </c>
      <c r="F332" s="443" t="s">
        <v>222</v>
      </c>
      <c r="G332" s="443" t="s">
        <v>40</v>
      </c>
      <c r="H332" s="444" t="s">
        <v>6762</v>
      </c>
      <c r="I332" s="445" t="s">
        <v>5509</v>
      </c>
      <c r="J332" s="444" t="s">
        <v>6752</v>
      </c>
      <c r="K332" s="444" t="s">
        <v>6763</v>
      </c>
      <c r="L332" s="444" t="s">
        <v>6764</v>
      </c>
      <c r="M332" s="433" t="s">
        <v>8</v>
      </c>
      <c r="N332" s="522">
        <v>46258</v>
      </c>
      <c r="O332" s="326"/>
      <c r="P332" s="326"/>
      <c r="Q332" s="326"/>
      <c r="R332" s="326"/>
      <c r="S332" s="326"/>
      <c r="T332" s="326"/>
      <c r="U332" s="326"/>
      <c r="V332" s="326"/>
      <c r="W332" s="326"/>
      <c r="X332" s="326"/>
      <c r="Y332" s="326"/>
      <c r="Z332" s="326"/>
      <c r="AA332" s="326"/>
      <c r="AB332" s="326"/>
    </row>
    <row r="333" spans="1:28" ht="87">
      <c r="A333" s="333">
        <f>A332+1</f>
        <v>331</v>
      </c>
      <c r="B333" s="432" t="s">
        <v>5504</v>
      </c>
      <c r="C333" s="443" t="s">
        <v>6765</v>
      </c>
      <c r="D333" s="444" t="s">
        <v>6766</v>
      </c>
      <c r="E333" s="443" t="s">
        <v>6767</v>
      </c>
      <c r="F333" s="443" t="s">
        <v>403</v>
      </c>
      <c r="G333" s="443" t="s">
        <v>40</v>
      </c>
      <c r="H333" s="444" t="s">
        <v>6768</v>
      </c>
      <c r="I333" s="445" t="s">
        <v>5509</v>
      </c>
      <c r="J333" s="444" t="s">
        <v>6752</v>
      </c>
      <c r="K333" s="444" t="s">
        <v>6769</v>
      </c>
      <c r="L333" s="444" t="s">
        <v>6770</v>
      </c>
      <c r="M333" s="433" t="s">
        <v>9</v>
      </c>
      <c r="N333" s="522">
        <v>46258</v>
      </c>
      <c r="O333" s="326"/>
      <c r="P333" s="326"/>
      <c r="Q333" s="326"/>
      <c r="R333" s="326"/>
      <c r="S333" s="326"/>
      <c r="T333" s="326"/>
      <c r="U333" s="326"/>
      <c r="V333" s="326"/>
      <c r="W333" s="326"/>
      <c r="X333" s="326"/>
      <c r="Y333" s="326"/>
      <c r="Z333" s="326"/>
      <c r="AA333" s="326"/>
      <c r="AB333" s="326"/>
    </row>
    <row r="334" spans="1:28" ht="72">
      <c r="A334" s="333">
        <f>A333+1</f>
        <v>332</v>
      </c>
      <c r="B334" s="432" t="s">
        <v>5504</v>
      </c>
      <c r="C334" s="443" t="s">
        <v>6771</v>
      </c>
      <c r="D334" s="444" t="s">
        <v>6772</v>
      </c>
      <c r="E334" s="443" t="s">
        <v>6773</v>
      </c>
      <c r="F334" s="443" t="s">
        <v>222</v>
      </c>
      <c r="G334" s="443" t="s">
        <v>40</v>
      </c>
      <c r="H334" s="444" t="s">
        <v>6774</v>
      </c>
      <c r="I334" s="445" t="s">
        <v>5509</v>
      </c>
      <c r="J334" s="444" t="s">
        <v>6775</v>
      </c>
      <c r="K334" s="444" t="s">
        <v>6776</v>
      </c>
      <c r="L334" s="444" t="s">
        <v>6777</v>
      </c>
      <c r="M334" s="433" t="s">
        <v>9</v>
      </c>
      <c r="N334" s="522">
        <v>46258</v>
      </c>
      <c r="O334" s="326"/>
      <c r="P334" s="326"/>
      <c r="Q334" s="326"/>
      <c r="R334" s="326"/>
      <c r="S334" s="326"/>
      <c r="T334" s="326"/>
      <c r="U334" s="326"/>
      <c r="V334" s="326"/>
      <c r="W334" s="326"/>
      <c r="X334" s="326"/>
      <c r="Y334" s="326"/>
      <c r="Z334" s="326"/>
      <c r="AA334" s="326"/>
      <c r="AB334" s="326"/>
    </row>
    <row r="335" spans="1:28" ht="87">
      <c r="A335" s="333">
        <f>A334+1</f>
        <v>333</v>
      </c>
      <c r="B335" s="432" t="s">
        <v>5504</v>
      </c>
      <c r="C335" s="443" t="s">
        <v>6778</v>
      </c>
      <c r="D335" s="444" t="s">
        <v>6779</v>
      </c>
      <c r="E335" s="443" t="s">
        <v>6780</v>
      </c>
      <c r="F335" s="443" t="s">
        <v>403</v>
      </c>
      <c r="G335" s="443" t="s">
        <v>40</v>
      </c>
      <c r="H335" s="444" t="s">
        <v>6781</v>
      </c>
      <c r="I335" s="445" t="s">
        <v>5509</v>
      </c>
      <c r="J335" s="444" t="s">
        <v>6775</v>
      </c>
      <c r="K335" s="444" t="s">
        <v>6782</v>
      </c>
      <c r="L335" s="444" t="s">
        <v>6783</v>
      </c>
      <c r="M335" s="433" t="s">
        <v>9</v>
      </c>
      <c r="N335" s="522">
        <v>46258</v>
      </c>
      <c r="O335" s="326"/>
      <c r="P335" s="326"/>
      <c r="Q335" s="326"/>
      <c r="R335" s="326"/>
      <c r="S335" s="326"/>
      <c r="T335" s="326"/>
      <c r="U335" s="326"/>
      <c r="V335" s="326"/>
      <c r="W335" s="326"/>
      <c r="X335" s="326"/>
      <c r="Y335" s="326"/>
      <c r="Z335" s="326"/>
      <c r="AA335" s="326"/>
      <c r="AB335" s="326"/>
    </row>
    <row r="336" spans="1:28" ht="87">
      <c r="A336" s="333">
        <f>A335+1</f>
        <v>334</v>
      </c>
      <c r="B336" s="432" t="s">
        <v>5504</v>
      </c>
      <c r="C336" s="443" t="s">
        <v>6784</v>
      </c>
      <c r="D336" s="444" t="s">
        <v>6785</v>
      </c>
      <c r="E336" s="443" t="s">
        <v>6786</v>
      </c>
      <c r="F336" s="443" t="s">
        <v>222</v>
      </c>
      <c r="G336" s="443" t="s">
        <v>39</v>
      </c>
      <c r="H336" s="444" t="s">
        <v>6787</v>
      </c>
      <c r="I336" s="445" t="s">
        <v>5509</v>
      </c>
      <c r="J336" s="444" t="s">
        <v>6788</v>
      </c>
      <c r="K336" s="444" t="s">
        <v>6789</v>
      </c>
      <c r="L336" s="444" t="s">
        <v>6790</v>
      </c>
      <c r="M336" s="433" t="s">
        <v>9</v>
      </c>
      <c r="N336" s="522">
        <v>46258</v>
      </c>
      <c r="O336" s="326"/>
      <c r="P336" s="326"/>
      <c r="Q336" s="326"/>
      <c r="R336" s="326"/>
      <c r="S336" s="326"/>
      <c r="T336" s="326"/>
      <c r="U336" s="326"/>
      <c r="V336" s="326"/>
      <c r="W336" s="326"/>
      <c r="X336" s="326"/>
      <c r="Y336" s="326"/>
      <c r="Z336" s="326"/>
      <c r="AA336" s="326"/>
      <c r="AB336" s="326"/>
    </row>
    <row r="337" spans="1:28" ht="72">
      <c r="A337" s="333">
        <f>A336+1</f>
        <v>335</v>
      </c>
      <c r="B337" s="432" t="s">
        <v>5504</v>
      </c>
      <c r="C337" s="443" t="s">
        <v>6791</v>
      </c>
      <c r="D337" s="444" t="s">
        <v>6792</v>
      </c>
      <c r="E337" s="443" t="s">
        <v>6793</v>
      </c>
      <c r="F337" s="443" t="s">
        <v>403</v>
      </c>
      <c r="G337" s="443" t="s">
        <v>39</v>
      </c>
      <c r="H337" s="444" t="s">
        <v>6794</v>
      </c>
      <c r="I337" s="445" t="s">
        <v>5509</v>
      </c>
      <c r="J337" s="444" t="s">
        <v>6788</v>
      </c>
      <c r="K337" s="444" t="s">
        <v>6795</v>
      </c>
      <c r="L337" s="444" t="s">
        <v>6796</v>
      </c>
      <c r="M337" s="433" t="s">
        <v>9</v>
      </c>
      <c r="N337" s="522">
        <v>46258</v>
      </c>
      <c r="O337" s="326"/>
      <c r="P337" s="326"/>
      <c r="Q337" s="326"/>
      <c r="R337" s="326"/>
      <c r="S337" s="326"/>
      <c r="T337" s="326"/>
      <c r="U337" s="326"/>
      <c r="V337" s="326"/>
      <c r="W337" s="326"/>
      <c r="X337" s="326"/>
      <c r="Y337" s="326"/>
      <c r="Z337" s="326"/>
      <c r="AA337" s="326"/>
      <c r="AB337" s="326"/>
    </row>
    <row r="338" spans="1:28" ht="72">
      <c r="A338" s="333">
        <f>A337+1</f>
        <v>336</v>
      </c>
      <c r="B338" s="432" t="s">
        <v>5504</v>
      </c>
      <c r="C338" s="443" t="s">
        <v>6797</v>
      </c>
      <c r="D338" s="444" t="s">
        <v>6798</v>
      </c>
      <c r="E338" s="443" t="s">
        <v>6799</v>
      </c>
      <c r="F338" s="443" t="s">
        <v>403</v>
      </c>
      <c r="G338" s="443" t="s">
        <v>39</v>
      </c>
      <c r="H338" s="444" t="s">
        <v>6800</v>
      </c>
      <c r="I338" s="445" t="s">
        <v>5509</v>
      </c>
      <c r="J338" s="444" t="s">
        <v>6788</v>
      </c>
      <c r="K338" s="444" t="s">
        <v>6801</v>
      </c>
      <c r="L338" s="444" t="s">
        <v>6802</v>
      </c>
      <c r="M338" s="433" t="s">
        <v>9</v>
      </c>
      <c r="N338" s="522">
        <v>46258</v>
      </c>
      <c r="O338" s="326"/>
      <c r="P338" s="326"/>
      <c r="Q338" s="326"/>
      <c r="R338" s="326"/>
      <c r="S338" s="326"/>
      <c r="T338" s="326"/>
      <c r="U338" s="326"/>
      <c r="V338" s="326"/>
      <c r="W338" s="326"/>
      <c r="X338" s="326"/>
      <c r="Y338" s="326"/>
      <c r="Z338" s="326"/>
      <c r="AA338" s="326"/>
      <c r="AB338" s="326"/>
    </row>
    <row r="339" spans="1:28" ht="87">
      <c r="A339" s="333">
        <f>A338+1</f>
        <v>337</v>
      </c>
      <c r="B339" s="432" t="s">
        <v>5504</v>
      </c>
      <c r="C339" s="443" t="s">
        <v>6803</v>
      </c>
      <c r="D339" s="444" t="s">
        <v>6804</v>
      </c>
      <c r="E339" s="443" t="s">
        <v>6805</v>
      </c>
      <c r="F339" s="443" t="s">
        <v>222</v>
      </c>
      <c r="G339" s="443" t="s">
        <v>39</v>
      </c>
      <c r="H339" s="444" t="s">
        <v>6806</v>
      </c>
      <c r="I339" s="445" t="s">
        <v>5509</v>
      </c>
      <c r="J339" s="444" t="s">
        <v>6788</v>
      </c>
      <c r="K339" s="444" t="s">
        <v>6807</v>
      </c>
      <c r="L339" s="444" t="s">
        <v>6808</v>
      </c>
      <c r="M339" s="433" t="s">
        <v>9</v>
      </c>
      <c r="N339" s="522">
        <v>46258</v>
      </c>
      <c r="O339" s="326"/>
      <c r="P339" s="326"/>
      <c r="Q339" s="326"/>
      <c r="R339" s="326"/>
      <c r="S339" s="326"/>
      <c r="T339" s="326"/>
      <c r="U339" s="326"/>
      <c r="V339" s="326"/>
      <c r="W339" s="326"/>
      <c r="X339" s="326"/>
      <c r="Y339" s="326"/>
      <c r="Z339" s="326"/>
      <c r="AA339" s="326"/>
      <c r="AB339" s="326"/>
    </row>
    <row r="340" spans="1:28" ht="87">
      <c r="A340" s="333">
        <f>A339+1</f>
        <v>338</v>
      </c>
      <c r="B340" s="432" t="s">
        <v>5504</v>
      </c>
      <c r="C340" s="443" t="s">
        <v>6809</v>
      </c>
      <c r="D340" s="444" t="s">
        <v>6810</v>
      </c>
      <c r="E340" s="443" t="s">
        <v>6811</v>
      </c>
      <c r="F340" s="443" t="s">
        <v>403</v>
      </c>
      <c r="G340" s="443" t="s">
        <v>39</v>
      </c>
      <c r="H340" s="444" t="s">
        <v>6812</v>
      </c>
      <c r="I340" s="445" t="s">
        <v>5509</v>
      </c>
      <c r="J340" s="444" t="s">
        <v>6788</v>
      </c>
      <c r="K340" s="444" t="s">
        <v>6813</v>
      </c>
      <c r="L340" s="444" t="s">
        <v>6814</v>
      </c>
      <c r="M340" s="433" t="s">
        <v>9</v>
      </c>
      <c r="N340" s="522">
        <v>46258</v>
      </c>
      <c r="O340" s="326"/>
      <c r="P340" s="326"/>
      <c r="Q340" s="326"/>
      <c r="R340" s="326"/>
      <c r="S340" s="326"/>
      <c r="T340" s="326"/>
      <c r="U340" s="326"/>
      <c r="V340" s="326"/>
      <c r="W340" s="326"/>
      <c r="X340" s="326"/>
      <c r="Y340" s="326"/>
      <c r="Z340" s="326"/>
      <c r="AA340" s="326"/>
      <c r="AB340" s="326"/>
    </row>
    <row r="341" spans="1:28" ht="72">
      <c r="A341" s="333">
        <f>A340+1</f>
        <v>339</v>
      </c>
      <c r="B341" s="432" t="s">
        <v>5504</v>
      </c>
      <c r="C341" s="443" t="s">
        <v>6815</v>
      </c>
      <c r="D341" s="444" t="s">
        <v>6816</v>
      </c>
      <c r="E341" s="443" t="s">
        <v>6817</v>
      </c>
      <c r="F341" s="443" t="s">
        <v>222</v>
      </c>
      <c r="G341" s="443" t="s">
        <v>40</v>
      </c>
      <c r="H341" s="444" t="s">
        <v>6818</v>
      </c>
      <c r="I341" s="445" t="s">
        <v>5509</v>
      </c>
      <c r="J341" s="444" t="s">
        <v>6819</v>
      </c>
      <c r="K341" s="444" t="s">
        <v>6820</v>
      </c>
      <c r="L341" s="444" t="s">
        <v>6821</v>
      </c>
      <c r="M341" s="433" t="s">
        <v>9</v>
      </c>
      <c r="N341" s="522">
        <v>46258</v>
      </c>
      <c r="O341" s="326"/>
      <c r="P341" s="326"/>
      <c r="Q341" s="326"/>
      <c r="R341" s="326"/>
      <c r="S341" s="326"/>
      <c r="T341" s="326"/>
      <c r="U341" s="326"/>
      <c r="V341" s="326"/>
      <c r="W341" s="326"/>
      <c r="X341" s="326"/>
      <c r="Y341" s="326"/>
      <c r="Z341" s="326"/>
      <c r="AA341" s="326"/>
      <c r="AB341" s="326"/>
    </row>
    <row r="342" spans="1:28" ht="72">
      <c r="A342" s="333">
        <f>A341+1</f>
        <v>340</v>
      </c>
      <c r="B342" s="432" t="s">
        <v>5504</v>
      </c>
      <c r="C342" s="443" t="s">
        <v>6822</v>
      </c>
      <c r="D342" s="444" t="s">
        <v>6823</v>
      </c>
      <c r="E342" s="443" t="s">
        <v>6824</v>
      </c>
      <c r="F342" s="443" t="s">
        <v>222</v>
      </c>
      <c r="G342" s="443" t="s">
        <v>40</v>
      </c>
      <c r="H342" s="444" t="s">
        <v>6825</v>
      </c>
      <c r="I342" s="445" t="s">
        <v>5509</v>
      </c>
      <c r="J342" s="444" t="s">
        <v>6819</v>
      </c>
      <c r="K342" s="444" t="s">
        <v>6826</v>
      </c>
      <c r="L342" s="444" t="s">
        <v>6827</v>
      </c>
      <c r="M342" s="433" t="s">
        <v>8</v>
      </c>
      <c r="N342" s="522">
        <v>46258</v>
      </c>
      <c r="O342" s="326"/>
      <c r="P342" s="326"/>
      <c r="Q342" s="326"/>
      <c r="R342" s="326"/>
      <c r="S342" s="326"/>
      <c r="T342" s="326"/>
      <c r="U342" s="326"/>
      <c r="V342" s="326"/>
      <c r="W342" s="326"/>
      <c r="X342" s="326"/>
      <c r="Y342" s="326"/>
      <c r="Z342" s="326"/>
      <c r="AA342" s="326"/>
      <c r="AB342" s="326"/>
    </row>
    <row r="343" spans="1:28" ht="87">
      <c r="A343" s="333">
        <f>A342+1</f>
        <v>341</v>
      </c>
      <c r="B343" s="432" t="s">
        <v>5504</v>
      </c>
      <c r="C343" s="443" t="s">
        <v>6828</v>
      </c>
      <c r="D343" s="444" t="s">
        <v>6829</v>
      </c>
      <c r="E343" s="443" t="s">
        <v>6830</v>
      </c>
      <c r="F343" s="443" t="s">
        <v>403</v>
      </c>
      <c r="G343" s="443" t="s">
        <v>40</v>
      </c>
      <c r="H343" s="444" t="s">
        <v>6831</v>
      </c>
      <c r="I343" s="445" t="s">
        <v>5509</v>
      </c>
      <c r="J343" s="444" t="s">
        <v>6819</v>
      </c>
      <c r="K343" s="444" t="s">
        <v>6832</v>
      </c>
      <c r="L343" s="444" t="s">
        <v>6833</v>
      </c>
      <c r="M343" s="433" t="s">
        <v>9</v>
      </c>
      <c r="N343" s="522">
        <v>46258</v>
      </c>
      <c r="O343" s="326"/>
      <c r="P343" s="326"/>
      <c r="Q343" s="326"/>
      <c r="R343" s="326"/>
      <c r="S343" s="326"/>
      <c r="T343" s="326"/>
      <c r="U343" s="326"/>
      <c r="V343" s="326"/>
      <c r="W343" s="326"/>
      <c r="X343" s="326"/>
      <c r="Y343" s="326"/>
      <c r="Z343" s="326"/>
      <c r="AA343" s="326"/>
      <c r="AB343" s="326"/>
    </row>
    <row r="344" spans="1:28" ht="72">
      <c r="A344" s="333">
        <f>A343+1</f>
        <v>342</v>
      </c>
      <c r="B344" s="432" t="s">
        <v>5504</v>
      </c>
      <c r="C344" s="443" t="s">
        <v>6834</v>
      </c>
      <c r="D344" s="444" t="s">
        <v>6835</v>
      </c>
      <c r="E344" s="443" t="s">
        <v>6836</v>
      </c>
      <c r="F344" s="443" t="s">
        <v>222</v>
      </c>
      <c r="G344" s="443" t="s">
        <v>40</v>
      </c>
      <c r="H344" s="444" t="s">
        <v>6837</v>
      </c>
      <c r="I344" s="445" t="s">
        <v>5509</v>
      </c>
      <c r="J344" s="444" t="s">
        <v>6838</v>
      </c>
      <c r="K344" s="444" t="s">
        <v>6839</v>
      </c>
      <c r="L344" s="444" t="s">
        <v>6840</v>
      </c>
      <c r="M344" s="433" t="s">
        <v>8</v>
      </c>
      <c r="N344" s="522">
        <v>46258</v>
      </c>
      <c r="O344" s="326"/>
      <c r="P344" s="326"/>
      <c r="Q344" s="326"/>
      <c r="R344" s="326"/>
      <c r="S344" s="326"/>
      <c r="T344" s="326"/>
      <c r="U344" s="326"/>
      <c r="V344" s="326"/>
      <c r="W344" s="326"/>
      <c r="X344" s="326"/>
      <c r="Y344" s="326"/>
      <c r="Z344" s="326"/>
      <c r="AA344" s="326"/>
      <c r="AB344" s="326"/>
    </row>
    <row r="345" spans="1:28" ht="72">
      <c r="A345" s="333">
        <f>A344+1</f>
        <v>343</v>
      </c>
      <c r="B345" s="432" t="s">
        <v>5504</v>
      </c>
      <c r="C345" s="443" t="s">
        <v>6841</v>
      </c>
      <c r="D345" s="444" t="s">
        <v>6842</v>
      </c>
      <c r="E345" s="443" t="s">
        <v>6843</v>
      </c>
      <c r="F345" s="443" t="s">
        <v>222</v>
      </c>
      <c r="G345" s="443" t="s">
        <v>39</v>
      </c>
      <c r="H345" s="444" t="s">
        <v>6844</v>
      </c>
      <c r="I345" s="445" t="s">
        <v>5509</v>
      </c>
      <c r="J345" s="444" t="s">
        <v>6838</v>
      </c>
      <c r="K345" s="444" t="s">
        <v>6845</v>
      </c>
      <c r="L345" s="444" t="s">
        <v>6846</v>
      </c>
      <c r="M345" s="433" t="s">
        <v>8</v>
      </c>
      <c r="N345" s="522">
        <v>46258</v>
      </c>
      <c r="O345" s="326"/>
      <c r="P345" s="326"/>
      <c r="Q345" s="326"/>
      <c r="R345" s="326"/>
      <c r="S345" s="326"/>
      <c r="T345" s="326"/>
      <c r="U345" s="326"/>
      <c r="V345" s="326"/>
      <c r="W345" s="326"/>
      <c r="X345" s="326"/>
      <c r="Y345" s="326"/>
      <c r="Z345" s="326"/>
      <c r="AA345" s="326"/>
      <c r="AB345" s="326"/>
    </row>
    <row r="346" spans="1:28" ht="72">
      <c r="A346" s="333">
        <f>A345+1</f>
        <v>344</v>
      </c>
      <c r="B346" s="432" t="s">
        <v>5504</v>
      </c>
      <c r="C346" s="443" t="s">
        <v>6847</v>
      </c>
      <c r="D346" s="444" t="s">
        <v>6848</v>
      </c>
      <c r="E346" s="443" t="s">
        <v>6849</v>
      </c>
      <c r="F346" s="443" t="s">
        <v>403</v>
      </c>
      <c r="G346" s="443" t="s">
        <v>39</v>
      </c>
      <c r="H346" s="444" t="s">
        <v>6850</v>
      </c>
      <c r="I346" s="445" t="s">
        <v>5509</v>
      </c>
      <c r="J346" s="444" t="s">
        <v>6838</v>
      </c>
      <c r="K346" s="444" t="s">
        <v>6851</v>
      </c>
      <c r="L346" s="444" t="s">
        <v>6852</v>
      </c>
      <c r="M346" s="433" t="s">
        <v>8</v>
      </c>
      <c r="N346" s="522">
        <v>46258</v>
      </c>
      <c r="O346" s="326"/>
      <c r="P346" s="326"/>
      <c r="Q346" s="326"/>
      <c r="R346" s="326"/>
      <c r="S346" s="326"/>
      <c r="T346" s="326"/>
      <c r="U346" s="326"/>
      <c r="V346" s="326"/>
      <c r="W346" s="326"/>
      <c r="X346" s="326"/>
      <c r="Y346" s="326"/>
      <c r="Z346" s="326"/>
      <c r="AA346" s="326"/>
      <c r="AB346" s="326"/>
    </row>
    <row r="347" spans="1:28" ht="72">
      <c r="A347" s="333">
        <f>A346+1</f>
        <v>345</v>
      </c>
      <c r="B347" s="432" t="s">
        <v>5504</v>
      </c>
      <c r="C347" s="443" t="s">
        <v>6853</v>
      </c>
      <c r="D347" s="444" t="s">
        <v>6583</v>
      </c>
      <c r="E347" s="443" t="s">
        <v>6854</v>
      </c>
      <c r="F347" s="443" t="s">
        <v>403</v>
      </c>
      <c r="G347" s="443" t="s">
        <v>39</v>
      </c>
      <c r="H347" s="444" t="s">
        <v>6855</v>
      </c>
      <c r="I347" s="445" t="s">
        <v>5509</v>
      </c>
      <c r="J347" s="444" t="s">
        <v>6838</v>
      </c>
      <c r="K347" s="444" t="s">
        <v>6856</v>
      </c>
      <c r="L347" s="444" t="s">
        <v>6857</v>
      </c>
      <c r="M347" s="433" t="s">
        <v>9</v>
      </c>
      <c r="N347" s="522">
        <v>46258</v>
      </c>
      <c r="O347" s="326"/>
      <c r="P347" s="326"/>
      <c r="Q347" s="326"/>
      <c r="R347" s="326"/>
      <c r="S347" s="326"/>
      <c r="T347" s="326"/>
      <c r="U347" s="326"/>
      <c r="V347" s="326"/>
      <c r="W347" s="326"/>
      <c r="X347" s="326"/>
      <c r="Y347" s="326"/>
      <c r="Z347" s="326"/>
      <c r="AA347" s="326"/>
      <c r="AB347" s="326"/>
    </row>
    <row r="348" spans="1:28" ht="72">
      <c r="A348" s="333">
        <f>A347+1</f>
        <v>346</v>
      </c>
      <c r="B348" s="432" t="s">
        <v>5504</v>
      </c>
      <c r="C348" s="443" t="s">
        <v>6858</v>
      </c>
      <c r="D348" s="444" t="s">
        <v>6859</v>
      </c>
      <c r="E348" s="443" t="s">
        <v>6860</v>
      </c>
      <c r="F348" s="443" t="s">
        <v>403</v>
      </c>
      <c r="G348" s="443" t="s">
        <v>39</v>
      </c>
      <c r="H348" s="444" t="s">
        <v>6861</v>
      </c>
      <c r="I348" s="445" t="s">
        <v>5509</v>
      </c>
      <c r="J348" s="444" t="s">
        <v>6838</v>
      </c>
      <c r="K348" s="444" t="s">
        <v>6862</v>
      </c>
      <c r="L348" s="444" t="s">
        <v>6863</v>
      </c>
      <c r="M348" s="433" t="s">
        <v>9</v>
      </c>
      <c r="N348" s="522">
        <v>46258</v>
      </c>
      <c r="O348" s="326"/>
      <c r="P348" s="326"/>
      <c r="Q348" s="326"/>
      <c r="R348" s="326"/>
      <c r="S348" s="326"/>
      <c r="T348" s="326"/>
      <c r="U348" s="326"/>
      <c r="V348" s="326"/>
      <c r="W348" s="326"/>
      <c r="X348" s="326"/>
      <c r="Y348" s="326"/>
      <c r="Z348" s="326"/>
      <c r="AA348" s="326"/>
      <c r="AB348" s="326"/>
    </row>
    <row r="349" spans="1:28" ht="87">
      <c r="A349" s="333">
        <f>A348+1</f>
        <v>347</v>
      </c>
      <c r="B349" s="432" t="s">
        <v>5504</v>
      </c>
      <c r="C349" s="443" t="s">
        <v>6864</v>
      </c>
      <c r="D349" s="444" t="s">
        <v>6865</v>
      </c>
      <c r="E349" s="443" t="s">
        <v>6866</v>
      </c>
      <c r="F349" s="443" t="s">
        <v>222</v>
      </c>
      <c r="G349" s="443" t="s">
        <v>39</v>
      </c>
      <c r="H349" s="444" t="s">
        <v>6867</v>
      </c>
      <c r="I349" s="445" t="s">
        <v>5509</v>
      </c>
      <c r="J349" s="444" t="s">
        <v>6838</v>
      </c>
      <c r="K349" s="444" t="s">
        <v>6868</v>
      </c>
      <c r="L349" s="444" t="s">
        <v>6869</v>
      </c>
      <c r="M349" s="433" t="s">
        <v>9</v>
      </c>
      <c r="N349" s="522">
        <v>46258</v>
      </c>
      <c r="O349" s="326"/>
      <c r="P349" s="326"/>
      <c r="Q349" s="326"/>
      <c r="R349" s="326"/>
      <c r="S349" s="326"/>
      <c r="T349" s="326"/>
      <c r="U349" s="326"/>
      <c r="V349" s="326"/>
      <c r="W349" s="326"/>
      <c r="X349" s="326"/>
      <c r="Y349" s="326"/>
      <c r="Z349" s="326"/>
      <c r="AA349" s="326"/>
      <c r="AB349" s="326"/>
    </row>
    <row r="350" spans="1:28" ht="101.25">
      <c r="A350" s="333">
        <f>A349+1</f>
        <v>348</v>
      </c>
      <c r="B350" s="432" t="s">
        <v>5504</v>
      </c>
      <c r="C350" s="443" t="s">
        <v>6870</v>
      </c>
      <c r="D350" s="444" t="s">
        <v>6871</v>
      </c>
      <c r="E350" s="443" t="s">
        <v>6872</v>
      </c>
      <c r="F350" s="443" t="s">
        <v>403</v>
      </c>
      <c r="G350" s="443" t="s">
        <v>39</v>
      </c>
      <c r="H350" s="444" t="s">
        <v>6873</v>
      </c>
      <c r="I350" s="445" t="s">
        <v>5509</v>
      </c>
      <c r="J350" s="444" t="s">
        <v>6838</v>
      </c>
      <c r="K350" s="444" t="s">
        <v>6874</v>
      </c>
      <c r="L350" s="444" t="s">
        <v>6875</v>
      </c>
      <c r="M350" s="433" t="s">
        <v>9</v>
      </c>
      <c r="N350" s="522">
        <v>46258</v>
      </c>
      <c r="O350" s="326"/>
      <c r="P350" s="326"/>
      <c r="Q350" s="326"/>
      <c r="R350" s="326"/>
      <c r="S350" s="326"/>
      <c r="T350" s="326"/>
      <c r="U350" s="326"/>
      <c r="V350" s="326"/>
      <c r="W350" s="326"/>
      <c r="X350" s="326"/>
      <c r="Y350" s="326"/>
      <c r="Z350" s="326"/>
      <c r="AA350" s="326"/>
      <c r="AB350" s="326"/>
    </row>
    <row r="351" spans="1:28" ht="87">
      <c r="A351" s="333">
        <f>A350+1</f>
        <v>349</v>
      </c>
      <c r="B351" s="432" t="s">
        <v>5504</v>
      </c>
      <c r="C351" s="443" t="s">
        <v>6876</v>
      </c>
      <c r="D351" s="444" t="s">
        <v>6877</v>
      </c>
      <c r="E351" s="443" t="s">
        <v>6878</v>
      </c>
      <c r="F351" s="443" t="s">
        <v>403</v>
      </c>
      <c r="G351" s="443" t="s">
        <v>40</v>
      </c>
      <c r="H351" s="444" t="s">
        <v>6879</v>
      </c>
      <c r="I351" s="445" t="s">
        <v>5509</v>
      </c>
      <c r="J351" s="444" t="s">
        <v>6838</v>
      </c>
      <c r="K351" s="444" t="s">
        <v>6880</v>
      </c>
      <c r="L351" s="444" t="s">
        <v>6881</v>
      </c>
      <c r="M351" s="433" t="s">
        <v>9</v>
      </c>
      <c r="N351" s="522">
        <v>46258</v>
      </c>
      <c r="O351" s="326"/>
      <c r="P351" s="326"/>
      <c r="Q351" s="326"/>
      <c r="R351" s="326"/>
      <c r="S351" s="326"/>
      <c r="T351" s="326"/>
      <c r="U351" s="326"/>
      <c r="V351" s="326"/>
      <c r="W351" s="326"/>
      <c r="X351" s="326"/>
      <c r="Y351" s="326"/>
      <c r="Z351" s="326"/>
      <c r="AA351" s="326"/>
      <c r="AB351" s="326"/>
    </row>
    <row r="352" spans="1:28" ht="87">
      <c r="A352" s="333">
        <f>A351+1</f>
        <v>350</v>
      </c>
      <c r="B352" s="432" t="s">
        <v>5504</v>
      </c>
      <c r="C352" s="443" t="s">
        <v>6882</v>
      </c>
      <c r="D352" s="444" t="s">
        <v>6883</v>
      </c>
      <c r="E352" s="443" t="s">
        <v>6884</v>
      </c>
      <c r="F352" s="443" t="s">
        <v>222</v>
      </c>
      <c r="G352" s="443" t="s">
        <v>41</v>
      </c>
      <c r="H352" s="444" t="s">
        <v>6885</v>
      </c>
      <c r="I352" s="445" t="s">
        <v>5509</v>
      </c>
      <c r="J352" s="444" t="s">
        <v>6838</v>
      </c>
      <c r="K352" s="444" t="s">
        <v>6886</v>
      </c>
      <c r="L352" s="444" t="s">
        <v>6887</v>
      </c>
      <c r="M352" s="433" t="s">
        <v>9</v>
      </c>
      <c r="N352" s="522">
        <v>46258</v>
      </c>
      <c r="O352" s="326"/>
      <c r="P352" s="326"/>
      <c r="Q352" s="326"/>
      <c r="R352" s="326"/>
      <c r="S352" s="326"/>
      <c r="T352" s="326"/>
      <c r="U352" s="326"/>
      <c r="V352" s="326"/>
      <c r="W352" s="326"/>
      <c r="X352" s="326"/>
      <c r="Y352" s="326"/>
      <c r="Z352" s="326"/>
      <c r="AA352" s="326"/>
      <c r="AB352" s="326"/>
    </row>
    <row r="353" spans="1:28" ht="72">
      <c r="A353" s="333">
        <f>A352+1</f>
        <v>351</v>
      </c>
      <c r="B353" s="432" t="s">
        <v>5504</v>
      </c>
      <c r="C353" s="443" t="s">
        <v>6888</v>
      </c>
      <c r="D353" s="444" t="s">
        <v>6889</v>
      </c>
      <c r="E353" s="443" t="s">
        <v>6890</v>
      </c>
      <c r="F353" s="443" t="s">
        <v>403</v>
      </c>
      <c r="G353" s="443" t="s">
        <v>40</v>
      </c>
      <c r="H353" s="444" t="s">
        <v>6891</v>
      </c>
      <c r="I353" s="445" t="s">
        <v>5509</v>
      </c>
      <c r="J353" s="444" t="s">
        <v>6838</v>
      </c>
      <c r="K353" s="444" t="s">
        <v>6892</v>
      </c>
      <c r="L353" s="444" t="s">
        <v>6893</v>
      </c>
      <c r="M353" s="433" t="s">
        <v>8</v>
      </c>
      <c r="N353" s="522">
        <v>46258</v>
      </c>
      <c r="O353" s="326"/>
      <c r="P353" s="326"/>
      <c r="Q353" s="326"/>
      <c r="R353" s="326"/>
      <c r="S353" s="326"/>
      <c r="T353" s="326"/>
      <c r="U353" s="326"/>
      <c r="V353" s="326"/>
      <c r="W353" s="326"/>
      <c r="X353" s="326"/>
      <c r="Y353" s="326"/>
      <c r="Z353" s="326"/>
      <c r="AA353" s="326"/>
      <c r="AB353" s="326"/>
    </row>
    <row r="354" spans="1:28" ht="72">
      <c r="A354" s="333">
        <f>A353+1</f>
        <v>352</v>
      </c>
      <c r="B354" s="432" t="s">
        <v>5504</v>
      </c>
      <c r="C354" s="443" t="s">
        <v>6894</v>
      </c>
      <c r="D354" s="444" t="s">
        <v>6895</v>
      </c>
      <c r="E354" s="443" t="s">
        <v>6896</v>
      </c>
      <c r="F354" s="443" t="s">
        <v>222</v>
      </c>
      <c r="G354" s="443" t="s">
        <v>40</v>
      </c>
      <c r="H354" s="444" t="s">
        <v>6897</v>
      </c>
      <c r="I354" s="445" t="s">
        <v>5509</v>
      </c>
      <c r="J354" s="444" t="s">
        <v>6898</v>
      </c>
      <c r="K354" s="444" t="s">
        <v>6899</v>
      </c>
      <c r="L354" s="444" t="s">
        <v>6900</v>
      </c>
      <c r="M354" s="433" t="s">
        <v>10</v>
      </c>
      <c r="N354" s="522">
        <v>46258</v>
      </c>
      <c r="O354" s="326"/>
      <c r="P354" s="326"/>
      <c r="Q354" s="326"/>
      <c r="R354" s="326"/>
      <c r="S354" s="326"/>
      <c r="T354" s="326"/>
      <c r="U354" s="326"/>
      <c r="V354" s="326"/>
      <c r="W354" s="326"/>
      <c r="X354" s="326"/>
      <c r="Y354" s="326"/>
      <c r="Z354" s="326"/>
      <c r="AA354" s="326"/>
      <c r="AB354" s="326"/>
    </row>
    <row r="355" spans="1:28" ht="72">
      <c r="A355" s="333">
        <f>A354+1</f>
        <v>353</v>
      </c>
      <c r="B355" s="432" t="s">
        <v>5504</v>
      </c>
      <c r="C355" s="443" t="s">
        <v>6901</v>
      </c>
      <c r="D355" s="444" t="s">
        <v>6902</v>
      </c>
      <c r="E355" s="443" t="s">
        <v>6903</v>
      </c>
      <c r="F355" s="443" t="s">
        <v>222</v>
      </c>
      <c r="G355" s="443" t="s">
        <v>40</v>
      </c>
      <c r="H355" s="444" t="s">
        <v>6904</v>
      </c>
      <c r="I355" s="445" t="s">
        <v>5509</v>
      </c>
      <c r="J355" s="444" t="s">
        <v>6898</v>
      </c>
      <c r="K355" s="444" t="s">
        <v>6905</v>
      </c>
      <c r="L355" s="444" t="s">
        <v>6906</v>
      </c>
      <c r="M355" s="433" t="s">
        <v>10</v>
      </c>
      <c r="N355" s="522">
        <v>46258</v>
      </c>
      <c r="O355" s="326"/>
      <c r="P355" s="326"/>
      <c r="Q355" s="326"/>
      <c r="R355" s="326"/>
      <c r="S355" s="326"/>
      <c r="T355" s="326"/>
      <c r="U355" s="326"/>
      <c r="V355" s="326"/>
      <c r="W355" s="326"/>
      <c r="X355" s="326"/>
      <c r="Y355" s="326"/>
      <c r="Z355" s="326"/>
      <c r="AA355" s="326"/>
      <c r="AB355" s="326"/>
    </row>
    <row r="356" spans="1:28" ht="57.75">
      <c r="A356" s="333">
        <f>A355+1</f>
        <v>354</v>
      </c>
      <c r="B356" s="432" t="s">
        <v>5504</v>
      </c>
      <c r="C356" s="443" t="s">
        <v>6907</v>
      </c>
      <c r="D356" s="444" t="s">
        <v>6908</v>
      </c>
      <c r="E356" s="443" t="s">
        <v>6909</v>
      </c>
      <c r="F356" s="443" t="s">
        <v>403</v>
      </c>
      <c r="G356" s="443" t="s">
        <v>40</v>
      </c>
      <c r="H356" s="444" t="s">
        <v>6910</v>
      </c>
      <c r="I356" s="445" t="s">
        <v>5509</v>
      </c>
      <c r="J356" s="444" t="s">
        <v>6898</v>
      </c>
      <c r="K356" s="444" t="s">
        <v>6911</v>
      </c>
      <c r="L356" s="444" t="s">
        <v>6912</v>
      </c>
      <c r="M356" s="433" t="s">
        <v>10</v>
      </c>
      <c r="N356" s="522">
        <v>46258</v>
      </c>
      <c r="O356" s="326"/>
      <c r="P356" s="326"/>
      <c r="Q356" s="326"/>
      <c r="R356" s="326"/>
      <c r="S356" s="326"/>
      <c r="T356" s="326"/>
      <c r="U356" s="326"/>
      <c r="V356" s="326"/>
      <c r="W356" s="326"/>
      <c r="X356" s="326"/>
      <c r="Y356" s="326"/>
      <c r="Z356" s="326"/>
      <c r="AA356" s="326"/>
      <c r="AB356" s="326"/>
    </row>
    <row r="357" spans="1:28" ht="72">
      <c r="A357" s="333">
        <f>A356+1</f>
        <v>355</v>
      </c>
      <c r="B357" s="432" t="s">
        <v>5504</v>
      </c>
      <c r="C357" s="443" t="s">
        <v>6913</v>
      </c>
      <c r="D357" s="444" t="s">
        <v>6914</v>
      </c>
      <c r="E357" s="443" t="s">
        <v>6915</v>
      </c>
      <c r="F357" s="443" t="s">
        <v>222</v>
      </c>
      <c r="G357" s="443" t="s">
        <v>39</v>
      </c>
      <c r="H357" s="444" t="s">
        <v>6916</v>
      </c>
      <c r="I357" s="445" t="s">
        <v>5509</v>
      </c>
      <c r="J357" s="444" t="s">
        <v>6838</v>
      </c>
      <c r="K357" s="444" t="s">
        <v>6917</v>
      </c>
      <c r="L357" s="444" t="s">
        <v>6918</v>
      </c>
      <c r="M357" s="433" t="s">
        <v>8</v>
      </c>
      <c r="N357" s="522">
        <v>46258</v>
      </c>
      <c r="O357" s="326"/>
      <c r="P357" s="326"/>
      <c r="Q357" s="326"/>
      <c r="R357" s="326"/>
      <c r="S357" s="326"/>
      <c r="T357" s="326"/>
      <c r="U357" s="326"/>
      <c r="V357" s="326"/>
      <c r="W357" s="326"/>
      <c r="X357" s="326"/>
      <c r="Y357" s="326"/>
      <c r="Z357" s="326"/>
      <c r="AA357" s="326"/>
      <c r="AB357" s="326"/>
    </row>
    <row r="358" spans="1:28" ht="72">
      <c r="A358" s="333">
        <f>A357+1</f>
        <v>356</v>
      </c>
      <c r="B358" s="432" t="s">
        <v>5504</v>
      </c>
      <c r="C358" s="443" t="s">
        <v>6919</v>
      </c>
      <c r="D358" s="444" t="s">
        <v>6920</v>
      </c>
      <c r="E358" s="443" t="s">
        <v>6921</v>
      </c>
      <c r="F358" s="443" t="s">
        <v>222</v>
      </c>
      <c r="G358" s="443" t="s">
        <v>40</v>
      </c>
      <c r="H358" s="444" t="s">
        <v>6922</v>
      </c>
      <c r="I358" s="445" t="s">
        <v>5509</v>
      </c>
      <c r="J358" s="444" t="s">
        <v>6838</v>
      </c>
      <c r="K358" s="444" t="s">
        <v>6923</v>
      </c>
      <c r="L358" s="444" t="s">
        <v>6924</v>
      </c>
      <c r="M358" s="433" t="s">
        <v>8</v>
      </c>
      <c r="N358" s="522">
        <v>46258</v>
      </c>
      <c r="O358" s="326"/>
      <c r="P358" s="326"/>
      <c r="Q358" s="326"/>
      <c r="R358" s="326"/>
      <c r="S358" s="326"/>
      <c r="T358" s="326"/>
      <c r="U358" s="326"/>
      <c r="V358" s="326"/>
      <c r="W358" s="326"/>
      <c r="X358" s="326"/>
      <c r="Y358" s="326"/>
      <c r="Z358" s="326"/>
      <c r="AA358" s="326"/>
      <c r="AB358" s="326"/>
    </row>
    <row r="359" spans="1:28" ht="72">
      <c r="A359" s="333">
        <f>A358+1</f>
        <v>357</v>
      </c>
      <c r="B359" s="432" t="s">
        <v>5504</v>
      </c>
      <c r="C359" s="443" t="s">
        <v>6925</v>
      </c>
      <c r="D359" s="444" t="s">
        <v>6926</v>
      </c>
      <c r="E359" s="443" t="s">
        <v>6927</v>
      </c>
      <c r="F359" s="443" t="s">
        <v>403</v>
      </c>
      <c r="G359" s="443" t="s">
        <v>39</v>
      </c>
      <c r="H359" s="444" t="s">
        <v>6928</v>
      </c>
      <c r="I359" s="445" t="s">
        <v>5509</v>
      </c>
      <c r="J359" s="444" t="s">
        <v>6838</v>
      </c>
      <c r="K359" s="444" t="s">
        <v>6929</v>
      </c>
      <c r="L359" s="444" t="s">
        <v>6930</v>
      </c>
      <c r="M359" s="433" t="s">
        <v>9</v>
      </c>
      <c r="N359" s="522">
        <v>46258</v>
      </c>
      <c r="O359" s="326"/>
      <c r="P359" s="326"/>
      <c r="Q359" s="326"/>
      <c r="R359" s="326"/>
      <c r="S359" s="326"/>
      <c r="T359" s="326"/>
      <c r="U359" s="326"/>
      <c r="V359" s="326"/>
      <c r="W359" s="326"/>
      <c r="X359" s="326"/>
      <c r="Y359" s="326"/>
      <c r="Z359" s="326"/>
      <c r="AA359" s="326"/>
      <c r="AB359" s="326"/>
    </row>
    <row r="360" spans="1:28" ht="72">
      <c r="A360" s="333">
        <f>A359+1</f>
        <v>358</v>
      </c>
      <c r="B360" s="432" t="s">
        <v>5504</v>
      </c>
      <c r="C360" s="443" t="s">
        <v>6931</v>
      </c>
      <c r="D360" s="444" t="s">
        <v>6932</v>
      </c>
      <c r="E360" s="443" t="s">
        <v>6933</v>
      </c>
      <c r="F360" s="443" t="s">
        <v>403</v>
      </c>
      <c r="G360" s="443" t="s">
        <v>40</v>
      </c>
      <c r="H360" s="444" t="s">
        <v>6934</v>
      </c>
      <c r="I360" s="445" t="s">
        <v>5509</v>
      </c>
      <c r="J360" s="444" t="s">
        <v>6838</v>
      </c>
      <c r="K360" s="444" t="s">
        <v>6935</v>
      </c>
      <c r="L360" s="444" t="s">
        <v>6936</v>
      </c>
      <c r="M360" s="433" t="s">
        <v>8</v>
      </c>
      <c r="N360" s="522">
        <v>46258</v>
      </c>
      <c r="O360" s="326"/>
      <c r="P360" s="326"/>
      <c r="Q360" s="326"/>
      <c r="R360" s="326"/>
      <c r="S360" s="326"/>
      <c r="T360" s="326"/>
      <c r="U360" s="326"/>
      <c r="V360" s="326"/>
      <c r="W360" s="326"/>
      <c r="X360" s="326"/>
      <c r="Y360" s="326"/>
      <c r="Z360" s="326"/>
      <c r="AA360" s="326"/>
      <c r="AB360" s="326"/>
    </row>
    <row r="361" spans="1:28" ht="72">
      <c r="A361" s="333">
        <f>A360+1</f>
        <v>359</v>
      </c>
      <c r="B361" s="432" t="s">
        <v>5504</v>
      </c>
      <c r="C361" s="443" t="s">
        <v>6937</v>
      </c>
      <c r="D361" s="444" t="s">
        <v>5898</v>
      </c>
      <c r="E361" s="443" t="s">
        <v>6938</v>
      </c>
      <c r="F361" s="443" t="s">
        <v>222</v>
      </c>
      <c r="G361" s="443" t="s">
        <v>40</v>
      </c>
      <c r="H361" s="444" t="s">
        <v>5900</v>
      </c>
      <c r="I361" s="445" t="s">
        <v>5509</v>
      </c>
      <c r="J361" s="444" t="s">
        <v>6838</v>
      </c>
      <c r="K361" s="444" t="s">
        <v>6939</v>
      </c>
      <c r="L361" s="444" t="s">
        <v>6940</v>
      </c>
      <c r="M361" s="433" t="s">
        <v>9</v>
      </c>
      <c r="N361" s="522">
        <v>46258</v>
      </c>
      <c r="O361" s="326"/>
      <c r="P361" s="326"/>
      <c r="Q361" s="326"/>
      <c r="R361" s="326"/>
      <c r="S361" s="326"/>
      <c r="T361" s="326"/>
      <c r="U361" s="326"/>
      <c r="V361" s="326"/>
      <c r="W361" s="326"/>
      <c r="X361" s="326"/>
      <c r="Y361" s="326"/>
      <c r="Z361" s="326"/>
      <c r="AA361" s="326"/>
      <c r="AB361" s="326"/>
    </row>
    <row r="362" spans="1:28" ht="72">
      <c r="A362" s="333">
        <f>A361+1</f>
        <v>360</v>
      </c>
      <c r="B362" s="432" t="s">
        <v>5504</v>
      </c>
      <c r="C362" s="443" t="s">
        <v>6941</v>
      </c>
      <c r="D362" s="444" t="s">
        <v>5703</v>
      </c>
      <c r="E362" s="443" t="s">
        <v>6942</v>
      </c>
      <c r="F362" s="443" t="s">
        <v>222</v>
      </c>
      <c r="G362" s="443" t="s">
        <v>40</v>
      </c>
      <c r="H362" s="444" t="s">
        <v>5705</v>
      </c>
      <c r="I362" s="445" t="s">
        <v>5509</v>
      </c>
      <c r="J362" s="444" t="s">
        <v>6838</v>
      </c>
      <c r="K362" s="444" t="s">
        <v>6839</v>
      </c>
      <c r="L362" s="444" t="s">
        <v>6943</v>
      </c>
      <c r="M362" s="433" t="s">
        <v>8</v>
      </c>
      <c r="N362" s="522">
        <v>46258</v>
      </c>
      <c r="O362" s="326"/>
      <c r="P362" s="326"/>
      <c r="Q362" s="326"/>
      <c r="R362" s="326"/>
      <c r="S362" s="326"/>
      <c r="T362" s="326"/>
      <c r="U362" s="326"/>
      <c r="V362" s="326"/>
      <c r="W362" s="326"/>
      <c r="X362" s="326"/>
      <c r="Y362" s="326"/>
      <c r="Z362" s="326"/>
      <c r="AA362" s="326"/>
      <c r="AB362" s="326"/>
    </row>
    <row r="363" spans="1:28">
      <c r="A363" s="326"/>
      <c r="B363" s="326"/>
      <c r="C363" s="449"/>
      <c r="D363" s="449"/>
      <c r="E363" s="449"/>
      <c r="F363" s="450"/>
      <c r="G363" s="450"/>
      <c r="H363" s="449"/>
      <c r="I363" s="449"/>
      <c r="J363" s="451"/>
      <c r="K363" s="449"/>
      <c r="L363" s="449"/>
      <c r="M363" s="326"/>
      <c r="N363" s="359"/>
      <c r="O363" s="326"/>
      <c r="P363" s="326"/>
      <c r="Q363" s="326"/>
      <c r="R363" s="326"/>
      <c r="S363" s="326"/>
      <c r="T363" s="326"/>
      <c r="U363" s="326"/>
      <c r="V363" s="326"/>
      <c r="W363" s="326"/>
      <c r="X363" s="326"/>
      <c r="Y363" s="326"/>
      <c r="Z363" s="326"/>
      <c r="AA363" s="326"/>
      <c r="AB363" s="326"/>
    </row>
    <row r="364" spans="1:28">
      <c r="A364" s="326"/>
      <c r="B364" s="326"/>
      <c r="C364" s="326"/>
      <c r="D364" s="326"/>
      <c r="E364" s="326"/>
      <c r="F364" s="348"/>
      <c r="G364" s="348"/>
      <c r="H364" s="326"/>
      <c r="I364" s="326"/>
      <c r="J364" s="349"/>
      <c r="K364" s="326"/>
      <c r="L364" s="326"/>
      <c r="M364" s="326"/>
      <c r="N364" s="359"/>
      <c r="O364" s="326"/>
      <c r="P364" s="326"/>
      <c r="Q364" s="326"/>
      <c r="R364" s="326"/>
      <c r="S364" s="326"/>
      <c r="T364" s="326"/>
      <c r="U364" s="326"/>
      <c r="V364" s="326"/>
      <c r="W364" s="326"/>
      <c r="X364" s="326"/>
      <c r="Y364" s="326"/>
      <c r="Z364" s="326"/>
      <c r="AA364" s="326"/>
      <c r="AB364" s="326"/>
    </row>
    <row r="365" spans="1:28">
      <c r="A365" s="326"/>
      <c r="B365" s="326"/>
      <c r="C365" s="326"/>
      <c r="D365" s="326"/>
      <c r="E365" s="326"/>
      <c r="F365" s="348"/>
      <c r="G365" s="348"/>
      <c r="H365" s="326"/>
      <c r="I365" s="326"/>
      <c r="J365" s="349"/>
      <c r="K365" s="326"/>
      <c r="L365" s="326"/>
      <c r="M365" s="326"/>
      <c r="N365" s="359"/>
      <c r="O365" s="326"/>
      <c r="P365" s="326"/>
      <c r="Q365" s="326"/>
      <c r="R365" s="326"/>
      <c r="S365" s="326"/>
      <c r="T365" s="326"/>
      <c r="U365" s="326"/>
      <c r="V365" s="326"/>
      <c r="W365" s="326"/>
      <c r="X365" s="326"/>
      <c r="Y365" s="326"/>
      <c r="Z365" s="326"/>
      <c r="AA365" s="326"/>
      <c r="AB365" s="326"/>
    </row>
    <row r="366" spans="1:28">
      <c r="A366" s="326"/>
      <c r="B366" s="326"/>
      <c r="C366" s="326"/>
      <c r="D366" s="326"/>
      <c r="E366" s="326"/>
      <c r="F366" s="348"/>
      <c r="G366" s="348"/>
      <c r="H366" s="326"/>
      <c r="I366" s="326"/>
      <c r="J366" s="349"/>
      <c r="K366" s="326"/>
      <c r="L366" s="326"/>
      <c r="M366" s="326"/>
      <c r="N366" s="359"/>
      <c r="O366" s="326"/>
      <c r="P366" s="326"/>
      <c r="Q366" s="326"/>
      <c r="R366" s="326"/>
      <c r="S366" s="326"/>
      <c r="T366" s="326"/>
      <c r="U366" s="326"/>
      <c r="V366" s="326"/>
      <c r="W366" s="326"/>
      <c r="X366" s="326"/>
      <c r="Y366" s="326"/>
      <c r="Z366" s="326"/>
      <c r="AA366" s="326"/>
      <c r="AB366" s="326"/>
    </row>
    <row r="367" spans="1:28">
      <c r="A367" s="326"/>
      <c r="B367" s="326"/>
      <c r="C367" s="326"/>
      <c r="D367" s="326"/>
      <c r="E367" s="326"/>
      <c r="F367" s="348"/>
      <c r="G367" s="348"/>
      <c r="H367" s="326"/>
      <c r="I367" s="326"/>
      <c r="J367" s="349"/>
      <c r="K367" s="326"/>
      <c r="L367" s="326"/>
      <c r="M367" s="326"/>
      <c r="N367" s="359"/>
      <c r="O367" s="326"/>
      <c r="P367" s="326"/>
      <c r="Q367" s="326"/>
      <c r="R367" s="326"/>
      <c r="S367" s="326"/>
      <c r="T367" s="326"/>
      <c r="U367" s="326"/>
      <c r="V367" s="326"/>
      <c r="W367" s="326"/>
      <c r="X367" s="326"/>
      <c r="Y367" s="326"/>
      <c r="Z367" s="326"/>
      <c r="AA367" s="326"/>
      <c r="AB367" s="326"/>
    </row>
    <row r="368" spans="1:28">
      <c r="A368" s="326"/>
      <c r="B368" s="326"/>
      <c r="C368" s="326"/>
      <c r="D368" s="326"/>
      <c r="E368" s="326"/>
      <c r="F368" s="348"/>
      <c r="G368" s="348"/>
      <c r="H368" s="326"/>
      <c r="I368" s="326"/>
      <c r="J368" s="349"/>
      <c r="K368" s="326"/>
      <c r="L368" s="326"/>
      <c r="M368" s="326"/>
      <c r="N368" s="359"/>
      <c r="O368" s="326"/>
      <c r="P368" s="326"/>
      <c r="Q368" s="326"/>
      <c r="R368" s="326"/>
      <c r="S368" s="326"/>
      <c r="T368" s="326"/>
      <c r="U368" s="326"/>
      <c r="V368" s="326"/>
      <c r="W368" s="326"/>
      <c r="X368" s="326"/>
      <c r="Y368" s="326"/>
      <c r="Z368" s="326"/>
      <c r="AA368" s="326"/>
      <c r="AB368" s="326"/>
    </row>
    <row r="369" spans="1:28">
      <c r="A369" s="326"/>
      <c r="B369" s="326"/>
      <c r="C369" s="326"/>
      <c r="D369" s="326"/>
      <c r="E369" s="326"/>
      <c r="F369" s="348"/>
      <c r="G369" s="348"/>
      <c r="H369" s="326"/>
      <c r="I369" s="326"/>
      <c r="J369" s="349"/>
      <c r="K369" s="326"/>
      <c r="L369" s="326"/>
      <c r="M369" s="326"/>
      <c r="N369" s="359"/>
      <c r="O369" s="326"/>
      <c r="P369" s="326"/>
      <c r="Q369" s="326"/>
      <c r="R369" s="326"/>
      <c r="S369" s="326"/>
      <c r="T369" s="326"/>
      <c r="U369" s="326"/>
      <c r="V369" s="326"/>
      <c r="W369" s="326"/>
      <c r="X369" s="326"/>
      <c r="Y369" s="326"/>
      <c r="Z369" s="326"/>
      <c r="AA369" s="326"/>
      <c r="AB369" s="326"/>
    </row>
    <row r="370" spans="1:28">
      <c r="A370" s="326"/>
      <c r="B370" s="326"/>
      <c r="C370" s="326"/>
      <c r="D370" s="326"/>
      <c r="E370" s="326"/>
      <c r="F370" s="348"/>
      <c r="G370" s="348"/>
      <c r="H370" s="326"/>
      <c r="I370" s="326"/>
      <c r="J370" s="349"/>
      <c r="K370" s="326"/>
      <c r="L370" s="326"/>
      <c r="M370" s="326"/>
      <c r="N370" s="359"/>
      <c r="O370" s="326"/>
      <c r="P370" s="326"/>
      <c r="Q370" s="326"/>
      <c r="R370" s="326"/>
      <c r="S370" s="326"/>
      <c r="T370" s="326"/>
      <c r="U370" s="326"/>
      <c r="V370" s="326"/>
      <c r="W370" s="326"/>
      <c r="X370" s="326"/>
      <c r="Y370" s="326"/>
      <c r="Z370" s="326"/>
      <c r="AA370" s="326"/>
      <c r="AB370" s="326"/>
    </row>
    <row r="371" spans="1:28">
      <c r="A371" s="326"/>
      <c r="B371" s="326"/>
      <c r="C371" s="326"/>
      <c r="D371" s="326"/>
      <c r="E371" s="326"/>
      <c r="F371" s="348"/>
      <c r="G371" s="348"/>
      <c r="H371" s="326"/>
      <c r="I371" s="326"/>
      <c r="J371" s="349"/>
      <c r="K371" s="326"/>
      <c r="L371" s="326"/>
      <c r="M371" s="326"/>
      <c r="N371" s="359"/>
      <c r="O371" s="326"/>
      <c r="P371" s="326"/>
      <c r="Q371" s="326"/>
      <c r="R371" s="326"/>
      <c r="S371" s="326"/>
      <c r="T371" s="326"/>
      <c r="U371" s="326"/>
      <c r="V371" s="326"/>
      <c r="W371" s="326"/>
      <c r="X371" s="326"/>
      <c r="Y371" s="326"/>
      <c r="Z371" s="326"/>
      <c r="AA371" s="326"/>
      <c r="AB371" s="326"/>
    </row>
    <row r="372" spans="1:28">
      <c r="A372" s="326"/>
      <c r="B372" s="326"/>
      <c r="C372" s="326"/>
      <c r="D372" s="326"/>
      <c r="E372" s="326"/>
      <c r="F372" s="348"/>
      <c r="G372" s="348"/>
      <c r="H372" s="326"/>
      <c r="I372" s="326"/>
      <c r="J372" s="349"/>
      <c r="K372" s="326"/>
      <c r="L372" s="326"/>
      <c r="M372" s="326"/>
      <c r="N372" s="359"/>
      <c r="O372" s="326"/>
      <c r="P372" s="326"/>
      <c r="Q372" s="326"/>
      <c r="R372" s="326"/>
      <c r="S372" s="326"/>
      <c r="T372" s="326"/>
      <c r="U372" s="326"/>
      <c r="V372" s="326"/>
      <c r="W372" s="326"/>
      <c r="X372" s="326"/>
      <c r="Y372" s="326"/>
      <c r="Z372" s="326"/>
      <c r="AA372" s="326"/>
      <c r="AB372" s="326"/>
    </row>
    <row r="373" spans="1:28">
      <c r="A373" s="326"/>
      <c r="B373" s="326"/>
      <c r="C373" s="326"/>
      <c r="D373" s="326"/>
      <c r="E373" s="326"/>
      <c r="F373" s="348"/>
      <c r="G373" s="348"/>
      <c r="H373" s="326"/>
      <c r="I373" s="326"/>
      <c r="J373" s="349"/>
      <c r="K373" s="326"/>
      <c r="L373" s="326"/>
      <c r="M373" s="326"/>
      <c r="N373" s="359"/>
      <c r="O373" s="326"/>
      <c r="P373" s="326"/>
      <c r="Q373" s="326"/>
      <c r="R373" s="326"/>
      <c r="S373" s="326"/>
      <c r="T373" s="326"/>
      <c r="U373" s="326"/>
      <c r="V373" s="326"/>
      <c r="W373" s="326"/>
      <c r="X373" s="326"/>
      <c r="Y373" s="326"/>
      <c r="Z373" s="326"/>
      <c r="AA373" s="326"/>
      <c r="AB373" s="326"/>
    </row>
    <row r="374" spans="1:28">
      <c r="A374" s="326"/>
      <c r="B374" s="326"/>
      <c r="C374" s="326"/>
      <c r="D374" s="326"/>
      <c r="E374" s="326"/>
      <c r="F374" s="348"/>
      <c r="G374" s="348"/>
      <c r="H374" s="326"/>
      <c r="I374" s="326"/>
      <c r="J374" s="349"/>
      <c r="K374" s="326"/>
      <c r="L374" s="326"/>
      <c r="M374" s="326"/>
      <c r="N374" s="359"/>
      <c r="O374" s="326"/>
      <c r="P374" s="326"/>
      <c r="Q374" s="326"/>
      <c r="R374" s="326"/>
      <c r="S374" s="326"/>
      <c r="T374" s="326"/>
      <c r="U374" s="326"/>
      <c r="V374" s="326"/>
      <c r="W374" s="326"/>
      <c r="X374" s="326"/>
      <c r="Y374" s="326"/>
      <c r="Z374" s="326"/>
      <c r="AA374" s="326"/>
      <c r="AB374" s="326"/>
    </row>
    <row r="375" spans="1:28">
      <c r="A375" s="326"/>
      <c r="B375" s="326"/>
      <c r="C375" s="326"/>
      <c r="D375" s="326"/>
      <c r="E375" s="326"/>
      <c r="F375" s="348"/>
      <c r="G375" s="348"/>
      <c r="H375" s="326"/>
      <c r="I375" s="326"/>
      <c r="J375" s="349"/>
      <c r="K375" s="326"/>
      <c r="L375" s="326"/>
      <c r="M375" s="326"/>
      <c r="N375" s="359"/>
      <c r="O375" s="326"/>
      <c r="P375" s="326"/>
      <c r="Q375" s="326"/>
      <c r="R375" s="326"/>
      <c r="S375" s="326"/>
      <c r="T375" s="326"/>
      <c r="U375" s="326"/>
      <c r="V375" s="326"/>
      <c r="W375" s="326"/>
      <c r="X375" s="326"/>
      <c r="Y375" s="326"/>
      <c r="Z375" s="326"/>
      <c r="AA375" s="326"/>
      <c r="AB375" s="326"/>
    </row>
    <row r="376" spans="1:28">
      <c r="A376" s="326"/>
      <c r="B376" s="326"/>
      <c r="C376" s="326"/>
      <c r="D376" s="326"/>
      <c r="E376" s="326"/>
      <c r="F376" s="348"/>
      <c r="G376" s="348"/>
      <c r="H376" s="326"/>
      <c r="I376" s="326"/>
      <c r="J376" s="349"/>
      <c r="K376" s="326"/>
      <c r="L376" s="326"/>
      <c r="M376" s="326"/>
      <c r="N376" s="359"/>
      <c r="O376" s="326"/>
      <c r="P376" s="326"/>
      <c r="Q376" s="326"/>
      <c r="R376" s="326"/>
      <c r="S376" s="326"/>
      <c r="T376" s="326"/>
      <c r="U376" s="326"/>
      <c r="V376" s="326"/>
      <c r="W376" s="326"/>
      <c r="X376" s="326"/>
      <c r="Y376" s="326"/>
      <c r="Z376" s="326"/>
      <c r="AA376" s="326"/>
      <c r="AB376" s="326"/>
    </row>
    <row r="377" spans="1:28">
      <c r="A377" s="326"/>
      <c r="B377" s="326"/>
      <c r="C377" s="326"/>
      <c r="D377" s="326"/>
      <c r="E377" s="326"/>
      <c r="F377" s="348"/>
      <c r="G377" s="348"/>
      <c r="H377" s="326"/>
      <c r="I377" s="326"/>
      <c r="J377" s="349"/>
      <c r="K377" s="326"/>
      <c r="L377" s="326"/>
      <c r="M377" s="326"/>
      <c r="N377" s="359"/>
      <c r="O377" s="326"/>
      <c r="P377" s="326"/>
      <c r="Q377" s="326"/>
      <c r="R377" s="326"/>
      <c r="S377" s="326"/>
      <c r="T377" s="326"/>
      <c r="U377" s="326"/>
      <c r="V377" s="326"/>
      <c r="W377" s="326"/>
      <c r="X377" s="326"/>
      <c r="Y377" s="326"/>
      <c r="Z377" s="326"/>
      <c r="AA377" s="326"/>
      <c r="AB377" s="326"/>
    </row>
    <row r="378" spans="1:28">
      <c r="A378" s="326"/>
      <c r="B378" s="326"/>
      <c r="C378" s="326"/>
      <c r="D378" s="326"/>
      <c r="E378" s="326"/>
      <c r="F378" s="348"/>
      <c r="G378" s="348"/>
      <c r="H378" s="326"/>
      <c r="I378" s="326"/>
      <c r="J378" s="349"/>
      <c r="K378" s="326"/>
      <c r="L378" s="326"/>
      <c r="M378" s="326"/>
      <c r="N378" s="359"/>
      <c r="O378" s="326"/>
      <c r="P378" s="326"/>
      <c r="Q378" s="326"/>
      <c r="R378" s="326"/>
      <c r="S378" s="326"/>
      <c r="T378" s="326"/>
      <c r="U378" s="326"/>
      <c r="V378" s="326"/>
      <c r="W378" s="326"/>
      <c r="X378" s="326"/>
      <c r="Y378" s="326"/>
      <c r="Z378" s="326"/>
      <c r="AA378" s="326"/>
      <c r="AB378" s="326"/>
    </row>
    <row r="379" spans="1:28">
      <c r="A379" s="326"/>
      <c r="B379" s="326"/>
      <c r="C379" s="326"/>
      <c r="D379" s="326"/>
      <c r="E379" s="326"/>
      <c r="F379" s="348"/>
      <c r="G379" s="348"/>
      <c r="H379" s="326"/>
      <c r="I379" s="326"/>
      <c r="J379" s="349"/>
      <c r="K379" s="326"/>
      <c r="L379" s="326"/>
      <c r="M379" s="326"/>
      <c r="N379" s="359"/>
      <c r="O379" s="326"/>
      <c r="P379" s="326"/>
      <c r="Q379" s="326"/>
      <c r="R379" s="326"/>
      <c r="S379" s="326"/>
      <c r="T379" s="326"/>
      <c r="U379" s="326"/>
      <c r="V379" s="326"/>
      <c r="W379" s="326"/>
      <c r="X379" s="326"/>
      <c r="Y379" s="326"/>
      <c r="Z379" s="326"/>
      <c r="AA379" s="326"/>
      <c r="AB379" s="326"/>
    </row>
    <row r="380" spans="1:28">
      <c r="A380" s="326"/>
      <c r="B380" s="326"/>
      <c r="C380" s="326"/>
      <c r="D380" s="326"/>
      <c r="E380" s="326"/>
      <c r="F380" s="348"/>
      <c r="G380" s="348"/>
      <c r="H380" s="326"/>
      <c r="I380" s="326"/>
      <c r="J380" s="349"/>
      <c r="K380" s="326"/>
      <c r="L380" s="326"/>
      <c r="M380" s="326"/>
      <c r="N380" s="359"/>
      <c r="O380" s="326"/>
      <c r="P380" s="326"/>
      <c r="Q380" s="326"/>
      <c r="R380" s="326"/>
      <c r="S380" s="326"/>
      <c r="T380" s="326"/>
      <c r="U380" s="326"/>
      <c r="V380" s="326"/>
      <c r="W380" s="326"/>
      <c r="X380" s="326"/>
      <c r="Y380" s="326"/>
      <c r="Z380" s="326"/>
      <c r="AA380" s="326"/>
      <c r="AB380" s="326"/>
    </row>
    <row r="381" spans="1:28">
      <c r="A381" s="326"/>
      <c r="B381" s="326"/>
      <c r="C381" s="326"/>
      <c r="D381" s="326"/>
      <c r="E381" s="326"/>
      <c r="F381" s="348"/>
      <c r="G381" s="348"/>
      <c r="H381" s="326"/>
      <c r="I381" s="326"/>
      <c r="J381" s="349"/>
      <c r="K381" s="326"/>
      <c r="L381" s="326"/>
      <c r="M381" s="326"/>
      <c r="N381" s="359"/>
      <c r="O381" s="326"/>
      <c r="P381" s="326"/>
      <c r="Q381" s="326"/>
      <c r="R381" s="326"/>
      <c r="S381" s="326"/>
      <c r="T381" s="326"/>
      <c r="U381" s="326"/>
      <c r="V381" s="326"/>
      <c r="W381" s="326"/>
      <c r="X381" s="326"/>
      <c r="Y381" s="326"/>
      <c r="Z381" s="326"/>
      <c r="AA381" s="326"/>
      <c r="AB381" s="326"/>
    </row>
    <row r="382" spans="1:28">
      <c r="A382" s="326"/>
      <c r="B382" s="326"/>
      <c r="C382" s="326"/>
      <c r="D382" s="326"/>
      <c r="E382" s="326"/>
      <c r="F382" s="348"/>
      <c r="G382" s="348"/>
      <c r="H382" s="326"/>
      <c r="I382" s="326"/>
      <c r="J382" s="349"/>
      <c r="K382" s="326"/>
      <c r="L382" s="326"/>
      <c r="M382" s="326"/>
      <c r="N382" s="359"/>
      <c r="O382" s="326"/>
      <c r="P382" s="326"/>
      <c r="Q382" s="326"/>
      <c r="R382" s="326"/>
      <c r="S382" s="326"/>
      <c r="T382" s="326"/>
      <c r="U382" s="326"/>
      <c r="V382" s="326"/>
      <c r="W382" s="326"/>
      <c r="X382" s="326"/>
      <c r="Y382" s="326"/>
      <c r="Z382" s="326"/>
      <c r="AA382" s="326"/>
      <c r="AB382" s="326"/>
    </row>
    <row r="383" spans="1:28">
      <c r="A383" s="326"/>
      <c r="B383" s="326"/>
      <c r="C383" s="326"/>
      <c r="D383" s="326"/>
      <c r="E383" s="326"/>
      <c r="F383" s="348"/>
      <c r="G383" s="348"/>
      <c r="H383" s="326"/>
      <c r="I383" s="326"/>
      <c r="J383" s="349"/>
      <c r="K383" s="326"/>
      <c r="L383" s="326"/>
      <c r="M383" s="326"/>
      <c r="N383" s="359"/>
      <c r="O383" s="326"/>
      <c r="P383" s="326"/>
      <c r="Q383" s="326"/>
      <c r="R383" s="326"/>
      <c r="S383" s="326"/>
      <c r="T383" s="326"/>
      <c r="U383" s="326"/>
      <c r="V383" s="326"/>
      <c r="W383" s="326"/>
      <c r="X383" s="326"/>
      <c r="Y383" s="326"/>
      <c r="Z383" s="326"/>
      <c r="AA383" s="326"/>
      <c r="AB383" s="326"/>
    </row>
    <row r="384" spans="1:28">
      <c r="A384" s="326"/>
      <c r="B384" s="326"/>
      <c r="C384" s="326"/>
      <c r="D384" s="326"/>
      <c r="E384" s="326"/>
      <c r="F384" s="348"/>
      <c r="G384" s="348"/>
      <c r="H384" s="326"/>
      <c r="I384" s="326"/>
      <c r="J384" s="349"/>
      <c r="K384" s="326"/>
      <c r="L384" s="326"/>
      <c r="M384" s="326"/>
      <c r="N384" s="359"/>
      <c r="O384" s="326"/>
      <c r="P384" s="326"/>
      <c r="Q384" s="326"/>
      <c r="R384" s="326"/>
      <c r="S384" s="326"/>
      <c r="T384" s="326"/>
      <c r="U384" s="326"/>
      <c r="V384" s="326"/>
      <c r="W384" s="326"/>
      <c r="X384" s="326"/>
      <c r="Y384" s="326"/>
      <c r="Z384" s="326"/>
      <c r="AA384" s="326"/>
      <c r="AB384" s="326"/>
    </row>
    <row r="385" spans="1:28">
      <c r="A385" s="326"/>
      <c r="B385" s="326"/>
      <c r="C385" s="326"/>
      <c r="D385" s="326"/>
      <c r="E385" s="326"/>
      <c r="F385" s="348"/>
      <c r="G385" s="348"/>
      <c r="H385" s="326"/>
      <c r="I385" s="326"/>
      <c r="J385" s="349"/>
      <c r="K385" s="326"/>
      <c r="L385" s="326"/>
      <c r="M385" s="326"/>
      <c r="N385" s="359"/>
      <c r="O385" s="326"/>
      <c r="P385" s="326"/>
      <c r="Q385" s="326"/>
      <c r="R385" s="326"/>
      <c r="S385" s="326"/>
      <c r="T385" s="326"/>
      <c r="U385" s="326"/>
      <c r="V385" s="326"/>
      <c r="W385" s="326"/>
      <c r="X385" s="326"/>
      <c r="Y385" s="326"/>
      <c r="Z385" s="326"/>
      <c r="AA385" s="326"/>
      <c r="AB385" s="326"/>
    </row>
    <row r="386" spans="1:28">
      <c r="A386" s="326"/>
      <c r="B386" s="326"/>
      <c r="C386" s="326"/>
      <c r="D386" s="326"/>
      <c r="E386" s="326"/>
      <c r="F386" s="348"/>
      <c r="G386" s="348"/>
      <c r="H386" s="326"/>
      <c r="I386" s="326"/>
      <c r="J386" s="349"/>
      <c r="K386" s="326"/>
      <c r="L386" s="326"/>
      <c r="M386" s="326"/>
      <c r="N386" s="359"/>
      <c r="O386" s="326"/>
      <c r="P386" s="326"/>
      <c r="Q386" s="326"/>
      <c r="R386" s="326"/>
      <c r="S386" s="326"/>
      <c r="T386" s="326"/>
      <c r="U386" s="326"/>
      <c r="V386" s="326"/>
      <c r="W386" s="326"/>
      <c r="X386" s="326"/>
      <c r="Y386" s="326"/>
      <c r="Z386" s="326"/>
      <c r="AA386" s="326"/>
      <c r="AB386" s="326"/>
    </row>
    <row r="387" spans="1:28">
      <c r="A387" s="326"/>
      <c r="B387" s="326"/>
      <c r="C387" s="326"/>
      <c r="D387" s="326"/>
      <c r="E387" s="326"/>
      <c r="F387" s="348"/>
      <c r="G387" s="348"/>
      <c r="H387" s="326"/>
      <c r="I387" s="326"/>
      <c r="J387" s="349"/>
      <c r="K387" s="326"/>
      <c r="L387" s="326"/>
      <c r="M387" s="326"/>
      <c r="N387" s="359"/>
      <c r="O387" s="326"/>
      <c r="P387" s="326"/>
      <c r="Q387" s="326"/>
      <c r="R387" s="326"/>
      <c r="S387" s="326"/>
      <c r="T387" s="326"/>
      <c r="U387" s="326"/>
      <c r="V387" s="326"/>
      <c r="W387" s="326"/>
      <c r="X387" s="326"/>
      <c r="Y387" s="326"/>
      <c r="Z387" s="326"/>
      <c r="AA387" s="326"/>
      <c r="AB387" s="326"/>
    </row>
    <row r="388" spans="1:28">
      <c r="A388" s="326"/>
      <c r="B388" s="326"/>
      <c r="C388" s="326"/>
      <c r="D388" s="326"/>
      <c r="E388" s="326"/>
      <c r="F388" s="348"/>
      <c r="G388" s="348"/>
      <c r="H388" s="326"/>
      <c r="I388" s="326"/>
      <c r="J388" s="349"/>
      <c r="K388" s="326"/>
      <c r="L388" s="326"/>
      <c r="M388" s="326"/>
      <c r="N388" s="359"/>
      <c r="O388" s="326"/>
      <c r="P388" s="326"/>
      <c r="Q388" s="326"/>
      <c r="R388" s="326"/>
      <c r="S388" s="326"/>
      <c r="T388" s="326"/>
      <c r="U388" s="326"/>
      <c r="V388" s="326"/>
      <c r="W388" s="326"/>
      <c r="X388" s="326"/>
      <c r="Y388" s="326"/>
      <c r="Z388" s="326"/>
      <c r="AA388" s="326"/>
      <c r="AB388" s="326"/>
    </row>
    <row r="389" spans="1:28">
      <c r="A389" s="326"/>
      <c r="B389" s="326"/>
      <c r="C389" s="326"/>
      <c r="D389" s="326"/>
      <c r="E389" s="326"/>
      <c r="F389" s="348"/>
      <c r="G389" s="348"/>
      <c r="H389" s="326"/>
      <c r="I389" s="326"/>
      <c r="J389" s="349"/>
      <c r="K389" s="326"/>
      <c r="L389" s="326"/>
      <c r="M389" s="326"/>
      <c r="N389" s="359"/>
      <c r="O389" s="326"/>
      <c r="P389" s="326"/>
      <c r="Q389" s="326"/>
      <c r="R389" s="326"/>
      <c r="S389" s="326"/>
      <c r="T389" s="326"/>
      <c r="U389" s="326"/>
      <c r="V389" s="326"/>
      <c r="W389" s="326"/>
      <c r="X389" s="326"/>
      <c r="Y389" s="326"/>
      <c r="Z389" s="326"/>
      <c r="AA389" s="326"/>
      <c r="AB389" s="326"/>
    </row>
    <row r="390" spans="1:28">
      <c r="A390" s="326"/>
      <c r="B390" s="326"/>
      <c r="C390" s="326"/>
      <c r="D390" s="326"/>
      <c r="E390" s="326"/>
      <c r="F390" s="348"/>
      <c r="G390" s="348"/>
      <c r="H390" s="326"/>
      <c r="I390" s="326"/>
      <c r="J390" s="349"/>
      <c r="K390" s="326"/>
      <c r="L390" s="326"/>
      <c r="M390" s="326"/>
      <c r="N390" s="359"/>
      <c r="O390" s="326"/>
      <c r="P390" s="326"/>
      <c r="Q390" s="326"/>
      <c r="R390" s="326"/>
      <c r="S390" s="326"/>
      <c r="T390" s="326"/>
      <c r="U390" s="326"/>
      <c r="V390" s="326"/>
      <c r="W390" s="326"/>
      <c r="X390" s="326"/>
      <c r="Y390" s="326"/>
      <c r="Z390" s="326"/>
      <c r="AA390" s="326"/>
      <c r="AB390" s="326"/>
    </row>
    <row r="391" spans="1:28">
      <c r="A391" s="326"/>
      <c r="B391" s="326"/>
      <c r="C391" s="326"/>
      <c r="D391" s="326"/>
      <c r="E391" s="326"/>
      <c r="F391" s="348"/>
      <c r="G391" s="348"/>
      <c r="H391" s="326"/>
      <c r="I391" s="326"/>
      <c r="J391" s="349"/>
      <c r="K391" s="326"/>
      <c r="L391" s="326"/>
      <c r="M391" s="326"/>
      <c r="N391" s="359"/>
      <c r="O391" s="326"/>
      <c r="P391" s="326"/>
      <c r="Q391" s="326"/>
      <c r="R391" s="326"/>
      <c r="S391" s="326"/>
      <c r="T391" s="326"/>
      <c r="U391" s="326"/>
      <c r="V391" s="326"/>
      <c r="W391" s="326"/>
      <c r="X391" s="326"/>
      <c r="Y391" s="326"/>
      <c r="Z391" s="326"/>
      <c r="AA391" s="326"/>
      <c r="AB391" s="326"/>
    </row>
    <row r="392" spans="1:28">
      <c r="A392" s="326"/>
      <c r="B392" s="326"/>
      <c r="C392" s="326"/>
      <c r="D392" s="326"/>
      <c r="E392" s="326"/>
      <c r="F392" s="348"/>
      <c r="G392" s="348"/>
      <c r="H392" s="326"/>
      <c r="I392" s="326"/>
      <c r="J392" s="349"/>
      <c r="K392" s="326"/>
      <c r="L392" s="326"/>
      <c r="M392" s="326"/>
      <c r="N392" s="359"/>
      <c r="O392" s="326"/>
      <c r="P392" s="326"/>
      <c r="Q392" s="326"/>
      <c r="R392" s="326"/>
      <c r="S392" s="326"/>
      <c r="T392" s="326"/>
      <c r="U392" s="326"/>
      <c r="V392" s="326"/>
      <c r="W392" s="326"/>
      <c r="X392" s="326"/>
      <c r="Y392" s="326"/>
      <c r="Z392" s="326"/>
      <c r="AA392" s="326"/>
      <c r="AB392" s="326"/>
    </row>
    <row r="393" spans="1:28">
      <c r="A393" s="326"/>
      <c r="B393" s="326"/>
      <c r="C393" s="326"/>
      <c r="D393" s="326"/>
      <c r="E393" s="326"/>
      <c r="F393" s="348"/>
      <c r="G393" s="348"/>
      <c r="H393" s="326"/>
      <c r="I393" s="326"/>
      <c r="J393" s="349"/>
      <c r="K393" s="326"/>
      <c r="L393" s="326"/>
      <c r="M393" s="326"/>
      <c r="N393" s="359"/>
      <c r="O393" s="326"/>
      <c r="P393" s="326"/>
      <c r="Q393" s="326"/>
      <c r="R393" s="326"/>
      <c r="S393" s="326"/>
      <c r="T393" s="326"/>
      <c r="U393" s="326"/>
      <c r="V393" s="326"/>
      <c r="W393" s="326"/>
      <c r="X393" s="326"/>
      <c r="Y393" s="326"/>
      <c r="Z393" s="326"/>
      <c r="AA393" s="326"/>
      <c r="AB393" s="326"/>
    </row>
    <row r="394" spans="1:28">
      <c r="A394" s="326"/>
      <c r="B394" s="326"/>
      <c r="C394" s="326"/>
      <c r="D394" s="326"/>
      <c r="E394" s="326"/>
      <c r="F394" s="348"/>
      <c r="G394" s="348"/>
      <c r="H394" s="326"/>
      <c r="I394" s="326"/>
      <c r="J394" s="349"/>
      <c r="K394" s="326"/>
      <c r="L394" s="326"/>
      <c r="M394" s="326"/>
      <c r="N394" s="359"/>
      <c r="O394" s="326"/>
      <c r="P394" s="326"/>
      <c r="Q394" s="326"/>
      <c r="R394" s="326"/>
      <c r="S394" s="326"/>
      <c r="T394" s="326"/>
      <c r="U394" s="326"/>
      <c r="V394" s="326"/>
      <c r="W394" s="326"/>
      <c r="X394" s="326"/>
      <c r="Y394" s="326"/>
      <c r="Z394" s="326"/>
      <c r="AA394" s="326"/>
      <c r="AB394" s="326"/>
    </row>
    <row r="395" spans="1:28">
      <c r="A395" s="326"/>
      <c r="B395" s="326"/>
      <c r="C395" s="326"/>
      <c r="D395" s="326"/>
      <c r="E395" s="326"/>
      <c r="F395" s="348"/>
      <c r="G395" s="348"/>
      <c r="H395" s="326"/>
      <c r="I395" s="326"/>
      <c r="J395" s="349"/>
      <c r="K395" s="326"/>
      <c r="L395" s="326"/>
      <c r="M395" s="326"/>
      <c r="N395" s="359"/>
      <c r="O395" s="326"/>
      <c r="P395" s="326"/>
      <c r="Q395" s="326"/>
      <c r="R395" s="326"/>
      <c r="S395" s="326"/>
      <c r="T395" s="326"/>
      <c r="U395" s="326"/>
      <c r="V395" s="326"/>
      <c r="W395" s="326"/>
      <c r="X395" s="326"/>
      <c r="Y395" s="326"/>
      <c r="Z395" s="326"/>
      <c r="AA395" s="326"/>
      <c r="AB395" s="326"/>
    </row>
    <row r="396" spans="1:28">
      <c r="A396" s="326"/>
      <c r="B396" s="326"/>
      <c r="C396" s="326"/>
      <c r="D396" s="326"/>
      <c r="E396" s="326"/>
      <c r="F396" s="348"/>
      <c r="G396" s="348"/>
      <c r="H396" s="326"/>
      <c r="I396" s="326"/>
      <c r="J396" s="349"/>
      <c r="K396" s="326"/>
      <c r="L396" s="326"/>
      <c r="M396" s="326"/>
      <c r="N396" s="359"/>
      <c r="O396" s="326"/>
      <c r="P396" s="326"/>
      <c r="Q396" s="326"/>
      <c r="R396" s="326"/>
      <c r="S396" s="326"/>
      <c r="T396" s="326"/>
      <c r="U396" s="326"/>
      <c r="V396" s="326"/>
      <c r="W396" s="326"/>
      <c r="X396" s="326"/>
      <c r="Y396" s="326"/>
      <c r="Z396" s="326"/>
      <c r="AA396" s="326"/>
      <c r="AB396" s="326"/>
    </row>
    <row r="397" spans="1:28">
      <c r="A397" s="326"/>
      <c r="B397" s="326"/>
      <c r="C397" s="326"/>
      <c r="D397" s="326"/>
      <c r="E397" s="326"/>
      <c r="F397" s="348"/>
      <c r="G397" s="348"/>
      <c r="H397" s="326"/>
      <c r="I397" s="326"/>
      <c r="J397" s="349"/>
      <c r="K397" s="326"/>
      <c r="L397" s="326"/>
      <c r="M397" s="326"/>
      <c r="N397" s="359"/>
      <c r="O397" s="326"/>
      <c r="P397" s="326"/>
      <c r="Q397" s="326"/>
      <c r="R397" s="326"/>
      <c r="S397" s="326"/>
      <c r="T397" s="326"/>
      <c r="U397" s="326"/>
      <c r="V397" s="326"/>
      <c r="W397" s="326"/>
      <c r="X397" s="326"/>
      <c r="Y397" s="326"/>
      <c r="Z397" s="326"/>
      <c r="AA397" s="326"/>
      <c r="AB397" s="326"/>
    </row>
    <row r="398" spans="1:28">
      <c r="A398" s="326"/>
      <c r="B398" s="326"/>
      <c r="C398" s="326"/>
      <c r="D398" s="326"/>
      <c r="E398" s="326"/>
      <c r="F398" s="348"/>
      <c r="G398" s="348"/>
      <c r="H398" s="326"/>
      <c r="I398" s="326"/>
      <c r="J398" s="349"/>
      <c r="K398" s="326"/>
      <c r="L398" s="326"/>
      <c r="M398" s="326"/>
      <c r="N398" s="359"/>
      <c r="O398" s="326"/>
      <c r="P398" s="326"/>
      <c r="Q398" s="326"/>
      <c r="R398" s="326"/>
      <c r="S398" s="326"/>
      <c r="T398" s="326"/>
      <c r="U398" s="326"/>
      <c r="V398" s="326"/>
      <c r="W398" s="326"/>
      <c r="X398" s="326"/>
      <c r="Y398" s="326"/>
      <c r="Z398" s="326"/>
      <c r="AA398" s="326"/>
      <c r="AB398" s="326"/>
    </row>
    <row r="399" spans="1:28">
      <c r="A399" s="326"/>
      <c r="B399" s="326"/>
      <c r="C399" s="326"/>
      <c r="D399" s="326"/>
      <c r="E399" s="326"/>
      <c r="F399" s="348"/>
      <c r="G399" s="348"/>
      <c r="H399" s="326"/>
      <c r="I399" s="326"/>
      <c r="J399" s="349"/>
      <c r="K399" s="326"/>
      <c r="L399" s="326"/>
      <c r="M399" s="326"/>
      <c r="N399" s="359"/>
      <c r="O399" s="326"/>
      <c r="P399" s="326"/>
      <c r="Q399" s="326"/>
      <c r="R399" s="326"/>
      <c r="S399" s="326"/>
      <c r="T399" s="326"/>
      <c r="U399" s="326"/>
      <c r="V399" s="326"/>
      <c r="W399" s="326"/>
      <c r="X399" s="326"/>
      <c r="Y399" s="326"/>
      <c r="Z399" s="326"/>
      <c r="AA399" s="326"/>
      <c r="AB399" s="326"/>
    </row>
    <row r="400" spans="1:28">
      <c r="A400" s="326"/>
      <c r="B400" s="326"/>
      <c r="C400" s="326"/>
      <c r="D400" s="326"/>
      <c r="E400" s="326"/>
      <c r="F400" s="348"/>
      <c r="G400" s="348"/>
      <c r="H400" s="326"/>
      <c r="I400" s="326"/>
      <c r="J400" s="349"/>
      <c r="K400" s="326"/>
      <c r="L400" s="326"/>
      <c r="M400" s="326"/>
      <c r="N400" s="359"/>
      <c r="O400" s="326"/>
      <c r="P400" s="326"/>
      <c r="Q400" s="326"/>
      <c r="R400" s="326"/>
      <c r="S400" s="326"/>
      <c r="T400" s="326"/>
      <c r="U400" s="326"/>
      <c r="V400" s="326"/>
      <c r="W400" s="326"/>
      <c r="X400" s="326"/>
      <c r="Y400" s="326"/>
      <c r="Z400" s="326"/>
      <c r="AA400" s="326"/>
      <c r="AB400" s="326"/>
    </row>
    <row r="401" spans="1:28">
      <c r="A401" s="326"/>
      <c r="B401" s="326"/>
      <c r="C401" s="326"/>
      <c r="D401" s="326"/>
      <c r="E401" s="326"/>
      <c r="F401" s="348"/>
      <c r="G401" s="348"/>
      <c r="H401" s="326"/>
      <c r="I401" s="326"/>
      <c r="J401" s="349"/>
      <c r="K401" s="326"/>
      <c r="L401" s="326"/>
      <c r="M401" s="326"/>
      <c r="N401" s="359"/>
      <c r="O401" s="326"/>
      <c r="P401" s="326"/>
      <c r="Q401" s="326"/>
      <c r="R401" s="326"/>
      <c r="S401" s="326"/>
      <c r="T401" s="326"/>
      <c r="U401" s="326"/>
      <c r="V401" s="326"/>
      <c r="W401" s="326"/>
      <c r="X401" s="326"/>
      <c r="Y401" s="326"/>
      <c r="Z401" s="326"/>
      <c r="AA401" s="326"/>
      <c r="AB401" s="326"/>
    </row>
    <row r="402" spans="1:28">
      <c r="A402" s="326"/>
      <c r="B402" s="326"/>
      <c r="C402" s="326"/>
      <c r="D402" s="326"/>
      <c r="E402" s="326"/>
      <c r="F402" s="348"/>
      <c r="G402" s="348"/>
      <c r="H402" s="326"/>
      <c r="I402" s="326"/>
      <c r="J402" s="349"/>
      <c r="K402" s="326"/>
      <c r="L402" s="326"/>
      <c r="M402" s="326"/>
      <c r="N402" s="359"/>
      <c r="O402" s="326"/>
      <c r="P402" s="326"/>
      <c r="Q402" s="326"/>
      <c r="R402" s="326"/>
      <c r="S402" s="326"/>
      <c r="T402" s="326"/>
      <c r="U402" s="326"/>
      <c r="V402" s="326"/>
      <c r="W402" s="326"/>
      <c r="X402" s="326"/>
      <c r="Y402" s="326"/>
      <c r="Z402" s="326"/>
      <c r="AA402" s="326"/>
      <c r="AB402" s="326"/>
    </row>
    <row r="403" spans="1:28">
      <c r="A403" s="326"/>
      <c r="B403" s="326"/>
      <c r="C403" s="326"/>
      <c r="D403" s="326"/>
      <c r="E403" s="326"/>
      <c r="F403" s="348"/>
      <c r="G403" s="348"/>
      <c r="H403" s="326"/>
      <c r="I403" s="326"/>
      <c r="J403" s="349"/>
      <c r="K403" s="326"/>
      <c r="L403" s="326"/>
      <c r="M403" s="326"/>
      <c r="N403" s="359"/>
      <c r="O403" s="326"/>
      <c r="P403" s="326"/>
      <c r="Q403" s="326"/>
      <c r="R403" s="326"/>
      <c r="S403" s="326"/>
      <c r="T403" s="326"/>
      <c r="U403" s="326"/>
      <c r="V403" s="326"/>
      <c r="W403" s="326"/>
      <c r="X403" s="326"/>
      <c r="Y403" s="326"/>
      <c r="Z403" s="326"/>
      <c r="AA403" s="326"/>
      <c r="AB403" s="326"/>
    </row>
    <row r="404" spans="1:28">
      <c r="A404" s="326"/>
      <c r="B404" s="326"/>
      <c r="C404" s="326"/>
      <c r="D404" s="326"/>
      <c r="E404" s="326"/>
      <c r="F404" s="348"/>
      <c r="G404" s="348"/>
      <c r="H404" s="326"/>
      <c r="I404" s="326"/>
      <c r="J404" s="349"/>
      <c r="K404" s="326"/>
      <c r="L404" s="326"/>
      <c r="M404" s="326"/>
      <c r="N404" s="359"/>
      <c r="O404" s="326"/>
      <c r="P404" s="326"/>
      <c r="Q404" s="326"/>
      <c r="R404" s="326"/>
      <c r="S404" s="326"/>
      <c r="T404" s="326"/>
      <c r="U404" s="326"/>
      <c r="V404" s="326"/>
      <c r="W404" s="326"/>
      <c r="X404" s="326"/>
      <c r="Y404" s="326"/>
      <c r="Z404" s="326"/>
      <c r="AA404" s="326"/>
      <c r="AB404" s="326"/>
    </row>
    <row r="405" spans="1:28">
      <c r="A405" s="326"/>
      <c r="B405" s="326"/>
      <c r="C405" s="326"/>
      <c r="D405" s="326"/>
      <c r="E405" s="326"/>
      <c r="F405" s="348"/>
      <c r="G405" s="348"/>
      <c r="H405" s="326"/>
      <c r="I405" s="326"/>
      <c r="J405" s="349"/>
      <c r="K405" s="326"/>
      <c r="L405" s="326"/>
      <c r="M405" s="326"/>
      <c r="N405" s="359"/>
      <c r="O405" s="326"/>
      <c r="P405" s="326"/>
      <c r="Q405" s="326"/>
      <c r="R405" s="326"/>
      <c r="S405" s="326"/>
      <c r="T405" s="326"/>
      <c r="U405" s="326"/>
      <c r="V405" s="326"/>
      <c r="W405" s="326"/>
      <c r="X405" s="326"/>
      <c r="Y405" s="326"/>
      <c r="Z405" s="326"/>
      <c r="AA405" s="326"/>
      <c r="AB405" s="326"/>
    </row>
    <row r="406" spans="1:28">
      <c r="A406" s="326"/>
      <c r="B406" s="326"/>
      <c r="C406" s="326"/>
      <c r="D406" s="326"/>
      <c r="E406" s="326"/>
      <c r="F406" s="348"/>
      <c r="G406" s="348"/>
      <c r="H406" s="326"/>
      <c r="I406" s="326"/>
      <c r="J406" s="349"/>
      <c r="K406" s="326"/>
      <c r="L406" s="326"/>
      <c r="M406" s="326"/>
      <c r="N406" s="359"/>
      <c r="O406" s="326"/>
      <c r="P406" s="326"/>
      <c r="Q406" s="326"/>
      <c r="R406" s="326"/>
      <c r="S406" s="326"/>
      <c r="T406" s="326"/>
      <c r="U406" s="326"/>
      <c r="V406" s="326"/>
      <c r="W406" s="326"/>
      <c r="X406" s="326"/>
      <c r="Y406" s="326"/>
      <c r="Z406" s="326"/>
      <c r="AA406" s="326"/>
      <c r="AB406" s="326"/>
    </row>
    <row r="407" spans="1:28">
      <c r="A407" s="326"/>
      <c r="B407" s="326"/>
      <c r="C407" s="326"/>
      <c r="D407" s="326"/>
      <c r="E407" s="326"/>
      <c r="F407" s="348"/>
      <c r="G407" s="348"/>
      <c r="H407" s="326"/>
      <c r="I407" s="326"/>
      <c r="J407" s="349"/>
      <c r="K407" s="326"/>
      <c r="L407" s="326"/>
      <c r="M407" s="326"/>
      <c r="N407" s="359"/>
      <c r="O407" s="326"/>
      <c r="P407" s="326"/>
      <c r="Q407" s="326"/>
      <c r="R407" s="326"/>
      <c r="S407" s="326"/>
      <c r="T407" s="326"/>
      <c r="U407" s="326"/>
      <c r="V407" s="326"/>
      <c r="W407" s="326"/>
      <c r="X407" s="326"/>
      <c r="Y407" s="326"/>
      <c r="Z407" s="326"/>
      <c r="AA407" s="326"/>
      <c r="AB407" s="326"/>
    </row>
    <row r="408" spans="1:28">
      <c r="A408" s="326"/>
      <c r="B408" s="326"/>
      <c r="C408" s="326"/>
      <c r="D408" s="326"/>
      <c r="E408" s="326"/>
      <c r="F408" s="348"/>
      <c r="G408" s="348"/>
      <c r="H408" s="326"/>
      <c r="I408" s="326"/>
      <c r="J408" s="349"/>
      <c r="K408" s="326"/>
      <c r="L408" s="326"/>
      <c r="M408" s="326"/>
      <c r="N408" s="359"/>
      <c r="O408" s="326"/>
      <c r="P408" s="326"/>
      <c r="Q408" s="326"/>
      <c r="R408" s="326"/>
      <c r="S408" s="326"/>
      <c r="T408" s="326"/>
      <c r="U408" s="326"/>
      <c r="V408" s="326"/>
      <c r="W408" s="326"/>
      <c r="X408" s="326"/>
      <c r="Y408" s="326"/>
      <c r="Z408" s="326"/>
      <c r="AA408" s="326"/>
      <c r="AB408" s="326"/>
    </row>
    <row r="409" spans="1:28">
      <c r="A409" s="326"/>
      <c r="B409" s="326"/>
      <c r="C409" s="326"/>
      <c r="D409" s="326"/>
      <c r="E409" s="326"/>
      <c r="F409" s="348"/>
      <c r="G409" s="348"/>
      <c r="H409" s="326"/>
      <c r="I409" s="326"/>
      <c r="J409" s="349"/>
      <c r="K409" s="326"/>
      <c r="L409" s="326"/>
      <c r="M409" s="326"/>
      <c r="N409" s="359"/>
      <c r="O409" s="326"/>
      <c r="P409" s="326"/>
      <c r="Q409" s="326"/>
      <c r="R409" s="326"/>
      <c r="S409" s="326"/>
      <c r="T409" s="326"/>
      <c r="U409" s="326"/>
      <c r="V409" s="326"/>
      <c r="W409" s="326"/>
      <c r="X409" s="326"/>
      <c r="Y409" s="326"/>
      <c r="Z409" s="326"/>
      <c r="AA409" s="326"/>
      <c r="AB409" s="326"/>
    </row>
    <row r="410" spans="1:28">
      <c r="A410" s="326"/>
      <c r="B410" s="326"/>
      <c r="C410" s="326"/>
      <c r="D410" s="326"/>
      <c r="E410" s="326"/>
      <c r="F410" s="348"/>
      <c r="G410" s="348"/>
      <c r="H410" s="326"/>
      <c r="I410" s="326"/>
      <c r="J410" s="349"/>
      <c r="K410" s="326"/>
      <c r="L410" s="326"/>
      <c r="M410" s="326"/>
      <c r="N410" s="359"/>
      <c r="O410" s="326"/>
      <c r="P410" s="326"/>
      <c r="Q410" s="326"/>
      <c r="R410" s="326"/>
      <c r="S410" s="326"/>
      <c r="T410" s="326"/>
      <c r="U410" s="326"/>
      <c r="V410" s="326"/>
      <c r="W410" s="326"/>
      <c r="X410" s="326"/>
      <c r="Y410" s="326"/>
      <c r="Z410" s="326"/>
      <c r="AA410" s="326"/>
      <c r="AB410" s="326"/>
    </row>
    <row r="411" spans="1:28">
      <c r="A411" s="326"/>
      <c r="B411" s="326"/>
      <c r="C411" s="326"/>
      <c r="D411" s="326"/>
      <c r="E411" s="326"/>
      <c r="F411" s="348"/>
      <c r="G411" s="348"/>
      <c r="H411" s="326"/>
      <c r="I411" s="326"/>
      <c r="J411" s="349"/>
      <c r="K411" s="326"/>
      <c r="L411" s="326"/>
      <c r="M411" s="326"/>
      <c r="N411" s="359"/>
      <c r="O411" s="326"/>
      <c r="P411" s="326"/>
      <c r="Q411" s="326"/>
      <c r="R411" s="326"/>
      <c r="S411" s="326"/>
      <c r="T411" s="326"/>
      <c r="U411" s="326"/>
      <c r="V411" s="326"/>
      <c r="W411" s="326"/>
      <c r="X411" s="326"/>
      <c r="Y411" s="326"/>
      <c r="Z411" s="326"/>
      <c r="AA411" s="326"/>
      <c r="AB411" s="326"/>
    </row>
    <row r="412" spans="1:28">
      <c r="A412" s="326"/>
      <c r="B412" s="326"/>
      <c r="C412" s="326"/>
      <c r="D412" s="326"/>
      <c r="E412" s="326"/>
      <c r="F412" s="348"/>
      <c r="G412" s="348"/>
      <c r="H412" s="326"/>
      <c r="I412" s="326"/>
      <c r="J412" s="349"/>
      <c r="K412" s="326"/>
      <c r="L412" s="326"/>
      <c r="M412" s="326"/>
      <c r="N412" s="359"/>
      <c r="O412" s="326"/>
      <c r="P412" s="326"/>
      <c r="Q412" s="326"/>
      <c r="R412" s="326"/>
      <c r="S412" s="326"/>
      <c r="T412" s="326"/>
      <c r="U412" s="326"/>
      <c r="V412" s="326"/>
      <c r="W412" s="326"/>
      <c r="X412" s="326"/>
      <c r="Y412" s="326"/>
      <c r="Z412" s="326"/>
      <c r="AA412" s="326"/>
      <c r="AB412" s="326"/>
    </row>
    <row r="413" spans="1:28">
      <c r="A413" s="326"/>
      <c r="B413" s="326"/>
      <c r="C413" s="326"/>
      <c r="D413" s="326"/>
      <c r="E413" s="326"/>
      <c r="F413" s="348"/>
      <c r="G413" s="348"/>
      <c r="H413" s="326"/>
      <c r="I413" s="326"/>
      <c r="J413" s="349"/>
      <c r="K413" s="326"/>
      <c r="L413" s="326"/>
      <c r="M413" s="326"/>
      <c r="N413" s="359"/>
      <c r="O413" s="326"/>
      <c r="P413" s="326"/>
      <c r="Q413" s="326"/>
      <c r="R413" s="326"/>
      <c r="S413" s="326"/>
      <c r="T413" s="326"/>
      <c r="U413" s="326"/>
      <c r="V413" s="326"/>
      <c r="W413" s="326"/>
      <c r="X413" s="326"/>
      <c r="Y413" s="326"/>
      <c r="Z413" s="326"/>
      <c r="AA413" s="326"/>
      <c r="AB413" s="326"/>
    </row>
    <row r="414" spans="1:28">
      <c r="A414" s="326"/>
      <c r="B414" s="326"/>
      <c r="C414" s="326"/>
      <c r="D414" s="326"/>
      <c r="E414" s="326"/>
      <c r="F414" s="348"/>
      <c r="G414" s="348"/>
      <c r="H414" s="326"/>
      <c r="I414" s="326"/>
      <c r="J414" s="349"/>
      <c r="K414" s="326"/>
      <c r="L414" s="326"/>
      <c r="M414" s="326"/>
      <c r="N414" s="359"/>
      <c r="O414" s="326"/>
      <c r="P414" s="326"/>
      <c r="Q414" s="326"/>
      <c r="R414" s="326"/>
      <c r="S414" s="326"/>
      <c r="T414" s="326"/>
      <c r="U414" s="326"/>
      <c r="V414" s="326"/>
      <c r="W414" s="326"/>
      <c r="X414" s="326"/>
      <c r="Y414" s="326"/>
      <c r="Z414" s="326"/>
      <c r="AA414" s="326"/>
      <c r="AB414" s="326"/>
    </row>
    <row r="415" spans="1:28">
      <c r="A415" s="326"/>
      <c r="B415" s="326"/>
      <c r="C415" s="326"/>
      <c r="D415" s="326"/>
      <c r="E415" s="326"/>
      <c r="F415" s="348"/>
      <c r="G415" s="348"/>
      <c r="H415" s="326"/>
      <c r="I415" s="326"/>
      <c r="J415" s="349"/>
      <c r="K415" s="326"/>
      <c r="L415" s="326"/>
      <c r="M415" s="326"/>
      <c r="N415" s="359"/>
      <c r="O415" s="326"/>
      <c r="P415" s="326"/>
      <c r="Q415" s="326"/>
      <c r="R415" s="326"/>
      <c r="S415" s="326"/>
      <c r="T415" s="326"/>
      <c r="U415" s="326"/>
      <c r="V415" s="326"/>
      <c r="W415" s="326"/>
      <c r="X415" s="326"/>
      <c r="Y415" s="326"/>
      <c r="Z415" s="326"/>
      <c r="AA415" s="326"/>
      <c r="AB415" s="326"/>
    </row>
    <row r="416" spans="1:28">
      <c r="A416" s="326"/>
      <c r="B416" s="326"/>
      <c r="C416" s="326"/>
      <c r="D416" s="326"/>
      <c r="E416" s="326"/>
      <c r="F416" s="348"/>
      <c r="G416" s="348"/>
      <c r="H416" s="326"/>
      <c r="I416" s="326"/>
      <c r="J416" s="349"/>
      <c r="K416" s="326"/>
      <c r="L416" s="326"/>
      <c r="M416" s="326"/>
      <c r="N416" s="359"/>
      <c r="O416" s="326"/>
      <c r="P416" s="326"/>
      <c r="Q416" s="326"/>
      <c r="R416" s="326"/>
      <c r="S416" s="326"/>
      <c r="T416" s="326"/>
      <c r="U416" s="326"/>
      <c r="V416" s="326"/>
      <c r="W416" s="326"/>
      <c r="X416" s="326"/>
      <c r="Y416" s="326"/>
      <c r="Z416" s="326"/>
      <c r="AA416" s="326"/>
      <c r="AB416" s="326"/>
    </row>
    <row r="417" spans="1:28">
      <c r="A417" s="326"/>
      <c r="B417" s="326"/>
      <c r="C417" s="326"/>
      <c r="D417" s="326"/>
      <c r="E417" s="326"/>
      <c r="F417" s="348"/>
      <c r="G417" s="348"/>
      <c r="H417" s="326"/>
      <c r="I417" s="326"/>
      <c r="J417" s="349"/>
      <c r="K417" s="326"/>
      <c r="L417" s="326"/>
      <c r="M417" s="326"/>
      <c r="N417" s="359"/>
      <c r="O417" s="326"/>
      <c r="P417" s="326"/>
      <c r="Q417" s="326"/>
      <c r="R417" s="326"/>
      <c r="S417" s="326"/>
      <c r="T417" s="326"/>
      <c r="U417" s="326"/>
      <c r="V417" s="326"/>
      <c r="W417" s="326"/>
      <c r="X417" s="326"/>
      <c r="Y417" s="326"/>
      <c r="Z417" s="326"/>
      <c r="AA417" s="326"/>
      <c r="AB417" s="326"/>
    </row>
    <row r="418" spans="1:28">
      <c r="A418" s="326"/>
      <c r="B418" s="326"/>
      <c r="C418" s="326"/>
      <c r="D418" s="326"/>
      <c r="E418" s="326"/>
      <c r="F418" s="348"/>
      <c r="G418" s="348"/>
      <c r="H418" s="326"/>
      <c r="I418" s="326"/>
      <c r="J418" s="349"/>
      <c r="K418" s="326"/>
      <c r="L418" s="326"/>
      <c r="M418" s="326"/>
      <c r="N418" s="359"/>
      <c r="O418" s="326"/>
      <c r="P418" s="326"/>
      <c r="Q418" s="326"/>
      <c r="R418" s="326"/>
      <c r="S418" s="326"/>
      <c r="T418" s="326"/>
      <c r="U418" s="326"/>
      <c r="V418" s="326"/>
      <c r="W418" s="326"/>
      <c r="X418" s="326"/>
      <c r="Y418" s="326"/>
      <c r="Z418" s="326"/>
      <c r="AA418" s="326"/>
      <c r="AB418" s="326"/>
    </row>
    <row r="419" spans="1:28">
      <c r="A419" s="326"/>
      <c r="B419" s="326"/>
      <c r="C419" s="326"/>
      <c r="D419" s="326"/>
      <c r="E419" s="326"/>
      <c r="F419" s="348"/>
      <c r="G419" s="348"/>
      <c r="H419" s="326"/>
      <c r="I419" s="326"/>
      <c r="J419" s="349"/>
      <c r="K419" s="326"/>
      <c r="L419" s="326"/>
      <c r="M419" s="326"/>
      <c r="N419" s="359"/>
      <c r="O419" s="326"/>
      <c r="P419" s="326"/>
      <c r="Q419" s="326"/>
      <c r="R419" s="326"/>
      <c r="S419" s="326"/>
      <c r="T419" s="326"/>
      <c r="U419" s="326"/>
      <c r="V419" s="326"/>
      <c r="W419" s="326"/>
      <c r="X419" s="326"/>
      <c r="Y419" s="326"/>
      <c r="Z419" s="326"/>
      <c r="AA419" s="326"/>
      <c r="AB419" s="326"/>
    </row>
    <row r="420" spans="1:28">
      <c r="A420" s="326"/>
      <c r="B420" s="326"/>
      <c r="C420" s="326"/>
      <c r="D420" s="326"/>
      <c r="E420" s="326"/>
      <c r="F420" s="348"/>
      <c r="G420" s="348"/>
      <c r="H420" s="326"/>
      <c r="I420" s="326"/>
      <c r="J420" s="349"/>
      <c r="K420" s="326"/>
      <c r="L420" s="326"/>
      <c r="M420" s="326"/>
      <c r="N420" s="359"/>
      <c r="O420" s="326"/>
      <c r="P420" s="326"/>
      <c r="Q420" s="326"/>
      <c r="R420" s="326"/>
      <c r="S420" s="326"/>
      <c r="T420" s="326"/>
      <c r="U420" s="326"/>
      <c r="V420" s="326"/>
      <c r="W420" s="326"/>
      <c r="X420" s="326"/>
      <c r="Y420" s="326"/>
      <c r="Z420" s="326"/>
      <c r="AA420" s="326"/>
      <c r="AB420" s="326"/>
    </row>
    <row r="421" spans="1:28">
      <c r="A421" s="326"/>
      <c r="B421" s="326"/>
      <c r="C421" s="326"/>
      <c r="D421" s="326"/>
      <c r="E421" s="326"/>
      <c r="F421" s="348"/>
      <c r="G421" s="348"/>
      <c r="H421" s="326"/>
      <c r="I421" s="326"/>
      <c r="J421" s="349"/>
      <c r="K421" s="326"/>
      <c r="L421" s="326"/>
      <c r="M421" s="326"/>
      <c r="N421" s="359"/>
      <c r="O421" s="326"/>
      <c r="P421" s="326"/>
      <c r="Q421" s="326"/>
      <c r="R421" s="326"/>
      <c r="S421" s="326"/>
      <c r="T421" s="326"/>
      <c r="U421" s="326"/>
      <c r="V421" s="326"/>
      <c r="W421" s="326"/>
      <c r="X421" s="326"/>
      <c r="Y421" s="326"/>
      <c r="Z421" s="326"/>
      <c r="AA421" s="326"/>
      <c r="AB421" s="326"/>
    </row>
    <row r="422" spans="1:28">
      <c r="A422" s="326"/>
      <c r="B422" s="326"/>
      <c r="C422" s="326"/>
      <c r="D422" s="326"/>
      <c r="E422" s="326"/>
      <c r="F422" s="348"/>
      <c r="G422" s="348"/>
      <c r="H422" s="326"/>
      <c r="I422" s="326"/>
      <c r="J422" s="349"/>
      <c r="K422" s="326"/>
      <c r="L422" s="326"/>
      <c r="M422" s="326"/>
      <c r="N422" s="359"/>
      <c r="O422" s="326"/>
      <c r="P422" s="326"/>
      <c r="Q422" s="326"/>
      <c r="R422" s="326"/>
      <c r="S422" s="326"/>
      <c r="T422" s="326"/>
      <c r="U422" s="326"/>
      <c r="V422" s="326"/>
      <c r="W422" s="326"/>
      <c r="X422" s="326"/>
      <c r="Y422" s="326"/>
      <c r="Z422" s="326"/>
      <c r="AA422" s="326"/>
      <c r="AB422" s="326"/>
    </row>
    <row r="423" spans="1:28">
      <c r="A423" s="326"/>
      <c r="B423" s="326"/>
      <c r="C423" s="326"/>
      <c r="D423" s="326"/>
      <c r="E423" s="326"/>
      <c r="F423" s="348"/>
      <c r="G423" s="348"/>
      <c r="H423" s="326"/>
      <c r="I423" s="326"/>
      <c r="J423" s="349"/>
      <c r="K423" s="326"/>
      <c r="L423" s="326"/>
      <c r="M423" s="326"/>
      <c r="N423" s="359"/>
      <c r="O423" s="326"/>
      <c r="P423" s="326"/>
      <c r="Q423" s="326"/>
      <c r="R423" s="326"/>
      <c r="S423" s="326"/>
      <c r="T423" s="326"/>
      <c r="U423" s="326"/>
      <c r="V423" s="326"/>
      <c r="W423" s="326"/>
      <c r="X423" s="326"/>
      <c r="Y423" s="326"/>
      <c r="Z423" s="326"/>
      <c r="AA423" s="326"/>
      <c r="AB423" s="326"/>
    </row>
    <row r="424" spans="1:28">
      <c r="A424" s="326"/>
      <c r="B424" s="326"/>
      <c r="C424" s="326"/>
      <c r="D424" s="326"/>
      <c r="E424" s="326"/>
      <c r="F424" s="348"/>
      <c r="G424" s="348"/>
      <c r="H424" s="326"/>
      <c r="I424" s="326"/>
      <c r="J424" s="349"/>
      <c r="K424" s="326"/>
      <c r="L424" s="326"/>
      <c r="M424" s="326"/>
      <c r="N424" s="359"/>
      <c r="O424" s="326"/>
      <c r="P424" s="326"/>
      <c r="Q424" s="326"/>
      <c r="R424" s="326"/>
      <c r="S424" s="326"/>
      <c r="T424" s="326"/>
      <c r="U424" s="326"/>
      <c r="V424" s="326"/>
      <c r="W424" s="326"/>
      <c r="X424" s="326"/>
      <c r="Y424" s="326"/>
      <c r="Z424" s="326"/>
      <c r="AA424" s="326"/>
      <c r="AB424" s="326"/>
    </row>
    <row r="425" spans="1:28">
      <c r="A425" s="326"/>
      <c r="B425" s="326"/>
      <c r="C425" s="326"/>
      <c r="D425" s="326"/>
      <c r="E425" s="326"/>
      <c r="F425" s="348"/>
      <c r="G425" s="348"/>
      <c r="H425" s="326"/>
      <c r="I425" s="326"/>
      <c r="J425" s="349"/>
      <c r="K425" s="326"/>
      <c r="L425" s="326"/>
      <c r="M425" s="326"/>
      <c r="N425" s="359"/>
      <c r="O425" s="326"/>
      <c r="P425" s="326"/>
      <c r="Q425" s="326"/>
      <c r="R425" s="326"/>
      <c r="S425" s="326"/>
      <c r="T425" s="326"/>
      <c r="U425" s="326"/>
      <c r="V425" s="326"/>
      <c r="W425" s="326"/>
      <c r="X425" s="326"/>
      <c r="Y425" s="326"/>
      <c r="Z425" s="326"/>
      <c r="AA425" s="326"/>
      <c r="AB425" s="326"/>
    </row>
    <row r="426" spans="1:28">
      <c r="A426" s="326"/>
      <c r="B426" s="326"/>
      <c r="C426" s="326"/>
      <c r="D426" s="326"/>
      <c r="E426" s="326"/>
      <c r="F426" s="348"/>
      <c r="G426" s="348"/>
      <c r="H426" s="326"/>
      <c r="I426" s="326"/>
      <c r="J426" s="349"/>
      <c r="K426" s="326"/>
      <c r="L426" s="326"/>
      <c r="M426" s="326"/>
      <c r="N426" s="359"/>
      <c r="O426" s="326"/>
      <c r="P426" s="326"/>
      <c r="Q426" s="326"/>
      <c r="R426" s="326"/>
      <c r="S426" s="326"/>
      <c r="T426" s="326"/>
      <c r="U426" s="326"/>
      <c r="V426" s="326"/>
      <c r="W426" s="326"/>
      <c r="X426" s="326"/>
      <c r="Y426" s="326"/>
      <c r="Z426" s="326"/>
      <c r="AA426" s="326"/>
      <c r="AB426" s="326"/>
    </row>
    <row r="427" spans="1:28">
      <c r="A427" s="326"/>
      <c r="B427" s="326"/>
      <c r="C427" s="326"/>
      <c r="D427" s="326"/>
      <c r="E427" s="326"/>
      <c r="F427" s="348"/>
      <c r="G427" s="348"/>
      <c r="H427" s="326"/>
      <c r="I427" s="326"/>
      <c r="J427" s="349"/>
      <c r="K427" s="326"/>
      <c r="L427" s="326"/>
      <c r="M427" s="326"/>
      <c r="N427" s="359"/>
      <c r="O427" s="326"/>
      <c r="P427" s="326"/>
      <c r="Q427" s="326"/>
      <c r="R427" s="326"/>
      <c r="S427" s="326"/>
      <c r="T427" s="326"/>
      <c r="U427" s="326"/>
      <c r="V427" s="326"/>
      <c r="W427" s="326"/>
      <c r="X427" s="326"/>
      <c r="Y427" s="326"/>
      <c r="Z427" s="326"/>
      <c r="AA427" s="326"/>
      <c r="AB427" s="326"/>
    </row>
    <row r="428" spans="1:28">
      <c r="A428" s="326"/>
      <c r="B428" s="326"/>
      <c r="C428" s="326"/>
      <c r="D428" s="326"/>
      <c r="E428" s="326"/>
      <c r="F428" s="348"/>
      <c r="G428" s="348"/>
      <c r="H428" s="326"/>
      <c r="I428" s="326"/>
      <c r="J428" s="349"/>
      <c r="K428" s="326"/>
      <c r="L428" s="326"/>
      <c r="M428" s="326"/>
      <c r="N428" s="359"/>
      <c r="O428" s="326"/>
      <c r="P428" s="326"/>
      <c r="Q428" s="326"/>
      <c r="R428" s="326"/>
      <c r="S428" s="326"/>
      <c r="T428" s="326"/>
      <c r="U428" s="326"/>
      <c r="V428" s="326"/>
      <c r="W428" s="326"/>
      <c r="X428" s="326"/>
      <c r="Y428" s="326"/>
      <c r="Z428" s="326"/>
      <c r="AA428" s="326"/>
      <c r="AB428" s="326"/>
    </row>
    <row r="429" spans="1:28">
      <c r="A429" s="326"/>
      <c r="B429" s="326"/>
      <c r="C429" s="326"/>
      <c r="D429" s="326"/>
      <c r="E429" s="326"/>
      <c r="F429" s="348"/>
      <c r="G429" s="348"/>
      <c r="H429" s="326"/>
      <c r="I429" s="326"/>
      <c r="J429" s="349"/>
      <c r="K429" s="326"/>
      <c r="L429" s="326"/>
      <c r="M429" s="326"/>
      <c r="N429" s="359"/>
      <c r="O429" s="326"/>
      <c r="P429" s="326"/>
      <c r="Q429" s="326"/>
      <c r="R429" s="326"/>
      <c r="S429" s="326"/>
      <c r="T429" s="326"/>
      <c r="U429" s="326"/>
      <c r="V429" s="326"/>
      <c r="W429" s="326"/>
      <c r="X429" s="326"/>
      <c r="Y429" s="326"/>
      <c r="Z429" s="326"/>
      <c r="AA429" s="326"/>
      <c r="AB429" s="326"/>
    </row>
    <row r="430" spans="1:28">
      <c r="A430" s="326"/>
      <c r="B430" s="326"/>
      <c r="C430" s="326"/>
      <c r="D430" s="326"/>
      <c r="E430" s="326"/>
      <c r="F430" s="348"/>
      <c r="G430" s="348"/>
      <c r="H430" s="326"/>
      <c r="I430" s="326"/>
      <c r="J430" s="349"/>
      <c r="K430" s="326"/>
      <c r="L430" s="326"/>
      <c r="M430" s="326"/>
      <c r="N430" s="359"/>
      <c r="O430" s="326"/>
      <c r="P430" s="326"/>
      <c r="Q430" s="326"/>
      <c r="R430" s="326"/>
      <c r="S430" s="326"/>
      <c r="T430" s="326"/>
      <c r="U430" s="326"/>
      <c r="V430" s="326"/>
      <c r="W430" s="326"/>
      <c r="X430" s="326"/>
      <c r="Y430" s="326"/>
      <c r="Z430" s="326"/>
      <c r="AA430" s="326"/>
      <c r="AB430" s="326"/>
    </row>
    <row r="431" spans="1:28">
      <c r="A431" s="326"/>
      <c r="B431" s="326"/>
      <c r="C431" s="326"/>
      <c r="D431" s="326"/>
      <c r="E431" s="326"/>
      <c r="F431" s="348"/>
      <c r="G431" s="348"/>
      <c r="H431" s="326"/>
      <c r="I431" s="326"/>
      <c r="J431" s="349"/>
      <c r="K431" s="326"/>
      <c r="L431" s="326"/>
      <c r="M431" s="326"/>
      <c r="N431" s="359"/>
      <c r="O431" s="326"/>
      <c r="P431" s="326"/>
      <c r="Q431" s="326"/>
      <c r="R431" s="326"/>
      <c r="S431" s="326"/>
      <c r="T431" s="326"/>
      <c r="U431" s="326"/>
      <c r="V431" s="326"/>
      <c r="W431" s="326"/>
      <c r="X431" s="326"/>
      <c r="Y431" s="326"/>
      <c r="Z431" s="326"/>
      <c r="AA431" s="326"/>
      <c r="AB431" s="326"/>
    </row>
    <row r="432" spans="1:28">
      <c r="A432" s="326"/>
      <c r="B432" s="326"/>
      <c r="C432" s="326"/>
      <c r="D432" s="326"/>
      <c r="E432" s="326"/>
      <c r="F432" s="348"/>
      <c r="G432" s="348"/>
      <c r="H432" s="326"/>
      <c r="I432" s="326"/>
      <c r="J432" s="349"/>
      <c r="K432" s="326"/>
      <c r="L432" s="326"/>
      <c r="M432" s="326"/>
      <c r="N432" s="359"/>
      <c r="O432" s="326"/>
      <c r="P432" s="326"/>
      <c r="Q432" s="326"/>
      <c r="R432" s="326"/>
      <c r="S432" s="326"/>
      <c r="T432" s="326"/>
      <c r="U432" s="326"/>
      <c r="V432" s="326"/>
      <c r="W432" s="326"/>
      <c r="X432" s="326"/>
      <c r="Y432" s="326"/>
      <c r="Z432" s="326"/>
      <c r="AA432" s="326"/>
      <c r="AB432" s="326"/>
    </row>
    <row r="433" spans="1:28">
      <c r="A433" s="326"/>
      <c r="B433" s="326"/>
      <c r="C433" s="326"/>
      <c r="D433" s="326"/>
      <c r="E433" s="326"/>
      <c r="F433" s="348"/>
      <c r="G433" s="348"/>
      <c r="H433" s="326"/>
      <c r="I433" s="326"/>
      <c r="J433" s="349"/>
      <c r="K433" s="326"/>
      <c r="L433" s="326"/>
      <c r="M433" s="326"/>
      <c r="N433" s="359"/>
      <c r="O433" s="326"/>
      <c r="P433" s="326"/>
      <c r="Q433" s="326"/>
      <c r="R433" s="326"/>
      <c r="S433" s="326"/>
      <c r="T433" s="326"/>
      <c r="U433" s="326"/>
      <c r="V433" s="326"/>
      <c r="W433" s="326"/>
      <c r="X433" s="326"/>
      <c r="Y433" s="326"/>
      <c r="Z433" s="326"/>
      <c r="AA433" s="326"/>
      <c r="AB433" s="326"/>
    </row>
    <row r="434" spans="1:28">
      <c r="A434" s="326"/>
      <c r="B434" s="326"/>
      <c r="C434" s="326"/>
      <c r="D434" s="326"/>
      <c r="E434" s="326"/>
      <c r="F434" s="348"/>
      <c r="G434" s="348"/>
      <c r="H434" s="326"/>
      <c r="I434" s="326"/>
      <c r="J434" s="349"/>
      <c r="K434" s="326"/>
      <c r="L434" s="326"/>
      <c r="M434" s="326"/>
      <c r="N434" s="359"/>
      <c r="O434" s="326"/>
      <c r="P434" s="326"/>
      <c r="Q434" s="326"/>
      <c r="R434" s="326"/>
      <c r="S434" s="326"/>
      <c r="T434" s="326"/>
      <c r="U434" s="326"/>
      <c r="V434" s="326"/>
      <c r="W434" s="326"/>
      <c r="X434" s="326"/>
      <c r="Y434" s="326"/>
      <c r="Z434" s="326"/>
      <c r="AA434" s="326"/>
      <c r="AB434" s="326"/>
    </row>
    <row r="435" spans="1:28">
      <c r="A435" s="326"/>
      <c r="B435" s="326"/>
      <c r="C435" s="326"/>
      <c r="D435" s="326"/>
      <c r="E435" s="326"/>
      <c r="F435" s="348"/>
      <c r="G435" s="348"/>
      <c r="H435" s="326"/>
      <c r="I435" s="326"/>
      <c r="J435" s="349"/>
      <c r="K435" s="326"/>
      <c r="L435" s="326"/>
      <c r="M435" s="326"/>
      <c r="N435" s="359"/>
      <c r="O435" s="326"/>
      <c r="P435" s="326"/>
      <c r="Q435" s="326"/>
      <c r="R435" s="326"/>
      <c r="S435" s="326"/>
      <c r="T435" s="326"/>
      <c r="U435" s="326"/>
      <c r="V435" s="326"/>
      <c r="W435" s="326"/>
      <c r="X435" s="326"/>
      <c r="Y435" s="326"/>
      <c r="Z435" s="326"/>
      <c r="AA435" s="326"/>
      <c r="AB435" s="326"/>
    </row>
    <row r="436" spans="1:28">
      <c r="A436" s="326"/>
      <c r="B436" s="326"/>
      <c r="C436" s="326"/>
      <c r="D436" s="326"/>
      <c r="E436" s="326"/>
      <c r="F436" s="348"/>
      <c r="G436" s="348"/>
      <c r="H436" s="326"/>
      <c r="I436" s="326"/>
      <c r="J436" s="349"/>
      <c r="K436" s="326"/>
      <c r="L436" s="326"/>
      <c r="M436" s="326"/>
      <c r="N436" s="359"/>
      <c r="O436" s="326"/>
      <c r="P436" s="326"/>
      <c r="Q436" s="326"/>
      <c r="R436" s="326"/>
      <c r="S436" s="326"/>
      <c r="T436" s="326"/>
      <c r="U436" s="326"/>
      <c r="V436" s="326"/>
      <c r="W436" s="326"/>
      <c r="X436" s="326"/>
      <c r="Y436" s="326"/>
      <c r="Z436" s="326"/>
      <c r="AA436" s="326"/>
      <c r="AB436" s="326"/>
    </row>
    <row r="437" spans="1:28">
      <c r="A437" s="326"/>
      <c r="B437" s="326"/>
      <c r="C437" s="326"/>
      <c r="D437" s="326"/>
      <c r="E437" s="326"/>
      <c r="F437" s="348"/>
      <c r="G437" s="348"/>
      <c r="H437" s="326"/>
      <c r="I437" s="326"/>
      <c r="J437" s="349"/>
      <c r="K437" s="326"/>
      <c r="L437" s="326"/>
      <c r="M437" s="326"/>
      <c r="N437" s="359"/>
      <c r="O437" s="326"/>
      <c r="P437" s="326"/>
      <c r="Q437" s="326"/>
      <c r="R437" s="326"/>
      <c r="S437" s="326"/>
      <c r="T437" s="326"/>
      <c r="U437" s="326"/>
      <c r="V437" s="326"/>
      <c r="W437" s="326"/>
      <c r="X437" s="326"/>
      <c r="Y437" s="326"/>
      <c r="Z437" s="326"/>
      <c r="AA437" s="326"/>
      <c r="AB437" s="326"/>
    </row>
    <row r="438" spans="1:28">
      <c r="A438" s="326"/>
      <c r="B438" s="326"/>
      <c r="C438" s="326"/>
      <c r="D438" s="326"/>
      <c r="E438" s="326"/>
      <c r="F438" s="348"/>
      <c r="G438" s="348"/>
      <c r="H438" s="326"/>
      <c r="I438" s="326"/>
      <c r="J438" s="349"/>
      <c r="K438" s="326"/>
      <c r="L438" s="326"/>
      <c r="M438" s="326"/>
      <c r="N438" s="359"/>
      <c r="O438" s="326"/>
      <c r="P438" s="326"/>
      <c r="Q438" s="326"/>
      <c r="R438" s="326"/>
      <c r="S438" s="326"/>
      <c r="T438" s="326"/>
      <c r="U438" s="326"/>
      <c r="V438" s="326"/>
      <c r="W438" s="326"/>
      <c r="X438" s="326"/>
      <c r="Y438" s="326"/>
      <c r="Z438" s="326"/>
      <c r="AA438" s="326"/>
      <c r="AB438" s="326"/>
    </row>
    <row r="439" spans="1:28">
      <c r="A439" s="326"/>
      <c r="B439" s="326"/>
      <c r="C439" s="326"/>
      <c r="D439" s="326"/>
      <c r="E439" s="326"/>
      <c r="F439" s="348"/>
      <c r="G439" s="348"/>
      <c r="H439" s="326"/>
      <c r="I439" s="326"/>
      <c r="J439" s="349"/>
      <c r="K439" s="326"/>
      <c r="L439" s="326"/>
      <c r="M439" s="326"/>
      <c r="N439" s="359"/>
      <c r="O439" s="326"/>
      <c r="P439" s="326"/>
      <c r="Q439" s="326"/>
      <c r="R439" s="326"/>
      <c r="S439" s="326"/>
      <c r="T439" s="326"/>
      <c r="U439" s="326"/>
      <c r="V439" s="326"/>
      <c r="W439" s="326"/>
      <c r="X439" s="326"/>
      <c r="Y439" s="326"/>
      <c r="Z439" s="326"/>
      <c r="AA439" s="326"/>
      <c r="AB439" s="326"/>
    </row>
    <row r="440" spans="1:28">
      <c r="A440" s="326"/>
      <c r="B440" s="326"/>
      <c r="C440" s="326"/>
      <c r="D440" s="326"/>
      <c r="E440" s="326"/>
      <c r="F440" s="348"/>
      <c r="G440" s="348"/>
      <c r="H440" s="326"/>
      <c r="I440" s="326"/>
      <c r="J440" s="349"/>
      <c r="K440" s="326"/>
      <c r="L440" s="326"/>
      <c r="M440" s="326"/>
      <c r="N440" s="359"/>
      <c r="O440" s="326"/>
      <c r="P440" s="326"/>
      <c r="Q440" s="326"/>
      <c r="R440" s="326"/>
      <c r="S440" s="326"/>
      <c r="T440" s="326"/>
      <c r="U440" s="326"/>
      <c r="V440" s="326"/>
      <c r="W440" s="326"/>
      <c r="X440" s="326"/>
      <c r="Y440" s="326"/>
      <c r="Z440" s="326"/>
      <c r="AA440" s="326"/>
      <c r="AB440" s="326"/>
    </row>
    <row r="441" spans="1:28">
      <c r="A441" s="326"/>
      <c r="B441" s="326"/>
      <c r="C441" s="326"/>
      <c r="D441" s="326"/>
      <c r="E441" s="326"/>
      <c r="F441" s="348"/>
      <c r="G441" s="348"/>
      <c r="H441" s="326"/>
      <c r="I441" s="326"/>
      <c r="J441" s="349"/>
      <c r="K441" s="326"/>
      <c r="L441" s="326"/>
      <c r="M441" s="326"/>
      <c r="N441" s="359"/>
      <c r="O441" s="326"/>
      <c r="P441" s="326"/>
      <c r="Q441" s="326"/>
      <c r="R441" s="326"/>
      <c r="S441" s="326"/>
      <c r="T441" s="326"/>
      <c r="U441" s="326"/>
      <c r="V441" s="326"/>
      <c r="W441" s="326"/>
      <c r="X441" s="326"/>
      <c r="Y441" s="326"/>
      <c r="Z441" s="326"/>
      <c r="AA441" s="326"/>
      <c r="AB441" s="326"/>
    </row>
    <row r="442" spans="1:28">
      <c r="A442" s="326"/>
      <c r="B442" s="326"/>
      <c r="C442" s="326"/>
      <c r="D442" s="326"/>
      <c r="E442" s="326"/>
      <c r="F442" s="348"/>
      <c r="G442" s="348"/>
      <c r="H442" s="326"/>
      <c r="I442" s="326"/>
      <c r="J442" s="349"/>
      <c r="K442" s="326"/>
      <c r="L442" s="326"/>
      <c r="M442" s="326"/>
      <c r="N442" s="359"/>
      <c r="O442" s="326"/>
      <c r="P442" s="326"/>
      <c r="Q442" s="326"/>
      <c r="R442" s="326"/>
      <c r="S442" s="326"/>
      <c r="T442" s="326"/>
      <c r="U442" s="326"/>
      <c r="V442" s="326"/>
      <c r="W442" s="326"/>
      <c r="X442" s="326"/>
      <c r="Y442" s="326"/>
      <c r="Z442" s="326"/>
      <c r="AA442" s="326"/>
      <c r="AB442" s="326"/>
    </row>
    <row r="443" spans="1:28">
      <c r="A443" s="326"/>
      <c r="B443" s="326"/>
      <c r="C443" s="326"/>
      <c r="D443" s="326"/>
      <c r="E443" s="326"/>
      <c r="F443" s="348"/>
      <c r="G443" s="348"/>
      <c r="H443" s="326"/>
      <c r="I443" s="326"/>
      <c r="J443" s="349"/>
      <c r="K443" s="326"/>
      <c r="L443" s="326"/>
      <c r="M443" s="326"/>
      <c r="N443" s="359"/>
      <c r="O443" s="326"/>
      <c r="P443" s="326"/>
      <c r="Q443" s="326"/>
      <c r="R443" s="326"/>
      <c r="S443" s="326"/>
      <c r="T443" s="326"/>
      <c r="U443" s="326"/>
      <c r="V443" s="326"/>
      <c r="W443" s="326"/>
      <c r="X443" s="326"/>
      <c r="Y443" s="326"/>
      <c r="Z443" s="326"/>
      <c r="AA443" s="326"/>
      <c r="AB443" s="326"/>
    </row>
    <row r="444" spans="1:28">
      <c r="A444" s="326"/>
      <c r="B444" s="326"/>
      <c r="C444" s="326"/>
      <c r="D444" s="326"/>
      <c r="E444" s="326"/>
      <c r="F444" s="348"/>
      <c r="G444" s="348"/>
      <c r="H444" s="326"/>
      <c r="I444" s="326"/>
      <c r="J444" s="349"/>
      <c r="K444" s="326"/>
      <c r="L444" s="326"/>
      <c r="M444" s="326"/>
      <c r="N444" s="359"/>
      <c r="O444" s="326"/>
      <c r="P444" s="326"/>
      <c r="Q444" s="326"/>
      <c r="R444" s="326"/>
      <c r="S444" s="326"/>
      <c r="T444" s="326"/>
      <c r="U444" s="326"/>
      <c r="V444" s="326"/>
      <c r="W444" s="326"/>
      <c r="X444" s="326"/>
      <c r="Y444" s="326"/>
      <c r="Z444" s="326"/>
      <c r="AA444" s="326"/>
      <c r="AB444" s="326"/>
    </row>
    <row r="445" spans="1:28">
      <c r="A445" s="326"/>
      <c r="B445" s="326"/>
      <c r="C445" s="326"/>
      <c r="D445" s="326"/>
      <c r="E445" s="326"/>
      <c r="F445" s="348"/>
      <c r="G445" s="348"/>
      <c r="H445" s="326"/>
      <c r="I445" s="326"/>
      <c r="J445" s="349"/>
      <c r="K445" s="326"/>
      <c r="L445" s="326"/>
      <c r="M445" s="326"/>
      <c r="N445" s="359"/>
      <c r="O445" s="326"/>
      <c r="P445" s="326"/>
      <c r="Q445" s="326"/>
      <c r="R445" s="326"/>
      <c r="S445" s="326"/>
      <c r="T445" s="326"/>
      <c r="U445" s="326"/>
      <c r="V445" s="326"/>
      <c r="W445" s="326"/>
      <c r="X445" s="326"/>
      <c r="Y445" s="326"/>
      <c r="Z445" s="326"/>
      <c r="AA445" s="326"/>
      <c r="AB445" s="326"/>
    </row>
    <row r="446" spans="1:28">
      <c r="A446" s="326"/>
      <c r="B446" s="326"/>
      <c r="C446" s="326"/>
      <c r="D446" s="326"/>
      <c r="E446" s="326"/>
      <c r="F446" s="348"/>
      <c r="G446" s="348"/>
      <c r="H446" s="326"/>
      <c r="I446" s="326"/>
      <c r="J446" s="349"/>
      <c r="K446" s="326"/>
      <c r="L446" s="326"/>
      <c r="M446" s="326"/>
      <c r="N446" s="359"/>
      <c r="O446" s="326"/>
      <c r="P446" s="326"/>
      <c r="Q446" s="326"/>
      <c r="R446" s="326"/>
      <c r="S446" s="326"/>
      <c r="T446" s="326"/>
      <c r="U446" s="326"/>
      <c r="V446" s="326"/>
      <c r="W446" s="326"/>
      <c r="X446" s="326"/>
      <c r="Y446" s="326"/>
      <c r="Z446" s="326"/>
      <c r="AA446" s="326"/>
      <c r="AB446" s="326"/>
    </row>
    <row r="447" spans="1:28">
      <c r="A447" s="326"/>
      <c r="B447" s="326"/>
      <c r="C447" s="326"/>
      <c r="D447" s="326"/>
      <c r="E447" s="326"/>
      <c r="F447" s="348"/>
      <c r="G447" s="348"/>
      <c r="H447" s="326"/>
      <c r="I447" s="326"/>
      <c r="J447" s="349"/>
      <c r="K447" s="326"/>
      <c r="L447" s="326"/>
      <c r="M447" s="326"/>
      <c r="N447" s="359"/>
      <c r="O447" s="326"/>
      <c r="P447" s="326"/>
      <c r="Q447" s="326"/>
      <c r="R447" s="326"/>
      <c r="S447" s="326"/>
      <c r="T447" s="326"/>
      <c r="U447" s="326"/>
      <c r="V447" s="326"/>
      <c r="W447" s="326"/>
      <c r="X447" s="326"/>
      <c r="Y447" s="326"/>
      <c r="Z447" s="326"/>
      <c r="AA447" s="326"/>
      <c r="AB447" s="326"/>
    </row>
    <row r="448" spans="1:28">
      <c r="A448" s="326"/>
      <c r="B448" s="326"/>
      <c r="C448" s="326"/>
      <c r="D448" s="326"/>
      <c r="E448" s="326"/>
      <c r="F448" s="348"/>
      <c r="G448" s="348"/>
      <c r="H448" s="326"/>
      <c r="I448" s="326"/>
      <c r="J448" s="349"/>
      <c r="K448" s="326"/>
      <c r="L448" s="326"/>
      <c r="M448" s="326"/>
      <c r="N448" s="359"/>
      <c r="O448" s="326"/>
      <c r="P448" s="326"/>
      <c r="Q448" s="326"/>
      <c r="R448" s="326"/>
      <c r="S448" s="326"/>
      <c r="T448" s="326"/>
      <c r="U448" s="326"/>
      <c r="V448" s="326"/>
      <c r="W448" s="326"/>
      <c r="X448" s="326"/>
      <c r="Y448" s="326"/>
      <c r="Z448" s="326"/>
      <c r="AA448" s="326"/>
      <c r="AB448" s="326"/>
    </row>
    <row r="449" spans="1:28">
      <c r="A449" s="326"/>
      <c r="B449" s="326"/>
      <c r="C449" s="326"/>
      <c r="D449" s="326"/>
      <c r="E449" s="326"/>
      <c r="F449" s="348"/>
      <c r="G449" s="348"/>
      <c r="H449" s="326"/>
      <c r="I449" s="326"/>
      <c r="J449" s="349"/>
      <c r="K449" s="326"/>
      <c r="L449" s="326"/>
      <c r="M449" s="326"/>
      <c r="N449" s="359"/>
      <c r="O449" s="326"/>
      <c r="P449" s="326"/>
      <c r="Q449" s="326"/>
      <c r="R449" s="326"/>
      <c r="S449" s="326"/>
      <c r="T449" s="326"/>
      <c r="U449" s="326"/>
      <c r="V449" s="326"/>
      <c r="W449" s="326"/>
      <c r="X449" s="326"/>
      <c r="Y449" s="326"/>
      <c r="Z449" s="326"/>
      <c r="AA449" s="326"/>
      <c r="AB449" s="326"/>
    </row>
    <row r="450" spans="1:28">
      <c r="A450" s="326"/>
      <c r="B450" s="326"/>
      <c r="C450" s="326"/>
      <c r="D450" s="326"/>
      <c r="E450" s="326"/>
      <c r="F450" s="348"/>
      <c r="G450" s="348"/>
      <c r="H450" s="326"/>
      <c r="I450" s="326"/>
      <c r="J450" s="349"/>
      <c r="K450" s="326"/>
      <c r="L450" s="326"/>
      <c r="M450" s="326"/>
      <c r="N450" s="359"/>
      <c r="O450" s="326"/>
      <c r="P450" s="326"/>
      <c r="Q450" s="326"/>
      <c r="R450" s="326"/>
      <c r="S450" s="326"/>
      <c r="T450" s="326"/>
      <c r="U450" s="326"/>
      <c r="V450" s="326"/>
      <c r="W450" s="326"/>
      <c r="X450" s="326"/>
      <c r="Y450" s="326"/>
      <c r="Z450" s="326"/>
      <c r="AA450" s="326"/>
      <c r="AB450" s="326"/>
    </row>
    <row r="451" spans="1:28">
      <c r="A451" s="326"/>
      <c r="B451" s="326"/>
      <c r="C451" s="326"/>
      <c r="D451" s="326"/>
      <c r="E451" s="326"/>
      <c r="F451" s="348"/>
      <c r="G451" s="348"/>
      <c r="H451" s="326"/>
      <c r="I451" s="326"/>
      <c r="J451" s="349"/>
      <c r="K451" s="326"/>
      <c r="L451" s="326"/>
      <c r="M451" s="326"/>
      <c r="N451" s="359"/>
      <c r="O451" s="326"/>
      <c r="P451" s="326"/>
      <c r="Q451" s="326"/>
      <c r="R451" s="326"/>
      <c r="S451" s="326"/>
      <c r="T451" s="326"/>
      <c r="U451" s="326"/>
      <c r="V451" s="326"/>
      <c r="W451" s="326"/>
      <c r="X451" s="326"/>
      <c r="Y451" s="326"/>
      <c r="Z451" s="326"/>
      <c r="AA451" s="326"/>
      <c r="AB451" s="326"/>
    </row>
    <row r="452" spans="1:28">
      <c r="A452" s="326"/>
      <c r="B452" s="326"/>
      <c r="C452" s="326"/>
      <c r="D452" s="326"/>
      <c r="E452" s="326"/>
      <c r="F452" s="348"/>
      <c r="G452" s="348"/>
      <c r="H452" s="326"/>
      <c r="I452" s="326"/>
      <c r="J452" s="349"/>
      <c r="K452" s="326"/>
      <c r="L452" s="326"/>
      <c r="M452" s="326"/>
      <c r="N452" s="359"/>
      <c r="O452" s="326"/>
      <c r="P452" s="326"/>
      <c r="Q452" s="326"/>
      <c r="R452" s="326"/>
      <c r="S452" s="326"/>
      <c r="T452" s="326"/>
      <c r="U452" s="326"/>
      <c r="V452" s="326"/>
      <c r="W452" s="326"/>
      <c r="X452" s="326"/>
      <c r="Y452" s="326"/>
      <c r="Z452" s="326"/>
      <c r="AA452" s="326"/>
      <c r="AB452" s="326"/>
    </row>
    <row r="453" spans="1:28">
      <c r="A453" s="326"/>
      <c r="B453" s="326"/>
      <c r="C453" s="326"/>
      <c r="D453" s="326"/>
      <c r="E453" s="326"/>
      <c r="F453" s="348"/>
      <c r="G453" s="348"/>
      <c r="H453" s="326"/>
      <c r="I453" s="326"/>
      <c r="J453" s="349"/>
      <c r="K453" s="326"/>
      <c r="L453" s="326"/>
      <c r="M453" s="326"/>
      <c r="N453" s="359"/>
      <c r="O453" s="326"/>
      <c r="P453" s="326"/>
      <c r="Q453" s="326"/>
      <c r="R453" s="326"/>
      <c r="S453" s="326"/>
      <c r="T453" s="326"/>
      <c r="U453" s="326"/>
      <c r="V453" s="326"/>
      <c r="W453" s="326"/>
      <c r="X453" s="326"/>
      <c r="Y453" s="326"/>
      <c r="Z453" s="326"/>
      <c r="AA453" s="326"/>
      <c r="AB453" s="326"/>
    </row>
    <row r="454" spans="1:28">
      <c r="A454" s="326"/>
      <c r="B454" s="326"/>
      <c r="C454" s="326"/>
      <c r="D454" s="326"/>
      <c r="E454" s="326"/>
      <c r="F454" s="348"/>
      <c r="G454" s="348"/>
      <c r="H454" s="326"/>
      <c r="I454" s="326"/>
      <c r="J454" s="349"/>
      <c r="K454" s="326"/>
      <c r="L454" s="326"/>
      <c r="M454" s="326"/>
      <c r="N454" s="359"/>
      <c r="O454" s="326"/>
      <c r="P454" s="326"/>
      <c r="Q454" s="326"/>
      <c r="R454" s="326"/>
      <c r="S454" s="326"/>
      <c r="T454" s="326"/>
      <c r="U454" s="326"/>
      <c r="V454" s="326"/>
      <c r="W454" s="326"/>
      <c r="X454" s="326"/>
      <c r="Y454" s="326"/>
      <c r="Z454" s="326"/>
      <c r="AA454" s="326"/>
      <c r="AB454" s="326"/>
    </row>
    <row r="455" spans="1:28">
      <c r="A455" s="326"/>
      <c r="B455" s="326"/>
      <c r="C455" s="326"/>
      <c r="D455" s="326"/>
      <c r="E455" s="326"/>
      <c r="F455" s="348"/>
      <c r="G455" s="348"/>
      <c r="H455" s="326"/>
      <c r="I455" s="326"/>
      <c r="J455" s="349"/>
      <c r="K455" s="326"/>
      <c r="L455" s="326"/>
      <c r="M455" s="326"/>
      <c r="N455" s="359"/>
      <c r="O455" s="326"/>
      <c r="P455" s="326"/>
      <c r="Q455" s="326"/>
      <c r="R455" s="326"/>
      <c r="S455" s="326"/>
      <c r="T455" s="326"/>
      <c r="U455" s="326"/>
      <c r="V455" s="326"/>
      <c r="W455" s="326"/>
      <c r="X455" s="326"/>
      <c r="Y455" s="326"/>
      <c r="Z455" s="326"/>
      <c r="AA455" s="326"/>
      <c r="AB455" s="326"/>
    </row>
    <row r="456" spans="1:28">
      <c r="A456" s="326"/>
      <c r="B456" s="326"/>
      <c r="C456" s="326"/>
      <c r="D456" s="326"/>
      <c r="E456" s="326"/>
      <c r="F456" s="348"/>
      <c r="G456" s="348"/>
      <c r="H456" s="326"/>
      <c r="I456" s="326"/>
      <c r="J456" s="349"/>
      <c r="K456" s="326"/>
      <c r="L456" s="326"/>
      <c r="M456" s="326"/>
      <c r="N456" s="359"/>
      <c r="O456" s="326"/>
      <c r="P456" s="326"/>
      <c r="Q456" s="326"/>
      <c r="R456" s="326"/>
      <c r="S456" s="326"/>
      <c r="T456" s="326"/>
      <c r="U456" s="326"/>
      <c r="V456" s="326"/>
      <c r="W456" s="326"/>
      <c r="X456" s="326"/>
      <c r="Y456" s="326"/>
      <c r="Z456" s="326"/>
      <c r="AA456" s="326"/>
      <c r="AB456" s="326"/>
    </row>
    <row r="457" spans="1:28">
      <c r="A457" s="326"/>
      <c r="B457" s="326"/>
      <c r="C457" s="326"/>
      <c r="D457" s="326"/>
      <c r="E457" s="326"/>
      <c r="F457" s="348"/>
      <c r="G457" s="348"/>
      <c r="H457" s="326"/>
      <c r="I457" s="326"/>
      <c r="J457" s="349"/>
      <c r="K457" s="326"/>
      <c r="L457" s="326"/>
      <c r="M457" s="326"/>
      <c r="N457" s="359"/>
      <c r="O457" s="326"/>
      <c r="P457" s="326"/>
      <c r="Q457" s="326"/>
      <c r="R457" s="326"/>
      <c r="S457" s="326"/>
      <c r="T457" s="326"/>
      <c r="U457" s="326"/>
      <c r="V457" s="326"/>
      <c r="W457" s="326"/>
      <c r="X457" s="326"/>
      <c r="Y457" s="326"/>
      <c r="Z457" s="326"/>
      <c r="AA457" s="326"/>
      <c r="AB457" s="326"/>
    </row>
    <row r="458" spans="1:28">
      <c r="A458" s="326"/>
      <c r="B458" s="326"/>
      <c r="C458" s="326"/>
      <c r="D458" s="326"/>
      <c r="E458" s="326"/>
      <c r="F458" s="348"/>
      <c r="G458" s="348"/>
      <c r="H458" s="326"/>
      <c r="I458" s="326"/>
      <c r="J458" s="349"/>
      <c r="K458" s="326"/>
      <c r="L458" s="326"/>
      <c r="M458" s="326"/>
      <c r="N458" s="359"/>
      <c r="O458" s="326"/>
      <c r="P458" s="326"/>
      <c r="Q458" s="326"/>
      <c r="R458" s="326"/>
      <c r="S458" s="326"/>
      <c r="T458" s="326"/>
      <c r="U458" s="326"/>
      <c r="V458" s="326"/>
      <c r="W458" s="326"/>
      <c r="X458" s="326"/>
      <c r="Y458" s="326"/>
      <c r="Z458" s="326"/>
      <c r="AA458" s="326"/>
      <c r="AB458" s="326"/>
    </row>
    <row r="459" spans="1:28">
      <c r="A459" s="326"/>
      <c r="B459" s="326"/>
      <c r="C459" s="326"/>
      <c r="D459" s="326"/>
      <c r="E459" s="326"/>
      <c r="F459" s="348"/>
      <c r="G459" s="348"/>
      <c r="H459" s="326"/>
      <c r="I459" s="326"/>
      <c r="J459" s="349"/>
      <c r="K459" s="326"/>
      <c r="L459" s="326"/>
      <c r="M459" s="326"/>
      <c r="N459" s="359"/>
      <c r="O459" s="326"/>
      <c r="P459" s="326"/>
      <c r="Q459" s="326"/>
      <c r="R459" s="326"/>
      <c r="S459" s="326"/>
      <c r="T459" s="326"/>
      <c r="U459" s="326"/>
      <c r="V459" s="326"/>
      <c r="W459" s="326"/>
      <c r="X459" s="326"/>
      <c r="Y459" s="326"/>
      <c r="Z459" s="326"/>
      <c r="AA459" s="326"/>
      <c r="AB459" s="326"/>
    </row>
    <row r="460" spans="1:28">
      <c r="A460" s="326"/>
      <c r="B460" s="326"/>
      <c r="C460" s="326"/>
      <c r="D460" s="326"/>
      <c r="E460" s="326"/>
      <c r="F460" s="348"/>
      <c r="G460" s="348"/>
      <c r="H460" s="326"/>
      <c r="I460" s="326"/>
      <c r="J460" s="349"/>
      <c r="K460" s="326"/>
      <c r="L460" s="326"/>
      <c r="M460" s="326"/>
      <c r="N460" s="359"/>
      <c r="O460" s="326"/>
      <c r="P460" s="326"/>
      <c r="Q460" s="326"/>
      <c r="R460" s="326"/>
      <c r="S460" s="326"/>
      <c r="T460" s="326"/>
      <c r="U460" s="326"/>
      <c r="V460" s="326"/>
      <c r="W460" s="326"/>
      <c r="X460" s="326"/>
      <c r="Y460" s="326"/>
      <c r="Z460" s="326"/>
      <c r="AA460" s="326"/>
      <c r="AB460" s="326"/>
    </row>
    <row r="461" spans="1:28">
      <c r="A461" s="326"/>
      <c r="B461" s="326"/>
      <c r="C461" s="326"/>
      <c r="D461" s="326"/>
      <c r="E461" s="326"/>
      <c r="F461" s="348"/>
      <c r="G461" s="348"/>
      <c r="H461" s="326"/>
      <c r="I461" s="326"/>
      <c r="J461" s="349"/>
      <c r="K461" s="326"/>
      <c r="L461" s="326"/>
      <c r="M461" s="326"/>
      <c r="N461" s="359"/>
      <c r="O461" s="326"/>
      <c r="P461" s="326"/>
      <c r="Q461" s="326"/>
      <c r="R461" s="326"/>
      <c r="S461" s="326"/>
      <c r="T461" s="326"/>
      <c r="U461" s="326"/>
      <c r="V461" s="326"/>
      <c r="W461" s="326"/>
      <c r="X461" s="326"/>
      <c r="Y461" s="326"/>
      <c r="Z461" s="326"/>
      <c r="AA461" s="326"/>
      <c r="AB461" s="326"/>
    </row>
    <row r="462" spans="1:28">
      <c r="A462" s="326"/>
      <c r="B462" s="326"/>
      <c r="C462" s="326"/>
      <c r="D462" s="326"/>
      <c r="E462" s="326"/>
      <c r="F462" s="348"/>
      <c r="G462" s="348"/>
      <c r="H462" s="326"/>
      <c r="I462" s="326"/>
      <c r="J462" s="349"/>
      <c r="K462" s="326"/>
      <c r="L462" s="326"/>
      <c r="M462" s="326"/>
      <c r="N462" s="359"/>
      <c r="O462" s="326"/>
      <c r="P462" s="326"/>
      <c r="Q462" s="326"/>
      <c r="R462" s="326"/>
      <c r="S462" s="326"/>
      <c r="T462" s="326"/>
      <c r="U462" s="326"/>
      <c r="V462" s="326"/>
      <c r="W462" s="326"/>
      <c r="X462" s="326"/>
      <c r="Y462" s="326"/>
      <c r="Z462" s="326"/>
      <c r="AA462" s="326"/>
      <c r="AB462" s="326"/>
    </row>
    <row r="463" spans="1:28">
      <c r="A463" s="326"/>
      <c r="B463" s="326"/>
      <c r="C463" s="326"/>
      <c r="D463" s="326"/>
      <c r="E463" s="326"/>
      <c r="F463" s="348"/>
      <c r="G463" s="348"/>
      <c r="H463" s="326"/>
      <c r="I463" s="326"/>
      <c r="J463" s="349"/>
      <c r="K463" s="326"/>
      <c r="L463" s="326"/>
      <c r="M463" s="326"/>
      <c r="N463" s="359"/>
      <c r="O463" s="326"/>
      <c r="P463" s="326"/>
      <c r="Q463" s="326"/>
      <c r="R463" s="326"/>
      <c r="S463" s="326"/>
      <c r="T463" s="326"/>
      <c r="U463" s="326"/>
      <c r="V463" s="326"/>
      <c r="W463" s="326"/>
      <c r="X463" s="326"/>
      <c r="Y463" s="326"/>
      <c r="Z463" s="326"/>
      <c r="AA463" s="326"/>
      <c r="AB463" s="326"/>
    </row>
    <row r="464" spans="1:28">
      <c r="A464" s="326"/>
      <c r="B464" s="326"/>
      <c r="C464" s="326"/>
      <c r="D464" s="326"/>
      <c r="E464" s="326"/>
      <c r="F464" s="348"/>
      <c r="G464" s="348"/>
      <c r="H464" s="326"/>
      <c r="I464" s="326"/>
      <c r="J464" s="349"/>
      <c r="K464" s="326"/>
      <c r="L464" s="326"/>
      <c r="M464" s="326"/>
      <c r="N464" s="359"/>
      <c r="O464" s="326"/>
      <c r="P464" s="326"/>
      <c r="Q464" s="326"/>
      <c r="R464" s="326"/>
      <c r="S464" s="326"/>
      <c r="T464" s="326"/>
      <c r="U464" s="326"/>
      <c r="V464" s="326"/>
      <c r="W464" s="326"/>
      <c r="X464" s="326"/>
      <c r="Y464" s="326"/>
      <c r="Z464" s="326"/>
      <c r="AA464" s="326"/>
      <c r="AB464" s="326"/>
    </row>
    <row r="465" spans="1:28">
      <c r="A465" s="326"/>
      <c r="B465" s="326"/>
      <c r="C465" s="326"/>
      <c r="D465" s="326"/>
      <c r="E465" s="326"/>
      <c r="F465" s="348"/>
      <c r="G465" s="348"/>
      <c r="H465" s="326"/>
      <c r="I465" s="326"/>
      <c r="J465" s="349"/>
      <c r="K465" s="326"/>
      <c r="L465" s="326"/>
      <c r="M465" s="326"/>
      <c r="N465" s="359"/>
      <c r="O465" s="326"/>
      <c r="P465" s="326"/>
      <c r="Q465" s="326"/>
      <c r="R465" s="326"/>
      <c r="S465" s="326"/>
      <c r="T465" s="326"/>
      <c r="U465" s="326"/>
      <c r="V465" s="326"/>
      <c r="W465" s="326"/>
      <c r="X465" s="326"/>
      <c r="Y465" s="326"/>
      <c r="Z465" s="326"/>
      <c r="AA465" s="326"/>
      <c r="AB465" s="326"/>
    </row>
    <row r="466" spans="1:28">
      <c r="A466" s="326"/>
      <c r="B466" s="326"/>
      <c r="C466" s="326"/>
      <c r="D466" s="326"/>
      <c r="E466" s="326"/>
      <c r="F466" s="348"/>
      <c r="G466" s="348"/>
      <c r="H466" s="326"/>
      <c r="I466" s="326"/>
      <c r="J466" s="349"/>
      <c r="K466" s="326"/>
      <c r="L466" s="326"/>
      <c r="M466" s="326"/>
      <c r="N466" s="359"/>
      <c r="O466" s="326"/>
      <c r="P466" s="326"/>
      <c r="Q466" s="326"/>
      <c r="R466" s="326"/>
      <c r="S466" s="326"/>
      <c r="T466" s="326"/>
      <c r="U466" s="326"/>
      <c r="V466" s="326"/>
      <c r="W466" s="326"/>
      <c r="X466" s="326"/>
      <c r="Y466" s="326"/>
      <c r="Z466" s="326"/>
      <c r="AA466" s="326"/>
      <c r="AB466" s="326"/>
    </row>
    <row r="467" spans="1:28">
      <c r="A467" s="326"/>
      <c r="B467" s="326"/>
      <c r="C467" s="326"/>
      <c r="D467" s="326"/>
      <c r="E467" s="326"/>
      <c r="F467" s="348"/>
      <c r="G467" s="348"/>
      <c r="H467" s="326"/>
      <c r="I467" s="326"/>
      <c r="J467" s="349"/>
      <c r="K467" s="326"/>
      <c r="L467" s="326"/>
      <c r="M467" s="326"/>
      <c r="N467" s="359"/>
      <c r="O467" s="326"/>
      <c r="P467" s="326"/>
      <c r="Q467" s="326"/>
      <c r="R467" s="326"/>
      <c r="S467" s="326"/>
      <c r="T467" s="326"/>
      <c r="U467" s="326"/>
      <c r="V467" s="326"/>
      <c r="W467" s="326"/>
      <c r="X467" s="326"/>
      <c r="Y467" s="326"/>
      <c r="Z467" s="326"/>
      <c r="AA467" s="326"/>
      <c r="AB467" s="326"/>
    </row>
    <row r="468" spans="1:28">
      <c r="A468" s="326"/>
      <c r="B468" s="326"/>
      <c r="C468" s="326"/>
      <c r="D468" s="326"/>
      <c r="E468" s="326"/>
      <c r="F468" s="348"/>
      <c r="G468" s="348"/>
      <c r="H468" s="326"/>
      <c r="I468" s="326"/>
      <c r="J468" s="349"/>
      <c r="K468" s="326"/>
      <c r="L468" s="326"/>
      <c r="M468" s="326"/>
      <c r="N468" s="359"/>
      <c r="O468" s="326"/>
      <c r="P468" s="326"/>
      <c r="Q468" s="326"/>
      <c r="R468" s="326"/>
      <c r="S468" s="326"/>
      <c r="T468" s="326"/>
      <c r="U468" s="326"/>
      <c r="V468" s="326"/>
      <c r="W468" s="326"/>
      <c r="X468" s="326"/>
      <c r="Y468" s="326"/>
      <c r="Z468" s="326"/>
      <c r="AA468" s="326"/>
      <c r="AB468" s="326"/>
    </row>
    <row r="469" spans="1:28">
      <c r="A469" s="326"/>
      <c r="B469" s="326"/>
      <c r="C469" s="326"/>
      <c r="D469" s="326"/>
      <c r="E469" s="326"/>
      <c r="F469" s="348"/>
      <c r="G469" s="348"/>
      <c r="H469" s="326"/>
      <c r="I469" s="326"/>
      <c r="J469" s="349"/>
      <c r="K469" s="326"/>
      <c r="L469" s="326"/>
      <c r="M469" s="326"/>
      <c r="N469" s="359"/>
      <c r="O469" s="326"/>
      <c r="P469" s="326"/>
      <c r="Q469" s="326"/>
      <c r="R469" s="326"/>
      <c r="S469" s="326"/>
      <c r="T469" s="326"/>
      <c r="U469" s="326"/>
      <c r="V469" s="326"/>
      <c r="W469" s="326"/>
      <c r="X469" s="326"/>
      <c r="Y469" s="326"/>
      <c r="Z469" s="326"/>
      <c r="AA469" s="326"/>
      <c r="AB469" s="326"/>
    </row>
    <row r="470" spans="1:28">
      <c r="A470" s="326"/>
      <c r="B470" s="326"/>
      <c r="C470" s="326"/>
      <c r="D470" s="326"/>
      <c r="E470" s="326"/>
      <c r="F470" s="348"/>
      <c r="G470" s="348"/>
      <c r="H470" s="326"/>
      <c r="I470" s="326"/>
      <c r="J470" s="349"/>
      <c r="K470" s="326"/>
      <c r="L470" s="326"/>
      <c r="M470" s="326"/>
      <c r="N470" s="359"/>
      <c r="O470" s="326"/>
      <c r="P470" s="326"/>
      <c r="Q470" s="326"/>
      <c r="R470" s="326"/>
      <c r="S470" s="326"/>
      <c r="T470" s="326"/>
      <c r="U470" s="326"/>
      <c r="V470" s="326"/>
      <c r="W470" s="326"/>
      <c r="X470" s="326"/>
      <c r="Y470" s="326"/>
      <c r="Z470" s="326"/>
      <c r="AA470" s="326"/>
      <c r="AB470" s="326"/>
    </row>
    <row r="471" spans="1:28">
      <c r="A471" s="326"/>
      <c r="B471" s="326"/>
      <c r="C471" s="326"/>
      <c r="D471" s="326"/>
      <c r="E471" s="326"/>
      <c r="F471" s="348"/>
      <c r="G471" s="348"/>
      <c r="H471" s="326"/>
      <c r="I471" s="326"/>
      <c r="J471" s="349"/>
      <c r="K471" s="326"/>
      <c r="L471" s="326"/>
      <c r="M471" s="326"/>
      <c r="N471" s="359"/>
      <c r="O471" s="326"/>
      <c r="P471" s="326"/>
      <c r="Q471" s="326"/>
      <c r="R471" s="326"/>
      <c r="S471" s="326"/>
      <c r="T471" s="326"/>
      <c r="U471" s="326"/>
      <c r="V471" s="326"/>
      <c r="W471" s="326"/>
      <c r="X471" s="326"/>
      <c r="Y471" s="326"/>
      <c r="Z471" s="326"/>
      <c r="AA471" s="326"/>
      <c r="AB471" s="326"/>
    </row>
    <row r="472" spans="1:28">
      <c r="A472" s="326"/>
      <c r="B472" s="326"/>
      <c r="C472" s="326"/>
      <c r="D472" s="326"/>
      <c r="E472" s="326"/>
      <c r="F472" s="348"/>
      <c r="G472" s="348"/>
      <c r="H472" s="326"/>
      <c r="I472" s="326"/>
      <c r="J472" s="349"/>
      <c r="K472" s="326"/>
      <c r="L472" s="326"/>
      <c r="M472" s="326"/>
      <c r="N472" s="359"/>
      <c r="O472" s="326"/>
      <c r="P472" s="326"/>
      <c r="Q472" s="326"/>
      <c r="R472" s="326"/>
      <c r="S472" s="326"/>
      <c r="T472" s="326"/>
      <c r="U472" s="326"/>
      <c r="V472" s="326"/>
      <c r="W472" s="326"/>
      <c r="X472" s="326"/>
      <c r="Y472" s="326"/>
      <c r="Z472" s="326"/>
      <c r="AA472" s="326"/>
      <c r="AB472" s="326"/>
    </row>
    <row r="473" spans="1:28">
      <c r="A473" s="326"/>
      <c r="B473" s="326"/>
      <c r="C473" s="326"/>
      <c r="D473" s="326"/>
      <c r="E473" s="326"/>
      <c r="F473" s="348"/>
      <c r="G473" s="348"/>
      <c r="H473" s="326"/>
      <c r="I473" s="326"/>
      <c r="J473" s="349"/>
      <c r="K473" s="326"/>
      <c r="L473" s="326"/>
      <c r="M473" s="326"/>
      <c r="N473" s="359"/>
      <c r="O473" s="326"/>
      <c r="P473" s="326"/>
      <c r="Q473" s="326"/>
      <c r="R473" s="326"/>
      <c r="S473" s="326"/>
      <c r="T473" s="326"/>
      <c r="U473" s="326"/>
      <c r="V473" s="326"/>
      <c r="W473" s="326"/>
      <c r="X473" s="326"/>
      <c r="Y473" s="326"/>
      <c r="Z473" s="326"/>
      <c r="AA473" s="326"/>
      <c r="AB473" s="326"/>
    </row>
    <row r="474" spans="1:28">
      <c r="A474" s="326"/>
      <c r="B474" s="326"/>
      <c r="C474" s="326"/>
      <c r="D474" s="326"/>
      <c r="E474" s="326"/>
      <c r="F474" s="348"/>
      <c r="G474" s="348"/>
      <c r="H474" s="326"/>
      <c r="I474" s="326"/>
      <c r="J474" s="349"/>
      <c r="K474" s="326"/>
      <c r="L474" s="326"/>
      <c r="M474" s="326"/>
      <c r="N474" s="359"/>
      <c r="O474" s="326"/>
      <c r="P474" s="326"/>
      <c r="Q474" s="326"/>
      <c r="R474" s="326"/>
      <c r="S474" s="326"/>
      <c r="T474" s="326"/>
      <c r="U474" s="326"/>
      <c r="V474" s="326"/>
      <c r="W474" s="326"/>
      <c r="X474" s="326"/>
      <c r="Y474" s="326"/>
      <c r="Z474" s="326"/>
      <c r="AA474" s="326"/>
      <c r="AB474" s="326"/>
    </row>
    <row r="475" spans="1:28">
      <c r="A475" s="326"/>
      <c r="B475" s="326"/>
      <c r="C475" s="326"/>
      <c r="D475" s="326"/>
      <c r="E475" s="326"/>
      <c r="F475" s="348"/>
      <c r="G475" s="348"/>
      <c r="H475" s="326"/>
      <c r="I475" s="326"/>
      <c r="J475" s="349"/>
      <c r="K475" s="326"/>
      <c r="L475" s="326"/>
      <c r="M475" s="326"/>
      <c r="N475" s="359"/>
      <c r="O475" s="326"/>
      <c r="P475" s="326"/>
      <c r="Q475" s="326"/>
      <c r="R475" s="326"/>
      <c r="S475" s="326"/>
      <c r="T475" s="326"/>
      <c r="U475" s="326"/>
      <c r="V475" s="326"/>
      <c r="W475" s="326"/>
      <c r="X475" s="326"/>
      <c r="Y475" s="326"/>
      <c r="Z475" s="326"/>
      <c r="AA475" s="326"/>
      <c r="AB475" s="326"/>
    </row>
    <row r="476" spans="1:28">
      <c r="A476" s="326"/>
      <c r="B476" s="326"/>
      <c r="C476" s="326"/>
      <c r="D476" s="326"/>
      <c r="E476" s="326"/>
      <c r="F476" s="348"/>
      <c r="G476" s="348"/>
      <c r="H476" s="326"/>
      <c r="I476" s="326"/>
      <c r="J476" s="349"/>
      <c r="K476" s="326"/>
      <c r="L476" s="326"/>
      <c r="M476" s="326"/>
      <c r="N476" s="359"/>
      <c r="O476" s="326"/>
      <c r="P476" s="326"/>
      <c r="Q476" s="326"/>
      <c r="R476" s="326"/>
      <c r="S476" s="326"/>
      <c r="T476" s="326"/>
      <c r="U476" s="326"/>
      <c r="V476" s="326"/>
      <c r="W476" s="326"/>
      <c r="X476" s="326"/>
      <c r="Y476" s="326"/>
      <c r="Z476" s="326"/>
      <c r="AA476" s="326"/>
      <c r="AB476" s="326"/>
    </row>
    <row r="477" spans="1:28">
      <c r="A477" s="326"/>
      <c r="B477" s="326"/>
      <c r="C477" s="326"/>
      <c r="D477" s="326"/>
      <c r="E477" s="326"/>
      <c r="F477" s="348"/>
      <c r="G477" s="348"/>
      <c r="H477" s="326"/>
      <c r="I477" s="326"/>
      <c r="J477" s="349"/>
      <c r="K477" s="326"/>
      <c r="L477" s="326"/>
      <c r="M477" s="326"/>
      <c r="N477" s="359"/>
      <c r="O477" s="326"/>
      <c r="P477" s="326"/>
      <c r="Q477" s="326"/>
      <c r="R477" s="326"/>
      <c r="S477" s="326"/>
      <c r="T477" s="326"/>
      <c r="U477" s="326"/>
      <c r="V477" s="326"/>
      <c r="W477" s="326"/>
      <c r="X477" s="326"/>
      <c r="Y477" s="326"/>
      <c r="Z477" s="326"/>
      <c r="AA477" s="326"/>
      <c r="AB477" s="326"/>
    </row>
    <row r="478" spans="1:28">
      <c r="A478" s="326"/>
      <c r="B478" s="326"/>
      <c r="C478" s="326"/>
      <c r="D478" s="326"/>
      <c r="E478" s="326"/>
      <c r="F478" s="348"/>
      <c r="G478" s="348"/>
      <c r="H478" s="326"/>
      <c r="I478" s="326"/>
      <c r="J478" s="349"/>
      <c r="K478" s="326"/>
      <c r="L478" s="326"/>
      <c r="M478" s="326"/>
      <c r="N478" s="359"/>
      <c r="O478" s="326"/>
      <c r="P478" s="326"/>
      <c r="Q478" s="326"/>
      <c r="R478" s="326"/>
      <c r="S478" s="326"/>
      <c r="T478" s="326"/>
      <c r="U478" s="326"/>
      <c r="V478" s="326"/>
      <c r="W478" s="326"/>
      <c r="X478" s="326"/>
      <c r="Y478" s="326"/>
      <c r="Z478" s="326"/>
      <c r="AA478" s="326"/>
      <c r="AB478" s="326"/>
    </row>
    <row r="479" spans="1:28">
      <c r="A479" s="326"/>
      <c r="B479" s="326"/>
      <c r="C479" s="326"/>
      <c r="D479" s="326"/>
      <c r="E479" s="326"/>
      <c r="F479" s="348"/>
      <c r="G479" s="348"/>
      <c r="H479" s="326"/>
      <c r="I479" s="326"/>
      <c r="J479" s="349"/>
      <c r="K479" s="326"/>
      <c r="L479" s="326"/>
      <c r="M479" s="326"/>
      <c r="N479" s="359"/>
      <c r="O479" s="326"/>
      <c r="P479" s="326"/>
      <c r="Q479" s="326"/>
      <c r="R479" s="326"/>
      <c r="S479" s="326"/>
      <c r="T479" s="326"/>
      <c r="U479" s="326"/>
      <c r="V479" s="326"/>
      <c r="W479" s="326"/>
      <c r="X479" s="326"/>
      <c r="Y479" s="326"/>
      <c r="Z479" s="326"/>
      <c r="AA479" s="326"/>
      <c r="AB479" s="326"/>
    </row>
    <row r="480" spans="1:28">
      <c r="A480" s="326"/>
      <c r="B480" s="326"/>
      <c r="C480" s="326"/>
      <c r="D480" s="326"/>
      <c r="E480" s="326"/>
      <c r="F480" s="348"/>
      <c r="G480" s="348"/>
      <c r="H480" s="326"/>
      <c r="I480" s="326"/>
      <c r="J480" s="349"/>
      <c r="K480" s="326"/>
      <c r="L480" s="326"/>
      <c r="M480" s="326"/>
      <c r="N480" s="359"/>
      <c r="O480" s="326"/>
      <c r="P480" s="326"/>
      <c r="Q480" s="326"/>
      <c r="R480" s="326"/>
      <c r="S480" s="326"/>
      <c r="T480" s="326"/>
      <c r="U480" s="326"/>
      <c r="V480" s="326"/>
      <c r="W480" s="326"/>
      <c r="X480" s="326"/>
      <c r="Y480" s="326"/>
      <c r="Z480" s="326"/>
      <c r="AA480" s="326"/>
      <c r="AB480" s="326"/>
    </row>
    <row r="481" spans="1:28">
      <c r="A481" s="326"/>
      <c r="B481" s="326"/>
      <c r="C481" s="326"/>
      <c r="D481" s="326"/>
      <c r="E481" s="326"/>
      <c r="F481" s="348"/>
      <c r="G481" s="348"/>
      <c r="H481" s="326"/>
      <c r="I481" s="326"/>
      <c r="J481" s="349"/>
      <c r="K481" s="326"/>
      <c r="L481" s="326"/>
      <c r="M481" s="326"/>
      <c r="N481" s="359"/>
      <c r="O481" s="326"/>
      <c r="P481" s="326"/>
      <c r="Q481" s="326"/>
      <c r="R481" s="326"/>
      <c r="S481" s="326"/>
      <c r="T481" s="326"/>
      <c r="U481" s="326"/>
      <c r="V481" s="326"/>
      <c r="W481" s="326"/>
      <c r="X481" s="326"/>
      <c r="Y481" s="326"/>
      <c r="Z481" s="326"/>
      <c r="AA481" s="326"/>
      <c r="AB481" s="326"/>
    </row>
    <row r="482" spans="1:28">
      <c r="A482" s="326"/>
      <c r="B482" s="326"/>
      <c r="C482" s="326"/>
      <c r="D482" s="326"/>
      <c r="E482" s="326"/>
      <c r="F482" s="348"/>
      <c r="G482" s="348"/>
      <c r="H482" s="326"/>
      <c r="I482" s="326"/>
      <c r="J482" s="349"/>
      <c r="K482" s="326"/>
      <c r="L482" s="326"/>
      <c r="M482" s="326"/>
      <c r="N482" s="359"/>
      <c r="O482" s="326"/>
      <c r="P482" s="326"/>
      <c r="Q482" s="326"/>
      <c r="R482" s="326"/>
      <c r="S482" s="326"/>
      <c r="T482" s="326"/>
      <c r="U482" s="326"/>
      <c r="V482" s="326"/>
      <c r="W482" s="326"/>
      <c r="X482" s="326"/>
      <c r="Y482" s="326"/>
      <c r="Z482" s="326"/>
      <c r="AA482" s="326"/>
      <c r="AB482" s="326"/>
    </row>
    <row r="483" spans="1:28">
      <c r="A483" s="326"/>
      <c r="B483" s="326"/>
      <c r="C483" s="326"/>
      <c r="D483" s="326"/>
      <c r="E483" s="326"/>
      <c r="F483" s="348"/>
      <c r="G483" s="348"/>
      <c r="H483" s="326"/>
      <c r="I483" s="326"/>
      <c r="J483" s="349"/>
      <c r="K483" s="326"/>
      <c r="L483" s="326"/>
      <c r="M483" s="326"/>
      <c r="N483" s="359"/>
      <c r="O483" s="326"/>
      <c r="P483" s="326"/>
      <c r="Q483" s="326"/>
      <c r="R483" s="326"/>
      <c r="S483" s="326"/>
      <c r="T483" s="326"/>
      <c r="U483" s="326"/>
      <c r="V483" s="326"/>
      <c r="W483" s="326"/>
      <c r="X483" s="326"/>
      <c r="Y483" s="326"/>
      <c r="Z483" s="326"/>
      <c r="AA483" s="326"/>
      <c r="AB483" s="326"/>
    </row>
    <row r="484" spans="1:28">
      <c r="A484" s="326"/>
      <c r="B484" s="326"/>
      <c r="C484" s="326"/>
      <c r="D484" s="326"/>
      <c r="E484" s="326"/>
      <c r="F484" s="348"/>
      <c r="G484" s="348"/>
      <c r="H484" s="326"/>
      <c r="I484" s="326"/>
      <c r="J484" s="349"/>
      <c r="K484" s="326"/>
      <c r="L484" s="326"/>
      <c r="M484" s="326"/>
      <c r="N484" s="359"/>
      <c r="O484" s="326"/>
      <c r="P484" s="326"/>
      <c r="Q484" s="326"/>
      <c r="R484" s="326"/>
      <c r="S484" s="326"/>
      <c r="T484" s="326"/>
      <c r="U484" s="326"/>
      <c r="V484" s="326"/>
      <c r="W484" s="326"/>
      <c r="X484" s="326"/>
      <c r="Y484" s="326"/>
      <c r="Z484" s="326"/>
      <c r="AA484" s="326"/>
      <c r="AB484" s="326"/>
    </row>
    <row r="485" spans="1:28">
      <c r="A485" s="326"/>
      <c r="B485" s="326"/>
      <c r="C485" s="326"/>
      <c r="D485" s="326"/>
      <c r="E485" s="326"/>
      <c r="F485" s="348"/>
      <c r="G485" s="348"/>
      <c r="H485" s="326"/>
      <c r="I485" s="326"/>
      <c r="J485" s="349"/>
      <c r="K485" s="326"/>
      <c r="L485" s="326"/>
      <c r="M485" s="326"/>
      <c r="N485" s="359"/>
      <c r="O485" s="326"/>
      <c r="P485" s="326"/>
      <c r="Q485" s="326"/>
      <c r="R485" s="326"/>
      <c r="S485" s="326"/>
      <c r="T485" s="326"/>
      <c r="U485" s="326"/>
      <c r="V485" s="326"/>
      <c r="W485" s="326"/>
      <c r="X485" s="326"/>
      <c r="Y485" s="326"/>
      <c r="Z485" s="326"/>
      <c r="AA485" s="326"/>
      <c r="AB485" s="326"/>
    </row>
    <row r="486" spans="1:28">
      <c r="A486" s="326"/>
      <c r="B486" s="326"/>
      <c r="C486" s="326"/>
      <c r="D486" s="326"/>
      <c r="E486" s="326"/>
      <c r="F486" s="348"/>
      <c r="G486" s="348"/>
      <c r="H486" s="326"/>
      <c r="I486" s="326"/>
      <c r="J486" s="349"/>
      <c r="K486" s="326"/>
      <c r="L486" s="326"/>
      <c r="M486" s="326"/>
      <c r="N486" s="359"/>
      <c r="O486" s="326"/>
      <c r="P486" s="326"/>
      <c r="Q486" s="326"/>
      <c r="R486" s="326"/>
      <c r="S486" s="326"/>
      <c r="T486" s="326"/>
      <c r="U486" s="326"/>
      <c r="V486" s="326"/>
      <c r="W486" s="326"/>
      <c r="X486" s="326"/>
      <c r="Y486" s="326"/>
      <c r="Z486" s="326"/>
      <c r="AA486" s="326"/>
      <c r="AB486" s="326"/>
    </row>
    <row r="487" spans="1:28">
      <c r="A487" s="326"/>
      <c r="B487" s="326"/>
      <c r="C487" s="326"/>
      <c r="D487" s="326"/>
      <c r="E487" s="326"/>
      <c r="F487" s="348"/>
      <c r="G487" s="348"/>
      <c r="H487" s="326"/>
      <c r="I487" s="326"/>
      <c r="J487" s="349"/>
      <c r="K487" s="326"/>
      <c r="L487" s="326"/>
      <c r="M487" s="326"/>
      <c r="N487" s="359"/>
      <c r="O487" s="326"/>
      <c r="P487" s="326"/>
      <c r="Q487" s="326"/>
      <c r="R487" s="326"/>
      <c r="S487" s="326"/>
      <c r="T487" s="326"/>
      <c r="U487" s="326"/>
      <c r="V487" s="326"/>
      <c r="W487" s="326"/>
      <c r="X487" s="326"/>
      <c r="Y487" s="326"/>
      <c r="Z487" s="326"/>
      <c r="AA487" s="326"/>
      <c r="AB487" s="326"/>
    </row>
    <row r="488" spans="1:28">
      <c r="A488" s="326"/>
      <c r="B488" s="326"/>
      <c r="C488" s="326"/>
      <c r="D488" s="326"/>
      <c r="E488" s="326"/>
      <c r="F488" s="348"/>
      <c r="G488" s="348"/>
      <c r="H488" s="326"/>
      <c r="I488" s="326"/>
      <c r="J488" s="349"/>
      <c r="K488" s="326"/>
      <c r="L488" s="326"/>
      <c r="M488" s="326"/>
      <c r="N488" s="359"/>
      <c r="O488" s="326"/>
      <c r="P488" s="326"/>
      <c r="Q488" s="326"/>
      <c r="R488" s="326"/>
      <c r="S488" s="326"/>
      <c r="T488" s="326"/>
      <c r="U488" s="326"/>
      <c r="V488" s="326"/>
      <c r="W488" s="326"/>
      <c r="X488" s="326"/>
      <c r="Y488" s="326"/>
      <c r="Z488" s="326"/>
      <c r="AA488" s="326"/>
      <c r="AB488" s="326"/>
    </row>
    <row r="489" spans="1:28">
      <c r="A489" s="326"/>
      <c r="B489" s="326"/>
      <c r="C489" s="326"/>
      <c r="D489" s="326"/>
      <c r="E489" s="326"/>
      <c r="F489" s="348"/>
      <c r="G489" s="348"/>
      <c r="H489" s="326"/>
      <c r="I489" s="326"/>
      <c r="J489" s="349"/>
      <c r="K489" s="326"/>
      <c r="L489" s="326"/>
      <c r="M489" s="326"/>
      <c r="N489" s="359"/>
      <c r="O489" s="326"/>
      <c r="P489" s="326"/>
      <c r="Q489" s="326"/>
      <c r="R489" s="326"/>
      <c r="S489" s="326"/>
      <c r="T489" s="326"/>
      <c r="U489" s="326"/>
      <c r="V489" s="326"/>
      <c r="W489" s="326"/>
      <c r="X489" s="326"/>
      <c r="Y489" s="326"/>
      <c r="Z489" s="326"/>
      <c r="AA489" s="326"/>
      <c r="AB489" s="326"/>
    </row>
    <row r="490" spans="1:28">
      <c r="A490" s="326"/>
      <c r="B490" s="326"/>
      <c r="C490" s="326"/>
      <c r="D490" s="326"/>
      <c r="E490" s="326"/>
      <c r="F490" s="348"/>
      <c r="G490" s="348"/>
      <c r="H490" s="326"/>
      <c r="I490" s="326"/>
      <c r="J490" s="349"/>
      <c r="K490" s="326"/>
      <c r="L490" s="326"/>
      <c r="M490" s="326"/>
      <c r="N490" s="359"/>
      <c r="O490" s="326"/>
      <c r="P490" s="326"/>
      <c r="Q490" s="326"/>
      <c r="R490" s="326"/>
      <c r="S490" s="326"/>
      <c r="T490" s="326"/>
      <c r="U490" s="326"/>
      <c r="V490" s="326"/>
      <c r="W490" s="326"/>
      <c r="X490" s="326"/>
      <c r="Y490" s="326"/>
      <c r="Z490" s="326"/>
      <c r="AA490" s="326"/>
      <c r="AB490" s="326"/>
    </row>
    <row r="491" spans="1:28">
      <c r="A491" s="326"/>
      <c r="B491" s="326"/>
      <c r="C491" s="326"/>
      <c r="D491" s="326"/>
      <c r="E491" s="326"/>
      <c r="F491" s="348"/>
      <c r="G491" s="348"/>
      <c r="H491" s="326"/>
      <c r="I491" s="326"/>
      <c r="J491" s="349"/>
      <c r="K491" s="326"/>
      <c r="L491" s="326"/>
      <c r="M491" s="326"/>
      <c r="N491" s="359"/>
      <c r="O491" s="326"/>
      <c r="P491" s="326"/>
      <c r="Q491" s="326"/>
      <c r="R491" s="326"/>
      <c r="S491" s="326"/>
      <c r="T491" s="326"/>
      <c r="U491" s="326"/>
      <c r="V491" s="326"/>
      <c r="W491" s="326"/>
      <c r="X491" s="326"/>
      <c r="Y491" s="326"/>
      <c r="Z491" s="326"/>
      <c r="AA491" s="326"/>
      <c r="AB491" s="326"/>
    </row>
    <row r="492" spans="1:28">
      <c r="A492" s="326"/>
      <c r="B492" s="326"/>
      <c r="C492" s="326"/>
      <c r="D492" s="326"/>
      <c r="E492" s="326"/>
      <c r="F492" s="348"/>
      <c r="G492" s="348"/>
      <c r="H492" s="326"/>
      <c r="I492" s="326"/>
      <c r="J492" s="349"/>
      <c r="K492" s="326"/>
      <c r="L492" s="326"/>
      <c r="M492" s="326"/>
      <c r="N492" s="359"/>
      <c r="O492" s="326"/>
      <c r="P492" s="326"/>
      <c r="Q492" s="326"/>
      <c r="R492" s="326"/>
      <c r="S492" s="326"/>
      <c r="T492" s="326"/>
      <c r="U492" s="326"/>
      <c r="V492" s="326"/>
      <c r="W492" s="326"/>
      <c r="X492" s="326"/>
      <c r="Y492" s="326"/>
      <c r="Z492" s="326"/>
      <c r="AA492" s="326"/>
      <c r="AB492" s="326"/>
    </row>
    <row r="493" spans="1:28">
      <c r="A493" s="326"/>
      <c r="B493" s="326"/>
      <c r="C493" s="326"/>
      <c r="D493" s="326"/>
      <c r="E493" s="326"/>
      <c r="F493" s="348"/>
      <c r="G493" s="348"/>
      <c r="H493" s="326"/>
      <c r="I493" s="326"/>
      <c r="J493" s="349"/>
      <c r="K493" s="326"/>
      <c r="L493" s="326"/>
      <c r="M493" s="326"/>
      <c r="N493" s="359"/>
      <c r="O493" s="326"/>
      <c r="P493" s="326"/>
      <c r="Q493" s="326"/>
      <c r="R493" s="326"/>
      <c r="S493" s="326"/>
      <c r="T493" s="326"/>
      <c r="U493" s="326"/>
      <c r="V493" s="326"/>
      <c r="W493" s="326"/>
      <c r="X493" s="326"/>
      <c r="Y493" s="326"/>
      <c r="Z493" s="326"/>
      <c r="AA493" s="326"/>
      <c r="AB493" s="326"/>
    </row>
    <row r="494" spans="1:28">
      <c r="A494" s="326"/>
      <c r="B494" s="326"/>
      <c r="C494" s="326"/>
      <c r="D494" s="326"/>
      <c r="E494" s="326"/>
      <c r="F494" s="348"/>
      <c r="G494" s="348"/>
      <c r="H494" s="326"/>
      <c r="I494" s="326"/>
      <c r="J494" s="349"/>
      <c r="K494" s="326"/>
      <c r="L494" s="326"/>
      <c r="M494" s="326"/>
      <c r="N494" s="359"/>
      <c r="O494" s="326"/>
      <c r="P494" s="326"/>
      <c r="Q494" s="326"/>
      <c r="R494" s="326"/>
      <c r="S494" s="326"/>
      <c r="T494" s="326"/>
      <c r="U494" s="326"/>
      <c r="V494" s="326"/>
      <c r="W494" s="326"/>
      <c r="X494" s="326"/>
      <c r="Y494" s="326"/>
      <c r="Z494" s="326"/>
      <c r="AA494" s="326"/>
      <c r="AB494" s="326"/>
    </row>
    <row r="495" spans="1:28">
      <c r="A495" s="326"/>
      <c r="B495" s="326"/>
      <c r="C495" s="326"/>
      <c r="D495" s="326"/>
      <c r="E495" s="326"/>
      <c r="F495" s="348"/>
      <c r="G495" s="348"/>
      <c r="H495" s="326"/>
      <c r="I495" s="326"/>
      <c r="J495" s="349"/>
      <c r="K495" s="326"/>
      <c r="L495" s="326"/>
      <c r="M495" s="326"/>
      <c r="N495" s="359"/>
      <c r="O495" s="326"/>
      <c r="P495" s="326"/>
      <c r="Q495" s="326"/>
      <c r="R495" s="326"/>
      <c r="S495" s="326"/>
      <c r="T495" s="326"/>
      <c r="U495" s="326"/>
      <c r="V495" s="326"/>
      <c r="W495" s="326"/>
      <c r="X495" s="326"/>
      <c r="Y495" s="326"/>
      <c r="Z495" s="326"/>
      <c r="AA495" s="326"/>
      <c r="AB495" s="326"/>
    </row>
    <row r="496" spans="1:28">
      <c r="A496" s="326"/>
      <c r="B496" s="326"/>
      <c r="C496" s="326"/>
      <c r="D496" s="326"/>
      <c r="E496" s="326"/>
      <c r="F496" s="348"/>
      <c r="G496" s="348"/>
      <c r="H496" s="326"/>
      <c r="I496" s="326"/>
      <c r="J496" s="349"/>
      <c r="K496" s="326"/>
      <c r="L496" s="326"/>
      <c r="M496" s="326"/>
      <c r="N496" s="359"/>
      <c r="O496" s="326"/>
      <c r="P496" s="326"/>
      <c r="Q496" s="326"/>
      <c r="R496" s="326"/>
      <c r="S496" s="326"/>
      <c r="T496" s="326"/>
      <c r="U496" s="326"/>
      <c r="V496" s="326"/>
      <c r="W496" s="326"/>
      <c r="X496" s="326"/>
      <c r="Y496" s="326"/>
      <c r="Z496" s="326"/>
      <c r="AA496" s="326"/>
      <c r="AB496" s="326"/>
    </row>
    <row r="497" spans="1:28">
      <c r="A497" s="326"/>
      <c r="B497" s="326"/>
      <c r="C497" s="326"/>
      <c r="D497" s="326"/>
      <c r="E497" s="326"/>
      <c r="F497" s="348"/>
      <c r="G497" s="348"/>
      <c r="H497" s="326"/>
      <c r="I497" s="326"/>
      <c r="J497" s="349"/>
      <c r="K497" s="326"/>
      <c r="L497" s="326"/>
      <c r="M497" s="326"/>
      <c r="N497" s="359"/>
      <c r="O497" s="326"/>
      <c r="P497" s="326"/>
      <c r="Q497" s="326"/>
      <c r="R497" s="326"/>
      <c r="S497" s="326"/>
      <c r="T497" s="326"/>
      <c r="U497" s="326"/>
      <c r="V497" s="326"/>
      <c r="W497" s="326"/>
      <c r="X497" s="326"/>
      <c r="Y497" s="326"/>
      <c r="Z497" s="326"/>
      <c r="AA497" s="326"/>
      <c r="AB497" s="326"/>
    </row>
    <row r="498" spans="1:28">
      <c r="A498" s="326"/>
      <c r="B498" s="326"/>
      <c r="C498" s="326"/>
      <c r="D498" s="326"/>
      <c r="E498" s="326"/>
      <c r="F498" s="348"/>
      <c r="G498" s="348"/>
      <c r="H498" s="326"/>
      <c r="I498" s="326"/>
      <c r="J498" s="349"/>
      <c r="K498" s="326"/>
      <c r="L498" s="326"/>
      <c r="M498" s="326"/>
      <c r="N498" s="359"/>
      <c r="O498" s="326"/>
      <c r="P498" s="326"/>
      <c r="Q498" s="326"/>
      <c r="R498" s="326"/>
      <c r="S498" s="326"/>
      <c r="T498" s="326"/>
      <c r="U498" s="326"/>
      <c r="V498" s="326"/>
      <c r="W498" s="326"/>
      <c r="X498" s="326"/>
      <c r="Y498" s="326"/>
      <c r="Z498" s="326"/>
      <c r="AA498" s="326"/>
      <c r="AB498" s="326"/>
    </row>
    <row r="499" spans="1:28">
      <c r="A499" s="326"/>
      <c r="B499" s="326"/>
      <c r="C499" s="326"/>
      <c r="D499" s="326"/>
      <c r="E499" s="326"/>
      <c r="F499" s="348"/>
      <c r="G499" s="348"/>
      <c r="H499" s="326"/>
      <c r="I499" s="326"/>
      <c r="J499" s="349"/>
      <c r="K499" s="326"/>
      <c r="L499" s="326"/>
      <c r="M499" s="326"/>
      <c r="N499" s="359"/>
      <c r="O499" s="326"/>
      <c r="P499" s="326"/>
      <c r="Q499" s="326"/>
      <c r="R499" s="326"/>
      <c r="S499" s="326"/>
      <c r="T499" s="326"/>
      <c r="U499" s="326"/>
      <c r="V499" s="326"/>
      <c r="W499" s="326"/>
      <c r="X499" s="326"/>
      <c r="Y499" s="326"/>
      <c r="Z499" s="326"/>
      <c r="AA499" s="326"/>
      <c r="AB499" s="326"/>
    </row>
    <row r="500" spans="1:28">
      <c r="A500" s="326"/>
      <c r="B500" s="326"/>
      <c r="C500" s="326"/>
      <c r="D500" s="326"/>
      <c r="E500" s="326"/>
      <c r="F500" s="348"/>
      <c r="G500" s="348"/>
      <c r="H500" s="326"/>
      <c r="I500" s="326"/>
      <c r="J500" s="349"/>
      <c r="K500" s="326"/>
      <c r="L500" s="326"/>
      <c r="M500" s="326"/>
      <c r="N500" s="359"/>
      <c r="O500" s="326"/>
      <c r="P500" s="326"/>
      <c r="Q500" s="326"/>
      <c r="R500" s="326"/>
      <c r="S500" s="326"/>
      <c r="T500" s="326"/>
      <c r="U500" s="326"/>
      <c r="V500" s="326"/>
      <c r="W500" s="326"/>
      <c r="X500" s="326"/>
      <c r="Y500" s="326"/>
      <c r="Z500" s="326"/>
      <c r="AA500" s="326"/>
      <c r="AB500" s="326"/>
    </row>
    <row r="501" spans="1:28">
      <c r="A501" s="326"/>
      <c r="B501" s="326"/>
      <c r="C501" s="326"/>
      <c r="D501" s="326"/>
      <c r="E501" s="326"/>
      <c r="F501" s="348"/>
      <c r="G501" s="348"/>
      <c r="H501" s="326"/>
      <c r="I501" s="326"/>
      <c r="J501" s="349"/>
      <c r="K501" s="326"/>
      <c r="L501" s="326"/>
      <c r="M501" s="326"/>
      <c r="N501" s="359"/>
      <c r="O501" s="326"/>
      <c r="P501" s="326"/>
      <c r="Q501" s="326"/>
      <c r="R501" s="326"/>
      <c r="S501" s="326"/>
      <c r="T501" s="326"/>
      <c r="U501" s="326"/>
      <c r="V501" s="326"/>
      <c r="W501" s="326"/>
      <c r="X501" s="326"/>
      <c r="Y501" s="326"/>
      <c r="Z501" s="326"/>
      <c r="AA501" s="326"/>
      <c r="AB501" s="326"/>
    </row>
    <row r="502" spans="1:28">
      <c r="A502" s="326"/>
      <c r="B502" s="326"/>
      <c r="C502" s="326"/>
      <c r="D502" s="326"/>
      <c r="E502" s="326"/>
      <c r="F502" s="348"/>
      <c r="G502" s="348"/>
      <c r="H502" s="326"/>
      <c r="I502" s="326"/>
      <c r="J502" s="349"/>
      <c r="K502" s="326"/>
      <c r="L502" s="326"/>
      <c r="M502" s="326"/>
      <c r="N502" s="359"/>
      <c r="O502" s="326"/>
      <c r="P502" s="326"/>
      <c r="Q502" s="326"/>
      <c r="R502" s="326"/>
      <c r="S502" s="326"/>
      <c r="T502" s="326"/>
      <c r="U502" s="326"/>
      <c r="V502" s="326"/>
      <c r="W502" s="326"/>
      <c r="X502" s="326"/>
      <c r="Y502" s="326"/>
      <c r="Z502" s="326"/>
      <c r="AA502" s="326"/>
      <c r="AB502" s="326"/>
    </row>
    <row r="503" spans="1:28">
      <c r="A503" s="326"/>
      <c r="B503" s="326"/>
      <c r="C503" s="326"/>
      <c r="D503" s="326"/>
      <c r="E503" s="326"/>
      <c r="F503" s="348"/>
      <c r="G503" s="348"/>
      <c r="H503" s="326"/>
      <c r="I503" s="326"/>
      <c r="J503" s="349"/>
      <c r="K503" s="326"/>
      <c r="L503" s="326"/>
      <c r="M503" s="326"/>
      <c r="N503" s="359"/>
      <c r="O503" s="326"/>
      <c r="P503" s="326"/>
      <c r="Q503" s="326"/>
      <c r="R503" s="326"/>
      <c r="S503" s="326"/>
      <c r="T503" s="326"/>
      <c r="U503" s="326"/>
      <c r="V503" s="326"/>
      <c r="W503" s="326"/>
      <c r="X503" s="326"/>
      <c r="Y503" s="326"/>
      <c r="Z503" s="326"/>
      <c r="AA503" s="326"/>
      <c r="AB503" s="326"/>
    </row>
    <row r="504" spans="1:28">
      <c r="A504" s="326"/>
      <c r="B504" s="326"/>
      <c r="C504" s="326"/>
      <c r="D504" s="326"/>
      <c r="E504" s="326"/>
      <c r="F504" s="348"/>
      <c r="G504" s="348"/>
      <c r="H504" s="326"/>
      <c r="I504" s="326"/>
      <c r="J504" s="349"/>
      <c r="K504" s="326"/>
      <c r="L504" s="326"/>
      <c r="M504" s="326"/>
      <c r="N504" s="359"/>
      <c r="O504" s="326"/>
      <c r="P504" s="326"/>
      <c r="Q504" s="326"/>
      <c r="R504" s="326"/>
      <c r="S504" s="326"/>
      <c r="T504" s="326"/>
      <c r="U504" s="326"/>
      <c r="V504" s="326"/>
      <c r="W504" s="326"/>
      <c r="X504" s="326"/>
      <c r="Y504" s="326"/>
      <c r="Z504" s="326"/>
      <c r="AA504" s="326"/>
      <c r="AB504" s="326"/>
    </row>
    <row r="505" spans="1:28">
      <c r="A505" s="326"/>
      <c r="B505" s="326"/>
      <c r="C505" s="326"/>
      <c r="D505" s="326"/>
      <c r="E505" s="326"/>
      <c r="F505" s="348"/>
      <c r="G505" s="348"/>
      <c r="H505" s="326"/>
      <c r="I505" s="326"/>
      <c r="J505" s="349"/>
      <c r="K505" s="326"/>
      <c r="L505" s="326"/>
      <c r="M505" s="326"/>
      <c r="N505" s="359"/>
      <c r="O505" s="326"/>
      <c r="P505" s="326"/>
      <c r="Q505" s="326"/>
      <c r="R505" s="326"/>
      <c r="S505" s="326"/>
      <c r="T505" s="326"/>
      <c r="U505" s="326"/>
      <c r="V505" s="326"/>
      <c r="W505" s="326"/>
      <c r="X505" s="326"/>
      <c r="Y505" s="326"/>
      <c r="Z505" s="326"/>
      <c r="AA505" s="326"/>
      <c r="AB505" s="326"/>
    </row>
    <row r="506" spans="1:28">
      <c r="A506" s="326"/>
      <c r="B506" s="326"/>
      <c r="C506" s="326"/>
      <c r="D506" s="326"/>
      <c r="E506" s="326"/>
      <c r="F506" s="348"/>
      <c r="G506" s="348"/>
      <c r="H506" s="326"/>
      <c r="I506" s="326"/>
      <c r="J506" s="349"/>
      <c r="K506" s="326"/>
      <c r="L506" s="326"/>
      <c r="M506" s="326"/>
      <c r="N506" s="359"/>
      <c r="O506" s="326"/>
      <c r="P506" s="326"/>
      <c r="Q506" s="326"/>
      <c r="R506" s="326"/>
      <c r="S506" s="326"/>
      <c r="T506" s="326"/>
      <c r="U506" s="326"/>
      <c r="V506" s="326"/>
      <c r="W506" s="326"/>
      <c r="X506" s="326"/>
      <c r="Y506" s="326"/>
      <c r="Z506" s="326"/>
      <c r="AA506" s="326"/>
      <c r="AB506" s="326"/>
    </row>
    <row r="507" spans="1:28">
      <c r="A507" s="326"/>
      <c r="B507" s="326"/>
      <c r="C507" s="326"/>
      <c r="D507" s="326"/>
      <c r="E507" s="326"/>
      <c r="F507" s="348"/>
      <c r="G507" s="348"/>
      <c r="H507" s="326"/>
      <c r="I507" s="326"/>
      <c r="J507" s="349"/>
      <c r="K507" s="326"/>
      <c r="L507" s="326"/>
      <c r="M507" s="326"/>
      <c r="N507" s="359"/>
      <c r="O507" s="326"/>
      <c r="P507" s="326"/>
      <c r="Q507" s="326"/>
      <c r="R507" s="326"/>
      <c r="S507" s="326"/>
      <c r="T507" s="326"/>
      <c r="U507" s="326"/>
      <c r="V507" s="326"/>
      <c r="W507" s="326"/>
      <c r="X507" s="326"/>
      <c r="Y507" s="326"/>
      <c r="Z507" s="326"/>
      <c r="AA507" s="326"/>
      <c r="AB507" s="326"/>
    </row>
    <row r="508" spans="1:28">
      <c r="A508" s="326"/>
      <c r="B508" s="326"/>
      <c r="C508" s="326"/>
      <c r="D508" s="326"/>
      <c r="E508" s="326"/>
      <c r="F508" s="348"/>
      <c r="G508" s="348"/>
      <c r="H508" s="326"/>
      <c r="I508" s="326"/>
      <c r="J508" s="349"/>
      <c r="K508" s="326"/>
      <c r="L508" s="326"/>
      <c r="M508" s="326"/>
      <c r="N508" s="359"/>
      <c r="O508" s="326"/>
      <c r="P508" s="326"/>
      <c r="Q508" s="326"/>
      <c r="R508" s="326"/>
      <c r="S508" s="326"/>
      <c r="T508" s="326"/>
      <c r="U508" s="326"/>
      <c r="V508" s="326"/>
      <c r="W508" s="326"/>
      <c r="X508" s="326"/>
      <c r="Y508" s="326"/>
      <c r="Z508" s="326"/>
      <c r="AA508" s="326"/>
      <c r="AB508" s="326"/>
    </row>
    <row r="509" spans="1:28">
      <c r="A509" s="326"/>
      <c r="B509" s="326"/>
      <c r="C509" s="326"/>
      <c r="D509" s="326"/>
      <c r="E509" s="326"/>
      <c r="F509" s="348"/>
      <c r="G509" s="348"/>
      <c r="H509" s="326"/>
      <c r="I509" s="326"/>
      <c r="J509" s="349"/>
      <c r="K509" s="326"/>
      <c r="L509" s="326"/>
      <c r="M509" s="326"/>
      <c r="N509" s="359"/>
      <c r="O509" s="326"/>
      <c r="P509" s="326"/>
      <c r="Q509" s="326"/>
      <c r="R509" s="326"/>
      <c r="S509" s="326"/>
      <c r="T509" s="326"/>
      <c r="U509" s="326"/>
      <c r="V509" s="326"/>
      <c r="W509" s="326"/>
      <c r="X509" s="326"/>
      <c r="Y509" s="326"/>
      <c r="Z509" s="326"/>
      <c r="AA509" s="326"/>
      <c r="AB509" s="326"/>
    </row>
    <row r="510" spans="1:28">
      <c r="A510" s="326"/>
      <c r="B510" s="326"/>
      <c r="C510" s="326"/>
      <c r="D510" s="326"/>
      <c r="E510" s="326"/>
      <c r="F510" s="348"/>
      <c r="G510" s="348"/>
      <c r="H510" s="326"/>
      <c r="I510" s="326"/>
      <c r="J510" s="349"/>
      <c r="K510" s="326"/>
      <c r="L510" s="326"/>
      <c r="M510" s="326"/>
      <c r="N510" s="359"/>
      <c r="O510" s="326"/>
      <c r="P510" s="326"/>
      <c r="Q510" s="326"/>
      <c r="R510" s="326"/>
      <c r="S510" s="326"/>
      <c r="T510" s="326"/>
      <c r="U510" s="326"/>
      <c r="V510" s="326"/>
      <c r="W510" s="326"/>
      <c r="X510" s="326"/>
      <c r="Y510" s="326"/>
      <c r="Z510" s="326"/>
      <c r="AA510" s="326"/>
      <c r="AB510" s="326"/>
    </row>
    <row r="511" spans="1:28">
      <c r="A511" s="326"/>
      <c r="B511" s="326"/>
      <c r="C511" s="326"/>
      <c r="D511" s="326"/>
      <c r="E511" s="326"/>
      <c r="F511" s="348"/>
      <c r="G511" s="348"/>
      <c r="H511" s="326"/>
      <c r="I511" s="326"/>
      <c r="J511" s="349"/>
      <c r="K511" s="326"/>
      <c r="L511" s="326"/>
      <c r="M511" s="326"/>
      <c r="N511" s="359"/>
      <c r="O511" s="326"/>
      <c r="P511" s="326"/>
      <c r="Q511" s="326"/>
      <c r="R511" s="326"/>
      <c r="S511" s="326"/>
      <c r="T511" s="326"/>
      <c r="U511" s="326"/>
      <c r="V511" s="326"/>
      <c r="W511" s="326"/>
      <c r="X511" s="326"/>
      <c r="Y511" s="326"/>
      <c r="Z511" s="326"/>
      <c r="AA511" s="326"/>
      <c r="AB511" s="326"/>
    </row>
    <row r="512" spans="1:28">
      <c r="A512" s="326"/>
      <c r="B512" s="326"/>
      <c r="C512" s="326"/>
      <c r="D512" s="326"/>
      <c r="E512" s="326"/>
      <c r="F512" s="348"/>
      <c r="G512" s="348"/>
      <c r="H512" s="326"/>
      <c r="I512" s="326"/>
      <c r="J512" s="349"/>
      <c r="K512" s="326"/>
      <c r="L512" s="326"/>
      <c r="M512" s="326"/>
      <c r="N512" s="359"/>
      <c r="O512" s="326"/>
      <c r="P512" s="326"/>
      <c r="Q512" s="326"/>
      <c r="R512" s="326"/>
      <c r="S512" s="326"/>
      <c r="T512" s="326"/>
      <c r="U512" s="326"/>
      <c r="V512" s="326"/>
      <c r="W512" s="326"/>
      <c r="X512" s="326"/>
      <c r="Y512" s="326"/>
      <c r="Z512" s="326"/>
      <c r="AA512" s="326"/>
      <c r="AB512" s="326"/>
    </row>
    <row r="513" spans="1:28">
      <c r="A513" s="326"/>
      <c r="B513" s="326"/>
      <c r="C513" s="326"/>
      <c r="D513" s="326"/>
      <c r="E513" s="326"/>
      <c r="F513" s="348"/>
      <c r="G513" s="348"/>
      <c r="H513" s="326"/>
      <c r="I513" s="326"/>
      <c r="J513" s="349"/>
      <c r="K513" s="326"/>
      <c r="L513" s="326"/>
      <c r="M513" s="326"/>
      <c r="N513" s="359"/>
      <c r="O513" s="326"/>
      <c r="P513" s="326"/>
      <c r="Q513" s="326"/>
      <c r="R513" s="326"/>
      <c r="S513" s="326"/>
      <c r="T513" s="326"/>
      <c r="U513" s="326"/>
      <c r="V513" s="326"/>
      <c r="W513" s="326"/>
      <c r="X513" s="326"/>
      <c r="Y513" s="326"/>
      <c r="Z513" s="326"/>
      <c r="AA513" s="326"/>
      <c r="AB513" s="326"/>
    </row>
    <row r="514" spans="1:28">
      <c r="A514" s="326"/>
      <c r="B514" s="326"/>
      <c r="C514" s="326"/>
      <c r="D514" s="326"/>
      <c r="E514" s="326"/>
      <c r="F514" s="348"/>
      <c r="G514" s="348"/>
      <c r="H514" s="326"/>
      <c r="I514" s="326"/>
      <c r="J514" s="349"/>
      <c r="K514" s="326"/>
      <c r="L514" s="326"/>
      <c r="M514" s="326"/>
      <c r="N514" s="359"/>
      <c r="O514" s="326"/>
      <c r="P514" s="326"/>
      <c r="Q514" s="326"/>
      <c r="R514" s="326"/>
      <c r="S514" s="326"/>
      <c r="T514" s="326"/>
      <c r="U514" s="326"/>
      <c r="V514" s="326"/>
      <c r="W514" s="326"/>
      <c r="X514" s="326"/>
      <c r="Y514" s="326"/>
      <c r="Z514" s="326"/>
      <c r="AA514" s="326"/>
      <c r="AB514" s="326"/>
    </row>
    <row r="515" spans="1:28">
      <c r="A515" s="326"/>
      <c r="B515" s="326"/>
      <c r="C515" s="326"/>
      <c r="D515" s="326"/>
      <c r="E515" s="326"/>
      <c r="F515" s="348"/>
      <c r="G515" s="348"/>
      <c r="H515" s="326"/>
      <c r="I515" s="326"/>
      <c r="J515" s="349"/>
      <c r="K515" s="326"/>
      <c r="L515" s="326"/>
      <c r="M515" s="326"/>
      <c r="N515" s="359"/>
      <c r="O515" s="326"/>
      <c r="P515" s="326"/>
      <c r="Q515" s="326"/>
      <c r="R515" s="326"/>
      <c r="S515" s="326"/>
      <c r="T515" s="326"/>
      <c r="U515" s="326"/>
      <c r="V515" s="326"/>
      <c r="W515" s="326"/>
      <c r="X515" s="326"/>
      <c r="Y515" s="326"/>
      <c r="Z515" s="326"/>
      <c r="AA515" s="326"/>
      <c r="AB515" s="326"/>
    </row>
    <row r="516" spans="1:28">
      <c r="A516" s="326"/>
      <c r="B516" s="326"/>
      <c r="C516" s="326"/>
      <c r="D516" s="326"/>
      <c r="E516" s="326"/>
      <c r="F516" s="348"/>
      <c r="G516" s="348"/>
      <c r="H516" s="326"/>
      <c r="I516" s="326"/>
      <c r="J516" s="349"/>
      <c r="K516" s="326"/>
      <c r="L516" s="326"/>
      <c r="M516" s="326"/>
      <c r="N516" s="359"/>
      <c r="O516" s="326"/>
      <c r="P516" s="326"/>
      <c r="Q516" s="326"/>
      <c r="R516" s="326"/>
      <c r="S516" s="326"/>
      <c r="T516" s="326"/>
      <c r="U516" s="326"/>
      <c r="V516" s="326"/>
      <c r="W516" s="326"/>
      <c r="X516" s="326"/>
      <c r="Y516" s="326"/>
      <c r="Z516" s="326"/>
      <c r="AA516" s="326"/>
      <c r="AB516" s="326"/>
    </row>
    <row r="517" spans="1:28">
      <c r="A517" s="326"/>
      <c r="B517" s="326"/>
      <c r="C517" s="326"/>
      <c r="D517" s="326"/>
      <c r="E517" s="326"/>
      <c r="F517" s="348"/>
      <c r="G517" s="348"/>
      <c r="H517" s="326"/>
      <c r="I517" s="326"/>
      <c r="J517" s="349"/>
      <c r="K517" s="326"/>
      <c r="L517" s="326"/>
      <c r="M517" s="326"/>
      <c r="N517" s="359"/>
      <c r="O517" s="326"/>
      <c r="P517" s="326"/>
      <c r="Q517" s="326"/>
      <c r="R517" s="326"/>
      <c r="S517" s="326"/>
      <c r="T517" s="326"/>
      <c r="U517" s="326"/>
      <c r="V517" s="326"/>
      <c r="W517" s="326"/>
      <c r="X517" s="326"/>
      <c r="Y517" s="326"/>
      <c r="Z517" s="326"/>
      <c r="AA517" s="326"/>
      <c r="AB517" s="326"/>
    </row>
    <row r="518" spans="1:28">
      <c r="A518" s="326"/>
      <c r="B518" s="326"/>
      <c r="C518" s="326"/>
      <c r="D518" s="326"/>
      <c r="E518" s="326"/>
      <c r="F518" s="348"/>
      <c r="G518" s="348"/>
      <c r="H518" s="326"/>
      <c r="I518" s="326"/>
      <c r="J518" s="349"/>
      <c r="K518" s="326"/>
      <c r="L518" s="326"/>
      <c r="M518" s="326"/>
      <c r="N518" s="359"/>
      <c r="O518" s="326"/>
      <c r="P518" s="326"/>
      <c r="Q518" s="326"/>
      <c r="R518" s="326"/>
      <c r="S518" s="326"/>
      <c r="T518" s="326"/>
      <c r="U518" s="326"/>
      <c r="V518" s="326"/>
      <c r="W518" s="326"/>
      <c r="X518" s="326"/>
      <c r="Y518" s="326"/>
      <c r="Z518" s="326"/>
      <c r="AA518" s="326"/>
      <c r="AB518" s="326"/>
    </row>
    <row r="519" spans="1:28">
      <c r="A519" s="326"/>
      <c r="B519" s="326"/>
      <c r="C519" s="326"/>
      <c r="D519" s="326"/>
      <c r="E519" s="326"/>
      <c r="F519" s="348"/>
      <c r="G519" s="348"/>
      <c r="H519" s="326"/>
      <c r="I519" s="326"/>
      <c r="J519" s="349"/>
      <c r="K519" s="326"/>
      <c r="L519" s="326"/>
      <c r="M519" s="326"/>
      <c r="N519" s="359"/>
      <c r="O519" s="326"/>
      <c r="P519" s="326"/>
      <c r="Q519" s="326"/>
      <c r="R519" s="326"/>
      <c r="S519" s="326"/>
      <c r="T519" s="326"/>
      <c r="U519" s="326"/>
      <c r="V519" s="326"/>
      <c r="W519" s="326"/>
      <c r="X519" s="326"/>
      <c r="Y519" s="326"/>
      <c r="Z519" s="326"/>
      <c r="AA519" s="326"/>
      <c r="AB519" s="326"/>
    </row>
    <row r="520" spans="1:28">
      <c r="A520" s="326"/>
      <c r="B520" s="326"/>
      <c r="C520" s="326"/>
      <c r="D520" s="326"/>
      <c r="E520" s="326"/>
      <c r="F520" s="348"/>
      <c r="G520" s="348"/>
      <c r="H520" s="326"/>
      <c r="I520" s="326"/>
      <c r="J520" s="349"/>
      <c r="K520" s="326"/>
      <c r="L520" s="326"/>
      <c r="M520" s="326"/>
      <c r="N520" s="359"/>
      <c r="O520" s="326"/>
      <c r="P520" s="326"/>
      <c r="Q520" s="326"/>
      <c r="R520" s="326"/>
      <c r="S520" s="326"/>
      <c r="T520" s="326"/>
      <c r="U520" s="326"/>
      <c r="V520" s="326"/>
      <c r="W520" s="326"/>
      <c r="X520" s="326"/>
      <c r="Y520" s="326"/>
      <c r="Z520" s="326"/>
      <c r="AA520" s="326"/>
      <c r="AB520" s="326"/>
    </row>
    <row r="521" spans="1:28">
      <c r="A521" s="326"/>
      <c r="B521" s="326"/>
      <c r="C521" s="326"/>
      <c r="D521" s="326"/>
      <c r="E521" s="326"/>
      <c r="F521" s="348"/>
      <c r="G521" s="348"/>
      <c r="H521" s="326"/>
      <c r="I521" s="326"/>
      <c r="J521" s="349"/>
      <c r="K521" s="326"/>
      <c r="L521" s="326"/>
      <c r="M521" s="326"/>
      <c r="N521" s="359"/>
      <c r="O521" s="326"/>
      <c r="P521" s="326"/>
      <c r="Q521" s="326"/>
      <c r="R521" s="326"/>
      <c r="S521" s="326"/>
      <c r="T521" s="326"/>
      <c r="U521" s="326"/>
      <c r="V521" s="326"/>
      <c r="W521" s="326"/>
      <c r="X521" s="326"/>
      <c r="Y521" s="326"/>
      <c r="Z521" s="326"/>
      <c r="AA521" s="326"/>
      <c r="AB521" s="326"/>
    </row>
    <row r="522" spans="1:28">
      <c r="A522" s="326"/>
      <c r="B522" s="326"/>
      <c r="C522" s="326"/>
      <c r="D522" s="326"/>
      <c r="E522" s="326"/>
      <c r="F522" s="348"/>
      <c r="G522" s="348"/>
      <c r="H522" s="326"/>
      <c r="I522" s="326"/>
      <c r="J522" s="349"/>
      <c r="K522" s="326"/>
      <c r="L522" s="326"/>
      <c r="M522" s="326"/>
      <c r="N522" s="359"/>
      <c r="O522" s="326"/>
      <c r="P522" s="326"/>
      <c r="Q522" s="326"/>
      <c r="R522" s="326"/>
      <c r="S522" s="326"/>
      <c r="T522" s="326"/>
      <c r="U522" s="326"/>
      <c r="V522" s="326"/>
      <c r="W522" s="326"/>
      <c r="X522" s="326"/>
      <c r="Y522" s="326"/>
      <c r="Z522" s="326"/>
      <c r="AA522" s="326"/>
      <c r="AB522" s="326"/>
    </row>
    <row r="523" spans="1:28">
      <c r="A523" s="326"/>
      <c r="B523" s="326"/>
      <c r="C523" s="326"/>
      <c r="D523" s="326"/>
      <c r="E523" s="326"/>
      <c r="F523" s="348"/>
      <c r="G523" s="348"/>
      <c r="H523" s="326"/>
      <c r="I523" s="326"/>
      <c r="J523" s="349"/>
      <c r="K523" s="326"/>
      <c r="L523" s="326"/>
      <c r="M523" s="326"/>
      <c r="N523" s="359"/>
      <c r="O523" s="326"/>
      <c r="P523" s="326"/>
      <c r="Q523" s="326"/>
      <c r="R523" s="326"/>
      <c r="S523" s="326"/>
      <c r="T523" s="326"/>
      <c r="U523" s="326"/>
      <c r="V523" s="326"/>
      <c r="W523" s="326"/>
      <c r="X523" s="326"/>
      <c r="Y523" s="326"/>
      <c r="Z523" s="326"/>
      <c r="AA523" s="326"/>
      <c r="AB523" s="326"/>
    </row>
    <row r="524" spans="1:28">
      <c r="A524" s="326"/>
      <c r="B524" s="326"/>
      <c r="C524" s="326"/>
      <c r="D524" s="326"/>
      <c r="E524" s="326"/>
      <c r="F524" s="348"/>
      <c r="G524" s="348"/>
      <c r="H524" s="326"/>
      <c r="I524" s="326"/>
      <c r="J524" s="349"/>
      <c r="K524" s="326"/>
      <c r="L524" s="326"/>
      <c r="M524" s="326"/>
      <c r="N524" s="359"/>
      <c r="O524" s="326"/>
      <c r="P524" s="326"/>
      <c r="Q524" s="326"/>
      <c r="R524" s="326"/>
      <c r="S524" s="326"/>
      <c r="T524" s="326"/>
      <c r="U524" s="326"/>
      <c r="V524" s="326"/>
      <c r="W524" s="326"/>
      <c r="X524" s="326"/>
      <c r="Y524" s="326"/>
      <c r="Z524" s="326"/>
      <c r="AA524" s="326"/>
      <c r="AB524" s="326"/>
    </row>
    <row r="525" spans="1:28">
      <c r="A525" s="326"/>
      <c r="B525" s="326"/>
      <c r="C525" s="326"/>
      <c r="D525" s="326"/>
      <c r="E525" s="326"/>
      <c r="F525" s="348"/>
      <c r="G525" s="348"/>
      <c r="H525" s="326"/>
      <c r="I525" s="326"/>
      <c r="J525" s="349"/>
      <c r="K525" s="326"/>
      <c r="L525" s="326"/>
      <c r="M525" s="326"/>
      <c r="N525" s="359"/>
      <c r="O525" s="326"/>
      <c r="P525" s="326"/>
      <c r="Q525" s="326"/>
      <c r="R525" s="326"/>
      <c r="S525" s="326"/>
      <c r="T525" s="326"/>
      <c r="U525" s="326"/>
      <c r="V525" s="326"/>
      <c r="W525" s="326"/>
      <c r="X525" s="326"/>
      <c r="Y525" s="326"/>
      <c r="Z525" s="326"/>
      <c r="AA525" s="326"/>
      <c r="AB525" s="326"/>
    </row>
    <row r="526" spans="1:28">
      <c r="A526" s="326"/>
      <c r="B526" s="326"/>
      <c r="C526" s="326"/>
      <c r="D526" s="326"/>
      <c r="E526" s="326"/>
      <c r="F526" s="348"/>
      <c r="G526" s="348"/>
      <c r="H526" s="326"/>
      <c r="I526" s="326"/>
      <c r="J526" s="349"/>
      <c r="K526" s="326"/>
      <c r="L526" s="326"/>
      <c r="M526" s="326"/>
      <c r="N526" s="359"/>
      <c r="O526" s="326"/>
      <c r="P526" s="326"/>
      <c r="Q526" s="326"/>
      <c r="R526" s="326"/>
      <c r="S526" s="326"/>
      <c r="T526" s="326"/>
      <c r="U526" s="326"/>
      <c r="V526" s="326"/>
      <c r="W526" s="326"/>
      <c r="X526" s="326"/>
      <c r="Y526" s="326"/>
      <c r="Z526" s="326"/>
      <c r="AA526" s="326"/>
      <c r="AB526" s="326"/>
    </row>
    <row r="527" spans="1:28">
      <c r="A527" s="326"/>
      <c r="B527" s="326"/>
      <c r="C527" s="326"/>
      <c r="D527" s="326"/>
      <c r="E527" s="326"/>
      <c r="F527" s="348"/>
      <c r="G527" s="348"/>
      <c r="H527" s="326"/>
      <c r="I527" s="326"/>
      <c r="J527" s="349"/>
      <c r="K527" s="326"/>
      <c r="L527" s="326"/>
      <c r="M527" s="326"/>
      <c r="N527" s="359"/>
      <c r="O527" s="326"/>
      <c r="P527" s="326"/>
      <c r="Q527" s="326"/>
      <c r="R527" s="326"/>
      <c r="S527" s="326"/>
      <c r="T527" s="326"/>
      <c r="U527" s="326"/>
      <c r="V527" s="326"/>
      <c r="W527" s="326"/>
      <c r="X527" s="326"/>
      <c r="Y527" s="326"/>
      <c r="Z527" s="326"/>
      <c r="AA527" s="326"/>
      <c r="AB527" s="326"/>
    </row>
    <row r="528" spans="1:28">
      <c r="A528" s="326"/>
      <c r="B528" s="326"/>
      <c r="C528" s="326"/>
      <c r="D528" s="326"/>
      <c r="E528" s="326"/>
      <c r="F528" s="348"/>
      <c r="G528" s="348"/>
      <c r="H528" s="326"/>
      <c r="I528" s="326"/>
      <c r="J528" s="349"/>
      <c r="K528" s="326"/>
      <c r="L528" s="326"/>
      <c r="M528" s="326"/>
      <c r="N528" s="359"/>
      <c r="O528" s="326"/>
      <c r="P528" s="326"/>
      <c r="Q528" s="326"/>
      <c r="R528" s="326"/>
      <c r="S528" s="326"/>
      <c r="T528" s="326"/>
      <c r="U528" s="326"/>
      <c r="V528" s="326"/>
      <c r="W528" s="326"/>
      <c r="X528" s="326"/>
      <c r="Y528" s="326"/>
      <c r="Z528" s="326"/>
      <c r="AA528" s="326"/>
      <c r="AB528" s="326"/>
    </row>
    <row r="529" spans="1:28">
      <c r="A529" s="326"/>
      <c r="B529" s="326"/>
      <c r="C529" s="326"/>
      <c r="D529" s="326"/>
      <c r="E529" s="326"/>
      <c r="F529" s="348"/>
      <c r="G529" s="348"/>
      <c r="H529" s="326"/>
      <c r="I529" s="326"/>
      <c r="J529" s="349"/>
      <c r="K529" s="326"/>
      <c r="L529" s="326"/>
      <c r="M529" s="326"/>
      <c r="N529" s="359"/>
      <c r="O529" s="326"/>
      <c r="P529" s="326"/>
      <c r="Q529" s="326"/>
      <c r="R529" s="326"/>
      <c r="S529" s="326"/>
      <c r="T529" s="326"/>
      <c r="U529" s="326"/>
      <c r="V529" s="326"/>
      <c r="W529" s="326"/>
      <c r="X529" s="326"/>
      <c r="Y529" s="326"/>
      <c r="Z529" s="326"/>
      <c r="AA529" s="326"/>
      <c r="AB529" s="326"/>
    </row>
    <row r="530" spans="1:28">
      <c r="A530" s="326"/>
      <c r="B530" s="326"/>
      <c r="C530" s="326"/>
      <c r="D530" s="326"/>
      <c r="E530" s="326"/>
      <c r="F530" s="348"/>
      <c r="G530" s="348"/>
      <c r="H530" s="326"/>
      <c r="I530" s="326"/>
      <c r="J530" s="349"/>
      <c r="K530" s="326"/>
      <c r="L530" s="326"/>
      <c r="M530" s="326"/>
      <c r="N530" s="359"/>
      <c r="O530" s="326"/>
      <c r="P530" s="326"/>
      <c r="Q530" s="326"/>
      <c r="R530" s="326"/>
      <c r="S530" s="326"/>
      <c r="T530" s="326"/>
      <c r="U530" s="326"/>
      <c r="V530" s="326"/>
      <c r="W530" s="326"/>
      <c r="X530" s="326"/>
      <c r="Y530" s="326"/>
      <c r="Z530" s="326"/>
      <c r="AA530" s="326"/>
      <c r="AB530" s="326"/>
    </row>
    <row r="531" spans="1:28">
      <c r="A531" s="326"/>
      <c r="B531" s="326"/>
      <c r="C531" s="326"/>
      <c r="D531" s="326"/>
      <c r="E531" s="326"/>
      <c r="F531" s="348"/>
      <c r="G531" s="348"/>
      <c r="H531" s="326"/>
      <c r="I531" s="326"/>
      <c r="J531" s="349"/>
      <c r="K531" s="326"/>
      <c r="L531" s="326"/>
      <c r="M531" s="326"/>
      <c r="N531" s="359"/>
      <c r="O531" s="326"/>
      <c r="P531" s="326"/>
      <c r="Q531" s="326"/>
      <c r="R531" s="326"/>
      <c r="S531" s="326"/>
      <c r="T531" s="326"/>
      <c r="U531" s="326"/>
      <c r="V531" s="326"/>
      <c r="W531" s="326"/>
      <c r="X531" s="326"/>
      <c r="Y531" s="326"/>
      <c r="Z531" s="326"/>
      <c r="AA531" s="326"/>
      <c r="AB531" s="326"/>
    </row>
    <row r="532" spans="1:28">
      <c r="A532" s="326"/>
      <c r="B532" s="326"/>
      <c r="C532" s="326"/>
      <c r="D532" s="326"/>
      <c r="E532" s="326"/>
      <c r="F532" s="348"/>
      <c r="G532" s="348"/>
      <c r="H532" s="326"/>
      <c r="I532" s="326"/>
      <c r="J532" s="349"/>
      <c r="K532" s="326"/>
      <c r="L532" s="326"/>
      <c r="M532" s="326"/>
      <c r="N532" s="359"/>
      <c r="O532" s="326"/>
      <c r="P532" s="326"/>
      <c r="Q532" s="326"/>
      <c r="R532" s="326"/>
      <c r="S532" s="326"/>
      <c r="T532" s="326"/>
      <c r="U532" s="326"/>
      <c r="V532" s="326"/>
      <c r="W532" s="326"/>
      <c r="X532" s="326"/>
      <c r="Y532" s="326"/>
      <c r="Z532" s="326"/>
      <c r="AA532" s="326"/>
      <c r="AB532" s="326"/>
    </row>
    <row r="533" spans="1:28">
      <c r="A533" s="326"/>
      <c r="B533" s="326"/>
      <c r="C533" s="326"/>
      <c r="D533" s="326"/>
      <c r="E533" s="326"/>
      <c r="F533" s="348"/>
      <c r="G533" s="348"/>
      <c r="H533" s="326"/>
      <c r="I533" s="326"/>
      <c r="J533" s="349"/>
      <c r="K533" s="326"/>
      <c r="L533" s="326"/>
      <c r="M533" s="326"/>
      <c r="N533" s="359"/>
      <c r="O533" s="326"/>
      <c r="P533" s="326"/>
      <c r="Q533" s="326"/>
      <c r="R533" s="326"/>
      <c r="S533" s="326"/>
      <c r="T533" s="326"/>
      <c r="U533" s="326"/>
      <c r="V533" s="326"/>
      <c r="W533" s="326"/>
      <c r="X533" s="326"/>
      <c r="Y533" s="326"/>
      <c r="Z533" s="326"/>
      <c r="AA533" s="326"/>
      <c r="AB533" s="326"/>
    </row>
    <row r="534" spans="1:28">
      <c r="A534" s="326"/>
      <c r="B534" s="326"/>
      <c r="C534" s="326"/>
      <c r="D534" s="326"/>
      <c r="E534" s="326"/>
      <c r="F534" s="348"/>
      <c r="G534" s="348"/>
      <c r="H534" s="326"/>
      <c r="I534" s="326"/>
      <c r="J534" s="349"/>
      <c r="K534" s="326"/>
      <c r="L534" s="326"/>
      <c r="M534" s="326"/>
      <c r="N534" s="359"/>
      <c r="O534" s="326"/>
      <c r="P534" s="326"/>
      <c r="Q534" s="326"/>
      <c r="R534" s="326"/>
      <c r="S534" s="326"/>
      <c r="T534" s="326"/>
      <c r="U534" s="326"/>
      <c r="V534" s="326"/>
      <c r="W534" s="326"/>
      <c r="X534" s="326"/>
      <c r="Y534" s="326"/>
      <c r="Z534" s="326"/>
      <c r="AA534" s="326"/>
      <c r="AB534" s="326"/>
    </row>
    <row r="535" spans="1:28">
      <c r="A535" s="326"/>
      <c r="B535" s="326"/>
      <c r="C535" s="326"/>
      <c r="D535" s="326"/>
      <c r="E535" s="326"/>
      <c r="F535" s="348"/>
      <c r="G535" s="348"/>
      <c r="H535" s="326"/>
      <c r="I535" s="326"/>
      <c r="J535" s="349"/>
      <c r="K535" s="326"/>
      <c r="L535" s="326"/>
      <c r="M535" s="326"/>
      <c r="N535" s="359"/>
      <c r="O535" s="326"/>
      <c r="P535" s="326"/>
      <c r="Q535" s="326"/>
      <c r="R535" s="326"/>
      <c r="S535" s="326"/>
      <c r="T535" s="326"/>
      <c r="U535" s="326"/>
      <c r="V535" s="326"/>
      <c r="W535" s="326"/>
      <c r="X535" s="326"/>
      <c r="Y535" s="326"/>
      <c r="Z535" s="326"/>
      <c r="AA535" s="326"/>
      <c r="AB535" s="326"/>
    </row>
    <row r="536" spans="1:28">
      <c r="A536" s="326"/>
      <c r="B536" s="326"/>
      <c r="C536" s="326"/>
      <c r="D536" s="326"/>
      <c r="E536" s="326"/>
      <c r="F536" s="348"/>
      <c r="G536" s="348"/>
      <c r="H536" s="326"/>
      <c r="I536" s="326"/>
      <c r="J536" s="349"/>
      <c r="K536" s="326"/>
      <c r="L536" s="326"/>
      <c r="M536" s="326"/>
      <c r="N536" s="359"/>
      <c r="O536" s="326"/>
      <c r="P536" s="326"/>
      <c r="Q536" s="326"/>
      <c r="R536" s="326"/>
      <c r="S536" s="326"/>
      <c r="T536" s="326"/>
      <c r="U536" s="326"/>
      <c r="V536" s="326"/>
      <c r="W536" s="326"/>
      <c r="X536" s="326"/>
      <c r="Y536" s="326"/>
      <c r="Z536" s="326"/>
      <c r="AA536" s="326"/>
      <c r="AB536" s="326"/>
    </row>
    <row r="537" spans="1:28">
      <c r="A537" s="326"/>
      <c r="B537" s="326"/>
      <c r="C537" s="326"/>
      <c r="D537" s="326"/>
      <c r="E537" s="326"/>
      <c r="F537" s="348"/>
      <c r="G537" s="348"/>
      <c r="H537" s="326"/>
      <c r="I537" s="326"/>
      <c r="J537" s="349"/>
      <c r="K537" s="326"/>
      <c r="L537" s="326"/>
      <c r="M537" s="326"/>
      <c r="N537" s="359"/>
      <c r="O537" s="326"/>
      <c r="P537" s="326"/>
      <c r="Q537" s="326"/>
      <c r="R537" s="326"/>
      <c r="S537" s="326"/>
      <c r="T537" s="326"/>
      <c r="U537" s="326"/>
      <c r="V537" s="326"/>
      <c r="W537" s="326"/>
      <c r="X537" s="326"/>
      <c r="Y537" s="326"/>
      <c r="Z537" s="326"/>
      <c r="AA537" s="326"/>
      <c r="AB537" s="326"/>
    </row>
    <row r="538" spans="1:28">
      <c r="A538" s="326"/>
      <c r="B538" s="326"/>
      <c r="C538" s="326"/>
      <c r="D538" s="326"/>
      <c r="E538" s="326"/>
      <c r="F538" s="348"/>
      <c r="G538" s="348"/>
      <c r="H538" s="326"/>
      <c r="I538" s="326"/>
      <c r="J538" s="349"/>
      <c r="K538" s="326"/>
      <c r="L538" s="326"/>
      <c r="M538" s="326"/>
      <c r="N538" s="359"/>
      <c r="O538" s="326"/>
      <c r="P538" s="326"/>
      <c r="Q538" s="326"/>
      <c r="R538" s="326"/>
      <c r="S538" s="326"/>
      <c r="T538" s="326"/>
      <c r="U538" s="326"/>
      <c r="V538" s="326"/>
      <c r="W538" s="326"/>
      <c r="X538" s="326"/>
      <c r="Y538" s="326"/>
      <c r="Z538" s="326"/>
      <c r="AA538" s="326"/>
      <c r="AB538" s="326"/>
    </row>
    <row r="539" spans="1:28">
      <c r="A539" s="326"/>
      <c r="B539" s="326"/>
      <c r="C539" s="326"/>
      <c r="D539" s="326"/>
      <c r="E539" s="326"/>
      <c r="F539" s="348"/>
      <c r="G539" s="348"/>
      <c r="H539" s="326"/>
      <c r="I539" s="326"/>
      <c r="J539" s="349"/>
      <c r="K539" s="326"/>
      <c r="L539" s="326"/>
      <c r="M539" s="326"/>
      <c r="N539" s="359"/>
      <c r="O539" s="326"/>
      <c r="P539" s="326"/>
      <c r="Q539" s="326"/>
      <c r="R539" s="326"/>
      <c r="S539" s="326"/>
      <c r="T539" s="326"/>
      <c r="U539" s="326"/>
      <c r="V539" s="326"/>
      <c r="W539" s="326"/>
      <c r="X539" s="326"/>
      <c r="Y539" s="326"/>
      <c r="Z539" s="326"/>
      <c r="AA539" s="326"/>
      <c r="AB539" s="326"/>
    </row>
    <row r="540" spans="1:28">
      <c r="A540" s="326"/>
      <c r="B540" s="326"/>
      <c r="C540" s="326"/>
      <c r="D540" s="326"/>
      <c r="E540" s="326"/>
      <c r="F540" s="348"/>
      <c r="G540" s="348"/>
      <c r="H540" s="326"/>
      <c r="I540" s="326"/>
      <c r="J540" s="349"/>
      <c r="K540" s="326"/>
      <c r="L540" s="326"/>
      <c r="M540" s="326"/>
      <c r="N540" s="359"/>
      <c r="O540" s="326"/>
      <c r="P540" s="326"/>
      <c r="Q540" s="326"/>
      <c r="R540" s="326"/>
      <c r="S540" s="326"/>
      <c r="T540" s="326"/>
      <c r="U540" s="326"/>
      <c r="V540" s="326"/>
      <c r="W540" s="326"/>
      <c r="X540" s="326"/>
      <c r="Y540" s="326"/>
      <c r="Z540" s="326"/>
      <c r="AA540" s="326"/>
      <c r="AB540" s="326"/>
    </row>
    <row r="541" spans="1:28">
      <c r="A541" s="326"/>
      <c r="B541" s="326"/>
      <c r="C541" s="326"/>
      <c r="D541" s="326"/>
      <c r="E541" s="326"/>
      <c r="F541" s="348"/>
      <c r="G541" s="348"/>
      <c r="H541" s="326"/>
      <c r="I541" s="326"/>
      <c r="J541" s="349"/>
      <c r="K541" s="326"/>
      <c r="L541" s="326"/>
      <c r="M541" s="326"/>
      <c r="N541" s="359"/>
      <c r="O541" s="326"/>
      <c r="P541" s="326"/>
      <c r="Q541" s="326"/>
      <c r="R541" s="326"/>
      <c r="S541" s="326"/>
      <c r="T541" s="326"/>
      <c r="U541" s="326"/>
      <c r="V541" s="326"/>
      <c r="W541" s="326"/>
      <c r="X541" s="326"/>
      <c r="Y541" s="326"/>
      <c r="Z541" s="326"/>
      <c r="AA541" s="326"/>
      <c r="AB541" s="326"/>
    </row>
    <row r="542" spans="1:28">
      <c r="A542" s="326"/>
      <c r="B542" s="326"/>
      <c r="C542" s="326"/>
      <c r="D542" s="326"/>
      <c r="E542" s="326"/>
      <c r="F542" s="348"/>
      <c r="G542" s="348"/>
      <c r="H542" s="326"/>
      <c r="I542" s="326"/>
      <c r="J542" s="349"/>
      <c r="K542" s="326"/>
      <c r="L542" s="326"/>
      <c r="M542" s="326"/>
      <c r="N542" s="359"/>
      <c r="O542" s="326"/>
      <c r="P542" s="326"/>
      <c r="Q542" s="326"/>
      <c r="R542" s="326"/>
      <c r="S542" s="326"/>
      <c r="T542" s="326"/>
      <c r="U542" s="326"/>
      <c r="V542" s="326"/>
      <c r="W542" s="326"/>
      <c r="X542" s="326"/>
      <c r="Y542" s="326"/>
      <c r="Z542" s="326"/>
      <c r="AA542" s="326"/>
      <c r="AB542" s="326"/>
    </row>
    <row r="543" spans="1:28">
      <c r="A543" s="326"/>
      <c r="B543" s="326"/>
      <c r="C543" s="326"/>
      <c r="D543" s="326"/>
      <c r="E543" s="326"/>
      <c r="F543" s="348"/>
      <c r="G543" s="348"/>
      <c r="H543" s="326"/>
      <c r="I543" s="326"/>
      <c r="J543" s="349"/>
      <c r="K543" s="326"/>
      <c r="L543" s="326"/>
      <c r="M543" s="326"/>
      <c r="N543" s="359"/>
      <c r="O543" s="326"/>
      <c r="P543" s="326"/>
      <c r="Q543" s="326"/>
      <c r="R543" s="326"/>
      <c r="S543" s="326"/>
      <c r="T543" s="326"/>
      <c r="U543" s="326"/>
      <c r="V543" s="326"/>
      <c r="W543" s="326"/>
      <c r="X543" s="326"/>
      <c r="Y543" s="326"/>
      <c r="Z543" s="326"/>
      <c r="AA543" s="326"/>
      <c r="AB543" s="326"/>
    </row>
    <row r="544" spans="1:28">
      <c r="A544" s="326"/>
      <c r="B544" s="326"/>
      <c r="C544" s="326"/>
      <c r="D544" s="326"/>
      <c r="E544" s="326"/>
      <c r="F544" s="348"/>
      <c r="G544" s="348"/>
      <c r="H544" s="326"/>
      <c r="I544" s="326"/>
      <c r="J544" s="349"/>
      <c r="K544" s="326"/>
      <c r="L544" s="326"/>
      <c r="M544" s="326"/>
      <c r="N544" s="359"/>
      <c r="O544" s="326"/>
      <c r="P544" s="326"/>
      <c r="Q544" s="326"/>
      <c r="R544" s="326"/>
      <c r="S544" s="326"/>
      <c r="T544" s="326"/>
      <c r="U544" s="326"/>
      <c r="V544" s="326"/>
      <c r="W544" s="326"/>
      <c r="X544" s="326"/>
      <c r="Y544" s="326"/>
      <c r="Z544" s="326"/>
      <c r="AA544" s="326"/>
      <c r="AB544" s="326"/>
    </row>
    <row r="545" spans="1:28">
      <c r="A545" s="326"/>
      <c r="B545" s="326"/>
      <c r="C545" s="326"/>
      <c r="D545" s="326"/>
      <c r="E545" s="326"/>
      <c r="F545" s="348"/>
      <c r="G545" s="348"/>
      <c r="H545" s="326"/>
      <c r="I545" s="326"/>
      <c r="J545" s="349"/>
      <c r="K545" s="326"/>
      <c r="L545" s="326"/>
      <c r="M545" s="326"/>
      <c r="N545" s="359"/>
      <c r="O545" s="326"/>
      <c r="P545" s="326"/>
      <c r="Q545" s="326"/>
      <c r="R545" s="326"/>
      <c r="S545" s="326"/>
      <c r="T545" s="326"/>
      <c r="U545" s="326"/>
      <c r="V545" s="326"/>
      <c r="W545" s="326"/>
      <c r="X545" s="326"/>
      <c r="Y545" s="326"/>
      <c r="Z545" s="326"/>
      <c r="AA545" s="326"/>
      <c r="AB545" s="326"/>
    </row>
    <row r="546" spans="1:28">
      <c r="A546" s="326"/>
      <c r="B546" s="326"/>
      <c r="C546" s="326"/>
      <c r="D546" s="326"/>
      <c r="E546" s="326"/>
      <c r="F546" s="348"/>
      <c r="G546" s="348"/>
      <c r="H546" s="326"/>
      <c r="I546" s="326"/>
      <c r="J546" s="349"/>
      <c r="K546" s="326"/>
      <c r="L546" s="326"/>
      <c r="M546" s="326"/>
      <c r="N546" s="359"/>
      <c r="O546" s="326"/>
      <c r="P546" s="326"/>
      <c r="Q546" s="326"/>
      <c r="R546" s="326"/>
      <c r="S546" s="326"/>
      <c r="T546" s="326"/>
      <c r="U546" s="326"/>
      <c r="V546" s="326"/>
      <c r="W546" s="326"/>
      <c r="X546" s="326"/>
      <c r="Y546" s="326"/>
      <c r="Z546" s="326"/>
      <c r="AA546" s="326"/>
      <c r="AB546" s="326"/>
    </row>
    <row r="547" spans="1:28">
      <c r="A547" s="326"/>
      <c r="B547" s="326"/>
      <c r="C547" s="326"/>
      <c r="D547" s="326"/>
      <c r="E547" s="326"/>
      <c r="F547" s="348"/>
      <c r="G547" s="348"/>
      <c r="H547" s="326"/>
      <c r="I547" s="326"/>
      <c r="J547" s="349"/>
      <c r="K547" s="326"/>
      <c r="L547" s="326"/>
      <c r="M547" s="326"/>
      <c r="N547" s="359"/>
      <c r="O547" s="326"/>
      <c r="P547" s="326"/>
      <c r="Q547" s="326"/>
      <c r="R547" s="326"/>
      <c r="S547" s="326"/>
      <c r="T547" s="326"/>
      <c r="U547" s="326"/>
      <c r="V547" s="326"/>
      <c r="W547" s="326"/>
      <c r="X547" s="326"/>
      <c r="Y547" s="326"/>
      <c r="Z547" s="326"/>
      <c r="AA547" s="326"/>
      <c r="AB547" s="326"/>
    </row>
    <row r="548" spans="1:28">
      <c r="A548" s="326"/>
      <c r="B548" s="326"/>
      <c r="C548" s="326"/>
      <c r="D548" s="326"/>
      <c r="E548" s="326"/>
      <c r="F548" s="348"/>
      <c r="G548" s="348"/>
      <c r="H548" s="326"/>
      <c r="I548" s="326"/>
      <c r="J548" s="349"/>
      <c r="K548" s="326"/>
      <c r="L548" s="326"/>
      <c r="M548" s="326"/>
      <c r="N548" s="359"/>
      <c r="O548" s="326"/>
      <c r="P548" s="326"/>
      <c r="Q548" s="326"/>
      <c r="R548" s="326"/>
      <c r="S548" s="326"/>
      <c r="T548" s="326"/>
      <c r="U548" s="326"/>
      <c r="V548" s="326"/>
      <c r="W548" s="326"/>
      <c r="X548" s="326"/>
      <c r="Y548" s="326"/>
      <c r="Z548" s="326"/>
      <c r="AA548" s="326"/>
      <c r="AB548" s="326"/>
    </row>
    <row r="549" spans="1:28">
      <c r="A549" s="326"/>
      <c r="B549" s="326"/>
      <c r="C549" s="326"/>
      <c r="D549" s="326"/>
      <c r="E549" s="326"/>
      <c r="F549" s="348"/>
      <c r="G549" s="348"/>
      <c r="H549" s="326"/>
      <c r="I549" s="326"/>
      <c r="J549" s="349"/>
      <c r="K549" s="326"/>
      <c r="L549" s="326"/>
      <c r="M549" s="326"/>
      <c r="N549" s="359"/>
      <c r="O549" s="326"/>
      <c r="P549" s="326"/>
      <c r="Q549" s="326"/>
      <c r="R549" s="326"/>
      <c r="S549" s="326"/>
      <c r="T549" s="326"/>
      <c r="U549" s="326"/>
      <c r="V549" s="326"/>
      <c r="W549" s="326"/>
      <c r="X549" s="326"/>
      <c r="Y549" s="326"/>
      <c r="Z549" s="326"/>
      <c r="AA549" s="326"/>
      <c r="AB549" s="326"/>
    </row>
    <row r="550" spans="1:28">
      <c r="A550" s="326"/>
      <c r="B550" s="326"/>
      <c r="C550" s="326"/>
      <c r="D550" s="326"/>
      <c r="E550" s="326"/>
      <c r="F550" s="348"/>
      <c r="G550" s="348"/>
      <c r="H550" s="326"/>
      <c r="I550" s="326"/>
      <c r="J550" s="349"/>
      <c r="K550" s="326"/>
      <c r="L550" s="326"/>
      <c r="M550" s="326"/>
      <c r="N550" s="359"/>
      <c r="O550" s="326"/>
      <c r="P550" s="326"/>
      <c r="Q550" s="326"/>
      <c r="R550" s="326"/>
      <c r="S550" s="326"/>
      <c r="T550" s="326"/>
      <c r="U550" s="326"/>
      <c r="V550" s="326"/>
      <c r="W550" s="326"/>
      <c r="X550" s="326"/>
      <c r="Y550" s="326"/>
      <c r="Z550" s="326"/>
      <c r="AA550" s="326"/>
      <c r="AB550" s="326"/>
    </row>
    <row r="551" spans="1:28">
      <c r="A551" s="326"/>
      <c r="B551" s="326"/>
      <c r="C551" s="326"/>
      <c r="D551" s="326"/>
      <c r="E551" s="326"/>
      <c r="F551" s="348"/>
      <c r="G551" s="348"/>
      <c r="H551" s="326"/>
      <c r="I551" s="326"/>
      <c r="J551" s="349"/>
      <c r="K551" s="326"/>
      <c r="L551" s="326"/>
      <c r="M551" s="326"/>
      <c r="N551" s="359"/>
      <c r="O551" s="326"/>
      <c r="P551" s="326"/>
      <c r="Q551" s="326"/>
      <c r="R551" s="326"/>
      <c r="S551" s="326"/>
      <c r="T551" s="326"/>
      <c r="U551" s="326"/>
      <c r="V551" s="326"/>
      <c r="W551" s="326"/>
      <c r="X551" s="326"/>
      <c r="Y551" s="326"/>
      <c r="Z551" s="326"/>
      <c r="AA551" s="326"/>
      <c r="AB551" s="326"/>
    </row>
    <row r="552" spans="1:28">
      <c r="A552" s="326"/>
      <c r="B552" s="326"/>
      <c r="C552" s="326"/>
      <c r="D552" s="326"/>
      <c r="E552" s="326"/>
      <c r="F552" s="348"/>
      <c r="G552" s="348"/>
      <c r="H552" s="326"/>
      <c r="I552" s="326"/>
      <c r="J552" s="349"/>
      <c r="K552" s="326"/>
      <c r="L552" s="326"/>
      <c r="M552" s="326"/>
      <c r="N552" s="359"/>
      <c r="O552" s="326"/>
      <c r="P552" s="326"/>
      <c r="Q552" s="326"/>
      <c r="R552" s="326"/>
      <c r="S552" s="326"/>
      <c r="T552" s="326"/>
      <c r="U552" s="326"/>
      <c r="V552" s="326"/>
      <c r="W552" s="326"/>
      <c r="X552" s="326"/>
      <c r="Y552" s="326"/>
      <c r="Z552" s="326"/>
      <c r="AA552" s="326"/>
      <c r="AB552" s="326"/>
    </row>
    <row r="553" spans="1:28">
      <c r="A553" s="326"/>
      <c r="B553" s="326"/>
      <c r="C553" s="326"/>
      <c r="D553" s="326"/>
      <c r="E553" s="326"/>
      <c r="F553" s="348"/>
      <c r="G553" s="348"/>
      <c r="H553" s="326"/>
      <c r="I553" s="326"/>
      <c r="J553" s="349"/>
      <c r="K553" s="326"/>
      <c r="L553" s="326"/>
      <c r="M553" s="326"/>
      <c r="N553" s="359"/>
      <c r="O553" s="326"/>
      <c r="P553" s="326"/>
      <c r="Q553" s="326"/>
      <c r="R553" s="326"/>
      <c r="S553" s="326"/>
      <c r="T553" s="326"/>
      <c r="U553" s="326"/>
      <c r="V553" s="326"/>
      <c r="W553" s="326"/>
      <c r="X553" s="326"/>
      <c r="Y553" s="326"/>
      <c r="Z553" s="326"/>
      <c r="AA553" s="326"/>
      <c r="AB553" s="326"/>
    </row>
    <row r="554" spans="1:28">
      <c r="A554" s="326"/>
      <c r="B554" s="326"/>
      <c r="C554" s="326"/>
      <c r="D554" s="326"/>
      <c r="E554" s="326"/>
      <c r="F554" s="348"/>
      <c r="G554" s="348"/>
      <c r="H554" s="326"/>
      <c r="I554" s="326"/>
      <c r="J554" s="349"/>
      <c r="K554" s="326"/>
      <c r="L554" s="326"/>
      <c r="M554" s="326"/>
      <c r="N554" s="359"/>
      <c r="O554" s="326"/>
      <c r="P554" s="326"/>
      <c r="Q554" s="326"/>
      <c r="R554" s="326"/>
      <c r="S554" s="326"/>
      <c r="T554" s="326"/>
      <c r="U554" s="326"/>
      <c r="V554" s="326"/>
      <c r="W554" s="326"/>
      <c r="X554" s="326"/>
      <c r="Y554" s="326"/>
      <c r="Z554" s="326"/>
      <c r="AA554" s="326"/>
      <c r="AB554" s="326"/>
    </row>
    <row r="555" spans="1:28">
      <c r="A555" s="326"/>
      <c r="B555" s="326"/>
      <c r="C555" s="326"/>
      <c r="D555" s="326"/>
      <c r="E555" s="326"/>
      <c r="F555" s="348"/>
      <c r="G555" s="348"/>
      <c r="H555" s="326"/>
      <c r="I555" s="326"/>
      <c r="J555" s="349"/>
      <c r="K555" s="326"/>
      <c r="L555" s="326"/>
      <c r="M555" s="326"/>
      <c r="N555" s="359"/>
      <c r="O555" s="326"/>
      <c r="P555" s="326"/>
      <c r="Q555" s="326"/>
      <c r="R555" s="326"/>
      <c r="S555" s="326"/>
      <c r="T555" s="326"/>
      <c r="U555" s="326"/>
      <c r="V555" s="326"/>
      <c r="W555" s="326"/>
      <c r="X555" s="326"/>
      <c r="Y555" s="326"/>
      <c r="Z555" s="326"/>
      <c r="AA555" s="326"/>
      <c r="AB555" s="326"/>
    </row>
    <row r="556" spans="1:28">
      <c r="A556" s="326"/>
      <c r="B556" s="326"/>
      <c r="C556" s="326"/>
      <c r="D556" s="326"/>
      <c r="E556" s="326"/>
      <c r="F556" s="348"/>
      <c r="G556" s="348"/>
      <c r="H556" s="326"/>
      <c r="I556" s="326"/>
      <c r="J556" s="349"/>
      <c r="K556" s="326"/>
      <c r="L556" s="326"/>
      <c r="M556" s="326"/>
      <c r="N556" s="359"/>
      <c r="O556" s="326"/>
      <c r="P556" s="326"/>
      <c r="Q556" s="326"/>
      <c r="R556" s="326"/>
      <c r="S556" s="326"/>
      <c r="T556" s="326"/>
      <c r="U556" s="326"/>
      <c r="V556" s="326"/>
      <c r="W556" s="326"/>
      <c r="X556" s="326"/>
      <c r="Y556" s="326"/>
      <c r="Z556" s="326"/>
      <c r="AA556" s="326"/>
      <c r="AB556" s="326"/>
    </row>
    <row r="557" spans="1:28">
      <c r="A557" s="326"/>
      <c r="B557" s="326"/>
      <c r="C557" s="326"/>
      <c r="D557" s="326"/>
      <c r="E557" s="326"/>
      <c r="F557" s="348"/>
      <c r="G557" s="348"/>
      <c r="H557" s="326"/>
      <c r="I557" s="326"/>
      <c r="J557" s="349"/>
      <c r="K557" s="326"/>
      <c r="L557" s="326"/>
      <c r="M557" s="326"/>
      <c r="N557" s="359"/>
      <c r="O557" s="326"/>
      <c r="P557" s="326"/>
      <c r="Q557" s="326"/>
      <c r="R557" s="326"/>
      <c r="S557" s="326"/>
      <c r="T557" s="326"/>
      <c r="U557" s="326"/>
      <c r="V557" s="326"/>
      <c r="W557" s="326"/>
      <c r="X557" s="326"/>
      <c r="Y557" s="326"/>
      <c r="Z557" s="326"/>
      <c r="AA557" s="326"/>
      <c r="AB557" s="326"/>
    </row>
    <row r="558" spans="1:28">
      <c r="A558" s="326"/>
      <c r="B558" s="326"/>
      <c r="C558" s="326"/>
      <c r="D558" s="326"/>
      <c r="E558" s="326"/>
      <c r="F558" s="348"/>
      <c r="G558" s="348"/>
      <c r="H558" s="326"/>
      <c r="I558" s="326"/>
      <c r="J558" s="349"/>
      <c r="K558" s="326"/>
      <c r="L558" s="326"/>
      <c r="M558" s="326"/>
      <c r="N558" s="359"/>
      <c r="O558" s="326"/>
      <c r="P558" s="326"/>
      <c r="Q558" s="326"/>
      <c r="R558" s="326"/>
      <c r="S558" s="326"/>
      <c r="T558" s="326"/>
      <c r="U558" s="326"/>
      <c r="V558" s="326"/>
      <c r="W558" s="326"/>
      <c r="X558" s="326"/>
      <c r="Y558" s="326"/>
      <c r="Z558" s="326"/>
      <c r="AA558" s="326"/>
      <c r="AB558" s="326"/>
    </row>
    <row r="559" spans="1:28">
      <c r="A559" s="326"/>
      <c r="B559" s="326"/>
      <c r="C559" s="326"/>
      <c r="D559" s="326"/>
      <c r="E559" s="326"/>
      <c r="F559" s="348"/>
      <c r="G559" s="348"/>
      <c r="H559" s="326"/>
      <c r="I559" s="326"/>
      <c r="J559" s="349"/>
      <c r="K559" s="326"/>
      <c r="L559" s="326"/>
      <c r="M559" s="326"/>
      <c r="N559" s="359"/>
      <c r="O559" s="326"/>
      <c r="P559" s="326"/>
      <c r="Q559" s="326"/>
      <c r="R559" s="326"/>
      <c r="S559" s="326"/>
      <c r="T559" s="326"/>
      <c r="U559" s="326"/>
      <c r="V559" s="326"/>
      <c r="W559" s="326"/>
      <c r="X559" s="326"/>
      <c r="Y559" s="326"/>
      <c r="Z559" s="326"/>
      <c r="AA559" s="326"/>
      <c r="AB559" s="326"/>
    </row>
    <row r="560" spans="1:28">
      <c r="A560" s="326"/>
      <c r="B560" s="326"/>
      <c r="C560" s="326"/>
      <c r="D560" s="326"/>
      <c r="E560" s="326"/>
      <c r="F560" s="348"/>
      <c r="G560" s="348"/>
      <c r="H560" s="326"/>
      <c r="I560" s="326"/>
      <c r="J560" s="349"/>
      <c r="K560" s="326"/>
      <c r="L560" s="326"/>
      <c r="M560" s="326"/>
      <c r="N560" s="359"/>
      <c r="O560" s="326"/>
      <c r="P560" s="326"/>
      <c r="Q560" s="326"/>
      <c r="R560" s="326"/>
      <c r="S560" s="326"/>
      <c r="T560" s="326"/>
      <c r="U560" s="326"/>
      <c r="V560" s="326"/>
      <c r="W560" s="326"/>
      <c r="X560" s="326"/>
      <c r="Y560" s="326"/>
      <c r="Z560" s="326"/>
      <c r="AA560" s="326"/>
      <c r="AB560" s="326"/>
    </row>
    <row r="561" spans="1:28">
      <c r="A561" s="326"/>
      <c r="B561" s="326"/>
      <c r="C561" s="326"/>
      <c r="D561" s="326"/>
      <c r="E561" s="326"/>
      <c r="F561" s="348"/>
      <c r="G561" s="348"/>
      <c r="H561" s="326"/>
      <c r="I561" s="326"/>
      <c r="J561" s="349"/>
      <c r="K561" s="326"/>
      <c r="L561" s="326"/>
      <c r="M561" s="326"/>
      <c r="N561" s="359"/>
      <c r="O561" s="326"/>
      <c r="P561" s="326"/>
      <c r="Q561" s="326"/>
      <c r="R561" s="326"/>
      <c r="S561" s="326"/>
      <c r="T561" s="326"/>
      <c r="U561" s="326"/>
      <c r="V561" s="326"/>
      <c r="W561" s="326"/>
      <c r="X561" s="326"/>
      <c r="Y561" s="326"/>
      <c r="Z561" s="326"/>
      <c r="AA561" s="326"/>
      <c r="AB561" s="326"/>
    </row>
    <row r="562" spans="1:28">
      <c r="A562" s="326"/>
      <c r="B562" s="326"/>
      <c r="C562" s="326"/>
      <c r="D562" s="326"/>
      <c r="E562" s="326"/>
      <c r="F562" s="348"/>
      <c r="G562" s="348"/>
      <c r="H562" s="326"/>
      <c r="I562" s="326"/>
      <c r="J562" s="349"/>
      <c r="K562" s="326"/>
      <c r="L562" s="326"/>
      <c r="M562" s="326"/>
      <c r="N562" s="359"/>
      <c r="O562" s="326"/>
      <c r="P562" s="326"/>
      <c r="Q562" s="326"/>
      <c r="R562" s="326"/>
      <c r="S562" s="326"/>
      <c r="T562" s="326"/>
      <c r="U562" s="326"/>
      <c r="V562" s="326"/>
      <c r="W562" s="326"/>
      <c r="X562" s="326"/>
      <c r="Y562" s="326"/>
      <c r="Z562" s="326"/>
      <c r="AA562" s="326"/>
      <c r="AB562" s="326"/>
    </row>
    <row r="563" spans="1:28">
      <c r="A563" s="326"/>
      <c r="B563" s="326"/>
      <c r="C563" s="326"/>
      <c r="D563" s="326"/>
      <c r="E563" s="326"/>
      <c r="F563" s="348"/>
      <c r="G563" s="348"/>
      <c r="H563" s="326"/>
      <c r="I563" s="326"/>
      <c r="J563" s="349"/>
      <c r="K563" s="326"/>
      <c r="L563" s="326"/>
      <c r="M563" s="326"/>
      <c r="N563" s="359"/>
      <c r="O563" s="326"/>
      <c r="P563" s="326"/>
      <c r="Q563" s="326"/>
      <c r="R563" s="326"/>
      <c r="S563" s="326"/>
      <c r="T563" s="326"/>
      <c r="U563" s="326"/>
      <c r="V563" s="326"/>
      <c r="W563" s="326"/>
      <c r="X563" s="326"/>
      <c r="Y563" s="326"/>
      <c r="Z563" s="326"/>
      <c r="AA563" s="326"/>
      <c r="AB563" s="326"/>
    </row>
    <row r="564" spans="1:28">
      <c r="A564" s="326"/>
      <c r="B564" s="326"/>
      <c r="C564" s="326"/>
      <c r="D564" s="326"/>
      <c r="E564" s="326"/>
      <c r="F564" s="348"/>
      <c r="G564" s="348"/>
      <c r="H564" s="326"/>
      <c r="I564" s="326"/>
      <c r="J564" s="349"/>
      <c r="K564" s="326"/>
      <c r="L564" s="326"/>
      <c r="M564" s="326"/>
      <c r="N564" s="359"/>
      <c r="O564" s="326"/>
      <c r="P564" s="326"/>
      <c r="Q564" s="326"/>
      <c r="R564" s="326"/>
      <c r="S564" s="326"/>
      <c r="T564" s="326"/>
      <c r="U564" s="326"/>
      <c r="V564" s="326"/>
      <c r="W564" s="326"/>
      <c r="X564" s="326"/>
      <c r="Y564" s="326"/>
      <c r="Z564" s="326"/>
      <c r="AA564" s="326"/>
      <c r="AB564" s="326"/>
    </row>
    <row r="565" spans="1:28">
      <c r="A565" s="326"/>
      <c r="B565" s="326"/>
      <c r="C565" s="326"/>
      <c r="D565" s="326"/>
      <c r="E565" s="326"/>
      <c r="F565" s="348"/>
      <c r="G565" s="348"/>
      <c r="H565" s="326"/>
      <c r="I565" s="326"/>
      <c r="J565" s="349"/>
      <c r="K565" s="326"/>
      <c r="L565" s="326"/>
      <c r="M565" s="326"/>
      <c r="N565" s="359"/>
      <c r="O565" s="326"/>
      <c r="P565" s="326"/>
      <c r="Q565" s="326"/>
      <c r="R565" s="326"/>
      <c r="S565" s="326"/>
      <c r="T565" s="326"/>
      <c r="U565" s="326"/>
      <c r="V565" s="326"/>
      <c r="W565" s="326"/>
      <c r="X565" s="326"/>
      <c r="Y565" s="326"/>
      <c r="Z565" s="326"/>
      <c r="AA565" s="326"/>
      <c r="AB565" s="326"/>
    </row>
    <row r="566" spans="1:28">
      <c r="A566" s="326"/>
      <c r="B566" s="326"/>
      <c r="C566" s="326"/>
      <c r="D566" s="326"/>
      <c r="E566" s="326"/>
      <c r="F566" s="348"/>
      <c r="G566" s="348"/>
      <c r="H566" s="326"/>
      <c r="I566" s="326"/>
      <c r="J566" s="349"/>
      <c r="K566" s="326"/>
      <c r="L566" s="326"/>
      <c r="M566" s="326"/>
      <c r="N566" s="359"/>
      <c r="O566" s="326"/>
      <c r="P566" s="326"/>
      <c r="Q566" s="326"/>
      <c r="R566" s="326"/>
      <c r="S566" s="326"/>
      <c r="T566" s="326"/>
      <c r="U566" s="326"/>
      <c r="V566" s="326"/>
      <c r="W566" s="326"/>
      <c r="X566" s="326"/>
      <c r="Y566" s="326"/>
      <c r="Z566" s="326"/>
      <c r="AA566" s="326"/>
      <c r="AB566" s="326"/>
    </row>
    <row r="567" spans="1:28">
      <c r="A567" s="326"/>
      <c r="B567" s="326"/>
      <c r="C567" s="326"/>
      <c r="D567" s="326"/>
      <c r="E567" s="326"/>
      <c r="F567" s="348"/>
      <c r="G567" s="348"/>
      <c r="H567" s="326"/>
      <c r="I567" s="326"/>
      <c r="J567" s="349"/>
      <c r="K567" s="326"/>
      <c r="L567" s="326"/>
      <c r="M567" s="326"/>
      <c r="N567" s="359"/>
      <c r="O567" s="326"/>
      <c r="P567" s="326"/>
      <c r="Q567" s="326"/>
      <c r="R567" s="326"/>
      <c r="S567" s="326"/>
      <c r="T567" s="326"/>
      <c r="U567" s="326"/>
      <c r="V567" s="326"/>
      <c r="W567" s="326"/>
      <c r="X567" s="326"/>
      <c r="Y567" s="326"/>
      <c r="Z567" s="326"/>
      <c r="AA567" s="326"/>
      <c r="AB567" s="326"/>
    </row>
    <row r="568" spans="1:28">
      <c r="A568" s="326"/>
      <c r="B568" s="326"/>
      <c r="C568" s="326"/>
      <c r="D568" s="326"/>
      <c r="E568" s="326"/>
      <c r="F568" s="348"/>
      <c r="G568" s="348"/>
      <c r="H568" s="326"/>
      <c r="I568" s="326"/>
      <c r="J568" s="349"/>
      <c r="K568" s="326"/>
      <c r="L568" s="326"/>
      <c r="M568" s="326"/>
      <c r="N568" s="359"/>
      <c r="O568" s="326"/>
      <c r="P568" s="326"/>
      <c r="Q568" s="326"/>
      <c r="R568" s="326"/>
      <c r="S568" s="326"/>
      <c r="T568" s="326"/>
      <c r="U568" s="326"/>
      <c r="V568" s="326"/>
      <c r="W568" s="326"/>
      <c r="X568" s="326"/>
      <c r="Y568" s="326"/>
      <c r="Z568" s="326"/>
      <c r="AA568" s="326"/>
      <c r="AB568" s="326"/>
    </row>
    <row r="569" spans="1:28">
      <c r="A569" s="326"/>
      <c r="B569" s="326"/>
      <c r="C569" s="326"/>
      <c r="D569" s="326"/>
      <c r="E569" s="326"/>
      <c r="F569" s="348"/>
      <c r="G569" s="348"/>
      <c r="H569" s="326"/>
      <c r="I569" s="326"/>
      <c r="J569" s="349"/>
      <c r="K569" s="326"/>
      <c r="L569" s="326"/>
      <c r="M569" s="326"/>
      <c r="N569" s="359"/>
      <c r="O569" s="326"/>
      <c r="P569" s="326"/>
      <c r="Q569" s="326"/>
      <c r="R569" s="326"/>
      <c r="S569" s="326"/>
      <c r="T569" s="326"/>
      <c r="U569" s="326"/>
      <c r="V569" s="326"/>
      <c r="W569" s="326"/>
      <c r="X569" s="326"/>
      <c r="Y569" s="326"/>
      <c r="Z569" s="326"/>
      <c r="AA569" s="326"/>
      <c r="AB569" s="326"/>
    </row>
    <row r="570" spans="1:28">
      <c r="A570" s="326"/>
      <c r="B570" s="326"/>
      <c r="C570" s="326"/>
      <c r="D570" s="326"/>
      <c r="E570" s="326"/>
      <c r="F570" s="348"/>
      <c r="G570" s="348"/>
      <c r="H570" s="326"/>
      <c r="I570" s="326"/>
      <c r="J570" s="349"/>
      <c r="K570" s="326"/>
      <c r="L570" s="326"/>
      <c r="M570" s="326"/>
      <c r="N570" s="359"/>
      <c r="O570" s="326"/>
      <c r="P570" s="326"/>
      <c r="Q570" s="326"/>
      <c r="R570" s="326"/>
      <c r="S570" s="326"/>
      <c r="T570" s="326"/>
      <c r="U570" s="326"/>
      <c r="V570" s="326"/>
      <c r="W570" s="326"/>
      <c r="X570" s="326"/>
      <c r="Y570" s="326"/>
      <c r="Z570" s="326"/>
      <c r="AA570" s="326"/>
      <c r="AB570" s="326"/>
    </row>
    <row r="571" spans="1:28">
      <c r="A571" s="326"/>
      <c r="B571" s="326"/>
      <c r="C571" s="326"/>
      <c r="D571" s="326"/>
      <c r="E571" s="326"/>
      <c r="F571" s="348"/>
      <c r="G571" s="348"/>
      <c r="H571" s="326"/>
      <c r="I571" s="326"/>
      <c r="J571" s="349"/>
      <c r="K571" s="326"/>
      <c r="L571" s="326"/>
      <c r="M571" s="326"/>
      <c r="N571" s="359"/>
      <c r="O571" s="326"/>
      <c r="P571" s="326"/>
      <c r="Q571" s="326"/>
      <c r="R571" s="326"/>
      <c r="S571" s="326"/>
      <c r="T571" s="326"/>
      <c r="U571" s="326"/>
      <c r="V571" s="326"/>
      <c r="W571" s="326"/>
      <c r="X571" s="326"/>
      <c r="Y571" s="326"/>
      <c r="Z571" s="326"/>
      <c r="AA571" s="326"/>
      <c r="AB571" s="326"/>
    </row>
    <row r="572" spans="1:28">
      <c r="A572" s="326"/>
      <c r="B572" s="326"/>
      <c r="C572" s="326"/>
      <c r="D572" s="326"/>
      <c r="E572" s="326"/>
      <c r="F572" s="348"/>
      <c r="G572" s="348"/>
      <c r="H572" s="326"/>
      <c r="I572" s="326"/>
      <c r="J572" s="349"/>
      <c r="K572" s="326"/>
      <c r="L572" s="326"/>
      <c r="M572" s="326"/>
      <c r="N572" s="359"/>
      <c r="O572" s="326"/>
      <c r="P572" s="326"/>
      <c r="Q572" s="326"/>
      <c r="R572" s="326"/>
      <c r="S572" s="326"/>
      <c r="T572" s="326"/>
      <c r="U572" s="326"/>
      <c r="V572" s="326"/>
      <c r="W572" s="326"/>
      <c r="X572" s="326"/>
      <c r="Y572" s="326"/>
      <c r="Z572" s="326"/>
      <c r="AA572" s="326"/>
      <c r="AB572" s="326"/>
    </row>
    <row r="573" spans="1:28">
      <c r="A573" s="326"/>
      <c r="B573" s="326"/>
      <c r="C573" s="326"/>
      <c r="D573" s="326"/>
      <c r="E573" s="326"/>
      <c r="F573" s="348"/>
      <c r="G573" s="348"/>
      <c r="H573" s="326"/>
      <c r="I573" s="326"/>
      <c r="J573" s="349"/>
      <c r="K573" s="326"/>
      <c r="L573" s="326"/>
      <c r="M573" s="326"/>
      <c r="N573" s="359"/>
      <c r="O573" s="326"/>
      <c r="P573" s="326"/>
      <c r="Q573" s="326"/>
      <c r="R573" s="326"/>
      <c r="S573" s="326"/>
      <c r="T573" s="326"/>
      <c r="U573" s="326"/>
      <c r="V573" s="326"/>
      <c r="W573" s="326"/>
      <c r="X573" s="326"/>
      <c r="Y573" s="326"/>
      <c r="Z573" s="326"/>
      <c r="AA573" s="326"/>
      <c r="AB573" s="326"/>
    </row>
    <row r="574" spans="1:28">
      <c r="A574" s="326"/>
      <c r="B574" s="326"/>
      <c r="C574" s="326"/>
      <c r="D574" s="326"/>
      <c r="E574" s="326"/>
      <c r="F574" s="348"/>
      <c r="G574" s="348"/>
      <c r="H574" s="326"/>
      <c r="I574" s="326"/>
      <c r="J574" s="349"/>
      <c r="K574" s="326"/>
      <c r="L574" s="326"/>
      <c r="M574" s="326"/>
      <c r="N574" s="359"/>
      <c r="O574" s="326"/>
      <c r="P574" s="326"/>
      <c r="Q574" s="326"/>
      <c r="R574" s="326"/>
      <c r="S574" s="326"/>
      <c r="T574" s="326"/>
      <c r="U574" s="326"/>
      <c r="V574" s="326"/>
      <c r="W574" s="326"/>
      <c r="X574" s="326"/>
      <c r="Y574" s="326"/>
      <c r="Z574" s="326"/>
      <c r="AA574" s="326"/>
      <c r="AB574" s="326"/>
    </row>
    <row r="575" spans="1:28">
      <c r="A575" s="326"/>
      <c r="B575" s="326"/>
      <c r="C575" s="326"/>
      <c r="D575" s="326"/>
      <c r="E575" s="326"/>
      <c r="F575" s="348"/>
      <c r="G575" s="348"/>
      <c r="H575" s="326"/>
      <c r="I575" s="326"/>
      <c r="J575" s="349"/>
      <c r="K575" s="326"/>
      <c r="L575" s="326"/>
      <c r="M575" s="326"/>
      <c r="N575" s="359"/>
      <c r="O575" s="326"/>
      <c r="P575" s="326"/>
      <c r="Q575" s="326"/>
      <c r="R575" s="326"/>
      <c r="S575" s="326"/>
      <c r="T575" s="326"/>
      <c r="U575" s="326"/>
      <c r="V575" s="326"/>
      <c r="W575" s="326"/>
      <c r="X575" s="326"/>
      <c r="Y575" s="326"/>
      <c r="Z575" s="326"/>
      <c r="AA575" s="326"/>
      <c r="AB575" s="326"/>
    </row>
    <row r="576" spans="1:28">
      <c r="A576" s="326"/>
      <c r="B576" s="326"/>
      <c r="C576" s="326"/>
      <c r="D576" s="326"/>
      <c r="E576" s="326"/>
      <c r="F576" s="348"/>
      <c r="G576" s="348"/>
      <c r="H576" s="326"/>
      <c r="I576" s="326"/>
      <c r="J576" s="349"/>
      <c r="K576" s="326"/>
      <c r="L576" s="326"/>
      <c r="M576" s="326"/>
      <c r="N576" s="359"/>
      <c r="O576" s="326"/>
      <c r="P576" s="326"/>
      <c r="Q576" s="326"/>
      <c r="R576" s="326"/>
      <c r="S576" s="326"/>
      <c r="T576" s="326"/>
      <c r="U576" s="326"/>
      <c r="V576" s="326"/>
      <c r="W576" s="326"/>
      <c r="X576" s="326"/>
      <c r="Y576" s="326"/>
      <c r="Z576" s="326"/>
      <c r="AA576" s="326"/>
      <c r="AB576" s="326"/>
    </row>
    <row r="577" spans="1:28">
      <c r="A577" s="326"/>
      <c r="B577" s="326"/>
      <c r="C577" s="326"/>
      <c r="D577" s="326"/>
      <c r="E577" s="326"/>
      <c r="F577" s="348"/>
      <c r="G577" s="348"/>
      <c r="H577" s="326"/>
      <c r="I577" s="326"/>
      <c r="J577" s="349"/>
      <c r="K577" s="326"/>
      <c r="L577" s="326"/>
      <c r="M577" s="326"/>
      <c r="N577" s="359"/>
      <c r="O577" s="326"/>
      <c r="P577" s="326"/>
      <c r="Q577" s="326"/>
      <c r="R577" s="326"/>
      <c r="S577" s="326"/>
      <c r="T577" s="326"/>
      <c r="U577" s="326"/>
      <c r="V577" s="326"/>
      <c r="W577" s="326"/>
      <c r="X577" s="326"/>
      <c r="Y577" s="326"/>
      <c r="Z577" s="326"/>
      <c r="AA577" s="326"/>
      <c r="AB577" s="326"/>
    </row>
    <row r="578" spans="1:28">
      <c r="A578" s="326"/>
      <c r="B578" s="326"/>
      <c r="C578" s="326"/>
      <c r="D578" s="326"/>
      <c r="E578" s="326"/>
      <c r="F578" s="348"/>
      <c r="G578" s="348"/>
      <c r="H578" s="326"/>
      <c r="I578" s="326"/>
      <c r="J578" s="349"/>
      <c r="K578" s="326"/>
      <c r="L578" s="326"/>
      <c r="M578" s="326"/>
      <c r="N578" s="359"/>
      <c r="O578" s="326"/>
      <c r="P578" s="326"/>
      <c r="Q578" s="326"/>
      <c r="R578" s="326"/>
      <c r="S578" s="326"/>
      <c r="T578" s="326"/>
      <c r="U578" s="326"/>
      <c r="V578" s="326"/>
      <c r="W578" s="326"/>
      <c r="X578" s="326"/>
      <c r="Y578" s="326"/>
      <c r="Z578" s="326"/>
      <c r="AA578" s="326"/>
      <c r="AB578" s="326"/>
    </row>
    <row r="579" spans="1:28">
      <c r="A579" s="326"/>
      <c r="B579" s="326"/>
      <c r="C579" s="326"/>
      <c r="D579" s="326"/>
      <c r="E579" s="326"/>
      <c r="F579" s="348"/>
      <c r="G579" s="348"/>
      <c r="H579" s="326"/>
      <c r="I579" s="326"/>
      <c r="J579" s="349"/>
      <c r="K579" s="326"/>
      <c r="L579" s="326"/>
      <c r="M579" s="326"/>
      <c r="N579" s="359"/>
      <c r="O579" s="326"/>
      <c r="P579" s="326"/>
      <c r="Q579" s="326"/>
      <c r="R579" s="326"/>
      <c r="S579" s="326"/>
      <c r="T579" s="326"/>
      <c r="U579" s="326"/>
      <c r="V579" s="326"/>
      <c r="W579" s="326"/>
      <c r="X579" s="326"/>
      <c r="Y579" s="326"/>
      <c r="Z579" s="326"/>
      <c r="AA579" s="326"/>
      <c r="AB579" s="326"/>
    </row>
    <row r="580" spans="1:28">
      <c r="A580" s="326"/>
      <c r="B580" s="326"/>
      <c r="C580" s="326"/>
      <c r="D580" s="326"/>
      <c r="E580" s="326"/>
      <c r="F580" s="348"/>
      <c r="G580" s="348"/>
      <c r="H580" s="326"/>
      <c r="I580" s="326"/>
      <c r="J580" s="349"/>
      <c r="K580" s="326"/>
      <c r="L580" s="326"/>
      <c r="M580" s="326"/>
      <c r="N580" s="359"/>
      <c r="O580" s="326"/>
      <c r="P580" s="326"/>
      <c r="Q580" s="326"/>
      <c r="R580" s="326"/>
      <c r="S580" s="326"/>
      <c r="T580" s="326"/>
      <c r="U580" s="326"/>
      <c r="V580" s="326"/>
      <c r="W580" s="326"/>
      <c r="X580" s="326"/>
      <c r="Y580" s="326"/>
      <c r="Z580" s="326"/>
      <c r="AA580" s="326"/>
      <c r="AB580" s="326"/>
    </row>
    <row r="581" spans="1:28">
      <c r="A581" s="326"/>
      <c r="B581" s="326"/>
      <c r="C581" s="326"/>
      <c r="D581" s="326"/>
      <c r="E581" s="326"/>
      <c r="F581" s="348"/>
      <c r="G581" s="348"/>
      <c r="H581" s="326"/>
      <c r="I581" s="326"/>
      <c r="J581" s="349"/>
      <c r="K581" s="326"/>
      <c r="L581" s="326"/>
      <c r="M581" s="326"/>
      <c r="N581" s="359"/>
      <c r="O581" s="326"/>
      <c r="P581" s="326"/>
      <c r="Q581" s="326"/>
      <c r="R581" s="326"/>
      <c r="S581" s="326"/>
      <c r="T581" s="326"/>
      <c r="U581" s="326"/>
      <c r="V581" s="326"/>
      <c r="W581" s="326"/>
      <c r="X581" s="326"/>
      <c r="Y581" s="326"/>
      <c r="Z581" s="326"/>
      <c r="AA581" s="326"/>
      <c r="AB581" s="326"/>
    </row>
    <row r="582" spans="1:28">
      <c r="A582" s="326"/>
      <c r="B582" s="326"/>
      <c r="C582" s="326"/>
      <c r="D582" s="326"/>
      <c r="E582" s="326"/>
      <c r="F582" s="348"/>
      <c r="G582" s="348"/>
      <c r="H582" s="326"/>
      <c r="I582" s="326"/>
      <c r="J582" s="349"/>
      <c r="K582" s="326"/>
      <c r="L582" s="326"/>
      <c r="M582" s="326"/>
      <c r="N582" s="359"/>
      <c r="O582" s="326"/>
      <c r="P582" s="326"/>
      <c r="Q582" s="326"/>
      <c r="R582" s="326"/>
      <c r="S582" s="326"/>
      <c r="T582" s="326"/>
      <c r="U582" s="326"/>
      <c r="V582" s="326"/>
      <c r="W582" s="326"/>
      <c r="X582" s="326"/>
      <c r="Y582" s="326"/>
      <c r="Z582" s="326"/>
      <c r="AA582" s="326"/>
      <c r="AB582" s="326"/>
    </row>
    <row r="583" spans="1:28">
      <c r="A583" s="326"/>
      <c r="B583" s="326"/>
      <c r="C583" s="326"/>
      <c r="D583" s="326"/>
      <c r="E583" s="326"/>
      <c r="F583" s="348"/>
      <c r="G583" s="348"/>
      <c r="H583" s="326"/>
      <c r="I583" s="326"/>
      <c r="J583" s="349"/>
      <c r="K583" s="326"/>
      <c r="L583" s="326"/>
      <c r="M583" s="326"/>
      <c r="N583" s="359"/>
      <c r="O583" s="326"/>
      <c r="P583" s="326"/>
      <c r="Q583" s="326"/>
      <c r="R583" s="326"/>
      <c r="S583" s="326"/>
      <c r="T583" s="326"/>
      <c r="U583" s="326"/>
      <c r="V583" s="326"/>
      <c r="W583" s="326"/>
      <c r="X583" s="326"/>
      <c r="Y583" s="326"/>
      <c r="Z583" s="326"/>
      <c r="AA583" s="326"/>
      <c r="AB583" s="326"/>
    </row>
    <row r="584" spans="1:28">
      <c r="A584" s="326"/>
      <c r="B584" s="326"/>
      <c r="C584" s="326"/>
      <c r="D584" s="326"/>
      <c r="E584" s="326"/>
      <c r="F584" s="348"/>
      <c r="G584" s="348"/>
      <c r="H584" s="326"/>
      <c r="I584" s="326"/>
      <c r="J584" s="349"/>
      <c r="K584" s="326"/>
      <c r="L584" s="326"/>
      <c r="M584" s="326"/>
      <c r="N584" s="359"/>
      <c r="O584" s="326"/>
      <c r="P584" s="326"/>
      <c r="Q584" s="326"/>
      <c r="R584" s="326"/>
      <c r="S584" s="326"/>
      <c r="T584" s="326"/>
      <c r="U584" s="326"/>
      <c r="V584" s="326"/>
      <c r="W584" s="326"/>
      <c r="X584" s="326"/>
      <c r="Y584" s="326"/>
      <c r="Z584" s="326"/>
      <c r="AA584" s="326"/>
      <c r="AB584" s="326"/>
    </row>
    <row r="585" spans="1:28">
      <c r="A585" s="326"/>
      <c r="B585" s="326"/>
      <c r="C585" s="326"/>
      <c r="D585" s="326"/>
      <c r="E585" s="326"/>
      <c r="F585" s="348"/>
      <c r="G585" s="348"/>
      <c r="H585" s="326"/>
      <c r="I585" s="326"/>
      <c r="J585" s="349"/>
      <c r="K585" s="326"/>
      <c r="L585" s="326"/>
      <c r="M585" s="326"/>
      <c r="N585" s="359"/>
      <c r="O585" s="326"/>
      <c r="P585" s="326"/>
      <c r="Q585" s="326"/>
      <c r="R585" s="326"/>
      <c r="S585" s="326"/>
      <c r="T585" s="326"/>
      <c r="U585" s="326"/>
      <c r="V585" s="326"/>
      <c r="W585" s="326"/>
      <c r="X585" s="326"/>
      <c r="Y585" s="326"/>
      <c r="Z585" s="326"/>
      <c r="AA585" s="326"/>
      <c r="AB585" s="326"/>
    </row>
    <row r="586" spans="1:28">
      <c r="A586" s="326"/>
      <c r="B586" s="326"/>
      <c r="C586" s="326"/>
      <c r="D586" s="326"/>
      <c r="E586" s="326"/>
      <c r="F586" s="348"/>
      <c r="G586" s="348"/>
      <c r="H586" s="326"/>
      <c r="I586" s="326"/>
      <c r="J586" s="349"/>
      <c r="K586" s="326"/>
      <c r="L586" s="326"/>
      <c r="M586" s="326"/>
      <c r="N586" s="359"/>
      <c r="O586" s="326"/>
      <c r="P586" s="326"/>
      <c r="Q586" s="326"/>
      <c r="R586" s="326"/>
      <c r="S586" s="326"/>
      <c r="T586" s="326"/>
      <c r="U586" s="326"/>
      <c r="V586" s="326"/>
      <c r="W586" s="326"/>
      <c r="X586" s="326"/>
      <c r="Y586" s="326"/>
      <c r="Z586" s="326"/>
      <c r="AA586" s="326"/>
      <c r="AB586" s="326"/>
    </row>
    <row r="587" spans="1:28">
      <c r="A587" s="326"/>
      <c r="B587" s="326"/>
      <c r="C587" s="326"/>
      <c r="D587" s="326"/>
      <c r="E587" s="326"/>
      <c r="F587" s="348"/>
      <c r="G587" s="348"/>
      <c r="H587" s="326"/>
      <c r="I587" s="326"/>
      <c r="J587" s="349"/>
      <c r="K587" s="326"/>
      <c r="L587" s="326"/>
      <c r="M587" s="326"/>
      <c r="N587" s="359"/>
      <c r="O587" s="326"/>
      <c r="P587" s="326"/>
      <c r="Q587" s="326"/>
      <c r="R587" s="326"/>
      <c r="S587" s="326"/>
      <c r="T587" s="326"/>
      <c r="U587" s="326"/>
      <c r="V587" s="326"/>
      <c r="W587" s="326"/>
      <c r="X587" s="326"/>
      <c r="Y587" s="326"/>
      <c r="Z587" s="326"/>
      <c r="AA587" s="326"/>
      <c r="AB587" s="326"/>
    </row>
    <row r="588" spans="1:28">
      <c r="A588" s="326"/>
      <c r="B588" s="326"/>
      <c r="C588" s="326"/>
      <c r="D588" s="326"/>
      <c r="E588" s="326"/>
      <c r="F588" s="348"/>
      <c r="G588" s="348"/>
      <c r="H588" s="326"/>
      <c r="I588" s="326"/>
      <c r="J588" s="349"/>
      <c r="K588" s="326"/>
      <c r="L588" s="326"/>
      <c r="M588" s="326"/>
      <c r="N588" s="359"/>
      <c r="O588" s="326"/>
      <c r="P588" s="326"/>
      <c r="Q588" s="326"/>
      <c r="R588" s="326"/>
      <c r="S588" s="326"/>
      <c r="T588" s="326"/>
      <c r="U588" s="326"/>
      <c r="V588" s="326"/>
      <c r="W588" s="326"/>
      <c r="X588" s="326"/>
      <c r="Y588" s="326"/>
      <c r="Z588" s="326"/>
      <c r="AA588" s="326"/>
      <c r="AB588" s="326"/>
    </row>
    <row r="589" spans="1:28">
      <c r="A589" s="326"/>
      <c r="B589" s="326"/>
      <c r="C589" s="326"/>
      <c r="D589" s="326"/>
      <c r="E589" s="326"/>
      <c r="F589" s="348"/>
      <c r="G589" s="348"/>
      <c r="H589" s="326"/>
      <c r="I589" s="326"/>
      <c r="J589" s="349"/>
      <c r="K589" s="326"/>
      <c r="L589" s="326"/>
      <c r="M589" s="326"/>
      <c r="N589" s="359"/>
      <c r="O589" s="326"/>
      <c r="P589" s="326"/>
      <c r="Q589" s="326"/>
      <c r="R589" s="326"/>
      <c r="S589" s="326"/>
      <c r="T589" s="326"/>
      <c r="U589" s="326"/>
      <c r="V589" s="326"/>
      <c r="W589" s="326"/>
      <c r="X589" s="326"/>
      <c r="Y589" s="326"/>
      <c r="Z589" s="326"/>
      <c r="AA589" s="326"/>
      <c r="AB589" s="326"/>
    </row>
    <row r="590" spans="1:28">
      <c r="A590" s="326"/>
      <c r="B590" s="326"/>
      <c r="C590" s="326"/>
      <c r="D590" s="326"/>
      <c r="E590" s="326"/>
      <c r="F590" s="348"/>
      <c r="G590" s="348"/>
      <c r="H590" s="326"/>
      <c r="I590" s="326"/>
      <c r="J590" s="349"/>
      <c r="K590" s="326"/>
      <c r="L590" s="326"/>
      <c r="M590" s="326"/>
      <c r="N590" s="359"/>
      <c r="O590" s="326"/>
      <c r="P590" s="326"/>
      <c r="Q590" s="326"/>
      <c r="R590" s="326"/>
      <c r="S590" s="326"/>
      <c r="T590" s="326"/>
      <c r="U590" s="326"/>
      <c r="V590" s="326"/>
      <c r="W590" s="326"/>
      <c r="X590" s="326"/>
      <c r="Y590" s="326"/>
      <c r="Z590" s="326"/>
      <c r="AA590" s="326"/>
      <c r="AB590" s="326"/>
    </row>
    <row r="591" spans="1:28">
      <c r="A591" s="326"/>
      <c r="B591" s="326"/>
      <c r="C591" s="326"/>
      <c r="D591" s="326"/>
      <c r="E591" s="326"/>
      <c r="F591" s="348"/>
      <c r="G591" s="348"/>
      <c r="H591" s="326"/>
      <c r="I591" s="326"/>
      <c r="J591" s="349"/>
      <c r="K591" s="326"/>
      <c r="L591" s="326"/>
      <c r="M591" s="326"/>
      <c r="N591" s="359"/>
      <c r="O591" s="326"/>
      <c r="P591" s="326"/>
      <c r="Q591" s="326"/>
      <c r="R591" s="326"/>
      <c r="S591" s="326"/>
      <c r="T591" s="326"/>
      <c r="U591" s="326"/>
      <c r="V591" s="326"/>
      <c r="W591" s="326"/>
      <c r="X591" s="326"/>
      <c r="Y591" s="326"/>
      <c r="Z591" s="326"/>
      <c r="AA591" s="326"/>
      <c r="AB591" s="326"/>
    </row>
    <row r="592" spans="1:28">
      <c r="A592" s="326"/>
      <c r="B592" s="326"/>
      <c r="C592" s="326"/>
      <c r="D592" s="326"/>
      <c r="E592" s="326"/>
      <c r="F592" s="348"/>
      <c r="G592" s="348"/>
      <c r="H592" s="326"/>
      <c r="I592" s="326"/>
      <c r="J592" s="349"/>
      <c r="K592" s="326"/>
      <c r="L592" s="326"/>
      <c r="M592" s="326"/>
      <c r="N592" s="359"/>
      <c r="O592" s="326"/>
      <c r="P592" s="326"/>
      <c r="Q592" s="326"/>
      <c r="R592" s="326"/>
      <c r="S592" s="326"/>
      <c r="T592" s="326"/>
      <c r="U592" s="326"/>
      <c r="V592" s="326"/>
      <c r="W592" s="326"/>
      <c r="X592" s="326"/>
      <c r="Y592" s="326"/>
      <c r="Z592" s="326"/>
      <c r="AA592" s="326"/>
      <c r="AB592" s="326"/>
    </row>
    <row r="593" spans="1:28">
      <c r="A593" s="326"/>
      <c r="B593" s="326"/>
      <c r="C593" s="326"/>
      <c r="D593" s="326"/>
      <c r="E593" s="326"/>
      <c r="F593" s="348"/>
      <c r="G593" s="348"/>
      <c r="H593" s="326"/>
      <c r="I593" s="326"/>
      <c r="J593" s="349"/>
      <c r="K593" s="326"/>
      <c r="L593" s="326"/>
      <c r="M593" s="326"/>
      <c r="N593" s="359"/>
      <c r="O593" s="326"/>
      <c r="P593" s="326"/>
      <c r="Q593" s="326"/>
      <c r="R593" s="326"/>
      <c r="S593" s="326"/>
      <c r="T593" s="326"/>
      <c r="U593" s="326"/>
      <c r="V593" s="326"/>
      <c r="W593" s="326"/>
      <c r="X593" s="326"/>
      <c r="Y593" s="326"/>
      <c r="Z593" s="326"/>
      <c r="AA593" s="326"/>
      <c r="AB593" s="326"/>
    </row>
    <row r="594" spans="1:28">
      <c r="A594" s="326"/>
      <c r="B594" s="326"/>
      <c r="C594" s="326"/>
      <c r="D594" s="326"/>
      <c r="E594" s="326"/>
      <c r="F594" s="348"/>
      <c r="G594" s="348"/>
      <c r="H594" s="326"/>
      <c r="I594" s="326"/>
      <c r="J594" s="349"/>
      <c r="K594" s="326"/>
      <c r="L594" s="326"/>
      <c r="M594" s="326"/>
      <c r="N594" s="359"/>
      <c r="O594" s="326"/>
      <c r="P594" s="326"/>
      <c r="Q594" s="326"/>
      <c r="R594" s="326"/>
      <c r="S594" s="326"/>
      <c r="T594" s="326"/>
      <c r="U594" s="326"/>
      <c r="V594" s="326"/>
      <c r="W594" s="326"/>
      <c r="X594" s="326"/>
      <c r="Y594" s="326"/>
      <c r="Z594" s="326"/>
      <c r="AA594" s="326"/>
      <c r="AB594" s="326"/>
    </row>
    <row r="595" spans="1:28">
      <c r="A595" s="326"/>
      <c r="B595" s="326"/>
      <c r="C595" s="326"/>
      <c r="D595" s="326"/>
      <c r="E595" s="326"/>
      <c r="F595" s="348"/>
      <c r="G595" s="348"/>
      <c r="H595" s="326"/>
      <c r="I595" s="326"/>
      <c r="J595" s="349"/>
      <c r="K595" s="326"/>
      <c r="L595" s="326"/>
      <c r="M595" s="326"/>
      <c r="N595" s="359"/>
      <c r="O595" s="326"/>
      <c r="P595" s="326"/>
      <c r="Q595" s="326"/>
      <c r="R595" s="326"/>
      <c r="S595" s="326"/>
      <c r="T595" s="326"/>
      <c r="U595" s="326"/>
      <c r="V595" s="326"/>
      <c r="W595" s="326"/>
      <c r="X595" s="326"/>
      <c r="Y595" s="326"/>
      <c r="Z595" s="326"/>
      <c r="AA595" s="326"/>
      <c r="AB595" s="326"/>
    </row>
    <row r="596" spans="1:28">
      <c r="A596" s="326"/>
      <c r="B596" s="326"/>
      <c r="C596" s="326"/>
      <c r="D596" s="326"/>
      <c r="E596" s="326"/>
      <c r="F596" s="348"/>
      <c r="G596" s="348"/>
      <c r="H596" s="326"/>
      <c r="I596" s="326"/>
      <c r="J596" s="349"/>
      <c r="K596" s="326"/>
      <c r="L596" s="326"/>
      <c r="M596" s="326"/>
      <c r="N596" s="359"/>
      <c r="O596" s="326"/>
      <c r="P596" s="326"/>
      <c r="Q596" s="326"/>
      <c r="R596" s="326"/>
      <c r="S596" s="326"/>
      <c r="T596" s="326"/>
      <c r="U596" s="326"/>
      <c r="V596" s="326"/>
      <c r="W596" s="326"/>
      <c r="X596" s="326"/>
      <c r="Y596" s="326"/>
      <c r="Z596" s="326"/>
      <c r="AA596" s="326"/>
      <c r="AB596" s="326"/>
    </row>
    <row r="597" spans="1:28">
      <c r="A597" s="326"/>
      <c r="B597" s="326"/>
      <c r="C597" s="326"/>
      <c r="D597" s="326"/>
      <c r="E597" s="326"/>
      <c r="F597" s="348"/>
      <c r="G597" s="348"/>
      <c r="H597" s="326"/>
      <c r="I597" s="326"/>
      <c r="J597" s="349"/>
      <c r="K597" s="326"/>
      <c r="L597" s="326"/>
      <c r="M597" s="326"/>
      <c r="N597" s="359"/>
      <c r="O597" s="326"/>
      <c r="P597" s="326"/>
      <c r="Q597" s="326"/>
      <c r="R597" s="326"/>
      <c r="S597" s="326"/>
      <c r="T597" s="326"/>
      <c r="U597" s="326"/>
      <c r="V597" s="326"/>
      <c r="W597" s="326"/>
      <c r="X597" s="326"/>
      <c r="Y597" s="326"/>
      <c r="Z597" s="326"/>
      <c r="AA597" s="326"/>
      <c r="AB597" s="326"/>
    </row>
    <row r="598" spans="1:28">
      <c r="A598" s="326"/>
      <c r="B598" s="326"/>
      <c r="C598" s="326"/>
      <c r="D598" s="326"/>
      <c r="E598" s="326"/>
      <c r="F598" s="348"/>
      <c r="G598" s="348"/>
      <c r="H598" s="326"/>
      <c r="I598" s="326"/>
      <c r="J598" s="349"/>
      <c r="K598" s="326"/>
      <c r="L598" s="326"/>
      <c r="M598" s="326"/>
      <c r="N598" s="359"/>
      <c r="O598" s="326"/>
      <c r="P598" s="326"/>
      <c r="Q598" s="326"/>
      <c r="R598" s="326"/>
      <c r="S598" s="326"/>
      <c r="T598" s="326"/>
      <c r="U598" s="326"/>
      <c r="V598" s="326"/>
      <c r="W598" s="326"/>
      <c r="X598" s="326"/>
      <c r="Y598" s="326"/>
      <c r="Z598" s="326"/>
      <c r="AA598" s="326"/>
      <c r="AB598" s="326"/>
    </row>
    <row r="599" spans="1:28">
      <c r="A599" s="326"/>
      <c r="B599" s="326"/>
      <c r="C599" s="326"/>
      <c r="D599" s="326"/>
      <c r="E599" s="326"/>
      <c r="F599" s="348"/>
      <c r="G599" s="348"/>
      <c r="H599" s="326"/>
      <c r="I599" s="326"/>
      <c r="J599" s="349"/>
      <c r="K599" s="326"/>
      <c r="L599" s="326"/>
      <c r="M599" s="326"/>
      <c r="N599" s="359"/>
      <c r="O599" s="326"/>
      <c r="P599" s="326"/>
      <c r="Q599" s="326"/>
      <c r="R599" s="326"/>
      <c r="S599" s="326"/>
      <c r="T599" s="326"/>
      <c r="U599" s="326"/>
      <c r="V599" s="326"/>
      <c r="W599" s="326"/>
      <c r="X599" s="326"/>
      <c r="Y599" s="326"/>
      <c r="Z599" s="326"/>
      <c r="AA599" s="326"/>
      <c r="AB599" s="326"/>
    </row>
    <row r="600" spans="1:28">
      <c r="A600" s="326"/>
      <c r="B600" s="326"/>
      <c r="C600" s="326"/>
      <c r="D600" s="326"/>
      <c r="E600" s="326"/>
      <c r="F600" s="348"/>
      <c r="G600" s="348"/>
      <c r="H600" s="326"/>
      <c r="I600" s="326"/>
      <c r="J600" s="349"/>
      <c r="K600" s="326"/>
      <c r="L600" s="326"/>
      <c r="M600" s="326"/>
      <c r="N600" s="359"/>
      <c r="O600" s="326"/>
      <c r="P600" s="326"/>
      <c r="Q600" s="326"/>
      <c r="R600" s="326"/>
      <c r="S600" s="326"/>
      <c r="T600" s="326"/>
      <c r="U600" s="326"/>
      <c r="V600" s="326"/>
      <c r="W600" s="326"/>
      <c r="X600" s="326"/>
      <c r="Y600" s="326"/>
      <c r="Z600" s="326"/>
      <c r="AA600" s="326"/>
      <c r="AB600" s="326"/>
    </row>
    <row r="601" spans="1:28">
      <c r="A601" s="326"/>
      <c r="B601" s="326"/>
      <c r="C601" s="326"/>
      <c r="D601" s="326"/>
      <c r="E601" s="326"/>
      <c r="F601" s="348"/>
      <c r="G601" s="348"/>
      <c r="H601" s="326"/>
      <c r="I601" s="326"/>
      <c r="J601" s="349"/>
      <c r="K601" s="326"/>
      <c r="L601" s="326"/>
      <c r="M601" s="326"/>
      <c r="N601" s="359"/>
      <c r="O601" s="326"/>
      <c r="P601" s="326"/>
      <c r="Q601" s="326"/>
      <c r="R601" s="326"/>
      <c r="S601" s="326"/>
      <c r="T601" s="326"/>
      <c r="U601" s="326"/>
      <c r="V601" s="326"/>
      <c r="W601" s="326"/>
      <c r="X601" s="326"/>
      <c r="Y601" s="326"/>
      <c r="Z601" s="326"/>
      <c r="AA601" s="326"/>
      <c r="AB601" s="326"/>
    </row>
    <row r="602" spans="1:28">
      <c r="A602" s="326"/>
      <c r="B602" s="326"/>
      <c r="C602" s="326"/>
      <c r="D602" s="326"/>
      <c r="E602" s="326"/>
      <c r="F602" s="348"/>
      <c r="G602" s="348"/>
      <c r="H602" s="326"/>
      <c r="I602" s="326"/>
      <c r="J602" s="349"/>
      <c r="K602" s="326"/>
      <c r="L602" s="326"/>
      <c r="M602" s="326"/>
      <c r="N602" s="359"/>
      <c r="O602" s="326"/>
      <c r="P602" s="326"/>
      <c r="Q602" s="326"/>
      <c r="R602" s="326"/>
      <c r="S602" s="326"/>
      <c r="T602" s="326"/>
      <c r="U602" s="326"/>
      <c r="V602" s="326"/>
      <c r="W602" s="326"/>
      <c r="X602" s="326"/>
      <c r="Y602" s="326"/>
      <c r="Z602" s="326"/>
      <c r="AA602" s="326"/>
      <c r="AB602" s="326"/>
    </row>
    <row r="603" spans="1:28">
      <c r="A603" s="326"/>
      <c r="B603" s="326"/>
      <c r="C603" s="326"/>
      <c r="D603" s="326"/>
      <c r="E603" s="326"/>
      <c r="F603" s="348"/>
      <c r="G603" s="348"/>
      <c r="H603" s="326"/>
      <c r="I603" s="326"/>
      <c r="J603" s="349"/>
      <c r="K603" s="326"/>
      <c r="L603" s="326"/>
      <c r="M603" s="326"/>
      <c r="N603" s="359"/>
      <c r="O603" s="326"/>
      <c r="P603" s="326"/>
      <c r="Q603" s="326"/>
      <c r="R603" s="326"/>
      <c r="S603" s="326"/>
      <c r="T603" s="326"/>
      <c r="U603" s="326"/>
      <c r="V603" s="326"/>
      <c r="W603" s="326"/>
      <c r="X603" s="326"/>
      <c r="Y603" s="326"/>
      <c r="Z603" s="326"/>
      <c r="AA603" s="326"/>
      <c r="AB603" s="326"/>
    </row>
    <row r="604" spans="1:28">
      <c r="A604" s="326"/>
      <c r="B604" s="326"/>
      <c r="C604" s="326"/>
      <c r="D604" s="326"/>
      <c r="E604" s="326"/>
      <c r="F604" s="348"/>
      <c r="G604" s="348"/>
      <c r="H604" s="326"/>
      <c r="I604" s="326"/>
      <c r="J604" s="349"/>
      <c r="K604" s="326"/>
      <c r="L604" s="326"/>
      <c r="M604" s="326"/>
      <c r="N604" s="359"/>
      <c r="O604" s="326"/>
      <c r="P604" s="326"/>
      <c r="Q604" s="326"/>
      <c r="R604" s="326"/>
      <c r="S604" s="326"/>
      <c r="T604" s="326"/>
      <c r="U604" s="326"/>
      <c r="V604" s="326"/>
      <c r="W604" s="326"/>
      <c r="X604" s="326"/>
      <c r="Y604" s="326"/>
      <c r="Z604" s="326"/>
      <c r="AA604" s="326"/>
      <c r="AB604" s="326"/>
    </row>
    <row r="605" spans="1:28">
      <c r="A605" s="326"/>
      <c r="B605" s="326"/>
      <c r="C605" s="326"/>
      <c r="D605" s="326"/>
      <c r="E605" s="326"/>
      <c r="F605" s="348"/>
      <c r="G605" s="348"/>
      <c r="H605" s="326"/>
      <c r="I605" s="326"/>
      <c r="J605" s="349"/>
      <c r="K605" s="326"/>
      <c r="L605" s="326"/>
      <c r="M605" s="326"/>
      <c r="N605" s="359"/>
      <c r="O605" s="326"/>
      <c r="P605" s="326"/>
      <c r="Q605" s="326"/>
      <c r="R605" s="326"/>
      <c r="S605" s="326"/>
      <c r="T605" s="326"/>
      <c r="U605" s="326"/>
      <c r="V605" s="326"/>
      <c r="W605" s="326"/>
      <c r="X605" s="326"/>
      <c r="Y605" s="326"/>
      <c r="Z605" s="326"/>
      <c r="AA605" s="326"/>
      <c r="AB605" s="326"/>
    </row>
    <row r="606" spans="1:28">
      <c r="A606" s="326"/>
      <c r="B606" s="326"/>
      <c r="C606" s="326"/>
      <c r="D606" s="326"/>
      <c r="E606" s="326"/>
      <c r="F606" s="348"/>
      <c r="G606" s="348"/>
      <c r="H606" s="326"/>
      <c r="I606" s="326"/>
      <c r="J606" s="349"/>
      <c r="K606" s="326"/>
      <c r="L606" s="326"/>
      <c r="M606" s="326"/>
      <c r="N606" s="359"/>
      <c r="O606" s="326"/>
      <c r="P606" s="326"/>
      <c r="Q606" s="326"/>
      <c r="R606" s="326"/>
      <c r="S606" s="326"/>
      <c r="T606" s="326"/>
      <c r="U606" s="326"/>
      <c r="V606" s="326"/>
      <c r="W606" s="326"/>
      <c r="X606" s="326"/>
      <c r="Y606" s="326"/>
      <c r="Z606" s="326"/>
      <c r="AA606" s="326"/>
      <c r="AB606" s="326"/>
    </row>
    <row r="607" spans="1:28">
      <c r="A607" s="326"/>
      <c r="B607" s="326"/>
      <c r="C607" s="326"/>
      <c r="D607" s="326"/>
      <c r="E607" s="326"/>
      <c r="F607" s="348"/>
      <c r="G607" s="348"/>
      <c r="H607" s="326"/>
      <c r="I607" s="326"/>
      <c r="J607" s="349"/>
      <c r="K607" s="326"/>
      <c r="L607" s="326"/>
      <c r="M607" s="326"/>
      <c r="N607" s="359"/>
      <c r="O607" s="326"/>
      <c r="P607" s="326"/>
      <c r="Q607" s="326"/>
      <c r="R607" s="326"/>
      <c r="S607" s="326"/>
      <c r="T607" s="326"/>
      <c r="U607" s="326"/>
      <c r="V607" s="326"/>
      <c r="W607" s="326"/>
      <c r="X607" s="326"/>
      <c r="Y607" s="326"/>
      <c r="Z607" s="326"/>
      <c r="AA607" s="326"/>
      <c r="AB607" s="326"/>
    </row>
    <row r="608" spans="1:28">
      <c r="A608" s="326"/>
      <c r="B608" s="326"/>
      <c r="C608" s="326"/>
      <c r="D608" s="326"/>
      <c r="E608" s="326"/>
      <c r="F608" s="348"/>
      <c r="G608" s="348"/>
      <c r="H608" s="326"/>
      <c r="I608" s="326"/>
      <c r="J608" s="349"/>
      <c r="K608" s="326"/>
      <c r="L608" s="326"/>
      <c r="M608" s="326"/>
      <c r="N608" s="359"/>
      <c r="O608" s="326"/>
      <c r="P608" s="326"/>
      <c r="Q608" s="326"/>
      <c r="R608" s="326"/>
      <c r="S608" s="326"/>
      <c r="T608" s="326"/>
      <c r="U608" s="326"/>
      <c r="V608" s="326"/>
      <c r="W608" s="326"/>
      <c r="X608" s="326"/>
      <c r="Y608" s="326"/>
      <c r="Z608" s="326"/>
      <c r="AA608" s="326"/>
      <c r="AB608" s="326"/>
    </row>
    <row r="609" spans="1:28">
      <c r="A609" s="326"/>
      <c r="B609" s="326"/>
      <c r="C609" s="326"/>
      <c r="D609" s="326"/>
      <c r="E609" s="326"/>
      <c r="F609" s="348"/>
      <c r="G609" s="348"/>
      <c r="H609" s="326"/>
      <c r="I609" s="326"/>
      <c r="J609" s="349"/>
      <c r="K609" s="326"/>
      <c r="L609" s="326"/>
      <c r="M609" s="326"/>
      <c r="N609" s="359"/>
      <c r="O609" s="326"/>
      <c r="P609" s="326"/>
      <c r="Q609" s="326"/>
      <c r="R609" s="326"/>
      <c r="S609" s="326"/>
      <c r="T609" s="326"/>
      <c r="U609" s="326"/>
      <c r="V609" s="326"/>
      <c r="W609" s="326"/>
      <c r="X609" s="326"/>
      <c r="Y609" s="326"/>
      <c r="Z609" s="326"/>
      <c r="AA609" s="326"/>
      <c r="AB609" s="326"/>
    </row>
    <row r="610" spans="1:28">
      <c r="A610" s="326"/>
      <c r="B610" s="326"/>
      <c r="C610" s="326"/>
      <c r="D610" s="326"/>
      <c r="E610" s="326"/>
      <c r="F610" s="348"/>
      <c r="G610" s="348"/>
      <c r="H610" s="326"/>
      <c r="I610" s="326"/>
      <c r="J610" s="349"/>
      <c r="K610" s="326"/>
      <c r="L610" s="326"/>
      <c r="M610" s="326"/>
      <c r="N610" s="359"/>
      <c r="O610" s="326"/>
      <c r="P610" s="326"/>
      <c r="Q610" s="326"/>
      <c r="R610" s="326"/>
      <c r="S610" s="326"/>
      <c r="T610" s="326"/>
      <c r="U610" s="326"/>
      <c r="V610" s="326"/>
      <c r="W610" s="326"/>
      <c r="X610" s="326"/>
      <c r="Y610" s="326"/>
      <c r="Z610" s="326"/>
      <c r="AA610" s="326"/>
      <c r="AB610" s="326"/>
    </row>
    <row r="611" spans="1:28">
      <c r="A611" s="326"/>
      <c r="B611" s="326"/>
      <c r="C611" s="326"/>
      <c r="D611" s="326"/>
      <c r="E611" s="326"/>
      <c r="F611" s="348"/>
      <c r="G611" s="348"/>
      <c r="H611" s="326"/>
      <c r="I611" s="326"/>
      <c r="J611" s="349"/>
      <c r="K611" s="326"/>
      <c r="L611" s="326"/>
      <c r="M611" s="326"/>
      <c r="N611" s="359"/>
      <c r="O611" s="326"/>
      <c r="P611" s="326"/>
      <c r="Q611" s="326"/>
      <c r="R611" s="326"/>
      <c r="S611" s="326"/>
      <c r="T611" s="326"/>
      <c r="U611" s="326"/>
      <c r="V611" s="326"/>
      <c r="W611" s="326"/>
      <c r="X611" s="326"/>
      <c r="Y611" s="326"/>
      <c r="Z611" s="326"/>
      <c r="AA611" s="326"/>
      <c r="AB611" s="326"/>
    </row>
    <row r="612" spans="1:28">
      <c r="A612" s="326"/>
      <c r="B612" s="326"/>
      <c r="C612" s="326"/>
      <c r="D612" s="326"/>
      <c r="E612" s="326"/>
      <c r="F612" s="348"/>
      <c r="G612" s="348"/>
      <c r="H612" s="326"/>
      <c r="I612" s="326"/>
      <c r="J612" s="349"/>
      <c r="K612" s="326"/>
      <c r="L612" s="326"/>
      <c r="M612" s="326"/>
      <c r="N612" s="359"/>
      <c r="O612" s="326"/>
      <c r="P612" s="326"/>
      <c r="Q612" s="326"/>
      <c r="R612" s="326"/>
      <c r="S612" s="326"/>
      <c r="T612" s="326"/>
      <c r="U612" s="326"/>
      <c r="V612" s="326"/>
      <c r="W612" s="326"/>
      <c r="X612" s="326"/>
      <c r="Y612" s="326"/>
      <c r="Z612" s="326"/>
      <c r="AA612" s="326"/>
      <c r="AB612" s="326"/>
    </row>
    <row r="613" spans="1:28">
      <c r="A613" s="326"/>
      <c r="B613" s="326"/>
      <c r="C613" s="326"/>
      <c r="D613" s="326"/>
      <c r="E613" s="326"/>
      <c r="F613" s="348"/>
      <c r="G613" s="348"/>
      <c r="H613" s="326"/>
      <c r="I613" s="326"/>
      <c r="J613" s="349"/>
      <c r="K613" s="326"/>
      <c r="L613" s="326"/>
      <c r="M613" s="326"/>
      <c r="N613" s="359"/>
      <c r="O613" s="326"/>
      <c r="P613" s="326"/>
      <c r="Q613" s="326"/>
      <c r="R613" s="326"/>
      <c r="S613" s="326"/>
      <c r="T613" s="326"/>
      <c r="U613" s="326"/>
      <c r="V613" s="326"/>
      <c r="W613" s="326"/>
      <c r="X613" s="326"/>
      <c r="Y613" s="326"/>
      <c r="Z613" s="326"/>
      <c r="AA613" s="326"/>
      <c r="AB613" s="326"/>
    </row>
    <row r="614" spans="1:28">
      <c r="A614" s="326"/>
      <c r="B614" s="326"/>
      <c r="C614" s="326"/>
      <c r="D614" s="326"/>
      <c r="E614" s="326"/>
      <c r="F614" s="348"/>
      <c r="G614" s="348"/>
      <c r="H614" s="326"/>
      <c r="I614" s="326"/>
      <c r="J614" s="349"/>
      <c r="K614" s="326"/>
      <c r="L614" s="326"/>
      <c r="M614" s="326"/>
      <c r="N614" s="359"/>
      <c r="O614" s="326"/>
      <c r="P614" s="326"/>
      <c r="Q614" s="326"/>
      <c r="R614" s="326"/>
      <c r="S614" s="326"/>
      <c r="T614" s="326"/>
      <c r="U614" s="326"/>
      <c r="V614" s="326"/>
      <c r="W614" s="326"/>
      <c r="X614" s="326"/>
      <c r="Y614" s="326"/>
      <c r="Z614" s="326"/>
      <c r="AA614" s="326"/>
      <c r="AB614" s="326"/>
    </row>
    <row r="615" spans="1:28">
      <c r="A615" s="326"/>
      <c r="B615" s="326"/>
      <c r="C615" s="326"/>
      <c r="D615" s="326"/>
      <c r="E615" s="326"/>
      <c r="F615" s="348"/>
      <c r="G615" s="348"/>
      <c r="H615" s="326"/>
      <c r="I615" s="326"/>
      <c r="J615" s="349"/>
      <c r="K615" s="326"/>
      <c r="L615" s="326"/>
      <c r="M615" s="326"/>
      <c r="N615" s="359"/>
      <c r="O615" s="326"/>
      <c r="P615" s="326"/>
      <c r="Q615" s="326"/>
      <c r="R615" s="326"/>
      <c r="S615" s="326"/>
      <c r="T615" s="326"/>
      <c r="U615" s="326"/>
      <c r="V615" s="326"/>
      <c r="W615" s="326"/>
      <c r="X615" s="326"/>
      <c r="Y615" s="326"/>
      <c r="Z615" s="326"/>
      <c r="AA615" s="326"/>
      <c r="AB615" s="326"/>
    </row>
    <row r="616" spans="1:28">
      <c r="A616" s="326"/>
      <c r="B616" s="326"/>
      <c r="C616" s="326"/>
      <c r="D616" s="326"/>
      <c r="E616" s="326"/>
      <c r="F616" s="348"/>
      <c r="G616" s="348"/>
      <c r="H616" s="326"/>
      <c r="I616" s="326"/>
      <c r="J616" s="349"/>
      <c r="K616" s="326"/>
      <c r="L616" s="326"/>
      <c r="M616" s="326"/>
      <c r="N616" s="359"/>
      <c r="O616" s="326"/>
      <c r="P616" s="326"/>
      <c r="Q616" s="326"/>
      <c r="R616" s="326"/>
      <c r="S616" s="326"/>
      <c r="T616" s="326"/>
      <c r="U616" s="326"/>
      <c r="V616" s="326"/>
      <c r="W616" s="326"/>
      <c r="X616" s="326"/>
      <c r="Y616" s="326"/>
      <c r="Z616" s="326"/>
      <c r="AA616" s="326"/>
      <c r="AB616" s="326"/>
    </row>
    <row r="617" spans="1:28">
      <c r="A617" s="326"/>
      <c r="B617" s="326"/>
      <c r="C617" s="326"/>
      <c r="D617" s="326"/>
      <c r="E617" s="326"/>
      <c r="F617" s="348"/>
      <c r="G617" s="348"/>
      <c r="H617" s="326"/>
      <c r="I617" s="326"/>
      <c r="J617" s="349"/>
      <c r="K617" s="326"/>
      <c r="L617" s="326"/>
      <c r="M617" s="326"/>
      <c r="N617" s="359"/>
      <c r="O617" s="326"/>
      <c r="P617" s="326"/>
      <c r="Q617" s="326"/>
      <c r="R617" s="326"/>
      <c r="S617" s="326"/>
      <c r="T617" s="326"/>
      <c r="U617" s="326"/>
      <c r="V617" s="326"/>
      <c r="W617" s="326"/>
      <c r="X617" s="326"/>
      <c r="Y617" s="326"/>
      <c r="Z617" s="326"/>
      <c r="AA617" s="326"/>
      <c r="AB617" s="326"/>
    </row>
    <row r="618" spans="1:28">
      <c r="A618" s="326"/>
      <c r="B618" s="326"/>
      <c r="C618" s="326"/>
      <c r="D618" s="326"/>
      <c r="E618" s="326"/>
      <c r="F618" s="348"/>
      <c r="G618" s="348"/>
      <c r="H618" s="326"/>
      <c r="I618" s="326"/>
      <c r="J618" s="349"/>
      <c r="K618" s="326"/>
      <c r="L618" s="326"/>
      <c r="M618" s="326"/>
      <c r="N618" s="359"/>
      <c r="O618" s="326"/>
      <c r="P618" s="326"/>
      <c r="Q618" s="326"/>
      <c r="R618" s="326"/>
      <c r="S618" s="326"/>
      <c r="T618" s="326"/>
      <c r="U618" s="326"/>
      <c r="V618" s="326"/>
      <c r="W618" s="326"/>
      <c r="X618" s="326"/>
      <c r="Y618" s="326"/>
      <c r="Z618" s="326"/>
      <c r="AA618" s="326"/>
      <c r="AB618" s="326"/>
    </row>
    <row r="619" spans="1:28">
      <c r="A619" s="326"/>
      <c r="B619" s="326"/>
      <c r="C619" s="326"/>
      <c r="D619" s="326"/>
      <c r="E619" s="326"/>
      <c r="F619" s="348"/>
      <c r="G619" s="348"/>
      <c r="H619" s="326"/>
      <c r="I619" s="326"/>
      <c r="J619" s="349"/>
      <c r="K619" s="326"/>
      <c r="L619" s="326"/>
      <c r="M619" s="326"/>
      <c r="N619" s="359"/>
      <c r="O619" s="326"/>
      <c r="P619" s="326"/>
      <c r="Q619" s="326"/>
      <c r="R619" s="326"/>
      <c r="S619" s="326"/>
      <c r="T619" s="326"/>
      <c r="U619" s="326"/>
      <c r="V619" s="326"/>
      <c r="W619" s="326"/>
      <c r="X619" s="326"/>
      <c r="Y619" s="326"/>
      <c r="Z619" s="326"/>
      <c r="AA619" s="326"/>
      <c r="AB619" s="326"/>
    </row>
    <row r="620" spans="1:28">
      <c r="A620" s="326"/>
      <c r="B620" s="326"/>
      <c r="C620" s="326"/>
      <c r="D620" s="326"/>
      <c r="E620" s="326"/>
      <c r="F620" s="348"/>
      <c r="G620" s="348"/>
      <c r="H620" s="326"/>
      <c r="I620" s="326"/>
      <c r="J620" s="349"/>
      <c r="K620" s="326"/>
      <c r="L620" s="326"/>
      <c r="M620" s="326"/>
      <c r="N620" s="359"/>
      <c r="O620" s="326"/>
      <c r="P620" s="326"/>
      <c r="Q620" s="326"/>
      <c r="R620" s="326"/>
      <c r="S620" s="326"/>
      <c r="T620" s="326"/>
      <c r="U620" s="326"/>
      <c r="V620" s="326"/>
      <c r="W620" s="326"/>
      <c r="X620" s="326"/>
      <c r="Y620" s="326"/>
      <c r="Z620" s="326"/>
      <c r="AA620" s="326"/>
      <c r="AB620" s="326"/>
    </row>
    <row r="621" spans="1:28">
      <c r="A621" s="326"/>
      <c r="B621" s="326"/>
      <c r="C621" s="326"/>
      <c r="D621" s="326"/>
      <c r="E621" s="326"/>
      <c r="F621" s="348"/>
      <c r="G621" s="348"/>
      <c r="H621" s="326"/>
      <c r="I621" s="326"/>
      <c r="J621" s="349"/>
      <c r="K621" s="326"/>
      <c r="L621" s="326"/>
      <c r="M621" s="326"/>
      <c r="N621" s="359"/>
      <c r="O621" s="326"/>
      <c r="P621" s="326"/>
      <c r="Q621" s="326"/>
      <c r="R621" s="326"/>
      <c r="S621" s="326"/>
      <c r="T621" s="326"/>
      <c r="U621" s="326"/>
      <c r="V621" s="326"/>
      <c r="W621" s="326"/>
      <c r="X621" s="326"/>
      <c r="Y621" s="326"/>
      <c r="Z621" s="326"/>
      <c r="AA621" s="326"/>
      <c r="AB621" s="326"/>
    </row>
    <row r="622" spans="1:28">
      <c r="A622" s="326"/>
      <c r="B622" s="326"/>
      <c r="C622" s="326"/>
      <c r="D622" s="326"/>
      <c r="E622" s="326"/>
      <c r="F622" s="348"/>
      <c r="G622" s="348"/>
      <c r="H622" s="326"/>
      <c r="I622" s="326"/>
      <c r="J622" s="349"/>
      <c r="K622" s="326"/>
      <c r="L622" s="326"/>
      <c r="M622" s="326"/>
      <c r="N622" s="359"/>
      <c r="O622" s="326"/>
      <c r="P622" s="326"/>
      <c r="Q622" s="326"/>
      <c r="R622" s="326"/>
      <c r="S622" s="326"/>
      <c r="T622" s="326"/>
      <c r="U622" s="326"/>
      <c r="V622" s="326"/>
      <c r="W622" s="326"/>
      <c r="X622" s="326"/>
      <c r="Y622" s="326"/>
      <c r="Z622" s="326"/>
      <c r="AA622" s="326"/>
      <c r="AB622" s="326"/>
    </row>
    <row r="623" spans="1:28">
      <c r="A623" s="326"/>
      <c r="B623" s="326"/>
      <c r="C623" s="326"/>
      <c r="D623" s="326"/>
      <c r="E623" s="326"/>
      <c r="F623" s="348"/>
      <c r="G623" s="348"/>
      <c r="H623" s="326"/>
      <c r="I623" s="326"/>
      <c r="J623" s="349"/>
      <c r="K623" s="326"/>
      <c r="L623" s="326"/>
      <c r="M623" s="326"/>
      <c r="N623" s="359"/>
      <c r="O623" s="326"/>
      <c r="P623" s="326"/>
      <c r="Q623" s="326"/>
      <c r="R623" s="326"/>
      <c r="S623" s="326"/>
      <c r="T623" s="326"/>
      <c r="U623" s="326"/>
      <c r="V623" s="326"/>
      <c r="W623" s="326"/>
      <c r="X623" s="326"/>
      <c r="Y623" s="326"/>
      <c r="Z623" s="326"/>
      <c r="AA623" s="326"/>
      <c r="AB623" s="326"/>
    </row>
    <row r="624" spans="1:28">
      <c r="A624" s="326"/>
      <c r="B624" s="326"/>
      <c r="C624" s="326"/>
      <c r="D624" s="326"/>
      <c r="E624" s="326"/>
      <c r="F624" s="348"/>
      <c r="G624" s="348"/>
      <c r="H624" s="326"/>
      <c r="I624" s="326"/>
      <c r="J624" s="349"/>
      <c r="K624" s="326"/>
      <c r="L624" s="326"/>
      <c r="M624" s="326"/>
      <c r="N624" s="359"/>
      <c r="O624" s="326"/>
      <c r="P624" s="326"/>
      <c r="Q624" s="326"/>
      <c r="R624" s="326"/>
      <c r="S624" s="326"/>
      <c r="T624" s="326"/>
      <c r="U624" s="326"/>
      <c r="V624" s="326"/>
      <c r="W624" s="326"/>
      <c r="X624" s="326"/>
      <c r="Y624" s="326"/>
      <c r="Z624" s="326"/>
      <c r="AA624" s="326"/>
      <c r="AB624" s="326"/>
    </row>
    <row r="625" spans="1:28">
      <c r="A625" s="326"/>
      <c r="B625" s="326"/>
      <c r="C625" s="326"/>
      <c r="D625" s="326"/>
      <c r="E625" s="326"/>
      <c r="F625" s="348"/>
      <c r="G625" s="348"/>
      <c r="H625" s="326"/>
      <c r="I625" s="326"/>
      <c r="J625" s="349"/>
      <c r="K625" s="326"/>
      <c r="L625" s="326"/>
      <c r="M625" s="326"/>
      <c r="N625" s="359"/>
      <c r="O625" s="326"/>
      <c r="P625" s="326"/>
      <c r="Q625" s="326"/>
      <c r="R625" s="326"/>
      <c r="S625" s="326"/>
      <c r="T625" s="326"/>
      <c r="U625" s="326"/>
      <c r="V625" s="326"/>
      <c r="W625" s="326"/>
      <c r="X625" s="326"/>
      <c r="Y625" s="326"/>
      <c r="Z625" s="326"/>
      <c r="AA625" s="326"/>
      <c r="AB625" s="326"/>
    </row>
    <row r="626" spans="1:28">
      <c r="A626" s="326"/>
      <c r="B626" s="326"/>
      <c r="C626" s="326"/>
      <c r="D626" s="326"/>
      <c r="E626" s="326"/>
      <c r="F626" s="348"/>
      <c r="G626" s="348"/>
      <c r="H626" s="326"/>
      <c r="I626" s="326"/>
      <c r="J626" s="349"/>
      <c r="K626" s="326"/>
      <c r="L626" s="326"/>
      <c r="M626" s="326"/>
      <c r="N626" s="359"/>
      <c r="O626" s="326"/>
      <c r="P626" s="326"/>
      <c r="Q626" s="326"/>
      <c r="R626" s="326"/>
      <c r="S626" s="326"/>
      <c r="T626" s="326"/>
      <c r="U626" s="326"/>
      <c r="V626" s="326"/>
      <c r="W626" s="326"/>
      <c r="X626" s="326"/>
      <c r="Y626" s="326"/>
      <c r="Z626" s="326"/>
      <c r="AA626" s="326"/>
      <c r="AB626" s="326"/>
    </row>
    <row r="627" spans="1:28">
      <c r="A627" s="326"/>
      <c r="B627" s="326"/>
      <c r="C627" s="326"/>
      <c r="D627" s="326"/>
      <c r="E627" s="326"/>
      <c r="F627" s="348"/>
      <c r="G627" s="348"/>
      <c r="H627" s="326"/>
      <c r="I627" s="326"/>
      <c r="J627" s="349"/>
      <c r="K627" s="326"/>
      <c r="L627" s="326"/>
      <c r="M627" s="326"/>
      <c r="N627" s="359"/>
      <c r="O627" s="326"/>
      <c r="P627" s="326"/>
      <c r="Q627" s="326"/>
      <c r="R627" s="326"/>
      <c r="S627" s="326"/>
      <c r="T627" s="326"/>
      <c r="U627" s="326"/>
      <c r="V627" s="326"/>
      <c r="W627" s="326"/>
      <c r="X627" s="326"/>
      <c r="Y627" s="326"/>
      <c r="Z627" s="326"/>
      <c r="AA627" s="326"/>
      <c r="AB627" s="326"/>
    </row>
    <row r="628" spans="1:28">
      <c r="A628" s="326"/>
      <c r="B628" s="326"/>
      <c r="C628" s="326"/>
      <c r="D628" s="326"/>
      <c r="E628" s="326"/>
      <c r="F628" s="348"/>
      <c r="G628" s="348"/>
      <c r="H628" s="326"/>
      <c r="I628" s="326"/>
      <c r="J628" s="349"/>
      <c r="K628" s="326"/>
      <c r="L628" s="326"/>
      <c r="M628" s="326"/>
      <c r="N628" s="359"/>
      <c r="O628" s="326"/>
      <c r="P628" s="326"/>
      <c r="Q628" s="326"/>
      <c r="R628" s="326"/>
      <c r="S628" s="326"/>
      <c r="T628" s="326"/>
      <c r="U628" s="326"/>
      <c r="V628" s="326"/>
      <c r="W628" s="326"/>
      <c r="X628" s="326"/>
      <c r="Y628" s="326"/>
      <c r="Z628" s="326"/>
      <c r="AA628" s="326"/>
      <c r="AB628" s="326"/>
    </row>
    <row r="629" spans="1:28">
      <c r="A629" s="326"/>
      <c r="B629" s="326"/>
      <c r="C629" s="326"/>
      <c r="D629" s="326"/>
      <c r="E629" s="326"/>
      <c r="F629" s="348"/>
      <c r="G629" s="348"/>
      <c r="H629" s="326"/>
      <c r="I629" s="326"/>
      <c r="J629" s="349"/>
      <c r="K629" s="326"/>
      <c r="L629" s="326"/>
      <c r="M629" s="326"/>
      <c r="N629" s="359"/>
      <c r="O629" s="326"/>
      <c r="P629" s="326"/>
      <c r="Q629" s="326"/>
      <c r="R629" s="326"/>
      <c r="S629" s="326"/>
      <c r="T629" s="326"/>
      <c r="U629" s="326"/>
      <c r="V629" s="326"/>
      <c r="W629" s="326"/>
      <c r="X629" s="326"/>
      <c r="Y629" s="326"/>
      <c r="Z629" s="326"/>
      <c r="AA629" s="326"/>
      <c r="AB629" s="326"/>
    </row>
    <row r="630" spans="1:28">
      <c r="A630" s="326"/>
      <c r="B630" s="326"/>
      <c r="C630" s="326"/>
      <c r="D630" s="326"/>
      <c r="E630" s="326"/>
      <c r="F630" s="348"/>
      <c r="G630" s="348"/>
      <c r="H630" s="326"/>
      <c r="I630" s="326"/>
      <c r="J630" s="349"/>
      <c r="K630" s="326"/>
      <c r="L630" s="326"/>
      <c r="M630" s="326"/>
      <c r="N630" s="359"/>
      <c r="O630" s="326"/>
      <c r="P630" s="326"/>
      <c r="Q630" s="326"/>
      <c r="R630" s="326"/>
      <c r="S630" s="326"/>
      <c r="T630" s="326"/>
      <c r="U630" s="326"/>
      <c r="V630" s="326"/>
      <c r="W630" s="326"/>
      <c r="X630" s="326"/>
      <c r="Y630" s="326"/>
      <c r="Z630" s="326"/>
      <c r="AA630" s="326"/>
      <c r="AB630" s="326"/>
    </row>
    <row r="631" spans="1:28">
      <c r="A631" s="326"/>
      <c r="B631" s="326"/>
      <c r="C631" s="326"/>
      <c r="D631" s="326"/>
      <c r="E631" s="326"/>
      <c r="F631" s="348"/>
      <c r="G631" s="348"/>
      <c r="H631" s="326"/>
      <c r="I631" s="326"/>
      <c r="J631" s="349"/>
      <c r="K631" s="326"/>
      <c r="L631" s="326"/>
      <c r="M631" s="326"/>
      <c r="N631" s="359"/>
      <c r="O631" s="326"/>
      <c r="P631" s="326"/>
      <c r="Q631" s="326"/>
      <c r="R631" s="326"/>
      <c r="S631" s="326"/>
      <c r="T631" s="326"/>
      <c r="U631" s="326"/>
      <c r="V631" s="326"/>
      <c r="W631" s="326"/>
      <c r="X631" s="326"/>
      <c r="Y631" s="326"/>
      <c r="Z631" s="326"/>
      <c r="AA631" s="326"/>
      <c r="AB631" s="326"/>
    </row>
    <row r="632" spans="1:28">
      <c r="A632" s="326"/>
      <c r="B632" s="326"/>
      <c r="C632" s="326"/>
      <c r="D632" s="326"/>
      <c r="E632" s="326"/>
      <c r="F632" s="348"/>
      <c r="G632" s="348"/>
      <c r="H632" s="326"/>
      <c r="I632" s="326"/>
      <c r="J632" s="349"/>
      <c r="K632" s="326"/>
      <c r="L632" s="326"/>
      <c r="M632" s="326"/>
      <c r="N632" s="359"/>
      <c r="O632" s="326"/>
      <c r="P632" s="326"/>
      <c r="Q632" s="326"/>
      <c r="R632" s="326"/>
      <c r="S632" s="326"/>
      <c r="T632" s="326"/>
      <c r="U632" s="326"/>
      <c r="V632" s="326"/>
      <c r="W632" s="326"/>
      <c r="X632" s="326"/>
      <c r="Y632" s="326"/>
      <c r="Z632" s="326"/>
      <c r="AA632" s="326"/>
      <c r="AB632" s="326"/>
    </row>
    <row r="633" spans="1:28">
      <c r="A633" s="326"/>
      <c r="B633" s="326"/>
      <c r="C633" s="326"/>
      <c r="D633" s="326"/>
      <c r="E633" s="326"/>
      <c r="F633" s="348"/>
      <c r="G633" s="348"/>
      <c r="H633" s="326"/>
      <c r="I633" s="326"/>
      <c r="J633" s="349"/>
      <c r="K633" s="326"/>
      <c r="L633" s="326"/>
      <c r="M633" s="326"/>
      <c r="N633" s="359"/>
      <c r="O633" s="326"/>
      <c r="P633" s="326"/>
      <c r="Q633" s="326"/>
      <c r="R633" s="326"/>
      <c r="S633" s="326"/>
      <c r="T633" s="326"/>
      <c r="U633" s="326"/>
      <c r="V633" s="326"/>
      <c r="W633" s="326"/>
      <c r="X633" s="326"/>
      <c r="Y633" s="326"/>
      <c r="Z633" s="326"/>
      <c r="AA633" s="326"/>
      <c r="AB633" s="326"/>
    </row>
    <row r="634" spans="1:28">
      <c r="A634" s="326"/>
      <c r="B634" s="326"/>
      <c r="C634" s="326"/>
      <c r="D634" s="326"/>
      <c r="E634" s="326"/>
      <c r="F634" s="348"/>
      <c r="G634" s="348"/>
      <c r="H634" s="326"/>
      <c r="I634" s="326"/>
      <c r="J634" s="349"/>
      <c r="K634" s="326"/>
      <c r="L634" s="326"/>
      <c r="M634" s="326"/>
      <c r="N634" s="359"/>
      <c r="O634" s="326"/>
      <c r="P634" s="326"/>
      <c r="Q634" s="326"/>
      <c r="R634" s="326"/>
      <c r="S634" s="326"/>
      <c r="T634" s="326"/>
      <c r="U634" s="326"/>
      <c r="V634" s="326"/>
      <c r="W634" s="326"/>
      <c r="X634" s="326"/>
      <c r="Y634" s="326"/>
      <c r="Z634" s="326"/>
      <c r="AA634" s="326"/>
      <c r="AB634" s="326"/>
    </row>
    <row r="635" spans="1:28">
      <c r="A635" s="326"/>
      <c r="B635" s="326"/>
      <c r="C635" s="326"/>
      <c r="D635" s="326"/>
      <c r="E635" s="326"/>
      <c r="F635" s="348"/>
      <c r="G635" s="348"/>
      <c r="H635" s="326"/>
      <c r="I635" s="326"/>
      <c r="J635" s="349"/>
      <c r="K635" s="326"/>
      <c r="L635" s="326"/>
      <c r="M635" s="326"/>
      <c r="N635" s="359"/>
      <c r="O635" s="326"/>
      <c r="P635" s="326"/>
      <c r="Q635" s="326"/>
      <c r="R635" s="326"/>
      <c r="S635" s="326"/>
      <c r="T635" s="326"/>
      <c r="U635" s="326"/>
      <c r="V635" s="326"/>
      <c r="W635" s="326"/>
      <c r="X635" s="326"/>
      <c r="Y635" s="326"/>
      <c r="Z635" s="326"/>
      <c r="AA635" s="326"/>
      <c r="AB635" s="326"/>
    </row>
    <row r="636" spans="1:28">
      <c r="A636" s="326"/>
      <c r="B636" s="326"/>
      <c r="C636" s="326"/>
      <c r="D636" s="326"/>
      <c r="E636" s="326"/>
      <c r="F636" s="348"/>
      <c r="G636" s="348"/>
      <c r="H636" s="326"/>
      <c r="I636" s="326"/>
      <c r="J636" s="349"/>
      <c r="K636" s="326"/>
      <c r="L636" s="326"/>
      <c r="M636" s="326"/>
      <c r="N636" s="359"/>
      <c r="O636" s="326"/>
      <c r="P636" s="326"/>
      <c r="Q636" s="326"/>
      <c r="R636" s="326"/>
      <c r="S636" s="326"/>
      <c r="T636" s="326"/>
      <c r="U636" s="326"/>
      <c r="V636" s="326"/>
      <c r="W636" s="326"/>
      <c r="X636" s="326"/>
      <c r="Y636" s="326"/>
      <c r="Z636" s="326"/>
      <c r="AA636" s="326"/>
      <c r="AB636" s="326"/>
    </row>
    <row r="637" spans="1:28">
      <c r="A637" s="326"/>
      <c r="B637" s="326"/>
      <c r="C637" s="326"/>
      <c r="D637" s="326"/>
      <c r="E637" s="326"/>
      <c r="F637" s="348"/>
      <c r="G637" s="348"/>
      <c r="H637" s="326"/>
      <c r="I637" s="326"/>
      <c r="J637" s="349"/>
      <c r="K637" s="326"/>
      <c r="L637" s="326"/>
      <c r="M637" s="326"/>
      <c r="N637" s="359"/>
      <c r="O637" s="326"/>
      <c r="P637" s="326"/>
      <c r="Q637" s="326"/>
      <c r="R637" s="326"/>
      <c r="S637" s="326"/>
      <c r="T637" s="326"/>
      <c r="U637" s="326"/>
      <c r="V637" s="326"/>
      <c r="W637" s="326"/>
      <c r="X637" s="326"/>
      <c r="Y637" s="326"/>
      <c r="Z637" s="326"/>
      <c r="AA637" s="326"/>
      <c r="AB637" s="326"/>
    </row>
    <row r="638" spans="1:28">
      <c r="A638" s="326"/>
      <c r="B638" s="326"/>
      <c r="C638" s="326"/>
      <c r="D638" s="326"/>
      <c r="E638" s="326"/>
      <c r="F638" s="348"/>
      <c r="G638" s="348"/>
      <c r="H638" s="326"/>
      <c r="I638" s="326"/>
      <c r="J638" s="349"/>
      <c r="K638" s="326"/>
      <c r="L638" s="326"/>
      <c r="M638" s="326"/>
      <c r="N638" s="359"/>
      <c r="O638" s="326"/>
      <c r="P638" s="326"/>
      <c r="Q638" s="326"/>
      <c r="R638" s="326"/>
      <c r="S638" s="326"/>
      <c r="T638" s="326"/>
      <c r="U638" s="326"/>
      <c r="V638" s="326"/>
      <c r="W638" s="326"/>
      <c r="X638" s="326"/>
      <c r="Y638" s="326"/>
      <c r="Z638" s="326"/>
      <c r="AA638" s="326"/>
      <c r="AB638" s="326"/>
    </row>
    <row r="639" spans="1:28">
      <c r="A639" s="326"/>
      <c r="B639" s="326"/>
      <c r="C639" s="326"/>
      <c r="D639" s="326"/>
      <c r="E639" s="326"/>
      <c r="F639" s="348"/>
      <c r="G639" s="348"/>
      <c r="H639" s="326"/>
      <c r="I639" s="326"/>
      <c r="J639" s="349"/>
      <c r="K639" s="326"/>
      <c r="L639" s="326"/>
      <c r="M639" s="326"/>
      <c r="N639" s="359"/>
      <c r="O639" s="326"/>
      <c r="P639" s="326"/>
      <c r="Q639" s="326"/>
      <c r="R639" s="326"/>
      <c r="S639" s="326"/>
      <c r="T639" s="326"/>
      <c r="U639" s="326"/>
      <c r="V639" s="326"/>
      <c r="W639" s="326"/>
      <c r="X639" s="326"/>
      <c r="Y639" s="326"/>
      <c r="Z639" s="326"/>
      <c r="AA639" s="326"/>
      <c r="AB639" s="326"/>
    </row>
    <row r="640" spans="1:28">
      <c r="A640" s="326"/>
      <c r="B640" s="326"/>
      <c r="C640" s="326"/>
      <c r="D640" s="326"/>
      <c r="E640" s="326"/>
      <c r="F640" s="348"/>
      <c r="G640" s="348"/>
      <c r="H640" s="326"/>
      <c r="I640" s="326"/>
      <c r="J640" s="349"/>
      <c r="K640" s="326"/>
      <c r="L640" s="326"/>
      <c r="M640" s="326"/>
      <c r="N640" s="359"/>
      <c r="O640" s="326"/>
      <c r="P640" s="326"/>
      <c r="Q640" s="326"/>
      <c r="R640" s="326"/>
      <c r="S640" s="326"/>
      <c r="T640" s="326"/>
      <c r="U640" s="326"/>
      <c r="V640" s="326"/>
      <c r="W640" s="326"/>
      <c r="X640" s="326"/>
      <c r="Y640" s="326"/>
      <c r="Z640" s="326"/>
      <c r="AA640" s="326"/>
      <c r="AB640" s="326"/>
    </row>
    <row r="641" spans="1:28">
      <c r="A641" s="326"/>
      <c r="B641" s="326"/>
      <c r="C641" s="326"/>
      <c r="D641" s="326"/>
      <c r="E641" s="326"/>
      <c r="F641" s="348"/>
      <c r="G641" s="348"/>
      <c r="H641" s="326"/>
      <c r="I641" s="326"/>
      <c r="J641" s="349"/>
      <c r="K641" s="326"/>
      <c r="L641" s="326"/>
      <c r="M641" s="326"/>
      <c r="N641" s="359"/>
      <c r="O641" s="326"/>
      <c r="P641" s="326"/>
      <c r="Q641" s="326"/>
      <c r="R641" s="326"/>
      <c r="S641" s="326"/>
      <c r="T641" s="326"/>
      <c r="U641" s="326"/>
      <c r="V641" s="326"/>
      <c r="W641" s="326"/>
      <c r="X641" s="326"/>
      <c r="Y641" s="326"/>
      <c r="Z641" s="326"/>
      <c r="AA641" s="326"/>
      <c r="AB641" s="326"/>
    </row>
    <row r="642" spans="1:28">
      <c r="A642" s="326"/>
      <c r="B642" s="326"/>
      <c r="C642" s="326"/>
      <c r="D642" s="326"/>
      <c r="E642" s="326"/>
      <c r="F642" s="348"/>
      <c r="G642" s="348"/>
      <c r="H642" s="326"/>
      <c r="I642" s="326"/>
      <c r="J642" s="349"/>
      <c r="K642" s="326"/>
      <c r="L642" s="326"/>
      <c r="M642" s="326"/>
      <c r="N642" s="359"/>
      <c r="O642" s="326"/>
      <c r="P642" s="326"/>
      <c r="Q642" s="326"/>
      <c r="R642" s="326"/>
      <c r="S642" s="326"/>
      <c r="T642" s="326"/>
      <c r="U642" s="326"/>
      <c r="V642" s="326"/>
      <c r="W642" s="326"/>
      <c r="X642" s="326"/>
      <c r="Y642" s="326"/>
      <c r="Z642" s="326"/>
      <c r="AA642" s="326"/>
      <c r="AB642" s="326"/>
    </row>
    <row r="643" spans="1:28">
      <c r="A643" s="326"/>
      <c r="B643" s="326"/>
      <c r="C643" s="326"/>
      <c r="D643" s="326"/>
      <c r="E643" s="326"/>
      <c r="F643" s="348"/>
      <c r="G643" s="348"/>
      <c r="H643" s="326"/>
      <c r="I643" s="326"/>
      <c r="J643" s="349"/>
      <c r="K643" s="326"/>
      <c r="L643" s="326"/>
      <c r="M643" s="326"/>
      <c r="N643" s="359"/>
      <c r="O643" s="326"/>
      <c r="P643" s="326"/>
      <c r="Q643" s="326"/>
      <c r="R643" s="326"/>
      <c r="S643" s="326"/>
      <c r="T643" s="326"/>
      <c r="U643" s="326"/>
      <c r="V643" s="326"/>
      <c r="W643" s="326"/>
      <c r="X643" s="326"/>
      <c r="Y643" s="326"/>
      <c r="Z643" s="326"/>
      <c r="AA643" s="326"/>
      <c r="AB643" s="326"/>
    </row>
    <row r="644" spans="1:28">
      <c r="A644" s="326"/>
      <c r="B644" s="326"/>
      <c r="C644" s="326"/>
      <c r="D644" s="326"/>
      <c r="E644" s="326"/>
      <c r="F644" s="348"/>
      <c r="G644" s="348"/>
      <c r="H644" s="326"/>
      <c r="I644" s="326"/>
      <c r="J644" s="349"/>
      <c r="K644" s="326"/>
      <c r="L644" s="326"/>
      <c r="M644" s="326"/>
      <c r="N644" s="359"/>
      <c r="O644" s="326"/>
      <c r="P644" s="326"/>
      <c r="Q644" s="326"/>
      <c r="R644" s="326"/>
      <c r="S644" s="326"/>
      <c r="T644" s="326"/>
      <c r="U644" s="326"/>
      <c r="V644" s="326"/>
      <c r="W644" s="326"/>
      <c r="X644" s="326"/>
      <c r="Y644" s="326"/>
      <c r="Z644" s="326"/>
      <c r="AA644" s="326"/>
      <c r="AB644" s="326"/>
    </row>
    <row r="645" spans="1:28">
      <c r="A645" s="326"/>
      <c r="B645" s="326"/>
      <c r="C645" s="326"/>
      <c r="D645" s="326"/>
      <c r="E645" s="326"/>
      <c r="F645" s="348"/>
      <c r="G645" s="348"/>
      <c r="H645" s="326"/>
      <c r="I645" s="326"/>
      <c r="J645" s="349"/>
      <c r="K645" s="326"/>
      <c r="L645" s="326"/>
      <c r="M645" s="326"/>
      <c r="N645" s="359"/>
      <c r="O645" s="326"/>
      <c r="P645" s="326"/>
      <c r="Q645" s="326"/>
      <c r="R645" s="326"/>
      <c r="S645" s="326"/>
      <c r="T645" s="326"/>
      <c r="U645" s="326"/>
      <c r="V645" s="326"/>
      <c r="W645" s="326"/>
      <c r="X645" s="326"/>
      <c r="Y645" s="326"/>
      <c r="Z645" s="326"/>
      <c r="AA645" s="326"/>
      <c r="AB645" s="326"/>
    </row>
    <row r="646" spans="1:28">
      <c r="A646" s="326"/>
      <c r="B646" s="326"/>
      <c r="C646" s="326"/>
      <c r="D646" s="326"/>
      <c r="E646" s="326"/>
      <c r="F646" s="348"/>
      <c r="G646" s="348"/>
      <c r="H646" s="326"/>
      <c r="I646" s="326"/>
      <c r="J646" s="349"/>
      <c r="K646" s="326"/>
      <c r="L646" s="326"/>
      <c r="M646" s="326"/>
      <c r="N646" s="359"/>
      <c r="O646" s="326"/>
      <c r="P646" s="326"/>
      <c r="Q646" s="326"/>
      <c r="R646" s="326"/>
      <c r="S646" s="326"/>
      <c r="T646" s="326"/>
      <c r="U646" s="326"/>
      <c r="V646" s="326"/>
      <c r="W646" s="326"/>
      <c r="X646" s="326"/>
      <c r="Y646" s="326"/>
      <c r="Z646" s="326"/>
      <c r="AA646" s="326"/>
      <c r="AB646" s="326"/>
    </row>
    <row r="647" spans="1:28">
      <c r="A647" s="326"/>
      <c r="B647" s="326"/>
      <c r="C647" s="326"/>
      <c r="D647" s="326"/>
      <c r="E647" s="326"/>
      <c r="F647" s="348"/>
      <c r="G647" s="348"/>
      <c r="H647" s="326"/>
      <c r="I647" s="326"/>
      <c r="J647" s="349"/>
      <c r="K647" s="326"/>
      <c r="L647" s="326"/>
      <c r="M647" s="326"/>
      <c r="N647" s="359"/>
      <c r="O647" s="326"/>
      <c r="P647" s="326"/>
      <c r="Q647" s="326"/>
      <c r="R647" s="326"/>
      <c r="S647" s="326"/>
      <c r="T647" s="326"/>
      <c r="U647" s="326"/>
      <c r="V647" s="326"/>
      <c r="W647" s="326"/>
      <c r="X647" s="326"/>
      <c r="Y647" s="326"/>
      <c r="Z647" s="326"/>
      <c r="AA647" s="326"/>
      <c r="AB647" s="326"/>
    </row>
    <row r="648" spans="1:28">
      <c r="A648" s="326"/>
      <c r="B648" s="326"/>
      <c r="C648" s="326"/>
      <c r="D648" s="326"/>
      <c r="E648" s="326"/>
      <c r="F648" s="348"/>
      <c r="G648" s="348"/>
      <c r="H648" s="326"/>
      <c r="I648" s="326"/>
      <c r="J648" s="349"/>
      <c r="K648" s="326"/>
      <c r="L648" s="326"/>
      <c r="M648" s="326"/>
      <c r="N648" s="359"/>
      <c r="O648" s="326"/>
      <c r="P648" s="326"/>
      <c r="Q648" s="326"/>
      <c r="R648" s="326"/>
      <c r="S648" s="326"/>
      <c r="T648" s="326"/>
      <c r="U648" s="326"/>
      <c r="V648" s="326"/>
      <c r="W648" s="326"/>
      <c r="X648" s="326"/>
      <c r="Y648" s="326"/>
      <c r="Z648" s="326"/>
      <c r="AA648" s="326"/>
      <c r="AB648" s="326"/>
    </row>
    <row r="649" spans="1:28">
      <c r="A649" s="326"/>
      <c r="B649" s="326"/>
      <c r="C649" s="326"/>
      <c r="D649" s="326"/>
      <c r="E649" s="326"/>
      <c r="F649" s="348"/>
      <c r="G649" s="348"/>
      <c r="H649" s="326"/>
      <c r="I649" s="326"/>
      <c r="J649" s="349"/>
      <c r="K649" s="326"/>
      <c r="L649" s="326"/>
      <c r="M649" s="326"/>
      <c r="N649" s="359"/>
      <c r="O649" s="326"/>
      <c r="P649" s="326"/>
      <c r="Q649" s="326"/>
      <c r="R649" s="326"/>
      <c r="S649" s="326"/>
      <c r="T649" s="326"/>
      <c r="U649" s="326"/>
      <c r="V649" s="326"/>
      <c r="W649" s="326"/>
      <c r="X649" s="326"/>
      <c r="Y649" s="326"/>
      <c r="Z649" s="326"/>
      <c r="AA649" s="326"/>
      <c r="AB649" s="326"/>
    </row>
    <row r="650" spans="1:28">
      <c r="A650" s="326"/>
      <c r="B650" s="326"/>
      <c r="C650" s="326"/>
      <c r="D650" s="326"/>
      <c r="E650" s="326"/>
      <c r="F650" s="348"/>
      <c r="G650" s="348"/>
      <c r="H650" s="326"/>
      <c r="I650" s="326"/>
      <c r="J650" s="349"/>
      <c r="K650" s="326"/>
      <c r="L650" s="326"/>
      <c r="M650" s="326"/>
      <c r="N650" s="359"/>
      <c r="O650" s="326"/>
      <c r="P650" s="326"/>
      <c r="Q650" s="326"/>
      <c r="R650" s="326"/>
      <c r="S650" s="326"/>
      <c r="T650" s="326"/>
      <c r="U650" s="326"/>
      <c r="V650" s="326"/>
      <c r="W650" s="326"/>
      <c r="X650" s="326"/>
      <c r="Y650" s="326"/>
      <c r="Z650" s="326"/>
      <c r="AA650" s="326"/>
      <c r="AB650" s="326"/>
    </row>
    <row r="651" spans="1:28">
      <c r="A651" s="326"/>
      <c r="B651" s="326"/>
      <c r="C651" s="326"/>
      <c r="D651" s="326"/>
      <c r="E651" s="326"/>
      <c r="F651" s="348"/>
      <c r="G651" s="348"/>
      <c r="H651" s="326"/>
      <c r="I651" s="326"/>
      <c r="J651" s="349"/>
      <c r="K651" s="326"/>
      <c r="L651" s="326"/>
      <c r="M651" s="326"/>
      <c r="N651" s="359"/>
      <c r="O651" s="326"/>
      <c r="P651" s="326"/>
      <c r="Q651" s="326"/>
      <c r="R651" s="326"/>
      <c r="S651" s="326"/>
      <c r="T651" s="326"/>
      <c r="U651" s="326"/>
      <c r="V651" s="326"/>
      <c r="W651" s="326"/>
      <c r="X651" s="326"/>
      <c r="Y651" s="326"/>
      <c r="Z651" s="326"/>
      <c r="AA651" s="326"/>
      <c r="AB651" s="326"/>
    </row>
    <row r="652" spans="1:28">
      <c r="A652" s="326"/>
      <c r="B652" s="326"/>
      <c r="C652" s="326"/>
      <c r="D652" s="326"/>
      <c r="E652" s="326"/>
      <c r="F652" s="348"/>
      <c r="G652" s="348"/>
      <c r="H652" s="326"/>
      <c r="I652" s="326"/>
      <c r="J652" s="349"/>
      <c r="K652" s="326"/>
      <c r="L652" s="326"/>
      <c r="M652" s="326"/>
      <c r="N652" s="359"/>
      <c r="O652" s="326"/>
      <c r="P652" s="326"/>
      <c r="Q652" s="326"/>
      <c r="R652" s="326"/>
      <c r="S652" s="326"/>
      <c r="T652" s="326"/>
      <c r="U652" s="326"/>
      <c r="V652" s="326"/>
      <c r="W652" s="326"/>
      <c r="X652" s="326"/>
      <c r="Y652" s="326"/>
      <c r="Z652" s="326"/>
      <c r="AA652" s="326"/>
      <c r="AB652" s="326"/>
    </row>
    <row r="653" spans="1:28">
      <c r="A653" s="326"/>
      <c r="B653" s="326"/>
      <c r="C653" s="326"/>
      <c r="D653" s="326"/>
      <c r="E653" s="326"/>
      <c r="F653" s="348"/>
      <c r="G653" s="348"/>
      <c r="H653" s="326"/>
      <c r="I653" s="326"/>
      <c r="J653" s="349"/>
      <c r="K653" s="326"/>
      <c r="L653" s="326"/>
      <c r="M653" s="326"/>
      <c r="N653" s="359"/>
      <c r="O653" s="326"/>
      <c r="P653" s="326"/>
      <c r="Q653" s="326"/>
      <c r="R653" s="326"/>
      <c r="S653" s="326"/>
      <c r="T653" s="326"/>
      <c r="U653" s="326"/>
      <c r="V653" s="326"/>
      <c r="W653" s="326"/>
      <c r="X653" s="326"/>
      <c r="Y653" s="326"/>
      <c r="Z653" s="326"/>
      <c r="AA653" s="326"/>
      <c r="AB653" s="326"/>
    </row>
    <row r="654" spans="1:28">
      <c r="A654" s="326"/>
      <c r="B654" s="326"/>
      <c r="C654" s="326"/>
      <c r="D654" s="326"/>
      <c r="E654" s="326"/>
      <c r="F654" s="348"/>
      <c r="G654" s="348"/>
      <c r="H654" s="326"/>
      <c r="I654" s="326"/>
      <c r="J654" s="349"/>
      <c r="K654" s="326"/>
      <c r="L654" s="326"/>
      <c r="M654" s="326"/>
      <c r="N654" s="359"/>
      <c r="O654" s="326"/>
      <c r="P654" s="326"/>
      <c r="Q654" s="326"/>
      <c r="R654" s="326"/>
      <c r="S654" s="326"/>
      <c r="T654" s="326"/>
      <c r="U654" s="326"/>
      <c r="V654" s="326"/>
      <c r="W654" s="326"/>
      <c r="X654" s="326"/>
      <c r="Y654" s="326"/>
      <c r="Z654" s="326"/>
      <c r="AA654" s="326"/>
      <c r="AB654" s="326"/>
    </row>
    <row r="655" spans="1:28">
      <c r="A655" s="326"/>
      <c r="B655" s="326"/>
      <c r="C655" s="326"/>
      <c r="D655" s="326"/>
      <c r="E655" s="326"/>
      <c r="F655" s="348"/>
      <c r="G655" s="348"/>
      <c r="H655" s="326"/>
      <c r="I655" s="326"/>
      <c r="J655" s="349"/>
      <c r="K655" s="326"/>
      <c r="L655" s="326"/>
      <c r="M655" s="326"/>
      <c r="N655" s="359"/>
      <c r="O655" s="326"/>
      <c r="P655" s="326"/>
      <c r="Q655" s="326"/>
      <c r="R655" s="326"/>
      <c r="S655" s="326"/>
      <c r="T655" s="326"/>
      <c r="U655" s="326"/>
      <c r="V655" s="326"/>
      <c r="W655" s="326"/>
      <c r="X655" s="326"/>
      <c r="Y655" s="326"/>
      <c r="Z655" s="326"/>
      <c r="AA655" s="326"/>
      <c r="AB655" s="326"/>
    </row>
    <row r="656" spans="1:28">
      <c r="A656" s="326"/>
      <c r="B656" s="326"/>
      <c r="C656" s="326"/>
      <c r="D656" s="326"/>
      <c r="E656" s="326"/>
      <c r="F656" s="348"/>
      <c r="G656" s="348"/>
      <c r="H656" s="326"/>
      <c r="I656" s="326"/>
      <c r="J656" s="349"/>
      <c r="K656" s="326"/>
      <c r="L656" s="326"/>
      <c r="M656" s="326"/>
      <c r="N656" s="359"/>
      <c r="O656" s="326"/>
      <c r="P656" s="326"/>
      <c r="Q656" s="326"/>
      <c r="R656" s="326"/>
      <c r="S656" s="326"/>
      <c r="T656" s="326"/>
      <c r="U656" s="326"/>
      <c r="V656" s="326"/>
      <c r="W656" s="326"/>
      <c r="X656" s="326"/>
      <c r="Y656" s="326"/>
      <c r="Z656" s="326"/>
      <c r="AA656" s="326"/>
      <c r="AB656" s="326"/>
    </row>
    <row r="657" spans="1:28">
      <c r="A657" s="326"/>
      <c r="B657" s="326"/>
      <c r="C657" s="326"/>
      <c r="D657" s="326"/>
      <c r="E657" s="326"/>
      <c r="F657" s="348"/>
      <c r="G657" s="348"/>
      <c r="H657" s="326"/>
      <c r="I657" s="326"/>
      <c r="J657" s="349"/>
      <c r="K657" s="326"/>
      <c r="L657" s="326"/>
      <c r="M657" s="326"/>
      <c r="N657" s="359"/>
      <c r="O657" s="326"/>
      <c r="P657" s="326"/>
      <c r="Q657" s="326"/>
      <c r="R657" s="326"/>
      <c r="S657" s="326"/>
      <c r="T657" s="326"/>
      <c r="U657" s="326"/>
      <c r="V657" s="326"/>
      <c r="W657" s="326"/>
      <c r="X657" s="326"/>
      <c r="Y657" s="326"/>
      <c r="Z657" s="326"/>
      <c r="AA657" s="326"/>
      <c r="AB657" s="326"/>
    </row>
    <row r="658" spans="1:28">
      <c r="A658" s="326"/>
      <c r="B658" s="326"/>
      <c r="C658" s="326"/>
      <c r="D658" s="326"/>
      <c r="E658" s="326"/>
      <c r="F658" s="348"/>
      <c r="G658" s="348"/>
      <c r="H658" s="326"/>
      <c r="I658" s="326"/>
      <c r="J658" s="349"/>
      <c r="K658" s="326"/>
      <c r="L658" s="326"/>
      <c r="M658" s="326"/>
      <c r="N658" s="359"/>
      <c r="O658" s="326"/>
      <c r="P658" s="326"/>
      <c r="Q658" s="326"/>
      <c r="R658" s="326"/>
      <c r="S658" s="326"/>
      <c r="T658" s="326"/>
      <c r="U658" s="326"/>
      <c r="V658" s="326"/>
      <c r="W658" s="326"/>
      <c r="X658" s="326"/>
      <c r="Y658" s="326"/>
      <c r="Z658" s="326"/>
      <c r="AA658" s="326"/>
      <c r="AB658" s="326"/>
    </row>
    <row r="659" spans="1:28">
      <c r="A659" s="326"/>
      <c r="B659" s="326"/>
      <c r="C659" s="326"/>
      <c r="D659" s="326"/>
      <c r="E659" s="326"/>
      <c r="F659" s="348"/>
      <c r="G659" s="348"/>
      <c r="H659" s="326"/>
      <c r="I659" s="326"/>
      <c r="J659" s="349"/>
      <c r="K659" s="326"/>
      <c r="L659" s="326"/>
      <c r="M659" s="326"/>
      <c r="N659" s="359"/>
      <c r="O659" s="326"/>
      <c r="P659" s="326"/>
      <c r="Q659" s="326"/>
      <c r="R659" s="326"/>
      <c r="S659" s="326"/>
      <c r="T659" s="326"/>
      <c r="U659" s="326"/>
      <c r="V659" s="326"/>
      <c r="W659" s="326"/>
      <c r="X659" s="326"/>
      <c r="Y659" s="326"/>
      <c r="Z659" s="326"/>
      <c r="AA659" s="326"/>
      <c r="AB659" s="326"/>
    </row>
    <row r="660" spans="1:28">
      <c r="A660" s="326"/>
      <c r="B660" s="326"/>
      <c r="C660" s="326"/>
      <c r="D660" s="326"/>
      <c r="E660" s="326"/>
      <c r="F660" s="348"/>
      <c r="G660" s="348"/>
      <c r="H660" s="326"/>
      <c r="I660" s="326"/>
      <c r="J660" s="349"/>
      <c r="K660" s="326"/>
      <c r="L660" s="326"/>
      <c r="M660" s="326"/>
      <c r="N660" s="359"/>
      <c r="O660" s="326"/>
      <c r="P660" s="326"/>
      <c r="Q660" s="326"/>
      <c r="R660" s="326"/>
      <c r="S660" s="326"/>
      <c r="T660" s="326"/>
      <c r="U660" s="326"/>
      <c r="V660" s="326"/>
      <c r="W660" s="326"/>
      <c r="X660" s="326"/>
      <c r="Y660" s="326"/>
      <c r="Z660" s="326"/>
      <c r="AA660" s="326"/>
      <c r="AB660" s="326"/>
    </row>
    <row r="661" spans="1:28">
      <c r="A661" s="326"/>
      <c r="B661" s="326"/>
      <c r="C661" s="326"/>
      <c r="D661" s="326"/>
      <c r="E661" s="326"/>
      <c r="F661" s="348"/>
      <c r="G661" s="348"/>
      <c r="H661" s="326"/>
      <c r="I661" s="326"/>
      <c r="J661" s="349"/>
      <c r="K661" s="326"/>
      <c r="L661" s="326"/>
      <c r="M661" s="326"/>
      <c r="N661" s="359"/>
      <c r="O661" s="326"/>
      <c r="P661" s="326"/>
      <c r="Q661" s="326"/>
      <c r="R661" s="326"/>
      <c r="S661" s="326"/>
      <c r="T661" s="326"/>
      <c r="U661" s="326"/>
      <c r="V661" s="326"/>
      <c r="W661" s="326"/>
      <c r="X661" s="326"/>
      <c r="Y661" s="326"/>
      <c r="Z661" s="326"/>
      <c r="AA661" s="326"/>
      <c r="AB661" s="326"/>
    </row>
    <row r="662" spans="1:28">
      <c r="A662" s="326"/>
      <c r="B662" s="326"/>
      <c r="C662" s="326"/>
      <c r="D662" s="326"/>
      <c r="E662" s="326"/>
      <c r="F662" s="348"/>
      <c r="G662" s="348"/>
      <c r="H662" s="326"/>
      <c r="I662" s="326"/>
      <c r="J662" s="349"/>
      <c r="K662" s="326"/>
      <c r="L662" s="326"/>
      <c r="M662" s="326"/>
      <c r="N662" s="359"/>
      <c r="O662" s="326"/>
      <c r="P662" s="326"/>
      <c r="Q662" s="326"/>
      <c r="R662" s="326"/>
      <c r="S662" s="326"/>
      <c r="T662" s="326"/>
      <c r="U662" s="326"/>
      <c r="V662" s="326"/>
      <c r="W662" s="326"/>
      <c r="X662" s="326"/>
      <c r="Y662" s="326"/>
      <c r="Z662" s="326"/>
      <c r="AA662" s="326"/>
      <c r="AB662" s="326"/>
    </row>
    <row r="663" spans="1:28">
      <c r="A663" s="326"/>
      <c r="B663" s="326"/>
      <c r="C663" s="326"/>
      <c r="D663" s="326"/>
      <c r="E663" s="326"/>
      <c r="F663" s="348"/>
      <c r="G663" s="348"/>
      <c r="H663" s="326"/>
      <c r="I663" s="326"/>
      <c r="J663" s="349"/>
      <c r="K663" s="326"/>
      <c r="L663" s="326"/>
      <c r="M663" s="326"/>
      <c r="N663" s="359"/>
      <c r="O663" s="326"/>
      <c r="P663" s="326"/>
      <c r="Q663" s="326"/>
      <c r="R663" s="326"/>
      <c r="S663" s="326"/>
      <c r="T663" s="326"/>
      <c r="U663" s="326"/>
      <c r="V663" s="326"/>
      <c r="W663" s="326"/>
      <c r="X663" s="326"/>
      <c r="Y663" s="326"/>
      <c r="Z663" s="326"/>
      <c r="AA663" s="326"/>
      <c r="AB663" s="326"/>
    </row>
    <row r="664" spans="1:28">
      <c r="A664" s="326"/>
      <c r="B664" s="326"/>
      <c r="C664" s="326"/>
      <c r="D664" s="326"/>
      <c r="E664" s="326"/>
      <c r="F664" s="348"/>
      <c r="G664" s="348"/>
      <c r="H664" s="326"/>
      <c r="I664" s="326"/>
      <c r="J664" s="349"/>
      <c r="K664" s="326"/>
      <c r="L664" s="326"/>
      <c r="M664" s="326"/>
      <c r="N664" s="359"/>
      <c r="O664" s="326"/>
      <c r="P664" s="326"/>
      <c r="Q664" s="326"/>
      <c r="R664" s="326"/>
      <c r="S664" s="326"/>
      <c r="T664" s="326"/>
      <c r="U664" s="326"/>
      <c r="V664" s="326"/>
      <c r="W664" s="326"/>
      <c r="X664" s="326"/>
      <c r="Y664" s="326"/>
      <c r="Z664" s="326"/>
      <c r="AA664" s="326"/>
      <c r="AB664" s="326"/>
    </row>
    <row r="665" spans="1:28">
      <c r="A665" s="326"/>
      <c r="B665" s="326"/>
      <c r="C665" s="326"/>
      <c r="D665" s="326"/>
      <c r="E665" s="326"/>
      <c r="F665" s="348"/>
      <c r="G665" s="348"/>
      <c r="H665" s="326"/>
      <c r="I665" s="326"/>
      <c r="J665" s="349"/>
      <c r="K665" s="326"/>
      <c r="L665" s="326"/>
      <c r="M665" s="326"/>
      <c r="N665" s="359"/>
      <c r="O665" s="326"/>
      <c r="P665" s="326"/>
      <c r="Q665" s="326"/>
      <c r="R665" s="326"/>
      <c r="S665" s="326"/>
      <c r="T665" s="326"/>
      <c r="U665" s="326"/>
      <c r="V665" s="326"/>
      <c r="W665" s="326"/>
      <c r="X665" s="326"/>
      <c r="Y665" s="326"/>
      <c r="Z665" s="326"/>
      <c r="AA665" s="326"/>
      <c r="AB665" s="326"/>
    </row>
    <row r="666" spans="1:28">
      <c r="A666" s="326"/>
      <c r="B666" s="326"/>
      <c r="C666" s="326"/>
      <c r="D666" s="326"/>
      <c r="E666" s="326"/>
      <c r="F666" s="348"/>
      <c r="G666" s="348"/>
      <c r="H666" s="326"/>
      <c r="I666" s="326"/>
      <c r="J666" s="349"/>
      <c r="K666" s="326"/>
      <c r="L666" s="326"/>
      <c r="M666" s="326"/>
      <c r="N666" s="359"/>
      <c r="O666" s="326"/>
      <c r="P666" s="326"/>
      <c r="Q666" s="326"/>
      <c r="R666" s="326"/>
      <c r="S666" s="326"/>
      <c r="T666" s="326"/>
      <c r="U666" s="326"/>
      <c r="V666" s="326"/>
      <c r="W666" s="326"/>
      <c r="X666" s="326"/>
      <c r="Y666" s="326"/>
      <c r="Z666" s="326"/>
      <c r="AA666" s="326"/>
      <c r="AB666" s="326"/>
    </row>
    <row r="667" spans="1:28">
      <c r="A667" s="326"/>
      <c r="B667" s="326"/>
      <c r="C667" s="326"/>
      <c r="D667" s="326"/>
      <c r="E667" s="326"/>
      <c r="F667" s="348"/>
      <c r="G667" s="348"/>
      <c r="H667" s="326"/>
      <c r="I667" s="326"/>
      <c r="J667" s="349"/>
      <c r="K667" s="326"/>
      <c r="L667" s="326"/>
      <c r="M667" s="326"/>
      <c r="N667" s="359"/>
      <c r="O667" s="326"/>
      <c r="P667" s="326"/>
      <c r="Q667" s="326"/>
      <c r="R667" s="326"/>
      <c r="S667" s="326"/>
      <c r="T667" s="326"/>
      <c r="U667" s="326"/>
      <c r="V667" s="326"/>
      <c r="W667" s="326"/>
      <c r="X667" s="326"/>
      <c r="Y667" s="326"/>
      <c r="Z667" s="326"/>
      <c r="AA667" s="326"/>
      <c r="AB667" s="326"/>
    </row>
    <row r="668" spans="1:28">
      <c r="A668" s="326"/>
      <c r="B668" s="326"/>
      <c r="C668" s="326"/>
      <c r="D668" s="326"/>
      <c r="E668" s="326"/>
      <c r="F668" s="348"/>
      <c r="G668" s="348"/>
      <c r="H668" s="326"/>
      <c r="I668" s="326"/>
      <c r="J668" s="349"/>
      <c r="K668" s="326"/>
      <c r="L668" s="326"/>
      <c r="M668" s="326"/>
      <c r="N668" s="359"/>
      <c r="O668" s="326"/>
      <c r="P668" s="326"/>
      <c r="Q668" s="326"/>
      <c r="R668" s="326"/>
      <c r="S668" s="326"/>
      <c r="T668" s="326"/>
      <c r="U668" s="326"/>
      <c r="V668" s="326"/>
      <c r="W668" s="326"/>
      <c r="X668" s="326"/>
      <c r="Y668" s="326"/>
      <c r="Z668" s="326"/>
      <c r="AA668" s="326"/>
      <c r="AB668" s="326"/>
    </row>
    <row r="669" spans="1:28">
      <c r="A669" s="326"/>
      <c r="B669" s="326"/>
      <c r="C669" s="326"/>
      <c r="D669" s="326"/>
      <c r="E669" s="326"/>
      <c r="F669" s="348"/>
      <c r="G669" s="348"/>
      <c r="H669" s="326"/>
      <c r="I669" s="326"/>
      <c r="J669" s="349"/>
      <c r="K669" s="326"/>
      <c r="L669" s="326"/>
      <c r="M669" s="326"/>
      <c r="N669" s="359"/>
      <c r="O669" s="326"/>
      <c r="P669" s="326"/>
      <c r="Q669" s="326"/>
      <c r="R669" s="326"/>
      <c r="S669" s="326"/>
      <c r="T669" s="326"/>
      <c r="U669" s="326"/>
      <c r="V669" s="326"/>
      <c r="W669" s="326"/>
      <c r="X669" s="326"/>
      <c r="Y669" s="326"/>
      <c r="Z669" s="326"/>
      <c r="AA669" s="326"/>
      <c r="AB669" s="326"/>
    </row>
    <row r="670" spans="1:28">
      <c r="A670" s="326"/>
      <c r="B670" s="326"/>
      <c r="C670" s="326"/>
      <c r="D670" s="326"/>
      <c r="E670" s="326"/>
      <c r="F670" s="348"/>
      <c r="G670" s="348"/>
      <c r="H670" s="326"/>
      <c r="I670" s="326"/>
      <c r="J670" s="349"/>
      <c r="K670" s="326"/>
      <c r="L670" s="326"/>
      <c r="M670" s="326"/>
      <c r="N670" s="359"/>
      <c r="O670" s="326"/>
      <c r="P670" s="326"/>
      <c r="Q670" s="326"/>
      <c r="R670" s="326"/>
      <c r="S670" s="326"/>
      <c r="T670" s="326"/>
      <c r="U670" s="326"/>
      <c r="V670" s="326"/>
      <c r="W670" s="326"/>
      <c r="X670" s="326"/>
      <c r="Y670" s="326"/>
      <c r="Z670" s="326"/>
      <c r="AA670" s="326"/>
      <c r="AB670" s="326"/>
    </row>
    <row r="671" spans="1:28">
      <c r="A671" s="326"/>
      <c r="B671" s="326"/>
      <c r="C671" s="326"/>
      <c r="D671" s="326"/>
      <c r="E671" s="326"/>
      <c r="F671" s="348"/>
      <c r="G671" s="348"/>
      <c r="H671" s="326"/>
      <c r="I671" s="326"/>
      <c r="J671" s="349"/>
      <c r="K671" s="326"/>
      <c r="L671" s="326"/>
      <c r="M671" s="326"/>
      <c r="N671" s="359"/>
      <c r="O671" s="326"/>
      <c r="P671" s="326"/>
      <c r="Q671" s="326"/>
      <c r="R671" s="326"/>
      <c r="S671" s="326"/>
      <c r="T671" s="326"/>
      <c r="U671" s="326"/>
      <c r="V671" s="326"/>
      <c r="W671" s="326"/>
      <c r="X671" s="326"/>
      <c r="Y671" s="326"/>
      <c r="Z671" s="326"/>
      <c r="AA671" s="326"/>
      <c r="AB671" s="326"/>
    </row>
    <row r="672" spans="1:28">
      <c r="A672" s="326"/>
      <c r="B672" s="326"/>
      <c r="C672" s="326"/>
      <c r="D672" s="326"/>
      <c r="E672" s="326"/>
      <c r="F672" s="348"/>
      <c r="G672" s="348"/>
      <c r="H672" s="326"/>
      <c r="I672" s="326"/>
      <c r="J672" s="349"/>
      <c r="K672" s="326"/>
      <c r="L672" s="326"/>
      <c r="M672" s="326"/>
      <c r="N672" s="359"/>
      <c r="O672" s="326"/>
      <c r="P672" s="326"/>
      <c r="Q672" s="326"/>
      <c r="R672" s="326"/>
      <c r="S672" s="326"/>
      <c r="T672" s="326"/>
      <c r="U672" s="326"/>
      <c r="V672" s="326"/>
      <c r="W672" s="326"/>
      <c r="X672" s="326"/>
      <c r="Y672" s="326"/>
      <c r="Z672" s="326"/>
      <c r="AA672" s="326"/>
      <c r="AB672" s="326"/>
    </row>
    <row r="673" spans="1:28">
      <c r="A673" s="326"/>
      <c r="B673" s="326"/>
      <c r="C673" s="326"/>
      <c r="D673" s="326"/>
      <c r="E673" s="326"/>
      <c r="F673" s="348"/>
      <c r="G673" s="348"/>
      <c r="H673" s="326"/>
      <c r="I673" s="326"/>
      <c r="J673" s="349"/>
      <c r="K673" s="326"/>
      <c r="L673" s="326"/>
      <c r="M673" s="326"/>
      <c r="N673" s="359"/>
      <c r="O673" s="326"/>
      <c r="P673" s="326"/>
      <c r="Q673" s="326"/>
      <c r="R673" s="326"/>
      <c r="S673" s="326"/>
      <c r="T673" s="326"/>
      <c r="U673" s="326"/>
      <c r="V673" s="326"/>
      <c r="W673" s="326"/>
      <c r="X673" s="326"/>
      <c r="Y673" s="326"/>
      <c r="Z673" s="326"/>
      <c r="AA673" s="326"/>
      <c r="AB673" s="326"/>
    </row>
    <row r="674" spans="1:28">
      <c r="A674" s="326"/>
      <c r="B674" s="326"/>
      <c r="C674" s="326"/>
      <c r="D674" s="326"/>
      <c r="E674" s="326"/>
      <c r="F674" s="348"/>
      <c r="G674" s="348"/>
      <c r="H674" s="326"/>
      <c r="I674" s="326"/>
      <c r="J674" s="349"/>
      <c r="K674" s="326"/>
      <c r="L674" s="326"/>
      <c r="M674" s="326"/>
      <c r="N674" s="359"/>
      <c r="O674" s="326"/>
      <c r="P674" s="326"/>
      <c r="Q674" s="326"/>
      <c r="R674" s="326"/>
      <c r="S674" s="326"/>
      <c r="T674" s="326"/>
      <c r="U674" s="326"/>
      <c r="V674" s="326"/>
      <c r="W674" s="326"/>
      <c r="X674" s="326"/>
      <c r="Y674" s="326"/>
      <c r="Z674" s="326"/>
      <c r="AA674" s="326"/>
      <c r="AB674" s="326"/>
    </row>
    <row r="675" spans="1:28">
      <c r="A675" s="326"/>
      <c r="B675" s="326"/>
      <c r="C675" s="326"/>
      <c r="D675" s="326"/>
      <c r="E675" s="326"/>
      <c r="F675" s="348"/>
      <c r="G675" s="348"/>
      <c r="H675" s="326"/>
      <c r="I675" s="326"/>
      <c r="J675" s="349"/>
      <c r="K675" s="326"/>
      <c r="L675" s="326"/>
      <c r="M675" s="326"/>
      <c r="N675" s="359"/>
      <c r="O675" s="326"/>
      <c r="P675" s="326"/>
      <c r="Q675" s="326"/>
      <c r="R675" s="326"/>
      <c r="S675" s="326"/>
      <c r="T675" s="326"/>
      <c r="U675" s="326"/>
      <c r="V675" s="326"/>
      <c r="W675" s="326"/>
      <c r="X675" s="326"/>
      <c r="Y675" s="326"/>
      <c r="Z675" s="326"/>
      <c r="AA675" s="326"/>
      <c r="AB675" s="326"/>
    </row>
    <row r="676" spans="1:28">
      <c r="A676" s="326"/>
      <c r="B676" s="326"/>
      <c r="C676" s="326"/>
      <c r="D676" s="326"/>
      <c r="E676" s="326"/>
      <c r="F676" s="348"/>
      <c r="G676" s="348"/>
      <c r="H676" s="326"/>
      <c r="I676" s="326"/>
      <c r="J676" s="349"/>
      <c r="K676" s="326"/>
      <c r="L676" s="326"/>
      <c r="M676" s="326"/>
      <c r="N676" s="359"/>
      <c r="O676" s="326"/>
      <c r="P676" s="326"/>
      <c r="Q676" s="326"/>
      <c r="R676" s="326"/>
      <c r="S676" s="326"/>
      <c r="T676" s="326"/>
      <c r="U676" s="326"/>
      <c r="V676" s="326"/>
      <c r="W676" s="326"/>
      <c r="X676" s="326"/>
      <c r="Y676" s="326"/>
      <c r="Z676" s="326"/>
      <c r="AA676" s="326"/>
      <c r="AB676" s="326"/>
    </row>
    <row r="677" spans="1:28">
      <c r="A677" s="326"/>
      <c r="B677" s="326"/>
      <c r="C677" s="326"/>
      <c r="D677" s="326"/>
      <c r="E677" s="326"/>
      <c r="F677" s="348"/>
      <c r="G677" s="348"/>
      <c r="H677" s="326"/>
      <c r="I677" s="326"/>
      <c r="J677" s="349"/>
      <c r="K677" s="326"/>
      <c r="L677" s="326"/>
      <c r="M677" s="326"/>
      <c r="N677" s="359"/>
      <c r="O677" s="326"/>
      <c r="P677" s="326"/>
      <c r="Q677" s="326"/>
      <c r="R677" s="326"/>
      <c r="S677" s="326"/>
      <c r="T677" s="326"/>
      <c r="U677" s="326"/>
      <c r="V677" s="326"/>
      <c r="W677" s="326"/>
      <c r="X677" s="326"/>
      <c r="Y677" s="326"/>
      <c r="Z677" s="326"/>
      <c r="AA677" s="326"/>
      <c r="AB677" s="326"/>
    </row>
    <row r="678" spans="1:28">
      <c r="A678" s="326"/>
      <c r="B678" s="326"/>
      <c r="C678" s="326"/>
      <c r="D678" s="326"/>
      <c r="E678" s="326"/>
      <c r="F678" s="348"/>
      <c r="G678" s="348"/>
      <c r="H678" s="326"/>
      <c r="I678" s="326"/>
      <c r="J678" s="349"/>
      <c r="K678" s="326"/>
      <c r="L678" s="326"/>
      <c r="M678" s="326"/>
      <c r="N678" s="359"/>
      <c r="O678" s="326"/>
      <c r="P678" s="326"/>
      <c r="Q678" s="326"/>
      <c r="R678" s="326"/>
      <c r="S678" s="326"/>
      <c r="T678" s="326"/>
      <c r="U678" s="326"/>
      <c r="V678" s="326"/>
      <c r="W678" s="326"/>
      <c r="X678" s="326"/>
      <c r="Y678" s="326"/>
      <c r="Z678" s="326"/>
      <c r="AA678" s="326"/>
      <c r="AB678" s="326"/>
    </row>
    <row r="679" spans="1:28">
      <c r="A679" s="326"/>
      <c r="B679" s="326"/>
      <c r="C679" s="326"/>
      <c r="D679" s="326"/>
      <c r="E679" s="326"/>
      <c r="F679" s="348"/>
      <c r="G679" s="348"/>
      <c r="H679" s="326"/>
      <c r="I679" s="326"/>
      <c r="J679" s="349"/>
      <c r="K679" s="326"/>
      <c r="L679" s="326"/>
      <c r="M679" s="326"/>
      <c r="N679" s="359"/>
      <c r="O679" s="326"/>
      <c r="P679" s="326"/>
      <c r="Q679" s="326"/>
      <c r="R679" s="326"/>
      <c r="S679" s="326"/>
      <c r="T679" s="326"/>
      <c r="U679" s="326"/>
      <c r="V679" s="326"/>
      <c r="W679" s="326"/>
      <c r="X679" s="326"/>
      <c r="Y679" s="326"/>
      <c r="Z679" s="326"/>
      <c r="AA679" s="326"/>
      <c r="AB679" s="326"/>
    </row>
    <row r="680" spans="1:28">
      <c r="A680" s="326"/>
      <c r="B680" s="326"/>
      <c r="C680" s="326"/>
      <c r="D680" s="326"/>
      <c r="E680" s="326"/>
      <c r="F680" s="348"/>
      <c r="G680" s="348"/>
      <c r="H680" s="326"/>
      <c r="I680" s="326"/>
      <c r="J680" s="349"/>
      <c r="K680" s="326"/>
      <c r="L680" s="326"/>
      <c r="M680" s="326"/>
      <c r="N680" s="359"/>
      <c r="O680" s="326"/>
      <c r="P680" s="326"/>
      <c r="Q680" s="326"/>
      <c r="R680" s="326"/>
      <c r="S680" s="326"/>
      <c r="T680" s="326"/>
      <c r="U680" s="326"/>
      <c r="V680" s="326"/>
      <c r="W680" s="326"/>
      <c r="X680" s="326"/>
      <c r="Y680" s="326"/>
      <c r="Z680" s="326"/>
      <c r="AA680" s="326"/>
      <c r="AB680" s="326"/>
    </row>
    <row r="681" spans="1:28">
      <c r="A681" s="326"/>
      <c r="B681" s="326"/>
      <c r="C681" s="326"/>
      <c r="D681" s="326"/>
      <c r="E681" s="326"/>
      <c r="F681" s="348"/>
      <c r="G681" s="348"/>
      <c r="H681" s="326"/>
      <c r="I681" s="326"/>
      <c r="J681" s="349"/>
      <c r="K681" s="326"/>
      <c r="L681" s="326"/>
      <c r="M681" s="326"/>
      <c r="N681" s="359"/>
      <c r="O681" s="326"/>
      <c r="P681" s="326"/>
      <c r="Q681" s="326"/>
      <c r="R681" s="326"/>
      <c r="S681" s="326"/>
      <c r="T681" s="326"/>
      <c r="U681" s="326"/>
      <c r="V681" s="326"/>
      <c r="W681" s="326"/>
      <c r="X681" s="326"/>
      <c r="Y681" s="326"/>
      <c r="Z681" s="326"/>
      <c r="AA681" s="326"/>
      <c r="AB681" s="326"/>
    </row>
    <row r="682" spans="1:28">
      <c r="A682" s="326"/>
      <c r="B682" s="326"/>
      <c r="C682" s="326"/>
      <c r="D682" s="326"/>
      <c r="E682" s="326"/>
      <c r="F682" s="348"/>
      <c r="G682" s="348"/>
      <c r="H682" s="326"/>
      <c r="I682" s="326"/>
      <c r="J682" s="349"/>
      <c r="K682" s="326"/>
      <c r="L682" s="326"/>
      <c r="M682" s="326"/>
      <c r="N682" s="359"/>
      <c r="O682" s="326"/>
      <c r="P682" s="326"/>
      <c r="Q682" s="326"/>
      <c r="R682" s="326"/>
      <c r="S682" s="326"/>
      <c r="T682" s="326"/>
      <c r="U682" s="326"/>
      <c r="V682" s="326"/>
      <c r="W682" s="326"/>
      <c r="X682" s="326"/>
      <c r="Y682" s="326"/>
      <c r="Z682" s="326"/>
      <c r="AA682" s="326"/>
      <c r="AB682" s="326"/>
    </row>
    <row r="683" spans="1:28">
      <c r="A683" s="326"/>
      <c r="B683" s="326"/>
      <c r="C683" s="326"/>
      <c r="D683" s="326"/>
      <c r="E683" s="326"/>
      <c r="F683" s="348"/>
      <c r="G683" s="348"/>
      <c r="H683" s="326"/>
      <c r="I683" s="326"/>
      <c r="J683" s="349"/>
      <c r="K683" s="326"/>
      <c r="L683" s="326"/>
      <c r="M683" s="326"/>
      <c r="N683" s="359"/>
      <c r="O683" s="326"/>
      <c r="P683" s="326"/>
      <c r="Q683" s="326"/>
      <c r="R683" s="326"/>
      <c r="S683" s="326"/>
      <c r="T683" s="326"/>
      <c r="U683" s="326"/>
      <c r="V683" s="326"/>
      <c r="W683" s="326"/>
      <c r="X683" s="326"/>
      <c r="Y683" s="326"/>
      <c r="Z683" s="326"/>
      <c r="AA683" s="326"/>
      <c r="AB683" s="326"/>
    </row>
    <row r="684" spans="1:28">
      <c r="A684" s="326"/>
      <c r="B684" s="326"/>
      <c r="C684" s="326"/>
      <c r="D684" s="326"/>
      <c r="E684" s="326"/>
      <c r="F684" s="348"/>
      <c r="G684" s="348"/>
      <c r="H684" s="326"/>
      <c r="I684" s="326"/>
      <c r="J684" s="349"/>
      <c r="K684" s="326"/>
      <c r="L684" s="326"/>
      <c r="M684" s="326"/>
      <c r="N684" s="359"/>
      <c r="O684" s="326"/>
      <c r="P684" s="326"/>
      <c r="Q684" s="326"/>
      <c r="R684" s="326"/>
      <c r="S684" s="326"/>
      <c r="T684" s="326"/>
      <c r="U684" s="326"/>
      <c r="V684" s="326"/>
      <c r="W684" s="326"/>
      <c r="X684" s="326"/>
      <c r="Y684" s="326"/>
      <c r="Z684" s="326"/>
      <c r="AA684" s="326"/>
      <c r="AB684" s="326"/>
    </row>
    <row r="685" spans="1:28">
      <c r="A685" s="326"/>
      <c r="B685" s="326"/>
      <c r="C685" s="326"/>
      <c r="D685" s="326"/>
      <c r="E685" s="326"/>
      <c r="F685" s="348"/>
      <c r="G685" s="348"/>
      <c r="H685" s="326"/>
      <c r="I685" s="326"/>
      <c r="J685" s="349"/>
      <c r="K685" s="326"/>
      <c r="L685" s="326"/>
      <c r="M685" s="326"/>
      <c r="N685" s="359"/>
      <c r="O685" s="326"/>
      <c r="P685" s="326"/>
      <c r="Q685" s="326"/>
      <c r="R685" s="326"/>
      <c r="S685" s="326"/>
      <c r="T685" s="326"/>
      <c r="U685" s="326"/>
      <c r="V685" s="326"/>
      <c r="W685" s="326"/>
      <c r="X685" s="326"/>
      <c r="Y685" s="326"/>
      <c r="Z685" s="326"/>
      <c r="AA685" s="326"/>
      <c r="AB685" s="326"/>
    </row>
    <row r="686" spans="1:28">
      <c r="A686" s="326"/>
      <c r="B686" s="326"/>
      <c r="C686" s="326"/>
      <c r="D686" s="326"/>
      <c r="E686" s="326"/>
      <c r="F686" s="348"/>
      <c r="G686" s="348"/>
      <c r="H686" s="326"/>
      <c r="I686" s="326"/>
      <c r="J686" s="349"/>
      <c r="K686" s="326"/>
      <c r="L686" s="326"/>
      <c r="M686" s="326"/>
      <c r="N686" s="359"/>
      <c r="O686" s="326"/>
      <c r="P686" s="326"/>
      <c r="Q686" s="326"/>
      <c r="R686" s="326"/>
      <c r="S686" s="326"/>
      <c r="T686" s="326"/>
      <c r="U686" s="326"/>
      <c r="V686" s="326"/>
      <c r="W686" s="326"/>
      <c r="X686" s="326"/>
      <c r="Y686" s="326"/>
      <c r="Z686" s="326"/>
      <c r="AA686" s="326"/>
      <c r="AB686" s="326"/>
    </row>
    <row r="687" spans="1:28">
      <c r="A687" s="326"/>
      <c r="B687" s="326"/>
      <c r="C687" s="326"/>
      <c r="D687" s="326"/>
      <c r="E687" s="326"/>
      <c r="F687" s="348"/>
      <c r="G687" s="348"/>
      <c r="H687" s="326"/>
      <c r="I687" s="326"/>
      <c r="J687" s="349"/>
      <c r="K687" s="326"/>
      <c r="L687" s="326"/>
      <c r="M687" s="326"/>
      <c r="N687" s="359"/>
      <c r="O687" s="326"/>
      <c r="P687" s="326"/>
      <c r="Q687" s="326"/>
      <c r="R687" s="326"/>
      <c r="S687" s="326"/>
      <c r="T687" s="326"/>
      <c r="U687" s="326"/>
      <c r="V687" s="326"/>
      <c r="W687" s="326"/>
      <c r="X687" s="326"/>
      <c r="Y687" s="326"/>
      <c r="Z687" s="326"/>
      <c r="AA687" s="326"/>
      <c r="AB687" s="326"/>
    </row>
    <row r="688" spans="1:28">
      <c r="A688" s="326"/>
      <c r="B688" s="326"/>
      <c r="C688" s="326"/>
      <c r="D688" s="326"/>
      <c r="E688" s="326"/>
      <c r="F688" s="348"/>
      <c r="G688" s="348"/>
      <c r="H688" s="326"/>
      <c r="I688" s="326"/>
      <c r="J688" s="349"/>
      <c r="K688" s="326"/>
      <c r="L688" s="326"/>
      <c r="M688" s="326"/>
      <c r="N688" s="359"/>
      <c r="O688" s="326"/>
      <c r="P688" s="326"/>
      <c r="Q688" s="326"/>
      <c r="R688" s="326"/>
      <c r="S688" s="326"/>
      <c r="T688" s="326"/>
      <c r="U688" s="326"/>
      <c r="V688" s="326"/>
      <c r="W688" s="326"/>
      <c r="X688" s="326"/>
      <c r="Y688" s="326"/>
      <c r="Z688" s="326"/>
      <c r="AA688" s="326"/>
      <c r="AB688" s="326"/>
    </row>
    <row r="689" spans="1:28">
      <c r="A689" s="326"/>
      <c r="B689" s="326"/>
      <c r="C689" s="326"/>
      <c r="D689" s="326"/>
      <c r="E689" s="326"/>
      <c r="F689" s="348"/>
      <c r="G689" s="348"/>
      <c r="H689" s="326"/>
      <c r="I689" s="326"/>
      <c r="J689" s="349"/>
      <c r="K689" s="326"/>
      <c r="L689" s="326"/>
      <c r="M689" s="326"/>
      <c r="N689" s="359"/>
      <c r="O689" s="326"/>
      <c r="P689" s="326"/>
      <c r="Q689" s="326"/>
      <c r="R689" s="326"/>
      <c r="S689" s="326"/>
      <c r="T689" s="326"/>
      <c r="U689" s="326"/>
      <c r="V689" s="326"/>
      <c r="W689" s="326"/>
      <c r="X689" s="326"/>
      <c r="Y689" s="326"/>
      <c r="Z689" s="326"/>
      <c r="AA689" s="326"/>
      <c r="AB689" s="326"/>
    </row>
    <row r="690" spans="1:28">
      <c r="A690" s="326"/>
      <c r="B690" s="326"/>
      <c r="C690" s="326"/>
      <c r="D690" s="326"/>
      <c r="E690" s="326"/>
      <c r="F690" s="348"/>
      <c r="G690" s="348"/>
      <c r="H690" s="326"/>
      <c r="I690" s="326"/>
      <c r="J690" s="349"/>
      <c r="K690" s="326"/>
      <c r="L690" s="326"/>
      <c r="M690" s="326"/>
      <c r="N690" s="359"/>
      <c r="O690" s="326"/>
      <c r="P690" s="326"/>
      <c r="Q690" s="326"/>
      <c r="R690" s="326"/>
      <c r="S690" s="326"/>
      <c r="T690" s="326"/>
      <c r="U690" s="326"/>
      <c r="V690" s="326"/>
      <c r="W690" s="326"/>
      <c r="X690" s="326"/>
      <c r="Y690" s="326"/>
      <c r="Z690" s="326"/>
      <c r="AA690" s="326"/>
      <c r="AB690" s="326"/>
    </row>
    <row r="691" spans="1:28">
      <c r="A691" s="326"/>
      <c r="B691" s="326"/>
      <c r="C691" s="326"/>
      <c r="D691" s="326"/>
      <c r="E691" s="326"/>
      <c r="F691" s="348"/>
      <c r="G691" s="348"/>
      <c r="H691" s="326"/>
      <c r="I691" s="326"/>
      <c r="J691" s="349"/>
      <c r="K691" s="326"/>
      <c r="L691" s="326"/>
      <c r="M691" s="326"/>
      <c r="N691" s="359"/>
      <c r="O691" s="326"/>
      <c r="P691" s="326"/>
      <c r="Q691" s="326"/>
      <c r="R691" s="326"/>
      <c r="S691" s="326"/>
      <c r="T691" s="326"/>
      <c r="U691" s="326"/>
      <c r="V691" s="326"/>
      <c r="W691" s="326"/>
      <c r="X691" s="326"/>
      <c r="Y691" s="326"/>
      <c r="Z691" s="326"/>
      <c r="AA691" s="326"/>
      <c r="AB691" s="326"/>
    </row>
    <row r="692" spans="1:28">
      <c r="A692" s="326"/>
      <c r="B692" s="326"/>
      <c r="C692" s="326"/>
      <c r="D692" s="326"/>
      <c r="E692" s="326"/>
      <c r="F692" s="348"/>
      <c r="G692" s="348"/>
      <c r="H692" s="326"/>
      <c r="I692" s="326"/>
      <c r="J692" s="349"/>
      <c r="K692" s="326"/>
      <c r="L692" s="326"/>
      <c r="M692" s="326"/>
      <c r="N692" s="359"/>
      <c r="O692" s="326"/>
      <c r="P692" s="326"/>
      <c r="Q692" s="326"/>
      <c r="R692" s="326"/>
      <c r="S692" s="326"/>
      <c r="T692" s="326"/>
      <c r="U692" s="326"/>
      <c r="V692" s="326"/>
      <c r="W692" s="326"/>
      <c r="X692" s="326"/>
      <c r="Y692" s="326"/>
      <c r="Z692" s="326"/>
      <c r="AA692" s="326"/>
      <c r="AB692" s="326"/>
    </row>
    <row r="693" spans="1:28">
      <c r="A693" s="326"/>
      <c r="B693" s="326"/>
      <c r="C693" s="326"/>
      <c r="D693" s="326"/>
      <c r="E693" s="326"/>
      <c r="F693" s="348"/>
      <c r="G693" s="348"/>
      <c r="H693" s="326"/>
      <c r="I693" s="326"/>
      <c r="J693" s="349"/>
      <c r="K693" s="326"/>
      <c r="L693" s="326"/>
      <c r="M693" s="326"/>
      <c r="N693" s="359"/>
      <c r="O693" s="326"/>
      <c r="P693" s="326"/>
      <c r="Q693" s="326"/>
      <c r="R693" s="326"/>
      <c r="S693" s="326"/>
      <c r="T693" s="326"/>
      <c r="U693" s="326"/>
      <c r="V693" s="326"/>
      <c r="W693" s="326"/>
      <c r="X693" s="326"/>
      <c r="Y693" s="326"/>
      <c r="Z693" s="326"/>
      <c r="AA693" s="326"/>
      <c r="AB693" s="326"/>
    </row>
    <row r="694" spans="1:28">
      <c r="A694" s="326"/>
      <c r="B694" s="326"/>
      <c r="C694" s="326"/>
      <c r="D694" s="326"/>
      <c r="E694" s="326"/>
      <c r="F694" s="348"/>
      <c r="G694" s="348"/>
      <c r="H694" s="326"/>
      <c r="I694" s="326"/>
      <c r="J694" s="349"/>
      <c r="K694" s="326"/>
      <c r="L694" s="326"/>
      <c r="M694" s="326"/>
      <c r="N694" s="359"/>
      <c r="O694" s="326"/>
      <c r="P694" s="326"/>
      <c r="Q694" s="326"/>
      <c r="R694" s="326"/>
      <c r="S694" s="326"/>
      <c r="T694" s="326"/>
      <c r="U694" s="326"/>
      <c r="V694" s="326"/>
      <c r="W694" s="326"/>
      <c r="X694" s="326"/>
      <c r="Y694" s="326"/>
      <c r="Z694" s="326"/>
      <c r="AA694" s="326"/>
      <c r="AB694" s="326"/>
    </row>
    <row r="695" spans="1:28">
      <c r="A695" s="326"/>
      <c r="B695" s="326"/>
      <c r="C695" s="326"/>
      <c r="D695" s="326"/>
      <c r="E695" s="326"/>
      <c r="F695" s="348"/>
      <c r="G695" s="348"/>
      <c r="H695" s="326"/>
      <c r="I695" s="326"/>
      <c r="J695" s="349"/>
      <c r="K695" s="326"/>
      <c r="L695" s="326"/>
      <c r="M695" s="326"/>
      <c r="N695" s="359"/>
      <c r="O695" s="326"/>
      <c r="P695" s="326"/>
      <c r="Q695" s="326"/>
      <c r="R695" s="326"/>
      <c r="S695" s="326"/>
      <c r="T695" s="326"/>
      <c r="U695" s="326"/>
      <c r="V695" s="326"/>
      <c r="W695" s="326"/>
      <c r="X695" s="326"/>
      <c r="Y695" s="326"/>
      <c r="Z695" s="326"/>
      <c r="AA695" s="326"/>
      <c r="AB695" s="326"/>
    </row>
    <row r="696" spans="1:28">
      <c r="A696" s="326"/>
      <c r="B696" s="326"/>
      <c r="C696" s="326"/>
      <c r="D696" s="326"/>
      <c r="E696" s="326"/>
      <c r="F696" s="348"/>
      <c r="G696" s="348"/>
      <c r="H696" s="326"/>
      <c r="I696" s="326"/>
      <c r="J696" s="349"/>
      <c r="K696" s="326"/>
      <c r="L696" s="326"/>
      <c r="M696" s="326"/>
      <c r="N696" s="359"/>
      <c r="O696" s="326"/>
      <c r="P696" s="326"/>
      <c r="Q696" s="326"/>
      <c r="R696" s="326"/>
      <c r="S696" s="326"/>
      <c r="T696" s="326"/>
      <c r="U696" s="326"/>
      <c r="V696" s="326"/>
      <c r="W696" s="326"/>
      <c r="X696" s="326"/>
      <c r="Y696" s="326"/>
      <c r="Z696" s="326"/>
      <c r="AA696" s="326"/>
      <c r="AB696" s="326"/>
    </row>
    <row r="697" spans="1:28">
      <c r="A697" s="326"/>
      <c r="B697" s="326"/>
      <c r="C697" s="326"/>
      <c r="D697" s="326"/>
      <c r="E697" s="326"/>
      <c r="F697" s="348"/>
      <c r="G697" s="348"/>
      <c r="H697" s="326"/>
      <c r="I697" s="326"/>
      <c r="J697" s="349"/>
      <c r="K697" s="326"/>
      <c r="L697" s="326"/>
      <c r="M697" s="326"/>
      <c r="N697" s="359"/>
      <c r="O697" s="326"/>
      <c r="P697" s="326"/>
      <c r="Q697" s="326"/>
      <c r="R697" s="326"/>
      <c r="S697" s="326"/>
      <c r="T697" s="326"/>
      <c r="U697" s="326"/>
      <c r="V697" s="326"/>
      <c r="W697" s="326"/>
      <c r="X697" s="326"/>
      <c r="Y697" s="326"/>
      <c r="Z697" s="326"/>
      <c r="AA697" s="326"/>
      <c r="AB697" s="326"/>
    </row>
    <row r="698" spans="1:28">
      <c r="A698" s="326"/>
      <c r="B698" s="326"/>
      <c r="C698" s="326"/>
      <c r="D698" s="326"/>
      <c r="E698" s="326"/>
      <c r="F698" s="348"/>
      <c r="G698" s="348"/>
      <c r="H698" s="326"/>
      <c r="I698" s="326"/>
      <c r="J698" s="349"/>
      <c r="K698" s="326"/>
      <c r="L698" s="326"/>
      <c r="M698" s="326"/>
      <c r="N698" s="359"/>
      <c r="O698" s="326"/>
      <c r="P698" s="326"/>
      <c r="Q698" s="326"/>
      <c r="R698" s="326"/>
      <c r="S698" s="326"/>
      <c r="T698" s="326"/>
      <c r="U698" s="326"/>
      <c r="V698" s="326"/>
      <c r="W698" s="326"/>
      <c r="X698" s="326"/>
      <c r="Y698" s="326"/>
      <c r="Z698" s="326"/>
      <c r="AA698" s="326"/>
      <c r="AB698" s="326"/>
    </row>
    <row r="699" spans="1:28">
      <c r="A699" s="326"/>
      <c r="B699" s="326"/>
      <c r="C699" s="326"/>
      <c r="D699" s="326"/>
      <c r="E699" s="326"/>
      <c r="F699" s="348"/>
      <c r="G699" s="348"/>
      <c r="H699" s="326"/>
      <c r="I699" s="326"/>
      <c r="J699" s="349"/>
      <c r="K699" s="326"/>
      <c r="L699" s="326"/>
      <c r="M699" s="326"/>
      <c r="N699" s="359"/>
      <c r="O699" s="326"/>
      <c r="P699" s="326"/>
      <c r="Q699" s="326"/>
      <c r="R699" s="326"/>
      <c r="S699" s="326"/>
      <c r="T699" s="326"/>
      <c r="U699" s="326"/>
      <c r="V699" s="326"/>
      <c r="W699" s="326"/>
      <c r="X699" s="326"/>
      <c r="Y699" s="326"/>
      <c r="Z699" s="326"/>
      <c r="AA699" s="326"/>
      <c r="AB699" s="326"/>
    </row>
    <row r="700" spans="1:28">
      <c r="A700" s="326"/>
      <c r="B700" s="326"/>
      <c r="C700" s="326"/>
      <c r="D700" s="326"/>
      <c r="E700" s="326"/>
      <c r="F700" s="348"/>
      <c r="G700" s="348"/>
      <c r="H700" s="326"/>
      <c r="I700" s="326"/>
      <c r="J700" s="349"/>
      <c r="K700" s="326"/>
      <c r="L700" s="326"/>
      <c r="M700" s="326"/>
      <c r="N700" s="359"/>
      <c r="O700" s="326"/>
      <c r="P700" s="326"/>
      <c r="Q700" s="326"/>
      <c r="R700" s="326"/>
      <c r="S700" s="326"/>
      <c r="T700" s="326"/>
      <c r="U700" s="326"/>
      <c r="V700" s="326"/>
      <c r="W700" s="326"/>
      <c r="X700" s="326"/>
      <c r="Y700" s="326"/>
      <c r="Z700" s="326"/>
      <c r="AA700" s="326"/>
      <c r="AB700" s="326"/>
    </row>
    <row r="701" spans="1:28">
      <c r="A701" s="326"/>
      <c r="B701" s="326"/>
      <c r="C701" s="326"/>
      <c r="D701" s="326"/>
      <c r="E701" s="326"/>
      <c r="F701" s="348"/>
      <c r="G701" s="348"/>
      <c r="H701" s="326"/>
      <c r="I701" s="326"/>
      <c r="J701" s="349"/>
      <c r="K701" s="326"/>
      <c r="L701" s="326"/>
      <c r="M701" s="326"/>
      <c r="N701" s="359"/>
      <c r="O701" s="326"/>
      <c r="P701" s="326"/>
      <c r="Q701" s="326"/>
      <c r="R701" s="326"/>
      <c r="S701" s="326"/>
      <c r="T701" s="326"/>
      <c r="U701" s="326"/>
      <c r="V701" s="326"/>
      <c r="W701" s="326"/>
      <c r="X701" s="326"/>
      <c r="Y701" s="326"/>
      <c r="Z701" s="326"/>
      <c r="AA701" s="326"/>
      <c r="AB701" s="326"/>
    </row>
    <row r="702" spans="1:28">
      <c r="A702" s="326"/>
      <c r="B702" s="326"/>
      <c r="C702" s="326"/>
      <c r="D702" s="326"/>
      <c r="E702" s="326"/>
      <c r="F702" s="348"/>
      <c r="G702" s="348"/>
      <c r="H702" s="326"/>
      <c r="I702" s="326"/>
      <c r="J702" s="349"/>
      <c r="K702" s="326"/>
      <c r="L702" s="326"/>
      <c r="M702" s="326"/>
      <c r="N702" s="359"/>
      <c r="O702" s="326"/>
      <c r="P702" s="326"/>
      <c r="Q702" s="326"/>
      <c r="R702" s="326"/>
      <c r="S702" s="326"/>
      <c r="T702" s="326"/>
      <c r="U702" s="326"/>
      <c r="V702" s="326"/>
      <c r="W702" s="326"/>
      <c r="X702" s="326"/>
      <c r="Y702" s="326"/>
      <c r="Z702" s="326"/>
      <c r="AA702" s="326"/>
      <c r="AB702" s="326"/>
    </row>
    <row r="703" spans="1:28">
      <c r="A703" s="326"/>
      <c r="B703" s="326"/>
      <c r="C703" s="326"/>
      <c r="D703" s="326"/>
      <c r="E703" s="326"/>
      <c r="F703" s="348"/>
      <c r="G703" s="348"/>
      <c r="H703" s="326"/>
      <c r="I703" s="326"/>
      <c r="J703" s="349"/>
      <c r="K703" s="326"/>
      <c r="L703" s="326"/>
      <c r="M703" s="326"/>
      <c r="N703" s="359"/>
      <c r="O703" s="326"/>
      <c r="P703" s="326"/>
      <c r="Q703" s="326"/>
      <c r="R703" s="326"/>
      <c r="S703" s="326"/>
      <c r="T703" s="326"/>
      <c r="U703" s="326"/>
      <c r="V703" s="326"/>
      <c r="W703" s="326"/>
      <c r="X703" s="326"/>
      <c r="Y703" s="326"/>
      <c r="Z703" s="326"/>
      <c r="AA703" s="326"/>
      <c r="AB703" s="326"/>
    </row>
    <row r="704" spans="1:28">
      <c r="A704" s="326"/>
      <c r="B704" s="326"/>
      <c r="C704" s="326"/>
      <c r="D704" s="326"/>
      <c r="E704" s="326"/>
      <c r="F704" s="348"/>
      <c r="G704" s="348"/>
      <c r="H704" s="326"/>
      <c r="I704" s="326"/>
      <c r="J704" s="349"/>
      <c r="K704" s="326"/>
      <c r="L704" s="326"/>
      <c r="M704" s="326"/>
      <c r="N704" s="359"/>
      <c r="O704" s="326"/>
      <c r="P704" s="326"/>
      <c r="Q704" s="326"/>
      <c r="R704" s="326"/>
      <c r="S704" s="326"/>
      <c r="T704" s="326"/>
      <c r="U704" s="326"/>
      <c r="V704" s="326"/>
      <c r="W704" s="326"/>
      <c r="X704" s="326"/>
      <c r="Y704" s="326"/>
      <c r="Z704" s="326"/>
      <c r="AA704" s="326"/>
      <c r="AB704" s="326"/>
    </row>
    <row r="705" spans="1:28">
      <c r="A705" s="326"/>
      <c r="B705" s="326"/>
      <c r="C705" s="326"/>
      <c r="D705" s="326"/>
      <c r="E705" s="326"/>
      <c r="F705" s="348"/>
      <c r="G705" s="348"/>
      <c r="H705" s="326"/>
      <c r="I705" s="326"/>
      <c r="J705" s="349"/>
      <c r="K705" s="326"/>
      <c r="L705" s="326"/>
      <c r="M705" s="326"/>
      <c r="N705" s="359"/>
      <c r="O705" s="326"/>
      <c r="P705" s="326"/>
      <c r="Q705" s="326"/>
      <c r="R705" s="326"/>
      <c r="S705" s="326"/>
      <c r="T705" s="326"/>
      <c r="U705" s="326"/>
      <c r="V705" s="326"/>
      <c r="W705" s="326"/>
      <c r="X705" s="326"/>
      <c r="Y705" s="326"/>
      <c r="Z705" s="326"/>
      <c r="AA705" s="326"/>
      <c r="AB705" s="326"/>
    </row>
    <row r="706" spans="1:28">
      <c r="A706" s="326"/>
      <c r="B706" s="326"/>
      <c r="C706" s="326"/>
      <c r="D706" s="326"/>
      <c r="E706" s="326"/>
      <c r="F706" s="348"/>
      <c r="G706" s="348"/>
      <c r="H706" s="326"/>
      <c r="I706" s="326"/>
      <c r="J706" s="349"/>
      <c r="K706" s="326"/>
      <c r="L706" s="326"/>
      <c r="M706" s="326"/>
      <c r="N706" s="359"/>
      <c r="O706" s="326"/>
      <c r="P706" s="326"/>
      <c r="Q706" s="326"/>
      <c r="R706" s="326"/>
      <c r="S706" s="326"/>
      <c r="T706" s="326"/>
      <c r="U706" s="326"/>
      <c r="V706" s="326"/>
      <c r="W706" s="326"/>
      <c r="X706" s="326"/>
      <c r="Y706" s="326"/>
      <c r="Z706" s="326"/>
      <c r="AA706" s="326"/>
      <c r="AB706" s="326"/>
    </row>
    <row r="707" spans="1:28">
      <c r="A707" s="326"/>
      <c r="B707" s="326"/>
      <c r="C707" s="326"/>
      <c r="D707" s="326"/>
      <c r="E707" s="326"/>
      <c r="F707" s="348"/>
      <c r="G707" s="348"/>
      <c r="H707" s="326"/>
      <c r="I707" s="326"/>
      <c r="J707" s="349"/>
      <c r="K707" s="326"/>
      <c r="L707" s="326"/>
      <c r="M707" s="326"/>
      <c r="N707" s="359"/>
      <c r="O707" s="326"/>
      <c r="P707" s="326"/>
      <c r="Q707" s="326"/>
      <c r="R707" s="326"/>
      <c r="S707" s="326"/>
      <c r="T707" s="326"/>
      <c r="U707" s="326"/>
      <c r="V707" s="326"/>
      <c r="W707" s="326"/>
      <c r="X707" s="326"/>
      <c r="Y707" s="326"/>
      <c r="Z707" s="326"/>
      <c r="AA707" s="326"/>
      <c r="AB707" s="326"/>
    </row>
    <row r="708" spans="1:28">
      <c r="A708" s="326"/>
      <c r="B708" s="326"/>
      <c r="C708" s="326"/>
      <c r="D708" s="326"/>
      <c r="E708" s="326"/>
      <c r="F708" s="348"/>
      <c r="G708" s="348"/>
      <c r="H708" s="326"/>
      <c r="I708" s="326"/>
      <c r="J708" s="349"/>
      <c r="K708" s="326"/>
      <c r="L708" s="326"/>
      <c r="M708" s="326"/>
      <c r="N708" s="359"/>
      <c r="O708" s="326"/>
      <c r="P708" s="326"/>
      <c r="Q708" s="326"/>
      <c r="R708" s="326"/>
      <c r="S708" s="326"/>
      <c r="T708" s="326"/>
      <c r="U708" s="326"/>
      <c r="V708" s="326"/>
      <c r="W708" s="326"/>
      <c r="X708" s="326"/>
      <c r="Y708" s="326"/>
      <c r="Z708" s="326"/>
      <c r="AA708" s="326"/>
      <c r="AB708" s="326"/>
    </row>
    <row r="709" spans="1:28">
      <c r="A709" s="326"/>
      <c r="B709" s="326"/>
      <c r="C709" s="326"/>
      <c r="D709" s="326"/>
      <c r="E709" s="326"/>
      <c r="F709" s="348"/>
      <c r="G709" s="348"/>
      <c r="H709" s="326"/>
      <c r="I709" s="326"/>
      <c r="J709" s="349"/>
      <c r="K709" s="326"/>
      <c r="L709" s="326"/>
      <c r="M709" s="326"/>
      <c r="N709" s="359"/>
      <c r="O709" s="326"/>
      <c r="P709" s="326"/>
      <c r="Q709" s="326"/>
      <c r="R709" s="326"/>
      <c r="S709" s="326"/>
      <c r="T709" s="326"/>
      <c r="U709" s="326"/>
      <c r="V709" s="326"/>
      <c r="W709" s="326"/>
      <c r="X709" s="326"/>
      <c r="Y709" s="326"/>
      <c r="Z709" s="326"/>
      <c r="AA709" s="326"/>
      <c r="AB709" s="326"/>
    </row>
    <row r="710" spans="1:28">
      <c r="A710" s="326"/>
      <c r="B710" s="326"/>
      <c r="C710" s="326"/>
      <c r="D710" s="326"/>
      <c r="E710" s="326"/>
      <c r="F710" s="348"/>
      <c r="G710" s="348"/>
      <c r="H710" s="326"/>
      <c r="I710" s="326"/>
      <c r="J710" s="349"/>
      <c r="K710" s="326"/>
      <c r="L710" s="326"/>
      <c r="M710" s="326"/>
      <c r="N710" s="359"/>
      <c r="O710" s="326"/>
      <c r="P710" s="326"/>
      <c r="Q710" s="326"/>
      <c r="R710" s="326"/>
      <c r="S710" s="326"/>
      <c r="T710" s="326"/>
      <c r="U710" s="326"/>
      <c r="V710" s="326"/>
      <c r="W710" s="326"/>
      <c r="X710" s="326"/>
      <c r="Y710" s="326"/>
      <c r="Z710" s="326"/>
      <c r="AA710" s="326"/>
      <c r="AB710" s="326"/>
    </row>
    <row r="711" spans="1:28">
      <c r="A711" s="326"/>
      <c r="B711" s="326"/>
      <c r="C711" s="326"/>
      <c r="D711" s="326"/>
      <c r="E711" s="326"/>
      <c r="F711" s="348"/>
      <c r="G711" s="348"/>
      <c r="H711" s="326"/>
      <c r="I711" s="326"/>
      <c r="J711" s="349"/>
      <c r="K711" s="326"/>
      <c r="L711" s="326"/>
      <c r="M711" s="326"/>
      <c r="N711" s="359"/>
      <c r="O711" s="326"/>
      <c r="P711" s="326"/>
      <c r="Q711" s="326"/>
      <c r="R711" s="326"/>
      <c r="S711" s="326"/>
      <c r="T711" s="326"/>
      <c r="U711" s="326"/>
      <c r="V711" s="326"/>
      <c r="W711" s="326"/>
      <c r="X711" s="326"/>
      <c r="Y711" s="326"/>
      <c r="Z711" s="326"/>
      <c r="AA711" s="326"/>
      <c r="AB711" s="326"/>
    </row>
    <row r="712" spans="1:28">
      <c r="A712" s="326"/>
      <c r="B712" s="326"/>
      <c r="C712" s="326"/>
      <c r="D712" s="326"/>
      <c r="E712" s="326"/>
      <c r="F712" s="348"/>
      <c r="G712" s="348"/>
      <c r="H712" s="326"/>
      <c r="I712" s="326"/>
      <c r="J712" s="349"/>
      <c r="K712" s="326"/>
      <c r="L712" s="326"/>
      <c r="M712" s="326"/>
      <c r="N712" s="359"/>
      <c r="O712" s="326"/>
      <c r="P712" s="326"/>
      <c r="Q712" s="326"/>
      <c r="R712" s="326"/>
      <c r="S712" s="326"/>
      <c r="T712" s="326"/>
      <c r="U712" s="326"/>
      <c r="V712" s="326"/>
      <c r="W712" s="326"/>
      <c r="X712" s="326"/>
      <c r="Y712" s="326"/>
      <c r="Z712" s="326"/>
      <c r="AA712" s="326"/>
      <c r="AB712" s="326"/>
    </row>
    <row r="713" spans="1:28">
      <c r="A713" s="326"/>
      <c r="B713" s="326"/>
      <c r="C713" s="326"/>
      <c r="D713" s="326"/>
      <c r="E713" s="326"/>
      <c r="F713" s="348"/>
      <c r="G713" s="348"/>
      <c r="H713" s="326"/>
      <c r="I713" s="326"/>
      <c r="J713" s="349"/>
      <c r="K713" s="326"/>
      <c r="L713" s="326"/>
      <c r="M713" s="326"/>
      <c r="N713" s="359"/>
      <c r="O713" s="326"/>
      <c r="P713" s="326"/>
      <c r="Q713" s="326"/>
      <c r="R713" s="326"/>
      <c r="S713" s="326"/>
      <c r="T713" s="326"/>
      <c r="U713" s="326"/>
      <c r="V713" s="326"/>
      <c r="W713" s="326"/>
      <c r="X713" s="326"/>
      <c r="Y713" s="326"/>
      <c r="Z713" s="326"/>
      <c r="AA713" s="326"/>
      <c r="AB713" s="326"/>
    </row>
    <row r="714" spans="1:28">
      <c r="A714" s="326"/>
      <c r="B714" s="326"/>
      <c r="C714" s="326"/>
      <c r="D714" s="326"/>
      <c r="E714" s="326"/>
      <c r="F714" s="348"/>
      <c r="G714" s="348"/>
      <c r="H714" s="326"/>
      <c r="I714" s="326"/>
      <c r="J714" s="349"/>
      <c r="K714" s="326"/>
      <c r="L714" s="326"/>
      <c r="M714" s="326"/>
      <c r="N714" s="359"/>
      <c r="O714" s="326"/>
      <c r="P714" s="326"/>
      <c r="Q714" s="326"/>
      <c r="R714" s="326"/>
      <c r="S714" s="326"/>
      <c r="T714" s="326"/>
      <c r="U714" s="326"/>
      <c r="V714" s="326"/>
      <c r="W714" s="326"/>
      <c r="X714" s="326"/>
      <c r="Y714" s="326"/>
      <c r="Z714" s="326"/>
      <c r="AA714" s="326"/>
      <c r="AB714" s="326"/>
    </row>
    <row r="715" spans="1:28">
      <c r="A715" s="326"/>
      <c r="B715" s="326"/>
      <c r="C715" s="326"/>
      <c r="D715" s="326"/>
      <c r="E715" s="326"/>
      <c r="F715" s="348"/>
      <c r="G715" s="348"/>
      <c r="H715" s="326"/>
      <c r="I715" s="326"/>
      <c r="J715" s="349"/>
      <c r="K715" s="326"/>
      <c r="L715" s="326"/>
      <c r="M715" s="326"/>
      <c r="N715" s="359"/>
      <c r="O715" s="326"/>
      <c r="P715" s="326"/>
      <c r="Q715" s="326"/>
      <c r="R715" s="326"/>
      <c r="S715" s="326"/>
      <c r="T715" s="326"/>
      <c r="U715" s="326"/>
      <c r="V715" s="326"/>
      <c r="W715" s="326"/>
      <c r="X715" s="326"/>
      <c r="Y715" s="326"/>
      <c r="Z715" s="326"/>
      <c r="AA715" s="326"/>
      <c r="AB715" s="326"/>
    </row>
    <row r="716" spans="1:28">
      <c r="A716" s="326"/>
      <c r="B716" s="326"/>
      <c r="C716" s="326"/>
      <c r="D716" s="326"/>
      <c r="E716" s="326"/>
      <c r="F716" s="348"/>
      <c r="G716" s="348"/>
      <c r="H716" s="326"/>
      <c r="I716" s="326"/>
      <c r="J716" s="349"/>
      <c r="K716" s="326"/>
      <c r="L716" s="326"/>
      <c r="M716" s="326"/>
      <c r="N716" s="359"/>
      <c r="O716" s="326"/>
      <c r="P716" s="326"/>
      <c r="Q716" s="326"/>
      <c r="R716" s="326"/>
      <c r="S716" s="326"/>
      <c r="T716" s="326"/>
      <c r="U716" s="326"/>
      <c r="V716" s="326"/>
      <c r="W716" s="326"/>
      <c r="X716" s="326"/>
      <c r="Y716" s="326"/>
      <c r="Z716" s="326"/>
      <c r="AA716" s="326"/>
      <c r="AB716" s="326"/>
    </row>
    <row r="717" spans="1:28">
      <c r="A717" s="326"/>
      <c r="B717" s="326"/>
      <c r="C717" s="326"/>
      <c r="D717" s="326"/>
      <c r="E717" s="326"/>
      <c r="F717" s="348"/>
      <c r="G717" s="348"/>
      <c r="H717" s="326"/>
      <c r="I717" s="326"/>
      <c r="J717" s="349"/>
      <c r="K717" s="326"/>
      <c r="L717" s="326"/>
      <c r="M717" s="326"/>
      <c r="N717" s="359"/>
      <c r="O717" s="326"/>
      <c r="P717" s="326"/>
      <c r="Q717" s="326"/>
      <c r="R717" s="326"/>
      <c r="S717" s="326"/>
      <c r="T717" s="326"/>
      <c r="U717" s="326"/>
      <c r="V717" s="326"/>
      <c r="W717" s="326"/>
      <c r="X717" s="326"/>
      <c r="Y717" s="326"/>
      <c r="Z717" s="326"/>
      <c r="AA717" s="326"/>
      <c r="AB717" s="326"/>
    </row>
    <row r="718" spans="1:28">
      <c r="A718" s="326"/>
      <c r="B718" s="326"/>
      <c r="C718" s="326"/>
      <c r="D718" s="326"/>
      <c r="E718" s="326"/>
      <c r="F718" s="348"/>
      <c r="G718" s="348"/>
      <c r="H718" s="326"/>
      <c r="I718" s="326"/>
      <c r="J718" s="349"/>
      <c r="K718" s="326"/>
      <c r="L718" s="326"/>
      <c r="M718" s="326"/>
      <c r="N718" s="359"/>
      <c r="O718" s="326"/>
      <c r="P718" s="326"/>
      <c r="Q718" s="326"/>
      <c r="R718" s="326"/>
      <c r="S718" s="326"/>
      <c r="T718" s="326"/>
      <c r="U718" s="326"/>
      <c r="V718" s="326"/>
      <c r="W718" s="326"/>
      <c r="X718" s="326"/>
      <c r="Y718" s="326"/>
      <c r="Z718" s="326"/>
      <c r="AA718" s="326"/>
      <c r="AB718" s="326"/>
    </row>
    <row r="719" spans="1:28">
      <c r="A719" s="326"/>
      <c r="B719" s="326"/>
      <c r="C719" s="326"/>
      <c r="D719" s="326"/>
      <c r="E719" s="326"/>
      <c r="F719" s="348"/>
      <c r="G719" s="348"/>
      <c r="H719" s="326"/>
      <c r="I719" s="326"/>
      <c r="J719" s="349"/>
      <c r="K719" s="326"/>
      <c r="L719" s="326"/>
      <c r="M719" s="326"/>
      <c r="N719" s="359"/>
      <c r="O719" s="326"/>
      <c r="P719" s="326"/>
      <c r="Q719" s="326"/>
      <c r="R719" s="326"/>
      <c r="S719" s="326"/>
      <c r="T719" s="326"/>
      <c r="U719" s="326"/>
      <c r="V719" s="326"/>
      <c r="W719" s="326"/>
      <c r="X719" s="326"/>
      <c r="Y719" s="326"/>
      <c r="Z719" s="326"/>
      <c r="AA719" s="326"/>
      <c r="AB719" s="326"/>
    </row>
    <row r="720" spans="1:28">
      <c r="A720" s="326"/>
      <c r="B720" s="326"/>
      <c r="C720" s="326"/>
      <c r="D720" s="326"/>
      <c r="E720" s="326"/>
      <c r="F720" s="348"/>
      <c r="G720" s="348"/>
      <c r="H720" s="326"/>
      <c r="I720" s="326"/>
      <c r="J720" s="349"/>
      <c r="K720" s="326"/>
      <c r="L720" s="326"/>
      <c r="M720" s="326"/>
      <c r="N720" s="359"/>
      <c r="O720" s="326"/>
      <c r="P720" s="326"/>
      <c r="Q720" s="326"/>
      <c r="R720" s="326"/>
      <c r="S720" s="326"/>
      <c r="T720" s="326"/>
      <c r="U720" s="326"/>
      <c r="V720" s="326"/>
      <c r="W720" s="326"/>
      <c r="X720" s="326"/>
      <c r="Y720" s="326"/>
      <c r="Z720" s="326"/>
      <c r="AA720" s="326"/>
      <c r="AB720" s="326"/>
    </row>
    <row r="721" spans="1:28">
      <c r="A721" s="326"/>
      <c r="B721" s="326"/>
      <c r="C721" s="326"/>
      <c r="D721" s="326"/>
      <c r="E721" s="326"/>
      <c r="F721" s="348"/>
      <c r="G721" s="348"/>
      <c r="H721" s="326"/>
      <c r="I721" s="326"/>
      <c r="J721" s="349"/>
      <c r="K721" s="326"/>
      <c r="L721" s="326"/>
      <c r="M721" s="326"/>
      <c r="N721" s="359"/>
      <c r="O721" s="326"/>
      <c r="P721" s="326"/>
      <c r="Q721" s="326"/>
      <c r="R721" s="326"/>
      <c r="S721" s="326"/>
      <c r="T721" s="326"/>
      <c r="U721" s="326"/>
      <c r="V721" s="326"/>
      <c r="W721" s="326"/>
      <c r="X721" s="326"/>
      <c r="Y721" s="326"/>
      <c r="Z721" s="326"/>
      <c r="AA721" s="326"/>
      <c r="AB721" s="326"/>
    </row>
    <row r="722" spans="1:28">
      <c r="A722" s="326"/>
      <c r="B722" s="326"/>
      <c r="C722" s="326"/>
      <c r="D722" s="326"/>
      <c r="E722" s="326"/>
      <c r="F722" s="348"/>
      <c r="G722" s="348"/>
      <c r="H722" s="326"/>
      <c r="I722" s="326"/>
      <c r="J722" s="349"/>
      <c r="K722" s="326"/>
      <c r="L722" s="326"/>
      <c r="M722" s="326"/>
      <c r="N722" s="359"/>
      <c r="O722" s="326"/>
      <c r="P722" s="326"/>
      <c r="Q722" s="326"/>
      <c r="R722" s="326"/>
      <c r="S722" s="326"/>
      <c r="T722" s="326"/>
      <c r="U722" s="326"/>
      <c r="V722" s="326"/>
      <c r="W722" s="326"/>
      <c r="X722" s="326"/>
      <c r="Y722" s="326"/>
      <c r="Z722" s="326"/>
      <c r="AA722" s="326"/>
      <c r="AB722" s="326"/>
    </row>
    <row r="723" spans="1:28">
      <c r="A723" s="326"/>
      <c r="B723" s="326"/>
      <c r="C723" s="326"/>
      <c r="D723" s="326"/>
      <c r="E723" s="326"/>
      <c r="F723" s="348"/>
      <c r="G723" s="348"/>
      <c r="H723" s="326"/>
      <c r="I723" s="326"/>
      <c r="J723" s="349"/>
      <c r="K723" s="326"/>
      <c r="L723" s="326"/>
      <c r="M723" s="326"/>
      <c r="N723" s="359"/>
      <c r="O723" s="326"/>
      <c r="P723" s="326"/>
      <c r="Q723" s="326"/>
      <c r="R723" s="326"/>
      <c r="S723" s="326"/>
      <c r="T723" s="326"/>
      <c r="U723" s="326"/>
      <c r="V723" s="326"/>
      <c r="W723" s="326"/>
      <c r="X723" s="326"/>
      <c r="Y723" s="326"/>
      <c r="Z723" s="326"/>
      <c r="AA723" s="326"/>
      <c r="AB723" s="326"/>
    </row>
    <row r="724" spans="1:28">
      <c r="A724" s="326"/>
      <c r="B724" s="326"/>
      <c r="C724" s="326"/>
      <c r="D724" s="326"/>
      <c r="E724" s="326"/>
      <c r="F724" s="348"/>
      <c r="G724" s="348"/>
      <c r="H724" s="326"/>
      <c r="I724" s="326"/>
      <c r="J724" s="349"/>
      <c r="K724" s="326"/>
      <c r="L724" s="326"/>
      <c r="M724" s="326"/>
      <c r="N724" s="359"/>
      <c r="O724" s="326"/>
      <c r="P724" s="326"/>
      <c r="Q724" s="326"/>
      <c r="R724" s="326"/>
      <c r="S724" s="326"/>
      <c r="T724" s="326"/>
      <c r="U724" s="326"/>
      <c r="V724" s="326"/>
      <c r="W724" s="326"/>
      <c r="X724" s="326"/>
      <c r="Y724" s="326"/>
      <c r="Z724" s="326"/>
      <c r="AA724" s="326"/>
      <c r="AB724" s="326"/>
    </row>
    <row r="725" spans="1:28">
      <c r="A725" s="326"/>
      <c r="B725" s="326"/>
      <c r="C725" s="326"/>
      <c r="D725" s="326"/>
      <c r="E725" s="326"/>
      <c r="F725" s="348"/>
      <c r="G725" s="348"/>
      <c r="H725" s="326"/>
      <c r="I725" s="326"/>
      <c r="J725" s="349"/>
      <c r="K725" s="326"/>
      <c r="L725" s="326"/>
      <c r="M725" s="326"/>
      <c r="N725" s="359"/>
      <c r="O725" s="326"/>
      <c r="P725" s="326"/>
      <c r="Q725" s="326"/>
      <c r="R725" s="326"/>
      <c r="S725" s="326"/>
      <c r="T725" s="326"/>
      <c r="U725" s="326"/>
      <c r="V725" s="326"/>
      <c r="W725" s="326"/>
      <c r="X725" s="326"/>
      <c r="Y725" s="326"/>
      <c r="Z725" s="326"/>
      <c r="AA725" s="326"/>
      <c r="AB725" s="326"/>
    </row>
    <row r="726" spans="1:28">
      <c r="A726" s="326"/>
      <c r="B726" s="326"/>
      <c r="C726" s="326"/>
      <c r="D726" s="326"/>
      <c r="E726" s="326"/>
      <c r="F726" s="348"/>
      <c r="G726" s="348"/>
      <c r="H726" s="326"/>
      <c r="I726" s="326"/>
      <c r="J726" s="349"/>
      <c r="K726" s="326"/>
      <c r="L726" s="326"/>
      <c r="M726" s="326"/>
      <c r="N726" s="359"/>
      <c r="O726" s="326"/>
      <c r="P726" s="326"/>
      <c r="Q726" s="326"/>
      <c r="R726" s="326"/>
      <c r="S726" s="326"/>
      <c r="T726" s="326"/>
      <c r="U726" s="326"/>
      <c r="V726" s="326"/>
      <c r="W726" s="326"/>
      <c r="X726" s="326"/>
      <c r="Y726" s="326"/>
      <c r="Z726" s="326"/>
      <c r="AA726" s="326"/>
      <c r="AB726" s="326"/>
    </row>
    <row r="727" spans="1:28">
      <c r="A727" s="326"/>
      <c r="B727" s="326"/>
      <c r="C727" s="326"/>
      <c r="D727" s="326"/>
      <c r="E727" s="326"/>
      <c r="F727" s="348"/>
      <c r="G727" s="348"/>
      <c r="H727" s="326"/>
      <c r="I727" s="326"/>
      <c r="J727" s="349"/>
      <c r="K727" s="326"/>
      <c r="L727" s="326"/>
      <c r="M727" s="326"/>
      <c r="N727" s="359"/>
      <c r="O727" s="326"/>
      <c r="P727" s="326"/>
      <c r="Q727" s="326"/>
      <c r="R727" s="326"/>
      <c r="S727" s="326"/>
      <c r="T727" s="326"/>
      <c r="U727" s="326"/>
      <c r="V727" s="326"/>
      <c r="W727" s="326"/>
      <c r="X727" s="326"/>
      <c r="Y727" s="326"/>
      <c r="Z727" s="326"/>
      <c r="AA727" s="326"/>
      <c r="AB727" s="326"/>
    </row>
    <row r="728" spans="1:28">
      <c r="A728" s="326"/>
      <c r="B728" s="326"/>
      <c r="C728" s="326"/>
      <c r="D728" s="326"/>
      <c r="E728" s="326"/>
      <c r="F728" s="348"/>
      <c r="G728" s="348"/>
      <c r="H728" s="326"/>
      <c r="I728" s="326"/>
      <c r="J728" s="349"/>
      <c r="K728" s="326"/>
      <c r="L728" s="326"/>
      <c r="M728" s="326"/>
      <c r="N728" s="359"/>
      <c r="O728" s="326"/>
      <c r="P728" s="326"/>
      <c r="Q728" s="326"/>
      <c r="R728" s="326"/>
      <c r="S728" s="326"/>
      <c r="T728" s="326"/>
      <c r="U728" s="326"/>
      <c r="V728" s="326"/>
      <c r="W728" s="326"/>
      <c r="X728" s="326"/>
      <c r="Y728" s="326"/>
      <c r="Z728" s="326"/>
      <c r="AA728" s="326"/>
      <c r="AB728" s="326"/>
    </row>
    <row r="729" spans="1:28">
      <c r="A729" s="326"/>
      <c r="B729" s="326"/>
      <c r="C729" s="326"/>
      <c r="D729" s="326"/>
      <c r="E729" s="326"/>
      <c r="F729" s="348"/>
      <c r="G729" s="348"/>
      <c r="H729" s="326"/>
      <c r="I729" s="326"/>
      <c r="J729" s="349"/>
      <c r="K729" s="326"/>
      <c r="L729" s="326"/>
      <c r="M729" s="326"/>
      <c r="N729" s="359"/>
      <c r="O729" s="326"/>
      <c r="P729" s="326"/>
      <c r="Q729" s="326"/>
      <c r="R729" s="326"/>
      <c r="S729" s="326"/>
      <c r="T729" s="326"/>
      <c r="U729" s="326"/>
      <c r="V729" s="326"/>
      <c r="W729" s="326"/>
      <c r="X729" s="326"/>
      <c r="Y729" s="326"/>
      <c r="Z729" s="326"/>
      <c r="AA729" s="326"/>
      <c r="AB729" s="326"/>
    </row>
    <row r="730" spans="1:28">
      <c r="A730" s="326"/>
      <c r="B730" s="326"/>
      <c r="C730" s="326"/>
      <c r="D730" s="326"/>
      <c r="E730" s="326"/>
      <c r="F730" s="348"/>
      <c r="G730" s="348"/>
      <c r="H730" s="326"/>
      <c r="I730" s="326"/>
      <c r="J730" s="349"/>
      <c r="K730" s="326"/>
      <c r="L730" s="326"/>
      <c r="M730" s="326"/>
      <c r="N730" s="359"/>
      <c r="O730" s="326"/>
      <c r="P730" s="326"/>
      <c r="Q730" s="326"/>
      <c r="R730" s="326"/>
      <c r="S730" s="326"/>
      <c r="T730" s="326"/>
      <c r="U730" s="326"/>
      <c r="V730" s="326"/>
      <c r="W730" s="326"/>
      <c r="X730" s="326"/>
      <c r="Y730" s="326"/>
      <c r="Z730" s="326"/>
      <c r="AA730" s="326"/>
      <c r="AB730" s="326"/>
    </row>
    <row r="731" spans="1:28">
      <c r="A731" s="326"/>
      <c r="B731" s="326"/>
      <c r="C731" s="326"/>
      <c r="D731" s="326"/>
      <c r="E731" s="326"/>
      <c r="F731" s="348"/>
      <c r="G731" s="348"/>
      <c r="H731" s="326"/>
      <c r="I731" s="326"/>
      <c r="J731" s="349"/>
      <c r="K731" s="326"/>
      <c r="L731" s="326"/>
      <c r="M731" s="326"/>
      <c r="N731" s="359"/>
      <c r="O731" s="326"/>
      <c r="P731" s="326"/>
      <c r="Q731" s="326"/>
      <c r="R731" s="326"/>
      <c r="S731" s="326"/>
      <c r="T731" s="326"/>
      <c r="U731" s="326"/>
      <c r="V731" s="326"/>
      <c r="W731" s="326"/>
      <c r="X731" s="326"/>
      <c r="Y731" s="326"/>
      <c r="Z731" s="326"/>
      <c r="AA731" s="326"/>
      <c r="AB731" s="326"/>
    </row>
    <row r="732" spans="1:28">
      <c r="A732" s="326"/>
      <c r="B732" s="326"/>
      <c r="C732" s="326"/>
      <c r="D732" s="326"/>
      <c r="E732" s="326"/>
      <c r="F732" s="348"/>
      <c r="G732" s="348"/>
      <c r="H732" s="326"/>
      <c r="I732" s="326"/>
      <c r="J732" s="349"/>
      <c r="K732" s="326"/>
      <c r="L732" s="326"/>
      <c r="M732" s="326"/>
      <c r="N732" s="359"/>
      <c r="O732" s="326"/>
      <c r="P732" s="326"/>
      <c r="Q732" s="326"/>
      <c r="R732" s="326"/>
      <c r="S732" s="326"/>
      <c r="T732" s="326"/>
      <c r="U732" s="326"/>
      <c r="V732" s="326"/>
      <c r="W732" s="326"/>
      <c r="X732" s="326"/>
      <c r="Y732" s="326"/>
      <c r="Z732" s="326"/>
      <c r="AA732" s="326"/>
      <c r="AB732" s="326"/>
    </row>
    <row r="733" spans="1:28">
      <c r="A733" s="326"/>
      <c r="B733" s="326"/>
      <c r="C733" s="326"/>
      <c r="D733" s="326"/>
      <c r="E733" s="326"/>
      <c r="F733" s="348"/>
      <c r="G733" s="348"/>
      <c r="H733" s="326"/>
      <c r="I733" s="326"/>
      <c r="J733" s="349"/>
      <c r="K733" s="326"/>
      <c r="L733" s="326"/>
      <c r="M733" s="326"/>
      <c r="N733" s="359"/>
      <c r="O733" s="326"/>
      <c r="P733" s="326"/>
      <c r="Q733" s="326"/>
      <c r="R733" s="326"/>
      <c r="S733" s="326"/>
      <c r="T733" s="326"/>
      <c r="U733" s="326"/>
      <c r="V733" s="326"/>
      <c r="W733" s="326"/>
      <c r="X733" s="326"/>
      <c r="Y733" s="326"/>
      <c r="Z733" s="326"/>
      <c r="AA733" s="326"/>
      <c r="AB733" s="326"/>
    </row>
    <row r="734" spans="1:28">
      <c r="A734" s="326"/>
      <c r="B734" s="326"/>
      <c r="C734" s="326"/>
      <c r="D734" s="326"/>
      <c r="E734" s="326"/>
      <c r="F734" s="348"/>
      <c r="G734" s="348"/>
      <c r="H734" s="326"/>
      <c r="I734" s="326"/>
      <c r="J734" s="349"/>
      <c r="K734" s="326"/>
      <c r="L734" s="326"/>
      <c r="M734" s="326"/>
      <c r="N734" s="359"/>
      <c r="O734" s="326"/>
      <c r="P734" s="326"/>
      <c r="Q734" s="326"/>
      <c r="R734" s="326"/>
      <c r="S734" s="326"/>
      <c r="T734" s="326"/>
      <c r="U734" s="326"/>
      <c r="V734" s="326"/>
      <c r="W734" s="326"/>
      <c r="X734" s="326"/>
      <c r="Y734" s="326"/>
      <c r="Z734" s="326"/>
      <c r="AA734" s="326"/>
      <c r="AB734" s="326"/>
    </row>
    <row r="735" spans="1:28">
      <c r="A735" s="326"/>
      <c r="B735" s="326"/>
      <c r="C735" s="326"/>
      <c r="D735" s="326"/>
      <c r="E735" s="326"/>
      <c r="F735" s="348"/>
      <c r="G735" s="348"/>
      <c r="H735" s="326"/>
      <c r="I735" s="326"/>
      <c r="J735" s="349"/>
      <c r="K735" s="326"/>
      <c r="L735" s="326"/>
      <c r="M735" s="326"/>
      <c r="N735" s="359"/>
      <c r="O735" s="326"/>
      <c r="P735" s="326"/>
      <c r="Q735" s="326"/>
      <c r="R735" s="326"/>
      <c r="S735" s="326"/>
      <c r="T735" s="326"/>
      <c r="U735" s="326"/>
      <c r="V735" s="326"/>
      <c r="W735" s="326"/>
      <c r="X735" s="326"/>
      <c r="Y735" s="326"/>
      <c r="Z735" s="326"/>
      <c r="AA735" s="326"/>
      <c r="AB735" s="326"/>
    </row>
    <row r="736" spans="1:28">
      <c r="A736" s="326"/>
      <c r="B736" s="326"/>
      <c r="C736" s="326"/>
      <c r="D736" s="326"/>
      <c r="E736" s="326"/>
      <c r="F736" s="348"/>
      <c r="G736" s="348"/>
      <c r="H736" s="326"/>
      <c r="I736" s="326"/>
      <c r="J736" s="349"/>
      <c r="K736" s="326"/>
      <c r="L736" s="326"/>
      <c r="M736" s="326"/>
      <c r="N736" s="359"/>
      <c r="O736" s="326"/>
      <c r="P736" s="326"/>
      <c r="Q736" s="326"/>
      <c r="R736" s="326"/>
      <c r="S736" s="326"/>
      <c r="T736" s="326"/>
      <c r="U736" s="326"/>
      <c r="V736" s="326"/>
      <c r="W736" s="326"/>
      <c r="X736" s="326"/>
      <c r="Y736" s="326"/>
      <c r="Z736" s="326"/>
      <c r="AA736" s="326"/>
      <c r="AB736" s="326"/>
    </row>
    <row r="737" spans="1:28">
      <c r="A737" s="326"/>
      <c r="B737" s="326"/>
      <c r="C737" s="326"/>
      <c r="D737" s="326"/>
      <c r="E737" s="326"/>
      <c r="F737" s="348"/>
      <c r="G737" s="348"/>
      <c r="H737" s="326"/>
      <c r="I737" s="326"/>
      <c r="J737" s="349"/>
      <c r="K737" s="326"/>
      <c r="L737" s="326"/>
      <c r="M737" s="326"/>
      <c r="N737" s="359"/>
      <c r="O737" s="326"/>
      <c r="P737" s="326"/>
      <c r="Q737" s="326"/>
      <c r="R737" s="326"/>
      <c r="S737" s="326"/>
      <c r="T737" s="326"/>
      <c r="U737" s="326"/>
      <c r="V737" s="326"/>
      <c r="W737" s="326"/>
      <c r="X737" s="326"/>
      <c r="Y737" s="326"/>
      <c r="Z737" s="326"/>
      <c r="AA737" s="326"/>
      <c r="AB737" s="326"/>
    </row>
    <row r="738" spans="1:28">
      <c r="A738" s="326"/>
      <c r="B738" s="326"/>
      <c r="C738" s="326"/>
      <c r="D738" s="326"/>
      <c r="E738" s="326"/>
      <c r="F738" s="348"/>
      <c r="G738" s="348"/>
      <c r="H738" s="326"/>
      <c r="I738" s="326"/>
      <c r="J738" s="349"/>
      <c r="K738" s="326"/>
      <c r="L738" s="326"/>
      <c r="M738" s="326"/>
      <c r="N738" s="359"/>
      <c r="O738" s="326"/>
      <c r="P738" s="326"/>
      <c r="Q738" s="326"/>
      <c r="R738" s="326"/>
      <c r="S738" s="326"/>
      <c r="T738" s="326"/>
      <c r="U738" s="326"/>
      <c r="V738" s="326"/>
      <c r="W738" s="326"/>
      <c r="X738" s="326"/>
      <c r="Y738" s="326"/>
      <c r="Z738" s="326"/>
      <c r="AA738" s="326"/>
      <c r="AB738" s="326"/>
    </row>
    <row r="739" spans="1:28">
      <c r="A739" s="326"/>
      <c r="B739" s="326"/>
      <c r="C739" s="326"/>
      <c r="D739" s="326"/>
      <c r="E739" s="326"/>
      <c r="F739" s="348"/>
      <c r="G739" s="348"/>
      <c r="H739" s="326"/>
      <c r="I739" s="326"/>
      <c r="J739" s="349"/>
      <c r="K739" s="326"/>
      <c r="L739" s="326"/>
      <c r="M739" s="326"/>
      <c r="N739" s="359"/>
      <c r="O739" s="326"/>
      <c r="P739" s="326"/>
      <c r="Q739" s="326"/>
      <c r="R739" s="326"/>
      <c r="S739" s="326"/>
      <c r="T739" s="326"/>
      <c r="U739" s="326"/>
      <c r="V739" s="326"/>
      <c r="W739" s="326"/>
      <c r="X739" s="326"/>
      <c r="Y739" s="326"/>
      <c r="Z739" s="326"/>
      <c r="AA739" s="326"/>
      <c r="AB739" s="326"/>
    </row>
    <row r="740" spans="1:28">
      <c r="A740" s="326"/>
      <c r="B740" s="326"/>
      <c r="C740" s="326"/>
      <c r="D740" s="326"/>
      <c r="E740" s="326"/>
      <c r="F740" s="348"/>
      <c r="G740" s="348"/>
      <c r="H740" s="326"/>
      <c r="I740" s="326"/>
      <c r="J740" s="349"/>
      <c r="K740" s="326"/>
      <c r="L740" s="326"/>
      <c r="M740" s="326"/>
      <c r="N740" s="359"/>
      <c r="O740" s="326"/>
      <c r="P740" s="326"/>
      <c r="Q740" s="326"/>
      <c r="R740" s="326"/>
      <c r="S740" s="326"/>
      <c r="T740" s="326"/>
      <c r="U740" s="326"/>
      <c r="V740" s="326"/>
      <c r="W740" s="326"/>
      <c r="X740" s="326"/>
      <c r="Y740" s="326"/>
      <c r="Z740" s="326"/>
      <c r="AA740" s="326"/>
      <c r="AB740" s="326"/>
    </row>
    <row r="741" spans="1:28">
      <c r="A741" s="326"/>
      <c r="B741" s="326"/>
      <c r="C741" s="326"/>
      <c r="D741" s="326"/>
      <c r="E741" s="326"/>
      <c r="F741" s="348"/>
      <c r="G741" s="348"/>
      <c r="H741" s="326"/>
      <c r="I741" s="326"/>
      <c r="J741" s="349"/>
      <c r="K741" s="326"/>
      <c r="L741" s="326"/>
      <c r="M741" s="326"/>
      <c r="N741" s="359"/>
      <c r="O741" s="326"/>
      <c r="P741" s="326"/>
      <c r="Q741" s="326"/>
      <c r="R741" s="326"/>
      <c r="S741" s="326"/>
      <c r="T741" s="326"/>
      <c r="U741" s="326"/>
      <c r="V741" s="326"/>
      <c r="W741" s="326"/>
      <c r="X741" s="326"/>
      <c r="Y741" s="326"/>
      <c r="Z741" s="326"/>
      <c r="AA741" s="326"/>
      <c r="AB741" s="326"/>
    </row>
    <row r="742" spans="1:28">
      <c r="A742" s="326"/>
      <c r="B742" s="326"/>
      <c r="C742" s="326"/>
      <c r="D742" s="326"/>
      <c r="E742" s="326"/>
      <c r="F742" s="348"/>
      <c r="G742" s="348"/>
      <c r="H742" s="326"/>
      <c r="I742" s="326"/>
      <c r="J742" s="349"/>
      <c r="K742" s="326"/>
      <c r="L742" s="326"/>
      <c r="M742" s="326"/>
      <c r="N742" s="359"/>
      <c r="O742" s="326"/>
      <c r="P742" s="326"/>
      <c r="Q742" s="326"/>
      <c r="R742" s="326"/>
      <c r="S742" s="326"/>
      <c r="T742" s="326"/>
      <c r="U742" s="326"/>
      <c r="V742" s="326"/>
      <c r="W742" s="326"/>
      <c r="X742" s="326"/>
      <c r="Y742" s="326"/>
      <c r="Z742" s="326"/>
      <c r="AA742" s="326"/>
      <c r="AB742" s="326"/>
    </row>
    <row r="743" spans="1:28">
      <c r="A743" s="326"/>
      <c r="B743" s="326"/>
      <c r="C743" s="326"/>
      <c r="D743" s="326"/>
      <c r="E743" s="326"/>
      <c r="F743" s="348"/>
      <c r="G743" s="348"/>
      <c r="H743" s="326"/>
      <c r="I743" s="326"/>
      <c r="J743" s="349"/>
      <c r="K743" s="326"/>
      <c r="L743" s="326"/>
      <c r="M743" s="326"/>
      <c r="N743" s="359"/>
      <c r="O743" s="326"/>
      <c r="P743" s="326"/>
      <c r="Q743" s="326"/>
      <c r="R743" s="326"/>
      <c r="S743" s="326"/>
      <c r="T743" s="326"/>
      <c r="U743" s="326"/>
      <c r="V743" s="326"/>
      <c r="W743" s="326"/>
      <c r="X743" s="326"/>
      <c r="Y743" s="326"/>
      <c r="Z743" s="326"/>
      <c r="AA743" s="326"/>
      <c r="AB743" s="326"/>
    </row>
    <row r="744" spans="1:28">
      <c r="A744" s="326"/>
      <c r="B744" s="326"/>
      <c r="C744" s="326"/>
      <c r="D744" s="326"/>
      <c r="E744" s="326"/>
      <c r="F744" s="348"/>
      <c r="G744" s="348"/>
      <c r="H744" s="326"/>
      <c r="I744" s="326"/>
      <c r="J744" s="349"/>
      <c r="K744" s="326"/>
      <c r="L744" s="326"/>
      <c r="M744" s="326"/>
      <c r="N744" s="359"/>
      <c r="O744" s="326"/>
      <c r="P744" s="326"/>
      <c r="Q744" s="326"/>
      <c r="R744" s="326"/>
      <c r="S744" s="326"/>
      <c r="T744" s="326"/>
      <c r="U744" s="326"/>
      <c r="V744" s="326"/>
      <c r="W744" s="326"/>
      <c r="X744" s="326"/>
      <c r="Y744" s="326"/>
      <c r="Z744" s="326"/>
      <c r="AA744" s="326"/>
      <c r="AB744" s="326"/>
    </row>
    <row r="745" spans="1:28">
      <c r="A745" s="326"/>
      <c r="B745" s="326"/>
      <c r="C745" s="326"/>
      <c r="D745" s="326"/>
      <c r="E745" s="326"/>
      <c r="F745" s="348"/>
      <c r="G745" s="348"/>
      <c r="H745" s="326"/>
      <c r="I745" s="326"/>
      <c r="J745" s="349"/>
      <c r="K745" s="326"/>
      <c r="L745" s="326"/>
      <c r="M745" s="326"/>
      <c r="N745" s="359"/>
      <c r="O745" s="326"/>
      <c r="P745" s="326"/>
      <c r="Q745" s="326"/>
      <c r="R745" s="326"/>
      <c r="S745" s="326"/>
      <c r="T745" s="326"/>
      <c r="U745" s="326"/>
      <c r="V745" s="326"/>
      <c r="W745" s="326"/>
      <c r="X745" s="326"/>
      <c r="Y745" s="326"/>
      <c r="Z745" s="326"/>
      <c r="AA745" s="326"/>
      <c r="AB745" s="326"/>
    </row>
    <row r="746" spans="1:28">
      <c r="A746" s="326"/>
      <c r="B746" s="326"/>
      <c r="C746" s="326"/>
      <c r="D746" s="326"/>
      <c r="E746" s="326"/>
      <c r="F746" s="348"/>
      <c r="G746" s="348"/>
      <c r="H746" s="326"/>
      <c r="I746" s="326"/>
      <c r="J746" s="349"/>
      <c r="K746" s="326"/>
      <c r="L746" s="326"/>
      <c r="M746" s="326"/>
      <c r="N746" s="359"/>
      <c r="O746" s="326"/>
      <c r="P746" s="326"/>
      <c r="Q746" s="326"/>
      <c r="R746" s="326"/>
      <c r="S746" s="326"/>
      <c r="T746" s="326"/>
      <c r="U746" s="326"/>
      <c r="V746" s="326"/>
      <c r="W746" s="326"/>
      <c r="X746" s="326"/>
      <c r="Y746" s="326"/>
      <c r="Z746" s="326"/>
      <c r="AA746" s="326"/>
      <c r="AB746" s="326"/>
    </row>
    <row r="747" spans="1:28">
      <c r="A747" s="326"/>
      <c r="B747" s="326"/>
      <c r="C747" s="326"/>
      <c r="D747" s="326"/>
      <c r="E747" s="326"/>
      <c r="F747" s="348"/>
      <c r="G747" s="348"/>
      <c r="H747" s="326"/>
      <c r="I747" s="326"/>
      <c r="J747" s="349"/>
      <c r="K747" s="326"/>
      <c r="L747" s="326"/>
      <c r="M747" s="326"/>
      <c r="N747" s="359"/>
      <c r="O747" s="326"/>
      <c r="P747" s="326"/>
      <c r="Q747" s="326"/>
      <c r="R747" s="326"/>
      <c r="S747" s="326"/>
      <c r="T747" s="326"/>
      <c r="U747" s="326"/>
      <c r="V747" s="326"/>
      <c r="W747" s="326"/>
      <c r="X747" s="326"/>
      <c r="Y747" s="326"/>
      <c r="Z747" s="326"/>
      <c r="AA747" s="326"/>
      <c r="AB747" s="326"/>
    </row>
    <row r="748" spans="1:28">
      <c r="A748" s="326"/>
      <c r="B748" s="326"/>
      <c r="C748" s="326"/>
      <c r="D748" s="326"/>
      <c r="E748" s="326"/>
      <c r="F748" s="348"/>
      <c r="G748" s="348"/>
      <c r="H748" s="326"/>
      <c r="I748" s="326"/>
      <c r="J748" s="349"/>
      <c r="K748" s="326"/>
      <c r="L748" s="326"/>
      <c r="M748" s="326"/>
      <c r="N748" s="359"/>
      <c r="O748" s="326"/>
      <c r="P748" s="326"/>
      <c r="Q748" s="326"/>
      <c r="R748" s="326"/>
      <c r="S748" s="326"/>
      <c r="T748" s="326"/>
      <c r="U748" s="326"/>
      <c r="V748" s="326"/>
      <c r="W748" s="326"/>
      <c r="X748" s="326"/>
      <c r="Y748" s="326"/>
      <c r="Z748" s="326"/>
      <c r="AA748" s="326"/>
      <c r="AB748" s="326"/>
    </row>
    <row r="749" spans="1:28">
      <c r="A749" s="326"/>
      <c r="B749" s="326"/>
      <c r="C749" s="326"/>
      <c r="D749" s="326"/>
      <c r="E749" s="326"/>
      <c r="F749" s="348"/>
      <c r="G749" s="348"/>
      <c r="H749" s="326"/>
      <c r="I749" s="326"/>
      <c r="J749" s="349"/>
      <c r="K749" s="326"/>
      <c r="L749" s="326"/>
      <c r="M749" s="326"/>
      <c r="N749" s="359"/>
      <c r="O749" s="326"/>
      <c r="P749" s="326"/>
      <c r="Q749" s="326"/>
      <c r="R749" s="326"/>
      <c r="S749" s="326"/>
      <c r="T749" s="326"/>
      <c r="U749" s="326"/>
      <c r="V749" s="326"/>
      <c r="W749" s="326"/>
      <c r="X749" s="326"/>
      <c r="Y749" s="326"/>
      <c r="Z749" s="326"/>
      <c r="AA749" s="326"/>
      <c r="AB749" s="326"/>
    </row>
    <row r="750" spans="1:28">
      <c r="A750" s="326"/>
      <c r="B750" s="326"/>
      <c r="C750" s="326"/>
      <c r="D750" s="326"/>
      <c r="E750" s="326"/>
      <c r="F750" s="348"/>
      <c r="G750" s="348"/>
      <c r="H750" s="326"/>
      <c r="I750" s="326"/>
      <c r="J750" s="349"/>
      <c r="K750" s="326"/>
      <c r="L750" s="326"/>
      <c r="M750" s="326"/>
      <c r="N750" s="359"/>
      <c r="O750" s="326"/>
      <c r="P750" s="326"/>
      <c r="Q750" s="326"/>
      <c r="R750" s="326"/>
      <c r="S750" s="326"/>
      <c r="T750" s="326"/>
      <c r="U750" s="326"/>
      <c r="V750" s="326"/>
      <c r="W750" s="326"/>
      <c r="X750" s="326"/>
      <c r="Y750" s="326"/>
      <c r="Z750" s="326"/>
      <c r="AA750" s="326"/>
      <c r="AB750" s="326"/>
    </row>
    <row r="751" spans="1:28">
      <c r="A751" s="326"/>
      <c r="B751" s="326"/>
      <c r="C751" s="326"/>
      <c r="D751" s="326"/>
      <c r="E751" s="326"/>
      <c r="F751" s="348"/>
      <c r="G751" s="348"/>
      <c r="H751" s="326"/>
      <c r="I751" s="326"/>
      <c r="J751" s="349"/>
      <c r="K751" s="326"/>
      <c r="L751" s="326"/>
      <c r="M751" s="326"/>
      <c r="N751" s="359"/>
      <c r="O751" s="326"/>
      <c r="P751" s="326"/>
      <c r="Q751" s="326"/>
      <c r="R751" s="326"/>
      <c r="S751" s="326"/>
      <c r="T751" s="326"/>
      <c r="U751" s="326"/>
      <c r="V751" s="326"/>
      <c r="W751" s="326"/>
      <c r="X751" s="326"/>
      <c r="Y751" s="326"/>
      <c r="Z751" s="326"/>
      <c r="AA751" s="326"/>
      <c r="AB751" s="326"/>
    </row>
    <row r="752" spans="1:28">
      <c r="A752" s="326"/>
      <c r="B752" s="326"/>
      <c r="C752" s="326"/>
      <c r="D752" s="326"/>
      <c r="E752" s="326"/>
      <c r="F752" s="348"/>
      <c r="G752" s="348"/>
      <c r="H752" s="326"/>
      <c r="I752" s="326"/>
      <c r="J752" s="349"/>
      <c r="K752" s="326"/>
      <c r="L752" s="326"/>
      <c r="M752" s="326"/>
      <c r="N752" s="359"/>
      <c r="O752" s="326"/>
      <c r="P752" s="326"/>
      <c r="Q752" s="326"/>
      <c r="R752" s="326"/>
      <c r="S752" s="326"/>
      <c r="T752" s="326"/>
      <c r="U752" s="326"/>
      <c r="V752" s="326"/>
      <c r="W752" s="326"/>
      <c r="X752" s="326"/>
      <c r="Y752" s="326"/>
      <c r="Z752" s="326"/>
      <c r="AA752" s="326"/>
      <c r="AB752" s="326"/>
    </row>
    <row r="753" spans="1:28">
      <c r="A753" s="326"/>
      <c r="B753" s="326"/>
      <c r="C753" s="326"/>
      <c r="D753" s="326"/>
      <c r="E753" s="326"/>
      <c r="F753" s="348"/>
      <c r="G753" s="348"/>
      <c r="H753" s="326"/>
      <c r="I753" s="326"/>
      <c r="J753" s="349"/>
      <c r="K753" s="326"/>
      <c r="L753" s="326"/>
      <c r="M753" s="326"/>
      <c r="N753" s="359"/>
      <c r="O753" s="326"/>
      <c r="P753" s="326"/>
      <c r="Q753" s="326"/>
      <c r="R753" s="326"/>
      <c r="S753" s="326"/>
      <c r="T753" s="326"/>
      <c r="U753" s="326"/>
      <c r="V753" s="326"/>
      <c r="W753" s="326"/>
      <c r="X753" s="326"/>
      <c r="Y753" s="326"/>
      <c r="Z753" s="326"/>
      <c r="AA753" s="326"/>
      <c r="AB753" s="326"/>
    </row>
    <row r="754" spans="1:28">
      <c r="A754" s="326"/>
      <c r="B754" s="326"/>
      <c r="C754" s="326"/>
      <c r="D754" s="326"/>
      <c r="E754" s="326"/>
      <c r="F754" s="348"/>
      <c r="G754" s="348"/>
      <c r="H754" s="326"/>
      <c r="I754" s="326"/>
      <c r="J754" s="349"/>
      <c r="K754" s="326"/>
      <c r="L754" s="326"/>
      <c r="M754" s="326"/>
      <c r="N754" s="359"/>
      <c r="O754" s="326"/>
      <c r="P754" s="326"/>
      <c r="Q754" s="326"/>
      <c r="R754" s="326"/>
      <c r="S754" s="326"/>
      <c r="T754" s="326"/>
      <c r="U754" s="326"/>
      <c r="V754" s="326"/>
      <c r="W754" s="326"/>
      <c r="X754" s="326"/>
      <c r="Y754" s="326"/>
      <c r="Z754" s="326"/>
      <c r="AA754" s="326"/>
      <c r="AB754" s="326"/>
    </row>
    <row r="755" spans="1:28">
      <c r="A755" s="326"/>
      <c r="B755" s="326"/>
      <c r="C755" s="326"/>
      <c r="D755" s="326"/>
      <c r="E755" s="326"/>
      <c r="F755" s="348"/>
      <c r="G755" s="348"/>
      <c r="H755" s="326"/>
      <c r="I755" s="326"/>
      <c r="J755" s="349"/>
      <c r="K755" s="326"/>
      <c r="L755" s="326"/>
      <c r="M755" s="326"/>
      <c r="N755" s="359"/>
      <c r="O755" s="326"/>
      <c r="P755" s="326"/>
      <c r="Q755" s="326"/>
      <c r="R755" s="326"/>
      <c r="S755" s="326"/>
      <c r="T755" s="326"/>
      <c r="U755" s="326"/>
      <c r="V755" s="326"/>
      <c r="W755" s="326"/>
      <c r="X755" s="326"/>
      <c r="Y755" s="326"/>
      <c r="Z755" s="326"/>
      <c r="AA755" s="326"/>
      <c r="AB755" s="326"/>
    </row>
    <row r="756" spans="1:28">
      <c r="A756" s="326"/>
      <c r="B756" s="326"/>
      <c r="C756" s="326"/>
      <c r="D756" s="326"/>
      <c r="E756" s="326"/>
      <c r="F756" s="348"/>
      <c r="G756" s="348"/>
      <c r="H756" s="326"/>
      <c r="I756" s="326"/>
      <c r="J756" s="349"/>
      <c r="K756" s="326"/>
      <c r="L756" s="326"/>
      <c r="M756" s="326"/>
      <c r="N756" s="359"/>
      <c r="O756" s="326"/>
      <c r="P756" s="326"/>
      <c r="Q756" s="326"/>
      <c r="R756" s="326"/>
      <c r="S756" s="326"/>
      <c r="T756" s="326"/>
      <c r="U756" s="326"/>
      <c r="V756" s="326"/>
      <c r="W756" s="326"/>
      <c r="X756" s="326"/>
      <c r="Y756" s="326"/>
      <c r="Z756" s="326"/>
      <c r="AA756" s="326"/>
      <c r="AB756" s="326"/>
    </row>
    <row r="757" spans="1:28">
      <c r="A757" s="326"/>
      <c r="B757" s="326"/>
      <c r="C757" s="326"/>
      <c r="D757" s="326"/>
      <c r="E757" s="326"/>
      <c r="F757" s="348"/>
      <c r="G757" s="348"/>
      <c r="H757" s="326"/>
      <c r="I757" s="326"/>
      <c r="J757" s="349"/>
      <c r="K757" s="326"/>
      <c r="L757" s="326"/>
      <c r="M757" s="326"/>
      <c r="N757" s="359"/>
      <c r="O757" s="326"/>
      <c r="P757" s="326"/>
      <c r="Q757" s="326"/>
      <c r="R757" s="326"/>
      <c r="S757" s="326"/>
      <c r="T757" s="326"/>
      <c r="U757" s="326"/>
      <c r="V757" s="326"/>
      <c r="W757" s="326"/>
      <c r="X757" s="326"/>
      <c r="Y757" s="326"/>
      <c r="Z757" s="326"/>
      <c r="AA757" s="326"/>
      <c r="AB757" s="326"/>
    </row>
    <row r="758" spans="1:28">
      <c r="A758" s="326"/>
      <c r="B758" s="326"/>
      <c r="C758" s="326"/>
      <c r="D758" s="326"/>
      <c r="E758" s="326"/>
      <c r="F758" s="348"/>
      <c r="G758" s="348"/>
      <c r="H758" s="326"/>
      <c r="I758" s="326"/>
      <c r="J758" s="349"/>
      <c r="K758" s="326"/>
      <c r="L758" s="326"/>
      <c r="M758" s="326"/>
      <c r="N758" s="359"/>
      <c r="O758" s="326"/>
      <c r="P758" s="326"/>
      <c r="Q758" s="326"/>
      <c r="R758" s="326"/>
      <c r="S758" s="326"/>
      <c r="T758" s="326"/>
      <c r="U758" s="326"/>
      <c r="V758" s="326"/>
      <c r="W758" s="326"/>
      <c r="X758" s="326"/>
      <c r="Y758" s="326"/>
      <c r="Z758" s="326"/>
      <c r="AA758" s="326"/>
      <c r="AB758" s="326"/>
    </row>
    <row r="759" spans="1:28">
      <c r="A759" s="326"/>
      <c r="B759" s="326"/>
      <c r="C759" s="326"/>
      <c r="D759" s="326"/>
      <c r="E759" s="326"/>
      <c r="F759" s="348"/>
      <c r="G759" s="348"/>
      <c r="H759" s="326"/>
      <c r="I759" s="326"/>
      <c r="J759" s="349"/>
      <c r="K759" s="326"/>
      <c r="L759" s="326"/>
      <c r="M759" s="326"/>
      <c r="N759" s="359"/>
      <c r="O759" s="326"/>
      <c r="P759" s="326"/>
      <c r="Q759" s="326"/>
      <c r="R759" s="326"/>
      <c r="S759" s="326"/>
      <c r="T759" s="326"/>
      <c r="U759" s="326"/>
      <c r="V759" s="326"/>
      <c r="W759" s="326"/>
      <c r="X759" s="326"/>
      <c r="Y759" s="326"/>
      <c r="Z759" s="326"/>
      <c r="AA759" s="326"/>
      <c r="AB759" s="326"/>
    </row>
    <row r="760" spans="1:28">
      <c r="A760" s="326"/>
      <c r="B760" s="326"/>
      <c r="C760" s="326"/>
      <c r="D760" s="326"/>
      <c r="E760" s="326"/>
      <c r="F760" s="348"/>
      <c r="G760" s="348"/>
      <c r="H760" s="326"/>
      <c r="I760" s="326"/>
      <c r="J760" s="349"/>
      <c r="K760" s="326"/>
      <c r="L760" s="326"/>
      <c r="M760" s="326"/>
      <c r="N760" s="359"/>
      <c r="O760" s="326"/>
      <c r="P760" s="326"/>
      <c r="Q760" s="326"/>
      <c r="R760" s="326"/>
      <c r="S760" s="326"/>
      <c r="T760" s="326"/>
      <c r="U760" s="326"/>
      <c r="V760" s="326"/>
      <c r="W760" s="326"/>
      <c r="X760" s="326"/>
      <c r="Y760" s="326"/>
      <c r="Z760" s="326"/>
      <c r="AA760" s="326"/>
      <c r="AB760" s="326"/>
    </row>
    <row r="761" spans="1:28">
      <c r="A761" s="326"/>
      <c r="B761" s="326"/>
      <c r="C761" s="326"/>
      <c r="D761" s="326"/>
      <c r="E761" s="326"/>
      <c r="F761" s="348"/>
      <c r="G761" s="348"/>
      <c r="H761" s="326"/>
      <c r="I761" s="326"/>
      <c r="J761" s="349"/>
      <c r="K761" s="326"/>
      <c r="L761" s="326"/>
      <c r="M761" s="326"/>
      <c r="N761" s="359"/>
      <c r="O761" s="326"/>
      <c r="P761" s="326"/>
      <c r="Q761" s="326"/>
      <c r="R761" s="326"/>
      <c r="S761" s="326"/>
      <c r="T761" s="326"/>
      <c r="U761" s="326"/>
      <c r="V761" s="326"/>
      <c r="W761" s="326"/>
      <c r="X761" s="326"/>
      <c r="Y761" s="326"/>
      <c r="Z761" s="326"/>
      <c r="AA761" s="326"/>
      <c r="AB761" s="326"/>
    </row>
    <row r="762" spans="1:28">
      <c r="A762" s="326"/>
      <c r="B762" s="326"/>
      <c r="C762" s="326"/>
      <c r="D762" s="326"/>
      <c r="E762" s="326"/>
      <c r="F762" s="348"/>
      <c r="G762" s="348"/>
      <c r="H762" s="326"/>
      <c r="I762" s="326"/>
      <c r="J762" s="349"/>
      <c r="K762" s="326"/>
      <c r="L762" s="326"/>
      <c r="M762" s="326"/>
      <c r="N762" s="359"/>
      <c r="O762" s="326"/>
      <c r="P762" s="326"/>
      <c r="Q762" s="326"/>
      <c r="R762" s="326"/>
      <c r="S762" s="326"/>
      <c r="T762" s="326"/>
      <c r="U762" s="326"/>
      <c r="V762" s="326"/>
      <c r="W762" s="326"/>
      <c r="X762" s="326"/>
      <c r="Y762" s="326"/>
      <c r="Z762" s="326"/>
      <c r="AA762" s="326"/>
      <c r="AB762" s="326"/>
    </row>
    <row r="763" spans="1:28">
      <c r="A763" s="326"/>
      <c r="B763" s="326"/>
      <c r="C763" s="326"/>
      <c r="D763" s="326"/>
      <c r="E763" s="326"/>
      <c r="F763" s="348"/>
      <c r="G763" s="348"/>
      <c r="H763" s="326"/>
      <c r="I763" s="326"/>
      <c r="J763" s="349"/>
      <c r="K763" s="326"/>
      <c r="L763" s="326"/>
      <c r="M763" s="326"/>
      <c r="N763" s="359"/>
      <c r="O763" s="326"/>
      <c r="P763" s="326"/>
      <c r="Q763" s="326"/>
      <c r="R763" s="326"/>
      <c r="S763" s="326"/>
      <c r="T763" s="326"/>
      <c r="U763" s="326"/>
      <c r="V763" s="326"/>
      <c r="W763" s="326"/>
      <c r="X763" s="326"/>
      <c r="Y763" s="326"/>
      <c r="Z763" s="326"/>
      <c r="AA763" s="326"/>
      <c r="AB763" s="326"/>
    </row>
    <row r="764" spans="1:28">
      <c r="A764" s="326"/>
      <c r="B764" s="326"/>
      <c r="C764" s="326"/>
      <c r="D764" s="326"/>
      <c r="E764" s="326"/>
      <c r="F764" s="348"/>
      <c r="G764" s="348"/>
      <c r="H764" s="326"/>
      <c r="I764" s="326"/>
      <c r="J764" s="349"/>
      <c r="K764" s="326"/>
      <c r="L764" s="326"/>
      <c r="M764" s="326"/>
      <c r="N764" s="359"/>
      <c r="O764" s="326"/>
      <c r="P764" s="326"/>
      <c r="Q764" s="326"/>
      <c r="R764" s="326"/>
      <c r="S764" s="326"/>
      <c r="T764" s="326"/>
      <c r="U764" s="326"/>
      <c r="V764" s="326"/>
      <c r="W764" s="326"/>
      <c r="X764" s="326"/>
      <c r="Y764" s="326"/>
      <c r="Z764" s="326"/>
      <c r="AA764" s="326"/>
      <c r="AB764" s="326"/>
    </row>
    <row r="765" spans="1:28">
      <c r="A765" s="326"/>
      <c r="B765" s="326"/>
      <c r="C765" s="326"/>
      <c r="D765" s="326"/>
      <c r="E765" s="326"/>
      <c r="F765" s="348"/>
      <c r="G765" s="348"/>
      <c r="H765" s="326"/>
      <c r="I765" s="326"/>
      <c r="J765" s="349"/>
      <c r="K765" s="326"/>
      <c r="L765" s="326"/>
      <c r="M765" s="326"/>
      <c r="N765" s="359"/>
      <c r="O765" s="326"/>
      <c r="P765" s="326"/>
      <c r="Q765" s="326"/>
      <c r="R765" s="326"/>
      <c r="S765" s="326"/>
      <c r="T765" s="326"/>
      <c r="U765" s="326"/>
      <c r="V765" s="326"/>
      <c r="W765" s="326"/>
      <c r="X765" s="326"/>
      <c r="Y765" s="326"/>
      <c r="Z765" s="326"/>
      <c r="AA765" s="326"/>
      <c r="AB765" s="326"/>
    </row>
    <row r="766" spans="1:28">
      <c r="A766" s="326"/>
      <c r="B766" s="326"/>
      <c r="C766" s="326"/>
      <c r="D766" s="326"/>
      <c r="E766" s="326"/>
      <c r="F766" s="348"/>
      <c r="G766" s="348"/>
      <c r="H766" s="326"/>
      <c r="I766" s="326"/>
      <c r="J766" s="349"/>
      <c r="K766" s="326"/>
      <c r="L766" s="326"/>
      <c r="M766" s="326"/>
      <c r="N766" s="359"/>
      <c r="O766" s="326"/>
      <c r="P766" s="326"/>
      <c r="Q766" s="326"/>
      <c r="R766" s="326"/>
      <c r="S766" s="326"/>
      <c r="T766" s="326"/>
      <c r="U766" s="326"/>
      <c r="V766" s="326"/>
      <c r="W766" s="326"/>
      <c r="X766" s="326"/>
      <c r="Y766" s="326"/>
      <c r="Z766" s="326"/>
      <c r="AA766" s="326"/>
      <c r="AB766" s="326"/>
    </row>
    <row r="767" spans="1:28">
      <c r="A767" s="326"/>
      <c r="B767" s="326"/>
      <c r="C767" s="326"/>
      <c r="D767" s="326"/>
      <c r="E767" s="326"/>
      <c r="F767" s="348"/>
      <c r="G767" s="348"/>
      <c r="H767" s="326"/>
      <c r="I767" s="326"/>
      <c r="J767" s="349"/>
      <c r="K767" s="326"/>
      <c r="L767" s="326"/>
      <c r="M767" s="326"/>
      <c r="N767" s="359"/>
      <c r="O767" s="326"/>
      <c r="P767" s="326"/>
      <c r="Q767" s="326"/>
      <c r="R767" s="326"/>
      <c r="S767" s="326"/>
      <c r="T767" s="326"/>
      <c r="U767" s="326"/>
      <c r="V767" s="326"/>
      <c r="W767" s="326"/>
      <c r="X767" s="326"/>
      <c r="Y767" s="326"/>
      <c r="Z767" s="326"/>
      <c r="AA767" s="326"/>
      <c r="AB767" s="326"/>
    </row>
    <row r="768" spans="1:28">
      <c r="A768" s="326"/>
      <c r="B768" s="326"/>
      <c r="C768" s="326"/>
      <c r="D768" s="326"/>
      <c r="E768" s="326"/>
      <c r="F768" s="348"/>
      <c r="G768" s="348"/>
      <c r="H768" s="326"/>
      <c r="I768" s="326"/>
      <c r="J768" s="349"/>
      <c r="K768" s="326"/>
      <c r="L768" s="326"/>
      <c r="M768" s="326"/>
      <c r="N768" s="359"/>
      <c r="O768" s="326"/>
      <c r="P768" s="326"/>
      <c r="Q768" s="326"/>
      <c r="R768" s="326"/>
      <c r="S768" s="326"/>
      <c r="T768" s="326"/>
      <c r="U768" s="326"/>
      <c r="V768" s="326"/>
      <c r="W768" s="326"/>
      <c r="X768" s="326"/>
      <c r="Y768" s="326"/>
      <c r="Z768" s="326"/>
      <c r="AA768" s="326"/>
      <c r="AB768" s="326"/>
    </row>
    <row r="769" spans="1:28">
      <c r="A769" s="326"/>
      <c r="B769" s="326"/>
      <c r="C769" s="326"/>
      <c r="D769" s="326"/>
      <c r="E769" s="326"/>
      <c r="F769" s="348"/>
      <c r="G769" s="348"/>
      <c r="H769" s="326"/>
      <c r="I769" s="326"/>
      <c r="J769" s="349"/>
      <c r="K769" s="326"/>
      <c r="L769" s="326"/>
      <c r="M769" s="326"/>
      <c r="N769" s="359"/>
      <c r="O769" s="326"/>
      <c r="P769" s="326"/>
      <c r="Q769" s="326"/>
      <c r="R769" s="326"/>
      <c r="S769" s="326"/>
      <c r="T769" s="326"/>
      <c r="U769" s="326"/>
      <c r="V769" s="326"/>
      <c r="W769" s="326"/>
      <c r="X769" s="326"/>
      <c r="Y769" s="326"/>
      <c r="Z769" s="326"/>
      <c r="AA769" s="326"/>
      <c r="AB769" s="326"/>
    </row>
    <row r="770" spans="1:28">
      <c r="A770" s="326"/>
      <c r="B770" s="326"/>
      <c r="C770" s="326"/>
      <c r="D770" s="326"/>
      <c r="E770" s="326"/>
      <c r="F770" s="348"/>
      <c r="G770" s="348"/>
      <c r="H770" s="326"/>
      <c r="I770" s="326"/>
      <c r="J770" s="349"/>
      <c r="K770" s="326"/>
      <c r="L770" s="326"/>
      <c r="M770" s="326"/>
      <c r="N770" s="359"/>
      <c r="O770" s="326"/>
      <c r="P770" s="326"/>
      <c r="Q770" s="326"/>
      <c r="R770" s="326"/>
      <c r="S770" s="326"/>
      <c r="T770" s="326"/>
      <c r="U770" s="326"/>
      <c r="V770" s="326"/>
      <c r="W770" s="326"/>
      <c r="X770" s="326"/>
      <c r="Y770" s="326"/>
      <c r="Z770" s="326"/>
      <c r="AA770" s="326"/>
      <c r="AB770" s="326"/>
    </row>
    <row r="771" spans="1:28">
      <c r="A771" s="326"/>
      <c r="B771" s="326"/>
      <c r="C771" s="326"/>
      <c r="D771" s="326"/>
      <c r="E771" s="326"/>
      <c r="F771" s="348"/>
      <c r="G771" s="348"/>
      <c r="H771" s="326"/>
      <c r="I771" s="326"/>
      <c r="J771" s="349"/>
      <c r="K771" s="326"/>
      <c r="L771" s="326"/>
      <c r="M771" s="326"/>
      <c r="N771" s="359"/>
      <c r="O771" s="326"/>
      <c r="P771" s="326"/>
      <c r="Q771" s="326"/>
      <c r="R771" s="326"/>
      <c r="S771" s="326"/>
      <c r="T771" s="326"/>
      <c r="U771" s="326"/>
      <c r="V771" s="326"/>
      <c r="W771" s="326"/>
      <c r="X771" s="326"/>
      <c r="Y771" s="326"/>
      <c r="Z771" s="326"/>
      <c r="AA771" s="326"/>
      <c r="AB771" s="326"/>
    </row>
    <row r="772" spans="1:28">
      <c r="A772" s="326"/>
      <c r="B772" s="326"/>
      <c r="C772" s="326"/>
      <c r="D772" s="326"/>
      <c r="E772" s="326"/>
      <c r="F772" s="348"/>
      <c r="G772" s="348"/>
      <c r="H772" s="326"/>
      <c r="I772" s="326"/>
      <c r="J772" s="349"/>
      <c r="K772" s="326"/>
      <c r="L772" s="326"/>
      <c r="M772" s="326"/>
      <c r="N772" s="359"/>
      <c r="O772" s="326"/>
      <c r="P772" s="326"/>
      <c r="Q772" s="326"/>
      <c r="R772" s="326"/>
      <c r="S772" s="326"/>
      <c r="T772" s="326"/>
      <c r="U772" s="326"/>
      <c r="V772" s="326"/>
      <c r="W772" s="326"/>
      <c r="X772" s="326"/>
      <c r="Y772" s="326"/>
      <c r="Z772" s="326"/>
      <c r="AA772" s="326"/>
      <c r="AB772" s="326"/>
    </row>
    <row r="773" spans="1:28">
      <c r="A773" s="326"/>
      <c r="B773" s="326"/>
      <c r="C773" s="326"/>
      <c r="D773" s="326"/>
      <c r="E773" s="326"/>
      <c r="F773" s="348"/>
      <c r="G773" s="348"/>
      <c r="H773" s="326"/>
      <c r="I773" s="326"/>
      <c r="J773" s="349"/>
      <c r="K773" s="326"/>
      <c r="L773" s="326"/>
      <c r="M773" s="326"/>
      <c r="N773" s="359"/>
      <c r="O773" s="326"/>
      <c r="P773" s="326"/>
      <c r="Q773" s="326"/>
      <c r="R773" s="326"/>
      <c r="S773" s="326"/>
      <c r="T773" s="326"/>
      <c r="U773" s="326"/>
      <c r="V773" s="326"/>
      <c r="W773" s="326"/>
      <c r="X773" s="326"/>
      <c r="Y773" s="326"/>
      <c r="Z773" s="326"/>
      <c r="AA773" s="326"/>
      <c r="AB773" s="326"/>
    </row>
    <row r="774" spans="1:28">
      <c r="A774" s="326"/>
      <c r="B774" s="326"/>
      <c r="C774" s="326"/>
      <c r="D774" s="326"/>
      <c r="E774" s="326"/>
      <c r="F774" s="348"/>
      <c r="G774" s="348"/>
      <c r="H774" s="326"/>
      <c r="I774" s="326"/>
      <c r="J774" s="349"/>
      <c r="K774" s="326"/>
      <c r="L774" s="326"/>
      <c r="M774" s="326"/>
      <c r="N774" s="359"/>
      <c r="O774" s="326"/>
      <c r="P774" s="326"/>
      <c r="Q774" s="326"/>
      <c r="R774" s="326"/>
      <c r="S774" s="326"/>
      <c r="T774" s="326"/>
      <c r="U774" s="326"/>
      <c r="V774" s="326"/>
      <c r="W774" s="326"/>
      <c r="X774" s="326"/>
      <c r="Y774" s="326"/>
      <c r="Z774" s="326"/>
      <c r="AA774" s="326"/>
      <c r="AB774" s="326"/>
    </row>
    <row r="775" spans="1:28">
      <c r="A775" s="326"/>
      <c r="B775" s="326"/>
      <c r="C775" s="326"/>
      <c r="D775" s="326"/>
      <c r="E775" s="326"/>
      <c r="F775" s="348"/>
      <c r="G775" s="348"/>
      <c r="H775" s="326"/>
      <c r="I775" s="326"/>
      <c r="J775" s="349"/>
      <c r="K775" s="326"/>
      <c r="L775" s="326"/>
      <c r="M775" s="326"/>
      <c r="N775" s="359"/>
      <c r="O775" s="326"/>
      <c r="P775" s="326"/>
      <c r="Q775" s="326"/>
      <c r="R775" s="326"/>
      <c r="S775" s="326"/>
      <c r="T775" s="326"/>
      <c r="U775" s="326"/>
      <c r="V775" s="326"/>
      <c r="W775" s="326"/>
      <c r="X775" s="326"/>
      <c r="Y775" s="326"/>
      <c r="Z775" s="326"/>
      <c r="AA775" s="326"/>
      <c r="AB775" s="326"/>
    </row>
    <row r="776" spans="1:28">
      <c r="A776" s="326"/>
      <c r="B776" s="326"/>
      <c r="C776" s="326"/>
      <c r="D776" s="326"/>
      <c r="E776" s="326"/>
      <c r="F776" s="348"/>
      <c r="G776" s="348"/>
      <c r="H776" s="326"/>
      <c r="I776" s="326"/>
      <c r="J776" s="349"/>
      <c r="K776" s="326"/>
      <c r="L776" s="326"/>
      <c r="M776" s="326"/>
      <c r="N776" s="359"/>
      <c r="O776" s="326"/>
      <c r="P776" s="326"/>
      <c r="Q776" s="326"/>
      <c r="R776" s="326"/>
      <c r="S776" s="326"/>
      <c r="T776" s="326"/>
      <c r="U776" s="326"/>
      <c r="V776" s="326"/>
      <c r="W776" s="326"/>
      <c r="X776" s="326"/>
      <c r="Y776" s="326"/>
      <c r="Z776" s="326"/>
      <c r="AA776" s="326"/>
      <c r="AB776" s="326"/>
    </row>
    <row r="777" spans="1:28">
      <c r="A777" s="326"/>
      <c r="B777" s="326"/>
      <c r="C777" s="326"/>
      <c r="D777" s="326"/>
      <c r="E777" s="326"/>
      <c r="F777" s="348"/>
      <c r="G777" s="348"/>
      <c r="H777" s="326"/>
      <c r="I777" s="326"/>
      <c r="J777" s="349"/>
      <c r="K777" s="326"/>
      <c r="L777" s="326"/>
      <c r="M777" s="326"/>
      <c r="N777" s="359"/>
      <c r="O777" s="326"/>
      <c r="P777" s="326"/>
      <c r="Q777" s="326"/>
      <c r="R777" s="326"/>
      <c r="S777" s="326"/>
      <c r="T777" s="326"/>
      <c r="U777" s="326"/>
      <c r="V777" s="326"/>
      <c r="W777" s="326"/>
      <c r="X777" s="326"/>
      <c r="Y777" s="326"/>
      <c r="Z777" s="326"/>
      <c r="AA777" s="326"/>
      <c r="AB777" s="326"/>
    </row>
    <row r="778" spans="1:28">
      <c r="A778" s="326"/>
      <c r="B778" s="326"/>
      <c r="C778" s="326"/>
      <c r="D778" s="326"/>
      <c r="E778" s="326"/>
      <c r="F778" s="348"/>
      <c r="G778" s="348"/>
      <c r="H778" s="326"/>
      <c r="I778" s="326"/>
      <c r="J778" s="349"/>
      <c r="K778" s="326"/>
      <c r="L778" s="326"/>
      <c r="M778" s="326"/>
      <c r="N778" s="359"/>
      <c r="O778" s="326"/>
      <c r="P778" s="326"/>
      <c r="Q778" s="326"/>
      <c r="R778" s="326"/>
      <c r="S778" s="326"/>
      <c r="T778" s="326"/>
      <c r="U778" s="326"/>
      <c r="V778" s="326"/>
      <c r="W778" s="326"/>
      <c r="X778" s="326"/>
      <c r="Y778" s="326"/>
      <c r="Z778" s="326"/>
      <c r="AA778" s="326"/>
      <c r="AB778" s="326"/>
    </row>
    <row r="779" spans="1:28">
      <c r="A779" s="326"/>
      <c r="B779" s="326"/>
      <c r="C779" s="326"/>
      <c r="D779" s="326"/>
      <c r="E779" s="326"/>
      <c r="F779" s="348"/>
      <c r="G779" s="348"/>
      <c r="H779" s="326"/>
      <c r="I779" s="326"/>
      <c r="J779" s="349"/>
      <c r="K779" s="326"/>
      <c r="L779" s="326"/>
      <c r="M779" s="326"/>
      <c r="N779" s="359"/>
      <c r="O779" s="326"/>
      <c r="P779" s="326"/>
      <c r="Q779" s="326"/>
      <c r="R779" s="326"/>
      <c r="S779" s="326"/>
      <c r="T779" s="326"/>
      <c r="U779" s="326"/>
      <c r="V779" s="326"/>
      <c r="W779" s="326"/>
      <c r="X779" s="326"/>
      <c r="Y779" s="326"/>
      <c r="Z779" s="326"/>
      <c r="AA779" s="326"/>
      <c r="AB779" s="326"/>
    </row>
    <row r="780" spans="1:28">
      <c r="A780" s="326"/>
      <c r="B780" s="326"/>
      <c r="C780" s="326"/>
      <c r="D780" s="326"/>
      <c r="E780" s="326"/>
      <c r="F780" s="348"/>
      <c r="G780" s="348"/>
      <c r="H780" s="326"/>
      <c r="I780" s="326"/>
      <c r="J780" s="349"/>
      <c r="K780" s="326"/>
      <c r="L780" s="326"/>
      <c r="M780" s="326"/>
      <c r="N780" s="359"/>
      <c r="O780" s="326"/>
      <c r="P780" s="326"/>
      <c r="Q780" s="326"/>
      <c r="R780" s="326"/>
      <c r="S780" s="326"/>
      <c r="T780" s="326"/>
      <c r="U780" s="326"/>
      <c r="V780" s="326"/>
      <c r="W780" s="326"/>
      <c r="X780" s="326"/>
      <c r="Y780" s="326"/>
      <c r="Z780" s="326"/>
      <c r="AA780" s="326"/>
      <c r="AB780" s="326"/>
    </row>
    <row r="781" spans="1:28">
      <c r="A781" s="326"/>
      <c r="B781" s="326"/>
      <c r="C781" s="326"/>
      <c r="D781" s="326"/>
      <c r="E781" s="326"/>
      <c r="F781" s="348"/>
      <c r="G781" s="348"/>
      <c r="H781" s="326"/>
      <c r="I781" s="326"/>
      <c r="J781" s="349"/>
      <c r="K781" s="326"/>
      <c r="L781" s="326"/>
      <c r="M781" s="326"/>
      <c r="N781" s="359"/>
      <c r="O781" s="326"/>
      <c r="P781" s="326"/>
      <c r="Q781" s="326"/>
      <c r="R781" s="326"/>
      <c r="S781" s="326"/>
      <c r="T781" s="326"/>
      <c r="U781" s="326"/>
      <c r="V781" s="326"/>
      <c r="W781" s="326"/>
      <c r="X781" s="326"/>
      <c r="Y781" s="326"/>
      <c r="Z781" s="326"/>
      <c r="AA781" s="326"/>
      <c r="AB781" s="326"/>
    </row>
    <row r="782" spans="1:28">
      <c r="A782" s="326"/>
      <c r="B782" s="326"/>
      <c r="C782" s="326"/>
      <c r="D782" s="326"/>
      <c r="E782" s="326"/>
      <c r="F782" s="348"/>
      <c r="G782" s="348"/>
      <c r="H782" s="326"/>
      <c r="I782" s="326"/>
      <c r="J782" s="349"/>
      <c r="K782" s="326"/>
      <c r="L782" s="326"/>
      <c r="M782" s="326"/>
      <c r="N782" s="359"/>
      <c r="O782" s="326"/>
      <c r="P782" s="326"/>
      <c r="Q782" s="326"/>
      <c r="R782" s="326"/>
      <c r="S782" s="326"/>
      <c r="T782" s="326"/>
      <c r="U782" s="326"/>
      <c r="V782" s="326"/>
      <c r="W782" s="326"/>
      <c r="X782" s="326"/>
      <c r="Y782" s="326"/>
      <c r="Z782" s="326"/>
      <c r="AA782" s="326"/>
      <c r="AB782" s="326"/>
    </row>
    <row r="783" spans="1:28">
      <c r="A783" s="326"/>
      <c r="B783" s="326"/>
      <c r="C783" s="326"/>
      <c r="D783" s="326"/>
      <c r="E783" s="326"/>
      <c r="F783" s="348"/>
      <c r="G783" s="348"/>
      <c r="H783" s="326"/>
      <c r="I783" s="326"/>
      <c r="J783" s="349"/>
      <c r="K783" s="326"/>
      <c r="L783" s="326"/>
      <c r="M783" s="326"/>
      <c r="N783" s="359"/>
      <c r="O783" s="326"/>
      <c r="P783" s="326"/>
      <c r="Q783" s="326"/>
      <c r="R783" s="326"/>
      <c r="S783" s="326"/>
      <c r="T783" s="326"/>
      <c r="U783" s="326"/>
      <c r="V783" s="326"/>
      <c r="W783" s="326"/>
      <c r="X783" s="326"/>
      <c r="Y783" s="326"/>
      <c r="Z783" s="326"/>
      <c r="AA783" s="326"/>
      <c r="AB783" s="326"/>
    </row>
    <row r="784" spans="1:28">
      <c r="A784" s="326"/>
      <c r="B784" s="326"/>
      <c r="C784" s="326"/>
      <c r="D784" s="326"/>
      <c r="E784" s="326"/>
      <c r="F784" s="348"/>
      <c r="G784" s="348"/>
      <c r="H784" s="326"/>
      <c r="I784" s="326"/>
      <c r="J784" s="349"/>
      <c r="K784" s="326"/>
      <c r="L784" s="326"/>
      <c r="M784" s="326"/>
      <c r="N784" s="359"/>
      <c r="O784" s="326"/>
      <c r="P784" s="326"/>
      <c r="Q784" s="326"/>
      <c r="R784" s="326"/>
      <c r="S784" s="326"/>
      <c r="T784" s="326"/>
      <c r="U784" s="326"/>
      <c r="V784" s="326"/>
      <c r="W784" s="326"/>
      <c r="X784" s="326"/>
      <c r="Y784" s="326"/>
      <c r="Z784" s="326"/>
      <c r="AA784" s="326"/>
      <c r="AB784" s="326"/>
    </row>
    <row r="785" spans="1:28">
      <c r="A785" s="326"/>
      <c r="B785" s="326"/>
      <c r="C785" s="326"/>
      <c r="D785" s="326"/>
      <c r="E785" s="326"/>
      <c r="F785" s="348"/>
      <c r="G785" s="348"/>
      <c r="H785" s="326"/>
      <c r="I785" s="326"/>
      <c r="J785" s="349"/>
      <c r="K785" s="326"/>
      <c r="L785" s="326"/>
      <c r="M785" s="326"/>
      <c r="N785" s="359"/>
      <c r="O785" s="326"/>
      <c r="P785" s="326"/>
      <c r="Q785" s="326"/>
      <c r="R785" s="326"/>
      <c r="S785" s="326"/>
      <c r="T785" s="326"/>
      <c r="U785" s="326"/>
      <c r="V785" s="326"/>
      <c r="W785" s="326"/>
      <c r="X785" s="326"/>
      <c r="Y785" s="326"/>
      <c r="Z785" s="326"/>
      <c r="AA785" s="326"/>
      <c r="AB785" s="326"/>
    </row>
    <row r="786" spans="1:28">
      <c r="A786" s="326"/>
      <c r="B786" s="326"/>
      <c r="C786" s="326"/>
      <c r="D786" s="326"/>
      <c r="E786" s="326"/>
      <c r="F786" s="348"/>
      <c r="G786" s="348"/>
      <c r="H786" s="326"/>
      <c r="I786" s="326"/>
      <c r="J786" s="349"/>
      <c r="K786" s="326"/>
      <c r="L786" s="326"/>
      <c r="M786" s="326"/>
      <c r="N786" s="359"/>
      <c r="O786" s="326"/>
      <c r="P786" s="326"/>
      <c r="Q786" s="326"/>
      <c r="R786" s="326"/>
      <c r="S786" s="326"/>
      <c r="T786" s="326"/>
      <c r="U786" s="326"/>
      <c r="V786" s="326"/>
      <c r="W786" s="326"/>
      <c r="X786" s="326"/>
      <c r="Y786" s="326"/>
      <c r="Z786" s="326"/>
      <c r="AA786" s="326"/>
      <c r="AB786" s="326"/>
    </row>
    <row r="787" spans="1:28">
      <c r="A787" s="326"/>
      <c r="B787" s="326"/>
      <c r="C787" s="326"/>
      <c r="D787" s="326"/>
      <c r="E787" s="326"/>
      <c r="F787" s="348"/>
      <c r="G787" s="348"/>
      <c r="H787" s="326"/>
      <c r="I787" s="326"/>
      <c r="J787" s="349"/>
      <c r="K787" s="326"/>
      <c r="L787" s="326"/>
      <c r="M787" s="326"/>
      <c r="N787" s="359"/>
      <c r="O787" s="326"/>
      <c r="P787" s="326"/>
      <c r="Q787" s="326"/>
      <c r="R787" s="326"/>
      <c r="S787" s="326"/>
      <c r="T787" s="326"/>
      <c r="U787" s="326"/>
      <c r="V787" s="326"/>
      <c r="W787" s="326"/>
      <c r="X787" s="326"/>
      <c r="Y787" s="326"/>
      <c r="Z787" s="326"/>
      <c r="AA787" s="326"/>
      <c r="AB787" s="326"/>
    </row>
    <row r="788" spans="1:28">
      <c r="A788" s="326"/>
      <c r="B788" s="326"/>
      <c r="C788" s="326"/>
      <c r="D788" s="326"/>
      <c r="E788" s="326"/>
      <c r="F788" s="348"/>
      <c r="G788" s="348"/>
      <c r="H788" s="326"/>
      <c r="I788" s="326"/>
      <c r="J788" s="349"/>
      <c r="K788" s="326"/>
      <c r="L788" s="326"/>
      <c r="M788" s="326"/>
      <c r="N788" s="359"/>
      <c r="O788" s="326"/>
      <c r="P788" s="326"/>
      <c r="Q788" s="326"/>
      <c r="R788" s="326"/>
      <c r="S788" s="326"/>
      <c r="T788" s="326"/>
      <c r="U788" s="326"/>
      <c r="V788" s="326"/>
      <c r="W788" s="326"/>
      <c r="X788" s="326"/>
      <c r="Y788" s="326"/>
      <c r="Z788" s="326"/>
      <c r="AA788" s="326"/>
      <c r="AB788" s="326"/>
    </row>
    <row r="789" spans="1:28">
      <c r="A789" s="326"/>
      <c r="B789" s="326"/>
      <c r="C789" s="326"/>
      <c r="D789" s="326"/>
      <c r="E789" s="326"/>
      <c r="F789" s="348"/>
      <c r="G789" s="348"/>
      <c r="H789" s="326"/>
      <c r="I789" s="326"/>
      <c r="J789" s="349"/>
      <c r="K789" s="326"/>
      <c r="L789" s="326"/>
      <c r="M789" s="326"/>
      <c r="N789" s="359"/>
      <c r="O789" s="326"/>
      <c r="P789" s="326"/>
      <c r="Q789" s="326"/>
      <c r="R789" s="326"/>
      <c r="S789" s="326"/>
      <c r="T789" s="326"/>
      <c r="U789" s="326"/>
      <c r="V789" s="326"/>
      <c r="W789" s="326"/>
      <c r="X789" s="326"/>
      <c r="Y789" s="326"/>
      <c r="Z789" s="326"/>
      <c r="AA789" s="326"/>
      <c r="AB789" s="326"/>
    </row>
    <row r="790" spans="1:28">
      <c r="A790" s="326"/>
      <c r="B790" s="326"/>
      <c r="C790" s="326"/>
      <c r="D790" s="326"/>
      <c r="E790" s="326"/>
      <c r="F790" s="348"/>
      <c r="G790" s="348"/>
      <c r="H790" s="326"/>
      <c r="I790" s="326"/>
      <c r="J790" s="349"/>
      <c r="K790" s="326"/>
      <c r="L790" s="326"/>
      <c r="M790" s="326"/>
      <c r="N790" s="359"/>
      <c r="O790" s="326"/>
      <c r="P790" s="326"/>
      <c r="Q790" s="326"/>
      <c r="R790" s="326"/>
      <c r="S790" s="326"/>
      <c r="T790" s="326"/>
      <c r="U790" s="326"/>
      <c r="V790" s="326"/>
      <c r="W790" s="326"/>
      <c r="X790" s="326"/>
      <c r="Y790" s="326"/>
      <c r="Z790" s="326"/>
      <c r="AA790" s="326"/>
      <c r="AB790" s="326"/>
    </row>
    <row r="791" spans="1:28">
      <c r="A791" s="326"/>
      <c r="B791" s="326"/>
      <c r="C791" s="326"/>
      <c r="D791" s="326"/>
      <c r="E791" s="326"/>
      <c r="F791" s="348"/>
      <c r="G791" s="348"/>
      <c r="H791" s="326"/>
      <c r="I791" s="326"/>
      <c r="J791" s="349"/>
      <c r="K791" s="326"/>
      <c r="L791" s="326"/>
      <c r="M791" s="326"/>
      <c r="N791" s="359"/>
      <c r="O791" s="326"/>
      <c r="P791" s="326"/>
      <c r="Q791" s="326"/>
      <c r="R791" s="326"/>
      <c r="S791" s="326"/>
      <c r="T791" s="326"/>
      <c r="U791" s="326"/>
      <c r="V791" s="326"/>
      <c r="W791" s="326"/>
      <c r="X791" s="326"/>
      <c r="Y791" s="326"/>
      <c r="Z791" s="326"/>
      <c r="AA791" s="326"/>
      <c r="AB791" s="326"/>
    </row>
    <row r="792" spans="1:28">
      <c r="A792" s="326"/>
      <c r="B792" s="326"/>
      <c r="C792" s="326"/>
      <c r="D792" s="326"/>
      <c r="E792" s="326"/>
      <c r="F792" s="348"/>
      <c r="G792" s="348"/>
      <c r="H792" s="326"/>
      <c r="I792" s="326"/>
      <c r="J792" s="349"/>
      <c r="K792" s="326"/>
      <c r="L792" s="326"/>
      <c r="M792" s="326"/>
      <c r="N792" s="359"/>
      <c r="O792" s="326"/>
      <c r="P792" s="326"/>
      <c r="Q792" s="326"/>
      <c r="R792" s="326"/>
      <c r="S792" s="326"/>
      <c r="T792" s="326"/>
      <c r="U792" s="326"/>
      <c r="V792" s="326"/>
      <c r="W792" s="326"/>
      <c r="X792" s="326"/>
      <c r="Y792" s="326"/>
      <c r="Z792" s="326"/>
      <c r="AA792" s="326"/>
      <c r="AB792" s="326"/>
    </row>
    <row r="793" spans="1:28">
      <c r="A793" s="326"/>
      <c r="B793" s="326"/>
      <c r="C793" s="326"/>
      <c r="D793" s="326"/>
      <c r="E793" s="326"/>
      <c r="F793" s="348"/>
      <c r="G793" s="348"/>
      <c r="H793" s="326"/>
      <c r="I793" s="326"/>
      <c r="J793" s="349"/>
      <c r="K793" s="326"/>
      <c r="L793" s="326"/>
      <c r="M793" s="326"/>
      <c r="N793" s="359"/>
      <c r="O793" s="326"/>
      <c r="P793" s="326"/>
      <c r="Q793" s="326"/>
      <c r="R793" s="326"/>
      <c r="S793" s="326"/>
      <c r="T793" s="326"/>
      <c r="U793" s="326"/>
      <c r="V793" s="326"/>
      <c r="W793" s="326"/>
      <c r="X793" s="326"/>
      <c r="Y793" s="326"/>
      <c r="Z793" s="326"/>
      <c r="AA793" s="326"/>
      <c r="AB793" s="326"/>
    </row>
    <row r="794" spans="1:28">
      <c r="A794" s="326"/>
      <c r="B794" s="326"/>
      <c r="C794" s="326"/>
      <c r="D794" s="326"/>
      <c r="E794" s="326"/>
      <c r="F794" s="348"/>
      <c r="G794" s="348"/>
      <c r="H794" s="326"/>
      <c r="I794" s="326"/>
      <c r="J794" s="349"/>
      <c r="K794" s="326"/>
      <c r="L794" s="326"/>
      <c r="M794" s="326"/>
      <c r="N794" s="359"/>
      <c r="O794" s="326"/>
      <c r="P794" s="326"/>
      <c r="Q794" s="326"/>
      <c r="R794" s="326"/>
      <c r="S794" s="326"/>
      <c r="T794" s="326"/>
      <c r="U794" s="326"/>
      <c r="V794" s="326"/>
      <c r="W794" s="326"/>
      <c r="X794" s="326"/>
      <c r="Y794" s="326"/>
      <c r="Z794" s="326"/>
      <c r="AA794" s="326"/>
      <c r="AB794" s="326"/>
    </row>
    <row r="795" spans="1:28">
      <c r="A795" s="326"/>
      <c r="B795" s="326"/>
      <c r="C795" s="326"/>
      <c r="D795" s="326"/>
      <c r="E795" s="326"/>
      <c r="F795" s="348"/>
      <c r="G795" s="348"/>
      <c r="H795" s="326"/>
      <c r="I795" s="326"/>
      <c r="J795" s="349"/>
      <c r="K795" s="326"/>
      <c r="L795" s="326"/>
      <c r="M795" s="326"/>
      <c r="N795" s="359"/>
      <c r="O795" s="326"/>
      <c r="P795" s="326"/>
      <c r="Q795" s="326"/>
      <c r="R795" s="326"/>
      <c r="S795" s="326"/>
      <c r="T795" s="326"/>
      <c r="U795" s="326"/>
      <c r="V795" s="326"/>
      <c r="W795" s="326"/>
      <c r="X795" s="326"/>
      <c r="Y795" s="326"/>
      <c r="Z795" s="326"/>
      <c r="AA795" s="326"/>
      <c r="AB795" s="326"/>
    </row>
    <row r="796" spans="1:28">
      <c r="A796" s="326"/>
      <c r="B796" s="326"/>
      <c r="C796" s="326"/>
      <c r="D796" s="326"/>
      <c r="E796" s="326"/>
      <c r="F796" s="348"/>
      <c r="G796" s="348"/>
      <c r="H796" s="326"/>
      <c r="I796" s="326"/>
      <c r="J796" s="349"/>
      <c r="K796" s="326"/>
      <c r="L796" s="326"/>
      <c r="M796" s="326"/>
      <c r="N796" s="359"/>
      <c r="O796" s="326"/>
      <c r="P796" s="326"/>
      <c r="Q796" s="326"/>
      <c r="R796" s="326"/>
      <c r="S796" s="326"/>
      <c r="T796" s="326"/>
      <c r="U796" s="326"/>
      <c r="V796" s="326"/>
      <c r="W796" s="326"/>
      <c r="X796" s="326"/>
      <c r="Y796" s="326"/>
      <c r="Z796" s="326"/>
      <c r="AA796" s="326"/>
      <c r="AB796" s="326"/>
    </row>
    <row r="797" spans="1:28">
      <c r="A797" s="326"/>
      <c r="B797" s="326"/>
      <c r="C797" s="326"/>
      <c r="D797" s="326"/>
      <c r="E797" s="326"/>
      <c r="F797" s="348"/>
      <c r="G797" s="348"/>
      <c r="H797" s="326"/>
      <c r="I797" s="326"/>
      <c r="J797" s="349"/>
      <c r="K797" s="326"/>
      <c r="L797" s="326"/>
      <c r="M797" s="326"/>
      <c r="N797" s="359"/>
      <c r="O797" s="326"/>
      <c r="P797" s="326"/>
      <c r="Q797" s="326"/>
      <c r="R797" s="326"/>
      <c r="S797" s="326"/>
      <c r="T797" s="326"/>
      <c r="U797" s="326"/>
      <c r="V797" s="326"/>
      <c r="W797" s="326"/>
      <c r="X797" s="326"/>
      <c r="Y797" s="326"/>
      <c r="Z797" s="326"/>
      <c r="AA797" s="326"/>
      <c r="AB797" s="326"/>
    </row>
    <row r="798" spans="1:28">
      <c r="A798" s="326"/>
      <c r="B798" s="326"/>
      <c r="C798" s="326"/>
      <c r="D798" s="326"/>
      <c r="E798" s="326"/>
      <c r="F798" s="348"/>
      <c r="G798" s="348"/>
      <c r="H798" s="326"/>
      <c r="I798" s="326"/>
      <c r="J798" s="349"/>
      <c r="K798" s="326"/>
      <c r="L798" s="326"/>
      <c r="M798" s="326"/>
      <c r="N798" s="359"/>
      <c r="O798" s="326"/>
      <c r="P798" s="326"/>
      <c r="Q798" s="326"/>
      <c r="R798" s="326"/>
      <c r="S798" s="326"/>
      <c r="T798" s="326"/>
      <c r="U798" s="326"/>
      <c r="V798" s="326"/>
      <c r="W798" s="326"/>
      <c r="X798" s="326"/>
      <c r="Y798" s="326"/>
      <c r="Z798" s="326"/>
      <c r="AA798" s="326"/>
      <c r="AB798" s="326"/>
    </row>
    <row r="799" spans="1:28">
      <c r="A799" s="326"/>
      <c r="B799" s="326"/>
      <c r="C799" s="326"/>
      <c r="D799" s="326"/>
      <c r="E799" s="326"/>
      <c r="F799" s="348"/>
      <c r="G799" s="348"/>
      <c r="H799" s="326"/>
      <c r="I799" s="326"/>
      <c r="J799" s="349"/>
      <c r="K799" s="326"/>
      <c r="L799" s="326"/>
      <c r="M799" s="326"/>
      <c r="N799" s="359"/>
      <c r="O799" s="326"/>
      <c r="P799" s="326"/>
      <c r="Q799" s="326"/>
      <c r="R799" s="326"/>
      <c r="S799" s="326"/>
      <c r="T799" s="326"/>
      <c r="U799" s="326"/>
      <c r="V799" s="326"/>
      <c r="W799" s="326"/>
      <c r="X799" s="326"/>
      <c r="Y799" s="326"/>
      <c r="Z799" s="326"/>
      <c r="AA799" s="326"/>
      <c r="AB799" s="326"/>
    </row>
    <row r="800" spans="1:28">
      <c r="A800" s="326"/>
      <c r="B800" s="326"/>
      <c r="C800" s="326"/>
      <c r="D800" s="326"/>
      <c r="E800" s="326"/>
      <c r="F800" s="348"/>
      <c r="G800" s="348"/>
      <c r="H800" s="326"/>
      <c r="I800" s="326"/>
      <c r="J800" s="349"/>
      <c r="K800" s="326"/>
      <c r="L800" s="326"/>
      <c r="M800" s="326"/>
      <c r="N800" s="359"/>
      <c r="O800" s="326"/>
      <c r="P800" s="326"/>
      <c r="Q800" s="326"/>
      <c r="R800" s="326"/>
      <c r="S800" s="326"/>
      <c r="T800" s="326"/>
      <c r="U800" s="326"/>
      <c r="V800" s="326"/>
      <c r="W800" s="326"/>
      <c r="X800" s="326"/>
      <c r="Y800" s="326"/>
      <c r="Z800" s="326"/>
      <c r="AA800" s="326"/>
      <c r="AB800" s="326"/>
    </row>
    <row r="801" spans="1:28">
      <c r="A801" s="326"/>
      <c r="B801" s="326"/>
      <c r="C801" s="326"/>
      <c r="D801" s="326"/>
      <c r="E801" s="326"/>
      <c r="F801" s="348"/>
      <c r="G801" s="348"/>
      <c r="H801" s="326"/>
      <c r="I801" s="326"/>
      <c r="J801" s="349"/>
      <c r="K801" s="326"/>
      <c r="L801" s="326"/>
      <c r="M801" s="326"/>
      <c r="N801" s="359"/>
      <c r="O801" s="326"/>
      <c r="P801" s="326"/>
      <c r="Q801" s="326"/>
      <c r="R801" s="326"/>
      <c r="S801" s="326"/>
      <c r="T801" s="326"/>
      <c r="U801" s="326"/>
      <c r="V801" s="326"/>
      <c r="W801" s="326"/>
      <c r="X801" s="326"/>
      <c r="Y801" s="326"/>
      <c r="Z801" s="326"/>
      <c r="AA801" s="326"/>
      <c r="AB801" s="326"/>
    </row>
    <row r="802" spans="1:28">
      <c r="A802" s="326"/>
      <c r="B802" s="326"/>
      <c r="C802" s="326"/>
      <c r="D802" s="326"/>
      <c r="E802" s="326"/>
      <c r="F802" s="348"/>
      <c r="G802" s="348"/>
      <c r="H802" s="326"/>
      <c r="I802" s="326"/>
      <c r="J802" s="349"/>
      <c r="K802" s="326"/>
      <c r="L802" s="326"/>
      <c r="M802" s="326"/>
      <c r="N802" s="359"/>
      <c r="O802" s="326"/>
      <c r="P802" s="326"/>
      <c r="Q802" s="326"/>
      <c r="R802" s="326"/>
      <c r="S802" s="326"/>
      <c r="T802" s="326"/>
      <c r="U802" s="326"/>
      <c r="V802" s="326"/>
      <c r="W802" s="326"/>
      <c r="X802" s="326"/>
      <c r="Y802" s="326"/>
      <c r="Z802" s="326"/>
      <c r="AA802" s="326"/>
      <c r="AB802" s="326"/>
    </row>
    <row r="803" spans="1:28">
      <c r="A803" s="326"/>
      <c r="B803" s="326"/>
      <c r="C803" s="326"/>
      <c r="D803" s="326"/>
      <c r="E803" s="326"/>
      <c r="F803" s="348"/>
      <c r="G803" s="348"/>
      <c r="H803" s="326"/>
      <c r="I803" s="326"/>
      <c r="J803" s="349"/>
      <c r="K803" s="326"/>
      <c r="L803" s="326"/>
      <c r="M803" s="326"/>
      <c r="N803" s="359"/>
      <c r="O803" s="326"/>
      <c r="P803" s="326"/>
      <c r="Q803" s="326"/>
      <c r="R803" s="326"/>
      <c r="S803" s="326"/>
      <c r="T803" s="326"/>
      <c r="U803" s="326"/>
      <c r="V803" s="326"/>
      <c r="W803" s="326"/>
      <c r="X803" s="326"/>
      <c r="Y803" s="326"/>
      <c r="Z803" s="326"/>
      <c r="AA803" s="326"/>
      <c r="AB803" s="326"/>
    </row>
    <row r="804" spans="1:28">
      <c r="A804" s="326"/>
      <c r="B804" s="326"/>
      <c r="C804" s="326"/>
      <c r="D804" s="326"/>
      <c r="E804" s="326"/>
      <c r="F804" s="348"/>
      <c r="G804" s="348"/>
      <c r="H804" s="326"/>
      <c r="I804" s="326"/>
      <c r="J804" s="349"/>
      <c r="K804" s="326"/>
      <c r="L804" s="326"/>
      <c r="M804" s="326"/>
      <c r="N804" s="359"/>
      <c r="O804" s="326"/>
      <c r="P804" s="326"/>
      <c r="Q804" s="326"/>
      <c r="R804" s="326"/>
      <c r="S804" s="326"/>
      <c r="T804" s="326"/>
      <c r="U804" s="326"/>
      <c r="V804" s="326"/>
      <c r="W804" s="326"/>
      <c r="X804" s="326"/>
      <c r="Y804" s="326"/>
      <c r="Z804" s="326"/>
      <c r="AA804" s="326"/>
      <c r="AB804" s="326"/>
    </row>
    <row r="805" spans="1:28">
      <c r="A805" s="326"/>
      <c r="B805" s="326"/>
      <c r="C805" s="326"/>
      <c r="D805" s="326"/>
      <c r="E805" s="326"/>
      <c r="F805" s="348"/>
      <c r="G805" s="348"/>
      <c r="H805" s="326"/>
      <c r="I805" s="326"/>
      <c r="J805" s="349"/>
      <c r="K805" s="326"/>
      <c r="L805" s="326"/>
      <c r="M805" s="326"/>
      <c r="N805" s="359"/>
      <c r="O805" s="326"/>
      <c r="P805" s="326"/>
      <c r="Q805" s="326"/>
      <c r="R805" s="326"/>
      <c r="S805" s="326"/>
      <c r="T805" s="326"/>
      <c r="U805" s="326"/>
      <c r="V805" s="326"/>
      <c r="W805" s="326"/>
      <c r="X805" s="326"/>
      <c r="Y805" s="326"/>
      <c r="Z805" s="326"/>
      <c r="AA805" s="326"/>
      <c r="AB805" s="326"/>
    </row>
    <row r="806" spans="1:28">
      <c r="A806" s="326"/>
      <c r="B806" s="326"/>
      <c r="C806" s="326"/>
      <c r="D806" s="326"/>
      <c r="E806" s="326"/>
      <c r="F806" s="348"/>
      <c r="G806" s="348"/>
      <c r="H806" s="326"/>
      <c r="I806" s="326"/>
      <c r="J806" s="349"/>
      <c r="K806" s="326"/>
      <c r="L806" s="326"/>
      <c r="M806" s="326"/>
      <c r="N806" s="359"/>
      <c r="O806" s="326"/>
      <c r="P806" s="326"/>
      <c r="Q806" s="326"/>
      <c r="R806" s="326"/>
      <c r="S806" s="326"/>
      <c r="T806" s="326"/>
      <c r="U806" s="326"/>
      <c r="V806" s="326"/>
      <c r="W806" s="326"/>
      <c r="X806" s="326"/>
      <c r="Y806" s="326"/>
      <c r="Z806" s="326"/>
      <c r="AA806" s="326"/>
      <c r="AB806" s="326"/>
    </row>
    <row r="807" spans="1:28">
      <c r="A807" s="326"/>
      <c r="B807" s="326"/>
      <c r="C807" s="326"/>
      <c r="D807" s="326"/>
      <c r="E807" s="326"/>
      <c r="F807" s="348"/>
      <c r="G807" s="348"/>
      <c r="H807" s="326"/>
      <c r="I807" s="326"/>
      <c r="J807" s="349"/>
      <c r="K807" s="326"/>
      <c r="L807" s="326"/>
      <c r="M807" s="326"/>
      <c r="N807" s="359"/>
      <c r="O807" s="326"/>
      <c r="P807" s="326"/>
      <c r="Q807" s="326"/>
      <c r="R807" s="326"/>
      <c r="S807" s="326"/>
      <c r="T807" s="326"/>
      <c r="U807" s="326"/>
      <c r="V807" s="326"/>
      <c r="W807" s="326"/>
      <c r="X807" s="326"/>
      <c r="Y807" s="326"/>
      <c r="Z807" s="326"/>
      <c r="AA807" s="326"/>
      <c r="AB807" s="326"/>
    </row>
    <row r="808" spans="1:28">
      <c r="A808" s="326"/>
      <c r="B808" s="326"/>
      <c r="C808" s="326"/>
      <c r="D808" s="326"/>
      <c r="E808" s="326"/>
      <c r="F808" s="348"/>
      <c r="G808" s="348"/>
      <c r="H808" s="326"/>
      <c r="I808" s="326"/>
      <c r="J808" s="349"/>
      <c r="K808" s="326"/>
      <c r="L808" s="326"/>
      <c r="M808" s="326"/>
      <c r="N808" s="359"/>
      <c r="O808" s="326"/>
      <c r="P808" s="326"/>
      <c r="Q808" s="326"/>
      <c r="R808" s="326"/>
      <c r="S808" s="326"/>
      <c r="T808" s="326"/>
      <c r="U808" s="326"/>
      <c r="V808" s="326"/>
      <c r="W808" s="326"/>
      <c r="X808" s="326"/>
      <c r="Y808" s="326"/>
      <c r="Z808" s="326"/>
      <c r="AA808" s="326"/>
      <c r="AB808" s="326"/>
    </row>
    <row r="809" spans="1:28">
      <c r="A809" s="326"/>
      <c r="B809" s="326"/>
      <c r="C809" s="326"/>
      <c r="D809" s="326"/>
      <c r="E809" s="326"/>
      <c r="F809" s="348"/>
      <c r="G809" s="348"/>
      <c r="H809" s="326"/>
      <c r="I809" s="326"/>
      <c r="J809" s="349"/>
      <c r="K809" s="326"/>
      <c r="L809" s="326"/>
      <c r="M809" s="326"/>
      <c r="N809" s="359"/>
      <c r="O809" s="326"/>
      <c r="P809" s="326"/>
      <c r="Q809" s="326"/>
      <c r="R809" s="326"/>
      <c r="S809" s="326"/>
      <c r="T809" s="326"/>
      <c r="U809" s="326"/>
      <c r="V809" s="326"/>
      <c r="W809" s="326"/>
      <c r="X809" s="326"/>
      <c r="Y809" s="326"/>
      <c r="Z809" s="326"/>
      <c r="AA809" s="326"/>
      <c r="AB809" s="326"/>
    </row>
    <row r="810" spans="1:28">
      <c r="A810" s="326"/>
      <c r="B810" s="326"/>
      <c r="C810" s="326"/>
      <c r="D810" s="326"/>
      <c r="E810" s="326"/>
      <c r="F810" s="348"/>
      <c r="G810" s="348"/>
      <c r="H810" s="326"/>
      <c r="I810" s="326"/>
      <c r="J810" s="349"/>
      <c r="K810" s="326"/>
      <c r="L810" s="326"/>
      <c r="M810" s="326"/>
      <c r="N810" s="359"/>
      <c r="O810" s="326"/>
      <c r="P810" s="326"/>
      <c r="Q810" s="326"/>
      <c r="R810" s="326"/>
      <c r="S810" s="326"/>
      <c r="T810" s="326"/>
      <c r="U810" s="326"/>
      <c r="V810" s="326"/>
      <c r="W810" s="326"/>
      <c r="X810" s="326"/>
      <c r="Y810" s="326"/>
      <c r="Z810" s="326"/>
      <c r="AA810" s="326"/>
      <c r="AB810" s="326"/>
    </row>
    <row r="811" spans="1:28">
      <c r="A811" s="326"/>
      <c r="B811" s="326"/>
      <c r="C811" s="326"/>
      <c r="D811" s="326"/>
      <c r="E811" s="326"/>
      <c r="F811" s="348"/>
      <c r="G811" s="348"/>
      <c r="H811" s="326"/>
      <c r="I811" s="326"/>
      <c r="J811" s="349"/>
      <c r="K811" s="326"/>
      <c r="L811" s="326"/>
      <c r="M811" s="326"/>
      <c r="N811" s="359"/>
      <c r="O811" s="326"/>
      <c r="P811" s="326"/>
      <c r="Q811" s="326"/>
      <c r="R811" s="326"/>
      <c r="S811" s="326"/>
      <c r="T811" s="326"/>
      <c r="U811" s="326"/>
      <c r="V811" s="326"/>
      <c r="W811" s="326"/>
      <c r="X811" s="326"/>
      <c r="Y811" s="326"/>
      <c r="Z811" s="326"/>
      <c r="AA811" s="326"/>
      <c r="AB811" s="326"/>
    </row>
    <row r="812" spans="1:28">
      <c r="A812" s="326"/>
      <c r="B812" s="326"/>
      <c r="C812" s="326"/>
      <c r="D812" s="326"/>
      <c r="E812" s="326"/>
      <c r="F812" s="348"/>
      <c r="G812" s="348"/>
      <c r="H812" s="326"/>
      <c r="I812" s="326"/>
      <c r="J812" s="349"/>
      <c r="K812" s="326"/>
      <c r="L812" s="326"/>
      <c r="M812" s="326"/>
      <c r="N812" s="359"/>
      <c r="O812" s="326"/>
      <c r="P812" s="326"/>
      <c r="Q812" s="326"/>
      <c r="R812" s="326"/>
      <c r="S812" s="326"/>
      <c r="T812" s="326"/>
      <c r="U812" s="326"/>
      <c r="V812" s="326"/>
      <c r="W812" s="326"/>
      <c r="X812" s="326"/>
      <c r="Y812" s="326"/>
      <c r="Z812" s="326"/>
      <c r="AA812" s="326"/>
      <c r="AB812" s="326"/>
    </row>
    <row r="813" spans="1:28">
      <c r="A813" s="326"/>
      <c r="B813" s="326"/>
      <c r="C813" s="326"/>
      <c r="D813" s="326"/>
      <c r="E813" s="326"/>
      <c r="F813" s="348"/>
      <c r="G813" s="348"/>
      <c r="H813" s="326"/>
      <c r="I813" s="326"/>
      <c r="J813" s="349"/>
      <c r="K813" s="326"/>
      <c r="L813" s="326"/>
      <c r="M813" s="326"/>
      <c r="N813" s="359"/>
      <c r="O813" s="326"/>
      <c r="P813" s="326"/>
      <c r="Q813" s="326"/>
      <c r="R813" s="326"/>
      <c r="S813" s="326"/>
      <c r="T813" s="326"/>
      <c r="U813" s="326"/>
      <c r="V813" s="326"/>
      <c r="W813" s="326"/>
      <c r="X813" s="326"/>
      <c r="Y813" s="326"/>
      <c r="Z813" s="326"/>
      <c r="AA813" s="326"/>
      <c r="AB813" s="326"/>
    </row>
    <row r="814" spans="1:28">
      <c r="A814" s="326"/>
      <c r="B814" s="326"/>
      <c r="C814" s="326"/>
      <c r="D814" s="326"/>
      <c r="E814" s="326"/>
      <c r="F814" s="348"/>
      <c r="G814" s="348"/>
      <c r="H814" s="326"/>
      <c r="I814" s="326"/>
      <c r="J814" s="349"/>
      <c r="K814" s="326"/>
      <c r="L814" s="326"/>
      <c r="M814" s="326"/>
      <c r="N814" s="359"/>
      <c r="O814" s="326"/>
      <c r="P814" s="326"/>
      <c r="Q814" s="326"/>
      <c r="R814" s="326"/>
      <c r="S814" s="326"/>
      <c r="T814" s="326"/>
      <c r="U814" s="326"/>
      <c r="V814" s="326"/>
      <c r="W814" s="326"/>
      <c r="X814" s="326"/>
      <c r="Y814" s="326"/>
      <c r="Z814" s="326"/>
      <c r="AA814" s="326"/>
      <c r="AB814" s="326"/>
    </row>
    <row r="815" spans="1:28">
      <c r="A815" s="326"/>
      <c r="B815" s="326"/>
      <c r="C815" s="326"/>
      <c r="D815" s="326"/>
      <c r="E815" s="326"/>
      <c r="F815" s="348"/>
      <c r="G815" s="348"/>
      <c r="H815" s="326"/>
      <c r="I815" s="326"/>
      <c r="J815" s="349"/>
      <c r="K815" s="326"/>
      <c r="L815" s="326"/>
      <c r="M815" s="326"/>
      <c r="N815" s="359"/>
      <c r="O815" s="326"/>
      <c r="P815" s="326"/>
      <c r="Q815" s="326"/>
      <c r="R815" s="326"/>
      <c r="S815" s="326"/>
      <c r="T815" s="326"/>
      <c r="U815" s="326"/>
      <c r="V815" s="326"/>
      <c r="W815" s="326"/>
      <c r="X815" s="326"/>
      <c r="Y815" s="326"/>
      <c r="Z815" s="326"/>
      <c r="AA815" s="326"/>
      <c r="AB815" s="326"/>
    </row>
    <row r="816" spans="1:28">
      <c r="A816" s="326"/>
      <c r="B816" s="326"/>
      <c r="C816" s="326"/>
      <c r="D816" s="326"/>
      <c r="E816" s="326"/>
      <c r="F816" s="348"/>
      <c r="G816" s="348"/>
      <c r="H816" s="326"/>
      <c r="I816" s="326"/>
      <c r="J816" s="349"/>
      <c r="K816" s="326"/>
      <c r="L816" s="326"/>
      <c r="M816" s="326"/>
      <c r="N816" s="359"/>
      <c r="O816" s="326"/>
      <c r="P816" s="326"/>
      <c r="Q816" s="326"/>
      <c r="R816" s="326"/>
      <c r="S816" s="326"/>
      <c r="T816" s="326"/>
      <c r="U816" s="326"/>
      <c r="V816" s="326"/>
      <c r="W816" s="326"/>
      <c r="X816" s="326"/>
      <c r="Y816" s="326"/>
      <c r="Z816" s="326"/>
      <c r="AA816" s="326"/>
      <c r="AB816" s="326"/>
    </row>
    <row r="817" spans="1:28">
      <c r="A817" s="326"/>
      <c r="B817" s="326"/>
      <c r="C817" s="326"/>
      <c r="D817" s="326"/>
      <c r="E817" s="326"/>
      <c r="F817" s="348"/>
      <c r="G817" s="348"/>
      <c r="H817" s="326"/>
      <c r="I817" s="326"/>
      <c r="J817" s="349"/>
      <c r="K817" s="326"/>
      <c r="L817" s="326"/>
      <c r="M817" s="326"/>
      <c r="N817" s="359"/>
      <c r="O817" s="326"/>
      <c r="P817" s="326"/>
      <c r="Q817" s="326"/>
      <c r="R817" s="326"/>
      <c r="S817" s="326"/>
      <c r="T817" s="326"/>
      <c r="U817" s="326"/>
      <c r="V817" s="326"/>
      <c r="W817" s="326"/>
      <c r="X817" s="326"/>
      <c r="Y817" s="326"/>
      <c r="Z817" s="326"/>
      <c r="AA817" s="326"/>
      <c r="AB817" s="326"/>
    </row>
    <row r="818" spans="1:28">
      <c r="A818" s="326"/>
      <c r="B818" s="326"/>
      <c r="C818" s="326"/>
      <c r="D818" s="326"/>
      <c r="E818" s="326"/>
      <c r="F818" s="348"/>
      <c r="G818" s="348"/>
      <c r="H818" s="326"/>
      <c r="I818" s="326"/>
      <c r="J818" s="349"/>
      <c r="K818" s="326"/>
      <c r="L818" s="326"/>
      <c r="M818" s="326"/>
      <c r="N818" s="359"/>
      <c r="O818" s="326"/>
      <c r="P818" s="326"/>
      <c r="Q818" s="326"/>
      <c r="R818" s="326"/>
      <c r="S818" s="326"/>
      <c r="T818" s="326"/>
      <c r="U818" s="326"/>
      <c r="V818" s="326"/>
      <c r="W818" s="326"/>
      <c r="X818" s="326"/>
      <c r="Y818" s="326"/>
      <c r="Z818" s="326"/>
      <c r="AA818" s="326"/>
      <c r="AB818" s="326"/>
    </row>
    <row r="819" spans="1:28">
      <c r="A819" s="326"/>
      <c r="B819" s="326"/>
      <c r="C819" s="326"/>
      <c r="D819" s="326"/>
      <c r="E819" s="326"/>
      <c r="F819" s="348"/>
      <c r="G819" s="348"/>
      <c r="H819" s="326"/>
      <c r="I819" s="326"/>
      <c r="J819" s="349"/>
      <c r="K819" s="326"/>
      <c r="L819" s="326"/>
      <c r="M819" s="326"/>
      <c r="N819" s="359"/>
      <c r="O819" s="326"/>
      <c r="P819" s="326"/>
      <c r="Q819" s="326"/>
      <c r="R819" s="326"/>
      <c r="S819" s="326"/>
      <c r="T819" s="326"/>
      <c r="U819" s="326"/>
      <c r="V819" s="326"/>
      <c r="W819" s="326"/>
      <c r="X819" s="326"/>
      <c r="Y819" s="326"/>
      <c r="Z819" s="326"/>
      <c r="AA819" s="326"/>
      <c r="AB819" s="326"/>
    </row>
    <row r="820" spans="1:28">
      <c r="A820" s="326"/>
      <c r="B820" s="326"/>
      <c r="C820" s="326"/>
      <c r="D820" s="326"/>
      <c r="E820" s="326"/>
      <c r="F820" s="348"/>
      <c r="G820" s="348"/>
      <c r="H820" s="326"/>
      <c r="I820" s="326"/>
      <c r="J820" s="349"/>
      <c r="K820" s="326"/>
      <c r="L820" s="326"/>
      <c r="M820" s="326"/>
      <c r="N820" s="359"/>
      <c r="O820" s="326"/>
      <c r="P820" s="326"/>
      <c r="Q820" s="326"/>
      <c r="R820" s="326"/>
      <c r="S820" s="326"/>
      <c r="T820" s="326"/>
      <c r="U820" s="326"/>
      <c r="V820" s="326"/>
      <c r="W820" s="326"/>
      <c r="X820" s="326"/>
      <c r="Y820" s="326"/>
      <c r="Z820" s="326"/>
      <c r="AA820" s="326"/>
      <c r="AB820" s="326"/>
    </row>
    <row r="821" spans="1:28">
      <c r="A821" s="326"/>
      <c r="B821" s="326"/>
      <c r="C821" s="326"/>
      <c r="D821" s="326"/>
      <c r="E821" s="326"/>
      <c r="F821" s="348"/>
      <c r="G821" s="348"/>
      <c r="H821" s="326"/>
      <c r="I821" s="326"/>
      <c r="J821" s="349"/>
      <c r="K821" s="326"/>
      <c r="L821" s="326"/>
      <c r="M821" s="326"/>
      <c r="N821" s="359"/>
      <c r="O821" s="326"/>
      <c r="P821" s="326"/>
      <c r="Q821" s="326"/>
      <c r="R821" s="326"/>
      <c r="S821" s="326"/>
      <c r="T821" s="326"/>
      <c r="U821" s="326"/>
      <c r="V821" s="326"/>
      <c r="W821" s="326"/>
      <c r="X821" s="326"/>
      <c r="Y821" s="326"/>
      <c r="Z821" s="326"/>
      <c r="AA821" s="326"/>
      <c r="AB821" s="326"/>
    </row>
    <row r="822" spans="1:28">
      <c r="A822" s="326"/>
      <c r="B822" s="326"/>
      <c r="C822" s="326"/>
      <c r="D822" s="326"/>
      <c r="E822" s="326"/>
      <c r="F822" s="348"/>
      <c r="G822" s="348"/>
      <c r="H822" s="326"/>
      <c r="I822" s="326"/>
      <c r="J822" s="349"/>
      <c r="K822" s="326"/>
      <c r="L822" s="326"/>
      <c r="M822" s="326"/>
      <c r="N822" s="359"/>
      <c r="O822" s="326"/>
      <c r="P822" s="326"/>
      <c r="Q822" s="326"/>
      <c r="R822" s="326"/>
      <c r="S822" s="326"/>
      <c r="T822" s="326"/>
      <c r="U822" s="326"/>
      <c r="V822" s="326"/>
      <c r="W822" s="326"/>
      <c r="X822" s="326"/>
      <c r="Y822" s="326"/>
      <c r="Z822" s="326"/>
      <c r="AA822" s="326"/>
      <c r="AB822" s="326"/>
    </row>
    <row r="823" spans="1:28">
      <c r="A823" s="326"/>
      <c r="B823" s="326"/>
      <c r="C823" s="326"/>
      <c r="D823" s="326"/>
      <c r="E823" s="326"/>
      <c r="F823" s="348"/>
      <c r="G823" s="348"/>
      <c r="H823" s="326"/>
      <c r="I823" s="326"/>
      <c r="J823" s="349"/>
      <c r="K823" s="326"/>
      <c r="L823" s="326"/>
      <c r="M823" s="326"/>
      <c r="N823" s="359"/>
      <c r="O823" s="326"/>
      <c r="P823" s="326"/>
      <c r="Q823" s="326"/>
      <c r="R823" s="326"/>
      <c r="S823" s="326"/>
      <c r="T823" s="326"/>
      <c r="U823" s="326"/>
      <c r="V823" s="326"/>
      <c r="W823" s="326"/>
      <c r="X823" s="326"/>
      <c r="Y823" s="326"/>
      <c r="Z823" s="326"/>
      <c r="AA823" s="326"/>
      <c r="AB823" s="326"/>
    </row>
    <row r="824" spans="1:28">
      <c r="A824" s="326"/>
      <c r="B824" s="326"/>
      <c r="C824" s="326"/>
      <c r="D824" s="326"/>
      <c r="E824" s="326"/>
      <c r="F824" s="348"/>
      <c r="G824" s="348"/>
      <c r="H824" s="326"/>
      <c r="I824" s="326"/>
      <c r="J824" s="349"/>
      <c r="K824" s="326"/>
      <c r="L824" s="326"/>
      <c r="M824" s="326"/>
      <c r="N824" s="359"/>
      <c r="O824" s="326"/>
      <c r="P824" s="326"/>
      <c r="Q824" s="326"/>
      <c r="R824" s="326"/>
      <c r="S824" s="326"/>
      <c r="T824" s="326"/>
      <c r="U824" s="326"/>
      <c r="V824" s="326"/>
      <c r="W824" s="326"/>
      <c r="X824" s="326"/>
      <c r="Y824" s="326"/>
      <c r="Z824" s="326"/>
      <c r="AA824" s="326"/>
      <c r="AB824" s="326"/>
    </row>
    <row r="825" spans="1:28">
      <c r="A825" s="326"/>
      <c r="B825" s="326"/>
      <c r="C825" s="326"/>
      <c r="D825" s="326"/>
      <c r="E825" s="326"/>
      <c r="F825" s="348"/>
      <c r="G825" s="348"/>
      <c r="H825" s="326"/>
      <c r="I825" s="326"/>
      <c r="J825" s="349"/>
      <c r="K825" s="326"/>
      <c r="L825" s="326"/>
      <c r="M825" s="326"/>
      <c r="N825" s="359"/>
      <c r="O825" s="326"/>
      <c r="P825" s="326"/>
      <c r="Q825" s="326"/>
      <c r="R825" s="326"/>
      <c r="S825" s="326"/>
      <c r="T825" s="326"/>
      <c r="U825" s="326"/>
      <c r="V825" s="326"/>
      <c r="W825" s="326"/>
      <c r="X825" s="326"/>
      <c r="Y825" s="326"/>
      <c r="Z825" s="326"/>
      <c r="AA825" s="326"/>
      <c r="AB825" s="326"/>
    </row>
    <row r="826" spans="1:28">
      <c r="A826" s="326"/>
      <c r="B826" s="326"/>
      <c r="C826" s="326"/>
      <c r="D826" s="326"/>
      <c r="E826" s="326"/>
      <c r="F826" s="348"/>
      <c r="G826" s="348"/>
      <c r="H826" s="326"/>
      <c r="I826" s="326"/>
      <c r="J826" s="349"/>
      <c r="K826" s="326"/>
      <c r="L826" s="326"/>
      <c r="M826" s="326"/>
      <c r="N826" s="359"/>
      <c r="O826" s="326"/>
      <c r="P826" s="326"/>
      <c r="Q826" s="326"/>
      <c r="R826" s="326"/>
      <c r="S826" s="326"/>
      <c r="T826" s="326"/>
      <c r="U826" s="326"/>
      <c r="V826" s="326"/>
      <c r="W826" s="326"/>
      <c r="X826" s="326"/>
      <c r="Y826" s="326"/>
      <c r="Z826" s="326"/>
      <c r="AA826" s="326"/>
      <c r="AB826" s="326"/>
    </row>
    <row r="827" spans="1:28">
      <c r="A827" s="326"/>
      <c r="B827" s="326"/>
      <c r="C827" s="326"/>
      <c r="D827" s="326"/>
      <c r="E827" s="326"/>
      <c r="F827" s="348"/>
      <c r="G827" s="348"/>
      <c r="H827" s="326"/>
      <c r="I827" s="326"/>
      <c r="J827" s="349"/>
      <c r="K827" s="326"/>
      <c r="L827" s="326"/>
      <c r="M827" s="326"/>
      <c r="N827" s="359"/>
      <c r="O827" s="326"/>
      <c r="P827" s="326"/>
      <c r="Q827" s="326"/>
      <c r="R827" s="326"/>
      <c r="S827" s="326"/>
      <c r="T827" s="326"/>
      <c r="U827" s="326"/>
      <c r="V827" s="326"/>
      <c r="W827" s="326"/>
      <c r="X827" s="326"/>
      <c r="Y827" s="326"/>
      <c r="Z827" s="326"/>
      <c r="AA827" s="326"/>
      <c r="AB827" s="326"/>
    </row>
    <row r="828" spans="1:28">
      <c r="A828" s="326"/>
      <c r="B828" s="326"/>
      <c r="C828" s="326"/>
      <c r="D828" s="326"/>
      <c r="E828" s="326"/>
      <c r="F828" s="348"/>
      <c r="G828" s="348"/>
      <c r="H828" s="326"/>
      <c r="I828" s="326"/>
      <c r="J828" s="349"/>
      <c r="K828" s="326"/>
      <c r="L828" s="326"/>
      <c r="M828" s="326"/>
      <c r="N828" s="359"/>
      <c r="O828" s="326"/>
      <c r="P828" s="326"/>
      <c r="Q828" s="326"/>
      <c r="R828" s="326"/>
      <c r="S828" s="326"/>
      <c r="T828" s="326"/>
      <c r="U828" s="326"/>
      <c r="V828" s="326"/>
      <c r="W828" s="326"/>
      <c r="X828" s="326"/>
      <c r="Y828" s="326"/>
      <c r="Z828" s="326"/>
      <c r="AA828" s="326"/>
      <c r="AB828" s="326"/>
    </row>
    <row r="829" spans="1:28">
      <c r="A829" s="326"/>
      <c r="B829" s="326"/>
      <c r="C829" s="326"/>
      <c r="D829" s="326"/>
      <c r="E829" s="326"/>
      <c r="F829" s="348"/>
      <c r="G829" s="348"/>
      <c r="H829" s="326"/>
      <c r="I829" s="326"/>
      <c r="J829" s="349"/>
      <c r="K829" s="326"/>
      <c r="L829" s="326"/>
      <c r="M829" s="326"/>
      <c r="N829" s="359"/>
      <c r="O829" s="326"/>
      <c r="P829" s="326"/>
      <c r="Q829" s="326"/>
      <c r="R829" s="326"/>
      <c r="S829" s="326"/>
      <c r="T829" s="326"/>
      <c r="U829" s="326"/>
      <c r="V829" s="326"/>
      <c r="W829" s="326"/>
      <c r="X829" s="326"/>
      <c r="Y829" s="326"/>
      <c r="Z829" s="326"/>
      <c r="AA829" s="326"/>
      <c r="AB829" s="326"/>
    </row>
    <row r="830" spans="1:28">
      <c r="A830" s="326"/>
      <c r="B830" s="326"/>
      <c r="C830" s="326"/>
      <c r="D830" s="326"/>
      <c r="E830" s="326"/>
      <c r="F830" s="348"/>
      <c r="G830" s="348"/>
      <c r="H830" s="326"/>
      <c r="I830" s="326"/>
      <c r="J830" s="349"/>
      <c r="K830" s="326"/>
      <c r="L830" s="326"/>
      <c r="M830" s="326"/>
      <c r="N830" s="359"/>
      <c r="O830" s="326"/>
      <c r="P830" s="326"/>
      <c r="Q830" s="326"/>
      <c r="R830" s="326"/>
      <c r="S830" s="326"/>
      <c r="T830" s="326"/>
      <c r="U830" s="326"/>
      <c r="V830" s="326"/>
      <c r="W830" s="326"/>
      <c r="X830" s="326"/>
      <c r="Y830" s="326"/>
      <c r="Z830" s="326"/>
      <c r="AA830" s="326"/>
      <c r="AB830" s="326"/>
    </row>
    <row r="831" spans="1:28">
      <c r="A831" s="326"/>
      <c r="B831" s="326"/>
      <c r="C831" s="326"/>
      <c r="D831" s="326"/>
      <c r="E831" s="326"/>
      <c r="F831" s="348"/>
      <c r="G831" s="348"/>
      <c r="H831" s="326"/>
      <c r="I831" s="326"/>
      <c r="J831" s="349"/>
      <c r="K831" s="326"/>
      <c r="L831" s="326"/>
      <c r="M831" s="326"/>
      <c r="N831" s="359"/>
      <c r="O831" s="326"/>
      <c r="P831" s="326"/>
      <c r="Q831" s="326"/>
      <c r="R831" s="326"/>
      <c r="S831" s="326"/>
      <c r="T831" s="326"/>
      <c r="U831" s="326"/>
      <c r="V831" s="326"/>
      <c r="W831" s="326"/>
      <c r="X831" s="326"/>
      <c r="Y831" s="326"/>
      <c r="Z831" s="326"/>
      <c r="AA831" s="326"/>
      <c r="AB831" s="326"/>
    </row>
    <row r="832" spans="1:28">
      <c r="A832" s="326"/>
      <c r="B832" s="326"/>
      <c r="C832" s="326"/>
      <c r="D832" s="326"/>
      <c r="E832" s="326"/>
      <c r="F832" s="348"/>
      <c r="G832" s="348"/>
      <c r="H832" s="326"/>
      <c r="I832" s="326"/>
      <c r="J832" s="349"/>
      <c r="K832" s="326"/>
      <c r="L832" s="326"/>
      <c r="M832" s="326"/>
      <c r="N832" s="359"/>
      <c r="O832" s="326"/>
      <c r="P832" s="326"/>
      <c r="Q832" s="326"/>
      <c r="R832" s="326"/>
      <c r="S832" s="326"/>
      <c r="T832" s="326"/>
      <c r="U832" s="326"/>
      <c r="V832" s="326"/>
      <c r="W832" s="326"/>
      <c r="X832" s="326"/>
      <c r="Y832" s="326"/>
      <c r="Z832" s="326"/>
      <c r="AA832" s="326"/>
      <c r="AB832" s="326"/>
    </row>
    <row r="833" spans="1:28">
      <c r="A833" s="326"/>
      <c r="B833" s="326"/>
      <c r="C833" s="326"/>
      <c r="D833" s="326"/>
      <c r="E833" s="326"/>
      <c r="F833" s="348"/>
      <c r="G833" s="348"/>
      <c r="H833" s="326"/>
      <c r="I833" s="326"/>
      <c r="J833" s="349"/>
      <c r="K833" s="326"/>
      <c r="L833" s="326"/>
      <c r="M833" s="326"/>
      <c r="N833" s="359"/>
      <c r="O833" s="326"/>
      <c r="P833" s="326"/>
      <c r="Q833" s="326"/>
      <c r="R833" s="326"/>
      <c r="S833" s="326"/>
      <c r="T833" s="326"/>
      <c r="U833" s="326"/>
      <c r="V833" s="326"/>
      <c r="W833" s="326"/>
      <c r="X833" s="326"/>
      <c r="Y833" s="326"/>
      <c r="Z833" s="326"/>
      <c r="AA833" s="326"/>
      <c r="AB833" s="326"/>
    </row>
    <row r="834" spans="1:28">
      <c r="A834" s="326"/>
      <c r="B834" s="326"/>
      <c r="C834" s="326"/>
      <c r="D834" s="326"/>
      <c r="E834" s="326"/>
      <c r="F834" s="348"/>
      <c r="G834" s="348"/>
      <c r="H834" s="326"/>
      <c r="I834" s="326"/>
      <c r="J834" s="349"/>
      <c r="K834" s="326"/>
      <c r="L834" s="326"/>
      <c r="M834" s="326"/>
      <c r="N834" s="359"/>
      <c r="O834" s="326"/>
      <c r="P834" s="326"/>
      <c r="Q834" s="326"/>
      <c r="R834" s="326"/>
      <c r="S834" s="326"/>
      <c r="T834" s="326"/>
      <c r="U834" s="326"/>
      <c r="V834" s="326"/>
      <c r="W834" s="326"/>
      <c r="X834" s="326"/>
      <c r="Y834" s="326"/>
      <c r="Z834" s="326"/>
      <c r="AA834" s="326"/>
      <c r="AB834" s="326"/>
    </row>
    <row r="835" spans="1:28">
      <c r="A835" s="326"/>
      <c r="B835" s="326"/>
      <c r="C835" s="326"/>
      <c r="D835" s="326"/>
      <c r="E835" s="326"/>
      <c r="F835" s="348"/>
      <c r="G835" s="348"/>
      <c r="H835" s="326"/>
      <c r="I835" s="326"/>
      <c r="J835" s="349"/>
      <c r="K835" s="326"/>
      <c r="L835" s="326"/>
      <c r="M835" s="326"/>
      <c r="N835" s="359"/>
      <c r="O835" s="326"/>
      <c r="P835" s="326"/>
      <c r="Q835" s="326"/>
      <c r="R835" s="326"/>
      <c r="S835" s="326"/>
      <c r="T835" s="326"/>
      <c r="U835" s="326"/>
      <c r="V835" s="326"/>
      <c r="W835" s="326"/>
      <c r="X835" s="326"/>
      <c r="Y835" s="326"/>
      <c r="Z835" s="326"/>
      <c r="AA835" s="326"/>
      <c r="AB835" s="326"/>
    </row>
    <row r="836" spans="1:28">
      <c r="A836" s="326"/>
      <c r="B836" s="326"/>
      <c r="C836" s="326"/>
      <c r="D836" s="326"/>
      <c r="E836" s="326"/>
      <c r="F836" s="348"/>
      <c r="G836" s="348"/>
      <c r="H836" s="326"/>
      <c r="I836" s="326"/>
      <c r="J836" s="349"/>
      <c r="K836" s="326"/>
      <c r="L836" s="326"/>
      <c r="M836" s="326"/>
      <c r="N836" s="359"/>
      <c r="O836" s="326"/>
      <c r="P836" s="326"/>
      <c r="Q836" s="326"/>
      <c r="R836" s="326"/>
      <c r="S836" s="326"/>
      <c r="T836" s="326"/>
      <c r="U836" s="326"/>
      <c r="V836" s="326"/>
      <c r="W836" s="326"/>
      <c r="X836" s="326"/>
      <c r="Y836" s="326"/>
      <c r="Z836" s="326"/>
      <c r="AA836" s="326"/>
      <c r="AB836" s="326"/>
    </row>
    <row r="837" spans="1:28">
      <c r="A837" s="326"/>
      <c r="B837" s="326"/>
      <c r="C837" s="326"/>
      <c r="D837" s="326"/>
      <c r="E837" s="326"/>
      <c r="F837" s="348"/>
      <c r="G837" s="348"/>
      <c r="H837" s="326"/>
      <c r="I837" s="326"/>
      <c r="J837" s="349"/>
      <c r="K837" s="326"/>
      <c r="L837" s="326"/>
      <c r="M837" s="326"/>
      <c r="N837" s="359"/>
      <c r="O837" s="326"/>
      <c r="P837" s="326"/>
      <c r="Q837" s="326"/>
      <c r="R837" s="326"/>
      <c r="S837" s="326"/>
      <c r="T837" s="326"/>
      <c r="U837" s="326"/>
      <c r="V837" s="326"/>
      <c r="W837" s="326"/>
      <c r="X837" s="326"/>
      <c r="Y837" s="326"/>
      <c r="Z837" s="326"/>
      <c r="AA837" s="326"/>
      <c r="AB837" s="326"/>
    </row>
    <row r="838" spans="1:28">
      <c r="A838" s="326"/>
      <c r="B838" s="326"/>
      <c r="C838" s="326"/>
      <c r="D838" s="326"/>
      <c r="E838" s="326"/>
      <c r="F838" s="348"/>
      <c r="G838" s="348"/>
      <c r="H838" s="326"/>
      <c r="I838" s="326"/>
      <c r="J838" s="349"/>
      <c r="K838" s="326"/>
      <c r="L838" s="326"/>
      <c r="M838" s="326"/>
      <c r="N838" s="359"/>
      <c r="O838" s="326"/>
      <c r="P838" s="326"/>
      <c r="Q838" s="326"/>
      <c r="R838" s="326"/>
      <c r="S838" s="326"/>
      <c r="T838" s="326"/>
      <c r="U838" s="326"/>
      <c r="V838" s="326"/>
      <c r="W838" s="326"/>
      <c r="X838" s="326"/>
      <c r="Y838" s="326"/>
      <c r="Z838" s="326"/>
      <c r="AA838" s="326"/>
      <c r="AB838" s="326"/>
    </row>
    <row r="839" spans="1:28">
      <c r="A839" s="326"/>
      <c r="B839" s="326"/>
      <c r="C839" s="326"/>
      <c r="D839" s="326"/>
      <c r="E839" s="326"/>
      <c r="F839" s="348"/>
      <c r="G839" s="348"/>
      <c r="H839" s="326"/>
      <c r="I839" s="326"/>
      <c r="J839" s="349"/>
      <c r="K839" s="326"/>
      <c r="L839" s="326"/>
      <c r="M839" s="326"/>
      <c r="N839" s="359"/>
      <c r="O839" s="326"/>
      <c r="P839" s="326"/>
      <c r="Q839" s="326"/>
      <c r="R839" s="326"/>
      <c r="S839" s="326"/>
      <c r="T839" s="326"/>
      <c r="U839" s="326"/>
      <c r="V839" s="326"/>
      <c r="W839" s="326"/>
      <c r="X839" s="326"/>
      <c r="Y839" s="326"/>
      <c r="Z839" s="326"/>
      <c r="AA839" s="326"/>
      <c r="AB839" s="326"/>
    </row>
    <row r="840" spans="1:28">
      <c r="A840" s="326"/>
      <c r="B840" s="326"/>
      <c r="C840" s="326"/>
      <c r="D840" s="326"/>
      <c r="E840" s="326"/>
      <c r="F840" s="348"/>
      <c r="G840" s="348"/>
      <c r="H840" s="326"/>
      <c r="I840" s="326"/>
      <c r="J840" s="349"/>
      <c r="K840" s="326"/>
      <c r="L840" s="326"/>
      <c r="M840" s="326"/>
      <c r="N840" s="359"/>
      <c r="O840" s="326"/>
      <c r="P840" s="326"/>
      <c r="Q840" s="326"/>
      <c r="R840" s="326"/>
      <c r="S840" s="326"/>
      <c r="T840" s="326"/>
      <c r="U840" s="326"/>
      <c r="V840" s="326"/>
      <c r="W840" s="326"/>
      <c r="X840" s="326"/>
      <c r="Y840" s="326"/>
      <c r="Z840" s="326"/>
      <c r="AA840" s="326"/>
      <c r="AB840" s="326"/>
    </row>
    <row r="841" spans="1:28">
      <c r="A841" s="326"/>
      <c r="B841" s="326"/>
      <c r="C841" s="326"/>
      <c r="D841" s="326"/>
      <c r="E841" s="326"/>
      <c r="F841" s="348"/>
      <c r="G841" s="348"/>
      <c r="H841" s="326"/>
      <c r="I841" s="326"/>
      <c r="J841" s="349"/>
      <c r="K841" s="326"/>
      <c r="L841" s="326"/>
      <c r="M841" s="326"/>
      <c r="N841" s="359"/>
      <c r="O841" s="326"/>
      <c r="P841" s="326"/>
      <c r="Q841" s="326"/>
      <c r="R841" s="326"/>
      <c r="S841" s="326"/>
      <c r="T841" s="326"/>
      <c r="U841" s="326"/>
      <c r="V841" s="326"/>
      <c r="W841" s="326"/>
      <c r="X841" s="326"/>
      <c r="Y841" s="326"/>
      <c r="Z841" s="326"/>
      <c r="AA841" s="326"/>
      <c r="AB841" s="326"/>
    </row>
    <row r="842" spans="1:28">
      <c r="A842" s="326"/>
      <c r="B842" s="326"/>
      <c r="C842" s="326"/>
      <c r="D842" s="326"/>
      <c r="E842" s="326"/>
      <c r="F842" s="348"/>
      <c r="G842" s="348"/>
      <c r="H842" s="326"/>
      <c r="I842" s="326"/>
      <c r="J842" s="349"/>
      <c r="K842" s="326"/>
      <c r="L842" s="326"/>
      <c r="M842" s="326"/>
      <c r="N842" s="359"/>
      <c r="O842" s="326"/>
      <c r="P842" s="326"/>
      <c r="Q842" s="326"/>
      <c r="R842" s="326"/>
      <c r="S842" s="326"/>
      <c r="T842" s="326"/>
      <c r="U842" s="326"/>
      <c r="V842" s="326"/>
      <c r="W842" s="326"/>
      <c r="X842" s="326"/>
      <c r="Y842" s="326"/>
      <c r="Z842" s="326"/>
      <c r="AA842" s="326"/>
      <c r="AB842" s="326"/>
    </row>
    <row r="843" spans="1:28">
      <c r="A843" s="326"/>
      <c r="B843" s="326"/>
      <c r="C843" s="326"/>
      <c r="D843" s="326"/>
      <c r="E843" s="326"/>
      <c r="F843" s="348"/>
      <c r="G843" s="348"/>
      <c r="H843" s="326"/>
      <c r="I843" s="326"/>
      <c r="J843" s="349"/>
      <c r="K843" s="326"/>
      <c r="L843" s="326"/>
      <c r="M843" s="326"/>
      <c r="N843" s="359"/>
      <c r="O843" s="326"/>
      <c r="P843" s="326"/>
      <c r="Q843" s="326"/>
      <c r="R843" s="326"/>
      <c r="S843" s="326"/>
      <c r="T843" s="326"/>
      <c r="U843" s="326"/>
      <c r="V843" s="326"/>
      <c r="W843" s="326"/>
      <c r="X843" s="326"/>
      <c r="Y843" s="326"/>
      <c r="Z843" s="326"/>
      <c r="AA843" s="326"/>
      <c r="AB843" s="326"/>
    </row>
    <row r="844" spans="1:28">
      <c r="A844" s="326"/>
      <c r="B844" s="326"/>
      <c r="C844" s="326"/>
      <c r="D844" s="326"/>
      <c r="E844" s="326"/>
      <c r="F844" s="348"/>
      <c r="G844" s="348"/>
      <c r="H844" s="326"/>
      <c r="I844" s="326"/>
      <c r="J844" s="349"/>
      <c r="K844" s="326"/>
      <c r="L844" s="326"/>
      <c r="M844" s="326"/>
      <c r="N844" s="359"/>
      <c r="O844" s="326"/>
      <c r="P844" s="326"/>
      <c r="Q844" s="326"/>
      <c r="R844" s="326"/>
      <c r="S844" s="326"/>
      <c r="T844" s="326"/>
      <c r="U844" s="326"/>
      <c r="V844" s="326"/>
      <c r="W844" s="326"/>
      <c r="X844" s="326"/>
      <c r="Y844" s="326"/>
      <c r="Z844" s="326"/>
      <c r="AA844" s="326"/>
      <c r="AB844" s="326"/>
    </row>
    <row r="845" spans="1:28">
      <c r="A845" s="326"/>
      <c r="B845" s="326"/>
      <c r="C845" s="326"/>
      <c r="D845" s="326"/>
      <c r="E845" s="326"/>
      <c r="F845" s="348"/>
      <c r="G845" s="348"/>
      <c r="H845" s="326"/>
      <c r="I845" s="326"/>
      <c r="J845" s="349"/>
      <c r="K845" s="326"/>
      <c r="L845" s="326"/>
      <c r="M845" s="326"/>
      <c r="N845" s="359"/>
      <c r="O845" s="326"/>
      <c r="P845" s="326"/>
      <c r="Q845" s="326"/>
      <c r="R845" s="326"/>
      <c r="S845" s="326"/>
      <c r="T845" s="326"/>
      <c r="U845" s="326"/>
      <c r="V845" s="326"/>
      <c r="W845" s="326"/>
      <c r="X845" s="326"/>
      <c r="Y845" s="326"/>
      <c r="Z845" s="326"/>
      <c r="AA845" s="326"/>
      <c r="AB845" s="326"/>
    </row>
    <row r="846" spans="1:28">
      <c r="A846" s="326"/>
      <c r="B846" s="326"/>
      <c r="C846" s="326"/>
      <c r="D846" s="326"/>
      <c r="E846" s="326"/>
      <c r="F846" s="348"/>
      <c r="G846" s="348"/>
      <c r="H846" s="326"/>
      <c r="I846" s="326"/>
      <c r="J846" s="349"/>
      <c r="K846" s="326"/>
      <c r="L846" s="326"/>
      <c r="M846" s="326"/>
      <c r="N846" s="359"/>
      <c r="O846" s="326"/>
      <c r="P846" s="326"/>
      <c r="Q846" s="326"/>
      <c r="R846" s="326"/>
      <c r="S846" s="326"/>
      <c r="T846" s="326"/>
      <c r="U846" s="326"/>
      <c r="V846" s="326"/>
      <c r="W846" s="326"/>
      <c r="X846" s="326"/>
      <c r="Y846" s="326"/>
      <c r="Z846" s="326"/>
      <c r="AA846" s="326"/>
      <c r="AB846" s="326"/>
    </row>
    <row r="847" spans="1:28">
      <c r="A847" s="326"/>
      <c r="B847" s="326"/>
      <c r="C847" s="326"/>
      <c r="D847" s="326"/>
      <c r="E847" s="326"/>
      <c r="F847" s="348"/>
      <c r="G847" s="348"/>
      <c r="H847" s="326"/>
      <c r="I847" s="326"/>
      <c r="J847" s="349"/>
      <c r="K847" s="326"/>
      <c r="L847" s="326"/>
      <c r="M847" s="326"/>
      <c r="N847" s="359"/>
      <c r="O847" s="326"/>
      <c r="P847" s="326"/>
      <c r="Q847" s="326"/>
      <c r="R847" s="326"/>
      <c r="S847" s="326"/>
      <c r="T847" s="326"/>
      <c r="U847" s="326"/>
      <c r="V847" s="326"/>
      <c r="W847" s="326"/>
      <c r="X847" s="326"/>
      <c r="Y847" s="326"/>
      <c r="Z847" s="326"/>
      <c r="AA847" s="326"/>
      <c r="AB847" s="326"/>
    </row>
    <row r="848" spans="1:28">
      <c r="A848" s="326"/>
      <c r="B848" s="326"/>
      <c r="C848" s="326"/>
      <c r="D848" s="326"/>
      <c r="E848" s="326"/>
      <c r="F848" s="348"/>
      <c r="G848" s="348"/>
      <c r="H848" s="326"/>
      <c r="I848" s="326"/>
      <c r="J848" s="349"/>
      <c r="K848" s="326"/>
      <c r="L848" s="326"/>
      <c r="M848" s="326"/>
      <c r="N848" s="359"/>
      <c r="O848" s="326"/>
      <c r="P848" s="326"/>
      <c r="Q848" s="326"/>
      <c r="R848" s="326"/>
      <c r="S848" s="326"/>
      <c r="T848" s="326"/>
      <c r="U848" s="326"/>
      <c r="V848" s="326"/>
      <c r="W848" s="326"/>
      <c r="X848" s="326"/>
      <c r="Y848" s="326"/>
      <c r="Z848" s="326"/>
      <c r="AA848" s="326"/>
      <c r="AB848" s="326"/>
    </row>
    <row r="849" spans="1:28">
      <c r="A849" s="326"/>
      <c r="B849" s="326"/>
      <c r="C849" s="326"/>
      <c r="D849" s="326"/>
      <c r="E849" s="326"/>
      <c r="F849" s="348"/>
      <c r="G849" s="348"/>
      <c r="H849" s="326"/>
      <c r="I849" s="326"/>
      <c r="J849" s="349"/>
      <c r="K849" s="326"/>
      <c r="L849" s="326"/>
      <c r="M849" s="326"/>
      <c r="N849" s="359"/>
      <c r="O849" s="326"/>
      <c r="P849" s="326"/>
      <c r="Q849" s="326"/>
      <c r="R849" s="326"/>
      <c r="S849" s="326"/>
      <c r="T849" s="326"/>
      <c r="U849" s="326"/>
      <c r="V849" s="326"/>
      <c r="W849" s="326"/>
      <c r="X849" s="326"/>
      <c r="Y849" s="326"/>
      <c r="Z849" s="326"/>
      <c r="AA849" s="326"/>
      <c r="AB849" s="326"/>
    </row>
  </sheetData>
  <autoFilter ref="A2:AB362" xr:uid="{00000000-0001-0000-0400-000000000000}"/>
  <conditionalFormatting sqref="G2">
    <cfRule type="cellIs" dxfId="194" priority="193" operator="equal">
      <formula>"High"</formula>
    </cfRule>
    <cfRule type="cellIs" dxfId="193" priority="194" operator="equal">
      <formula>"Medium"</formula>
    </cfRule>
    <cfRule type="cellIs" dxfId="192" priority="195" operator="equal">
      <formula>"Low"</formula>
    </cfRule>
  </conditionalFormatting>
  <conditionalFormatting sqref="M3:M266">
    <cfRule type="expression" dxfId="191" priority="189">
      <formula>M3="Pass"</formula>
    </cfRule>
    <cfRule type="expression" dxfId="190" priority="190">
      <formula>M3="Fail"</formula>
    </cfRule>
    <cfRule type="expression" dxfId="189" priority="191">
      <formula>M3="Blocked"</formula>
    </cfRule>
    <cfRule type="expression" dxfId="188" priority="192">
      <formula>OR(M3="Not Run",M3="")</formula>
    </cfRule>
  </conditionalFormatting>
  <conditionalFormatting sqref="M292">
    <cfRule type="expression" dxfId="187" priority="185">
      <formula>M292="Pass"</formula>
    </cfRule>
    <cfRule type="expression" dxfId="186" priority="186">
      <formula>M292="Fail"</formula>
    </cfRule>
    <cfRule type="expression" dxfId="185" priority="187">
      <formula>M292="Blocked"</formula>
    </cfRule>
    <cfRule type="expression" dxfId="184" priority="188">
      <formula>OR(M292="Not Run",M292="")</formula>
    </cfRule>
  </conditionalFormatting>
  <conditionalFormatting sqref="M282:M289">
    <cfRule type="expression" dxfId="183" priority="181">
      <formula>M282="Pass"</formula>
    </cfRule>
    <cfRule type="expression" dxfId="182" priority="182">
      <formula>M282="Fail"</formula>
    </cfRule>
    <cfRule type="expression" dxfId="181" priority="183">
      <formula>M282="Blocked"</formula>
    </cfRule>
    <cfRule type="expression" dxfId="180" priority="184">
      <formula>OR(M282="Not Run",M282="")</formula>
    </cfRule>
  </conditionalFormatting>
  <conditionalFormatting sqref="M290:M291">
    <cfRule type="expression" dxfId="179" priority="177">
      <formula>M290="Pass"</formula>
    </cfRule>
    <cfRule type="expression" dxfId="178" priority="178">
      <formula>M290="Fail"</formula>
    </cfRule>
    <cfRule type="expression" dxfId="177" priority="179">
      <formula>M290="Blocked"</formula>
    </cfRule>
    <cfRule type="expression" dxfId="176" priority="180">
      <formula>OR(M290="Not Run",M290="")</formula>
    </cfRule>
  </conditionalFormatting>
  <conditionalFormatting sqref="M281">
    <cfRule type="expression" dxfId="175" priority="173">
      <formula>M281="Pass"</formula>
    </cfRule>
    <cfRule type="expression" dxfId="174" priority="174">
      <formula>M281="Fail"</formula>
    </cfRule>
    <cfRule type="expression" dxfId="173" priority="175">
      <formula>M281="Blocked"</formula>
    </cfRule>
    <cfRule type="expression" dxfId="172" priority="176">
      <formula>OR(M281="Not Run",M281="")</formula>
    </cfRule>
  </conditionalFormatting>
  <conditionalFormatting sqref="M275:M280">
    <cfRule type="expression" dxfId="171" priority="169">
      <formula>M275="Pass"</formula>
    </cfRule>
    <cfRule type="expression" dxfId="170" priority="170">
      <formula>M275="Fail"</formula>
    </cfRule>
    <cfRule type="expression" dxfId="169" priority="171">
      <formula>M275="Blocked"</formula>
    </cfRule>
    <cfRule type="expression" dxfId="168" priority="172">
      <formula>OR(M275="Not Run",M275="")</formula>
    </cfRule>
  </conditionalFormatting>
  <conditionalFormatting sqref="M272:M274">
    <cfRule type="expression" dxfId="167" priority="165">
      <formula>M272="Pass"</formula>
    </cfRule>
    <cfRule type="expression" dxfId="166" priority="166">
      <formula>M272="Fail"</formula>
    </cfRule>
    <cfRule type="expression" dxfId="165" priority="167">
      <formula>M272="Blocked"</formula>
    </cfRule>
    <cfRule type="expression" dxfId="164" priority="168">
      <formula>OR(M272="Not Run",M272="")</formula>
    </cfRule>
  </conditionalFormatting>
  <conditionalFormatting sqref="M269">
    <cfRule type="expression" dxfId="163" priority="161">
      <formula>M269="Pass"</formula>
    </cfRule>
    <cfRule type="expression" dxfId="162" priority="162">
      <formula>M269="Fail"</formula>
    </cfRule>
    <cfRule type="expression" dxfId="161" priority="163">
      <formula>M269="Blocked"</formula>
    </cfRule>
    <cfRule type="expression" dxfId="160" priority="164">
      <formula>OR(M269="Not Run",M269="")</formula>
    </cfRule>
  </conditionalFormatting>
  <conditionalFormatting sqref="M270">
    <cfRule type="expression" dxfId="159" priority="157">
      <formula>M270="Pass"</formula>
    </cfRule>
    <cfRule type="expression" dxfId="158" priority="158">
      <formula>M270="Fail"</formula>
    </cfRule>
    <cfRule type="expression" dxfId="157" priority="159">
      <formula>M270="Blocked"</formula>
    </cfRule>
    <cfRule type="expression" dxfId="156" priority="160">
      <formula>OR(M270="Not Run",M270="")</formula>
    </cfRule>
  </conditionalFormatting>
  <conditionalFormatting sqref="M271">
    <cfRule type="expression" dxfId="155" priority="153">
      <formula>M271="Pass"</formula>
    </cfRule>
    <cfRule type="expression" dxfId="154" priority="154">
      <formula>M271="Fail"</formula>
    </cfRule>
    <cfRule type="expression" dxfId="153" priority="155">
      <formula>M271="Blocked"</formula>
    </cfRule>
    <cfRule type="expression" dxfId="152" priority="156">
      <formula>OR(M271="Not Run",M271="")</formula>
    </cfRule>
  </conditionalFormatting>
  <conditionalFormatting sqref="M268">
    <cfRule type="expression" dxfId="151" priority="149">
      <formula>M268="Pass"</formula>
    </cfRule>
    <cfRule type="expression" dxfId="150" priority="150">
      <formula>M268="Fail"</formula>
    </cfRule>
    <cfRule type="expression" dxfId="149" priority="151">
      <formula>M268="Blocked"</formula>
    </cfRule>
    <cfRule type="expression" dxfId="148" priority="152">
      <formula>OR(M268="Not Run",M268="")</formula>
    </cfRule>
  </conditionalFormatting>
  <conditionalFormatting sqref="M266:M267">
    <cfRule type="expression" dxfId="147" priority="145">
      <formula>M266="Pass"</formula>
    </cfRule>
    <cfRule type="expression" dxfId="146" priority="146">
      <formula>M266="Fail"</formula>
    </cfRule>
    <cfRule type="expression" dxfId="145" priority="147">
      <formula>M266="Blocked"</formula>
    </cfRule>
    <cfRule type="expression" dxfId="144" priority="148">
      <formula>OR(M266="Not Run",M266="")</formula>
    </cfRule>
  </conditionalFormatting>
  <conditionalFormatting sqref="M293:M295">
    <cfRule type="expression" dxfId="143" priority="141">
      <formula>M293="Pass"</formula>
    </cfRule>
    <cfRule type="expression" dxfId="142" priority="142">
      <formula>M293="Fail"</formula>
    </cfRule>
    <cfRule type="expression" dxfId="141" priority="143">
      <formula>M293="Blocked"</formula>
    </cfRule>
    <cfRule type="expression" dxfId="140" priority="144">
      <formula>OR(M293="Not Run",M293="")</formula>
    </cfRule>
  </conditionalFormatting>
  <conditionalFormatting sqref="M297">
    <cfRule type="expression" dxfId="139" priority="137">
      <formula>M297="Pass"</formula>
    </cfRule>
    <cfRule type="expression" dxfId="138" priority="138">
      <formula>M297="Fail"</formula>
    </cfRule>
    <cfRule type="expression" dxfId="137" priority="139">
      <formula>M297="Blocked"</formula>
    </cfRule>
    <cfRule type="expression" dxfId="136" priority="140">
      <formula>OR(M297="Not Run",M297="")</formula>
    </cfRule>
  </conditionalFormatting>
  <conditionalFormatting sqref="M299">
    <cfRule type="expression" dxfId="135" priority="133">
      <formula>M299="Pass"</formula>
    </cfRule>
    <cfRule type="expression" dxfId="134" priority="134">
      <formula>M299="Fail"</formula>
    </cfRule>
    <cfRule type="expression" dxfId="133" priority="135">
      <formula>M299="Blocked"</formula>
    </cfRule>
    <cfRule type="expression" dxfId="132" priority="136">
      <formula>OR(M299="Not Run",M299="")</formula>
    </cfRule>
  </conditionalFormatting>
  <conditionalFormatting sqref="M301">
    <cfRule type="expression" dxfId="131" priority="129">
      <formula>M301="Pass"</formula>
    </cfRule>
    <cfRule type="expression" dxfId="130" priority="130">
      <formula>M301="Fail"</formula>
    </cfRule>
    <cfRule type="expression" dxfId="129" priority="131">
      <formula>M301="Blocked"</formula>
    </cfRule>
    <cfRule type="expression" dxfId="128" priority="132">
      <formula>OR(M301="Not Run",M301="")</formula>
    </cfRule>
  </conditionalFormatting>
  <conditionalFormatting sqref="M302:M303">
    <cfRule type="expression" dxfId="127" priority="125">
      <formula>M302="Pass"</formula>
    </cfRule>
    <cfRule type="expression" dxfId="126" priority="126">
      <formula>M302="Fail"</formula>
    </cfRule>
    <cfRule type="expression" dxfId="125" priority="127">
      <formula>M302="Blocked"</formula>
    </cfRule>
    <cfRule type="expression" dxfId="124" priority="128">
      <formula>OR(M302="Not Run",M302="")</formula>
    </cfRule>
  </conditionalFormatting>
  <conditionalFormatting sqref="M304:M308">
    <cfRule type="expression" dxfId="123" priority="117">
      <formula>M304="Pass"</formula>
    </cfRule>
    <cfRule type="expression" dxfId="122" priority="118">
      <formula>M304="Fail"</formula>
    </cfRule>
    <cfRule type="expression" dxfId="121" priority="119">
      <formula>M304="Blocked"</formula>
    </cfRule>
    <cfRule type="expression" dxfId="120" priority="120">
      <formula>OR(M304="Not Run",M304="")</formula>
    </cfRule>
  </conditionalFormatting>
  <conditionalFormatting sqref="M312:M313">
    <cfRule type="expression" dxfId="119" priority="113">
      <formula>M312="Pass"</formula>
    </cfRule>
    <cfRule type="expression" dxfId="118" priority="114">
      <formula>M312="Fail"</formula>
    </cfRule>
    <cfRule type="expression" dxfId="117" priority="115">
      <formula>M312="Blocked"</formula>
    </cfRule>
    <cfRule type="expression" dxfId="116" priority="116">
      <formula>OR(M312="Not Run",M312="")</formula>
    </cfRule>
  </conditionalFormatting>
  <conditionalFormatting sqref="M316:M317">
    <cfRule type="expression" dxfId="115" priority="109">
      <formula>M316="Pass"</formula>
    </cfRule>
    <cfRule type="expression" dxfId="114" priority="110">
      <formula>M316="Fail"</formula>
    </cfRule>
    <cfRule type="expression" dxfId="113" priority="111">
      <formula>M316="Blocked"</formula>
    </cfRule>
    <cfRule type="expression" dxfId="112" priority="112">
      <formula>OR(M316="Not Run",M316="")</formula>
    </cfRule>
  </conditionalFormatting>
  <conditionalFormatting sqref="M321">
    <cfRule type="expression" dxfId="111" priority="105">
      <formula>M321="Pass"</formula>
    </cfRule>
    <cfRule type="expression" dxfId="110" priority="106">
      <formula>M321="Fail"</formula>
    </cfRule>
    <cfRule type="expression" dxfId="109" priority="107">
      <formula>M321="Blocked"</formula>
    </cfRule>
    <cfRule type="expression" dxfId="108" priority="108">
      <formula>OR(M321="Not Run",M321="")</formula>
    </cfRule>
  </conditionalFormatting>
  <conditionalFormatting sqref="M325:M326">
    <cfRule type="expression" dxfId="107" priority="101">
      <formula>M325="Pass"</formula>
    </cfRule>
    <cfRule type="expression" dxfId="106" priority="102">
      <formula>M325="Fail"</formula>
    </cfRule>
    <cfRule type="expression" dxfId="105" priority="103">
      <formula>M325="Blocked"</formula>
    </cfRule>
    <cfRule type="expression" dxfId="104" priority="104">
      <formula>OR(M325="Not Run",M325="")</formula>
    </cfRule>
  </conditionalFormatting>
  <conditionalFormatting sqref="M328">
    <cfRule type="expression" dxfId="103" priority="97">
      <formula>M328="Pass"</formula>
    </cfRule>
    <cfRule type="expression" dxfId="102" priority="98">
      <formula>M328="Fail"</formula>
    </cfRule>
    <cfRule type="expression" dxfId="101" priority="99">
      <formula>M328="Blocked"</formula>
    </cfRule>
    <cfRule type="expression" dxfId="100" priority="100">
      <formula>OR(M328="Not Run",M328="")</formula>
    </cfRule>
  </conditionalFormatting>
  <conditionalFormatting sqref="M329">
    <cfRule type="expression" dxfId="99" priority="93">
      <formula>M329="Pass"</formula>
    </cfRule>
    <cfRule type="expression" dxfId="98" priority="94">
      <formula>M329="Fail"</formula>
    </cfRule>
    <cfRule type="expression" dxfId="97" priority="95">
      <formula>M329="Blocked"</formula>
    </cfRule>
    <cfRule type="expression" dxfId="96" priority="96">
      <formula>OR(M329="Not Run",M329="")</formula>
    </cfRule>
  </conditionalFormatting>
  <conditionalFormatting sqref="M327">
    <cfRule type="expression" dxfId="95" priority="89">
      <formula>M327="Pass"</formula>
    </cfRule>
    <cfRule type="expression" dxfId="94" priority="90">
      <formula>M327="Fail"</formula>
    </cfRule>
    <cfRule type="expression" dxfId="93" priority="91">
      <formula>M327="Blocked"</formula>
    </cfRule>
    <cfRule type="expression" dxfId="92" priority="92">
      <formula>OR(M327="Not Run",M327="")</formula>
    </cfRule>
  </conditionalFormatting>
  <conditionalFormatting sqref="M322:M324">
    <cfRule type="expression" dxfId="91" priority="85">
      <formula>M322="Pass"</formula>
    </cfRule>
    <cfRule type="expression" dxfId="90" priority="86">
      <formula>M322="Fail"</formula>
    </cfRule>
    <cfRule type="expression" dxfId="89" priority="87">
      <formula>M322="Blocked"</formula>
    </cfRule>
    <cfRule type="expression" dxfId="88" priority="88">
      <formula>OR(M322="Not Run",M322="")</formula>
    </cfRule>
  </conditionalFormatting>
  <conditionalFormatting sqref="M318:M320">
    <cfRule type="expression" dxfId="87" priority="81">
      <formula>M318="Pass"</formula>
    </cfRule>
    <cfRule type="expression" dxfId="86" priority="82">
      <formula>M318="Fail"</formula>
    </cfRule>
    <cfRule type="expression" dxfId="85" priority="83">
      <formula>M318="Blocked"</formula>
    </cfRule>
    <cfRule type="expression" dxfId="84" priority="84">
      <formula>OR(M318="Not Run",M318="")</formula>
    </cfRule>
  </conditionalFormatting>
  <conditionalFormatting sqref="M314:M315">
    <cfRule type="expression" dxfId="83" priority="77">
      <formula>M314="Pass"</formula>
    </cfRule>
    <cfRule type="expression" dxfId="82" priority="78">
      <formula>M314="Fail"</formula>
    </cfRule>
    <cfRule type="expression" dxfId="81" priority="79">
      <formula>M314="Blocked"</formula>
    </cfRule>
    <cfRule type="expression" dxfId="80" priority="80">
      <formula>OR(M314="Not Run",M314="")</formula>
    </cfRule>
  </conditionalFormatting>
  <conditionalFormatting sqref="M309:M311">
    <cfRule type="expression" dxfId="79" priority="73">
      <formula>M309="Pass"</formula>
    </cfRule>
    <cfRule type="expression" dxfId="78" priority="74">
      <formula>M309="Fail"</formula>
    </cfRule>
    <cfRule type="expression" dxfId="77" priority="75">
      <formula>M309="Blocked"</formula>
    </cfRule>
    <cfRule type="expression" dxfId="76" priority="76">
      <formula>OR(M309="Not Run",M309="")</formula>
    </cfRule>
  </conditionalFormatting>
  <conditionalFormatting sqref="M300">
    <cfRule type="expression" dxfId="75" priority="69">
      <formula>M300="Pass"</formula>
    </cfRule>
    <cfRule type="expression" dxfId="74" priority="70">
      <formula>M300="Fail"</formula>
    </cfRule>
    <cfRule type="expression" dxfId="73" priority="71">
      <formula>M300="Blocked"</formula>
    </cfRule>
    <cfRule type="expression" dxfId="72" priority="72">
      <formula>OR(M300="Not Run",M300="")</formula>
    </cfRule>
  </conditionalFormatting>
  <conditionalFormatting sqref="M298">
    <cfRule type="expression" dxfId="71" priority="65">
      <formula>M298="Pass"</formula>
    </cfRule>
    <cfRule type="expression" dxfId="70" priority="66">
      <formula>M298="Fail"</formula>
    </cfRule>
    <cfRule type="expression" dxfId="69" priority="67">
      <formula>M298="Blocked"</formula>
    </cfRule>
    <cfRule type="expression" dxfId="68" priority="68">
      <formula>OR(M298="Not Run",M298="")</formula>
    </cfRule>
  </conditionalFormatting>
  <conditionalFormatting sqref="M296">
    <cfRule type="expression" dxfId="67" priority="61">
      <formula>M296="Pass"</formula>
    </cfRule>
    <cfRule type="expression" dxfId="66" priority="62">
      <formula>M296="Fail"</formula>
    </cfRule>
    <cfRule type="expression" dxfId="65" priority="63">
      <formula>M296="Blocked"</formula>
    </cfRule>
    <cfRule type="expression" dxfId="64" priority="64">
      <formula>OR(M296="Not Run",M296="")</formula>
    </cfRule>
  </conditionalFormatting>
  <conditionalFormatting sqref="M330:M332">
    <cfRule type="expression" dxfId="63" priority="57">
      <formula>M330="Pass"</formula>
    </cfRule>
    <cfRule type="expression" dxfId="62" priority="58">
      <formula>M330="Fail"</formula>
    </cfRule>
    <cfRule type="expression" dxfId="61" priority="59">
      <formula>M330="Blocked"</formula>
    </cfRule>
    <cfRule type="expression" dxfId="60" priority="60">
      <formula>OR(M330="Not Run",M330="")</formula>
    </cfRule>
  </conditionalFormatting>
  <conditionalFormatting sqref="M333:M346">
    <cfRule type="expression" dxfId="59" priority="53">
      <formula>M333="Pass"</formula>
    </cfRule>
    <cfRule type="expression" dxfId="58" priority="54">
      <formula>M333="Fail"</formula>
    </cfRule>
    <cfRule type="expression" dxfId="57" priority="55">
      <formula>M333="Blocked"</formula>
    </cfRule>
    <cfRule type="expression" dxfId="56" priority="56">
      <formula>OR(M333="Not Run",M333="")</formula>
    </cfRule>
  </conditionalFormatting>
  <conditionalFormatting sqref="M353">
    <cfRule type="expression" dxfId="55" priority="49">
      <formula>M353="Pass"</formula>
    </cfRule>
    <cfRule type="expression" dxfId="54" priority="50">
      <formula>M353="Fail"</formula>
    </cfRule>
    <cfRule type="expression" dxfId="53" priority="51">
      <formula>M353="Blocked"</formula>
    </cfRule>
    <cfRule type="expression" dxfId="52" priority="52">
      <formula>OR(M353="Not Run",M353="")</formula>
    </cfRule>
  </conditionalFormatting>
  <conditionalFormatting sqref="M354:M356">
    <cfRule type="expression" dxfId="51" priority="45">
      <formula>M354="Pass"</formula>
    </cfRule>
    <cfRule type="expression" dxfId="50" priority="46">
      <formula>M354="Fail"</formula>
    </cfRule>
    <cfRule type="expression" dxfId="49" priority="47">
      <formula>M354="Blocked"</formula>
    </cfRule>
    <cfRule type="expression" dxfId="48" priority="48">
      <formula>OR(M354="Not Run",M354="")</formula>
    </cfRule>
  </conditionalFormatting>
  <conditionalFormatting sqref="M357">
    <cfRule type="expression" dxfId="47" priority="41">
      <formula>M357="Pass"</formula>
    </cfRule>
    <cfRule type="expression" dxfId="46" priority="42">
      <formula>M357="Fail"</formula>
    </cfRule>
    <cfRule type="expression" dxfId="45" priority="43">
      <formula>M357="Blocked"</formula>
    </cfRule>
    <cfRule type="expression" dxfId="44" priority="44">
      <formula>OR(M357="Not Run",M357="")</formula>
    </cfRule>
  </conditionalFormatting>
  <conditionalFormatting sqref="M358">
    <cfRule type="expression" dxfId="43" priority="37">
      <formula>M358="Pass"</formula>
    </cfRule>
    <cfRule type="expression" dxfId="42" priority="38">
      <formula>M358="Fail"</formula>
    </cfRule>
    <cfRule type="expression" dxfId="41" priority="39">
      <formula>M358="Blocked"</formula>
    </cfRule>
    <cfRule type="expression" dxfId="40" priority="40">
      <formula>OR(M358="Not Run",M358="")</formula>
    </cfRule>
  </conditionalFormatting>
  <conditionalFormatting sqref="M360">
    <cfRule type="expression" dxfId="39" priority="33">
      <formula>M360="Pass"</formula>
    </cfRule>
    <cfRule type="expression" dxfId="38" priority="34">
      <formula>M360="Fail"</formula>
    </cfRule>
    <cfRule type="expression" dxfId="37" priority="35">
      <formula>M360="Blocked"</formula>
    </cfRule>
    <cfRule type="expression" dxfId="36" priority="36">
      <formula>OR(M360="Not Run",M360="")</formula>
    </cfRule>
  </conditionalFormatting>
  <conditionalFormatting sqref="M362">
    <cfRule type="expression" dxfId="35" priority="29">
      <formula>M362="Pass"</formula>
    </cfRule>
    <cfRule type="expression" dxfId="34" priority="30">
      <formula>M362="Fail"</formula>
    </cfRule>
    <cfRule type="expression" dxfId="33" priority="31">
      <formula>M362="Blocked"</formula>
    </cfRule>
    <cfRule type="expression" dxfId="32" priority="32">
      <formula>OR(M362="Not Run",M362="")</formula>
    </cfRule>
  </conditionalFormatting>
  <conditionalFormatting sqref="M361">
    <cfRule type="expression" dxfId="31" priority="25">
      <formula>M361="Pass"</formula>
    </cfRule>
    <cfRule type="expression" dxfId="30" priority="26">
      <formula>M361="Fail"</formula>
    </cfRule>
    <cfRule type="expression" dxfId="29" priority="27">
      <formula>M361="Blocked"</formula>
    </cfRule>
    <cfRule type="expression" dxfId="28" priority="28">
      <formula>OR(M361="Not Run",M361="")</formula>
    </cfRule>
  </conditionalFormatting>
  <conditionalFormatting sqref="M359">
    <cfRule type="expression" dxfId="27" priority="21">
      <formula>M359="Pass"</formula>
    </cfRule>
    <cfRule type="expression" dxfId="26" priority="22">
      <formula>M359="Fail"</formula>
    </cfRule>
    <cfRule type="expression" dxfId="25" priority="23">
      <formula>M359="Blocked"</formula>
    </cfRule>
    <cfRule type="expression" dxfId="24" priority="24">
      <formula>OR(M359="Not Run",M359="")</formula>
    </cfRule>
  </conditionalFormatting>
  <conditionalFormatting sqref="M352">
    <cfRule type="expression" dxfId="23" priority="17">
      <formula>M352="Pass"</formula>
    </cfRule>
    <cfRule type="expression" dxfId="22" priority="18">
      <formula>M352="Fail"</formula>
    </cfRule>
    <cfRule type="expression" dxfId="21" priority="19">
      <formula>M352="Blocked"</formula>
    </cfRule>
    <cfRule type="expression" dxfId="20" priority="20">
      <formula>OR(M352="Not Run",M352="")</formula>
    </cfRule>
  </conditionalFormatting>
  <conditionalFormatting sqref="M351">
    <cfRule type="expression" dxfId="19" priority="13">
      <formula>M351="Pass"</formula>
    </cfRule>
    <cfRule type="expression" dxfId="18" priority="14">
      <formula>M351="Fail"</formula>
    </cfRule>
    <cfRule type="expression" dxfId="17" priority="15">
      <formula>M351="Blocked"</formula>
    </cfRule>
    <cfRule type="expression" dxfId="16" priority="16">
      <formula>OR(M351="Not Run",M351="")</formula>
    </cfRule>
  </conditionalFormatting>
  <conditionalFormatting sqref="M350">
    <cfRule type="expression" dxfId="15" priority="9">
      <formula>M350="Pass"</formula>
    </cfRule>
    <cfRule type="expression" dxfId="14" priority="10">
      <formula>M350="Fail"</formula>
    </cfRule>
    <cfRule type="expression" dxfId="13" priority="11">
      <formula>M350="Blocked"</formula>
    </cfRule>
    <cfRule type="expression" dxfId="12" priority="12">
      <formula>OR(M350="Not Run",M350="")</formula>
    </cfRule>
  </conditionalFormatting>
  <conditionalFormatting sqref="M349">
    <cfRule type="expression" dxfId="11" priority="5">
      <formula>M349="Pass"</formula>
    </cfRule>
    <cfRule type="expression" dxfId="10" priority="6">
      <formula>M349="Fail"</formula>
    </cfRule>
    <cfRule type="expression" dxfId="9" priority="7">
      <formula>M349="Blocked"</formula>
    </cfRule>
    <cfRule type="expression" dxfId="8" priority="8">
      <formula>OR(M349="Not Run",M349="")</formula>
    </cfRule>
  </conditionalFormatting>
  <conditionalFormatting sqref="M347:M348">
    <cfRule type="expression" dxfId="7" priority="1">
      <formula>M347="Pass"</formula>
    </cfRule>
    <cfRule type="expression" dxfId="6" priority="2">
      <formula>M347="Fail"</formula>
    </cfRule>
    <cfRule type="expression" dxfId="5" priority="3">
      <formula>M347="Blocked"</formula>
    </cfRule>
    <cfRule type="expression" dxfId="4" priority="4">
      <formula>OR(M347="Not Run",M347="")</formula>
    </cfRule>
  </conditionalFormatting>
  <dataValidations count="1">
    <dataValidation type="list" allowBlank="1" sqref="M3:M975" xr:uid="{813F61F7-BE36-4093-9424-846796EEC427}">
      <formula1>"Passed,Failed,Blocked,Not Start,In Progress"</formula1>
    </dataValidation>
  </dataValidations>
  <hyperlinks>
    <hyperlink ref="P65" r:id="rId1" xr:uid="{D611B96D-C14A-4AA7-AFE3-D70AD3A1F65E}"/>
    <hyperlink ref="P66" r:id="rId2" xr:uid="{2110C098-BAE6-4A7C-9E34-D051725DD6AC}"/>
    <hyperlink ref="P73" r:id="rId3" xr:uid="{D2783AF7-1619-4F65-8578-724396D91CAD}"/>
    <hyperlink ref="P77" r:id="rId4" xr:uid="{FEF79DB2-F5C0-4083-858E-6879B32725BB}"/>
    <hyperlink ref="P78" r:id="rId5" xr:uid="{0B364E4B-FB78-4AF8-9110-397BB81DFBB7}"/>
    <hyperlink ref="P113" r:id="rId6" xr:uid="{AD5E26C8-F4D9-4B51-B654-A8ABD3C50135}"/>
  </hyperlink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Z999"/>
  <sheetViews>
    <sheetView showGridLines="0" workbookViewId="0">
      <pane ySplit="3" topLeftCell="A4" activePane="bottomLeft" state="frozen"/>
      <selection pane="bottomLeft" activeCell="I11" sqref="I11"/>
    </sheetView>
  </sheetViews>
  <sheetFormatPr defaultColWidth="14.42578125" defaultRowHeight="15" customHeight="1"/>
  <cols>
    <col min="1" max="1" width="5" customWidth="1"/>
    <col min="2" max="2" width="11" customWidth="1"/>
    <col min="3" max="3" width="9" customWidth="1"/>
    <col min="4" max="4" width="16" customWidth="1"/>
    <col min="5" max="5" width="95.42578125" customWidth="1"/>
    <col min="6" max="6" width="17.28515625" customWidth="1"/>
    <col min="7" max="7" width="14" customWidth="1"/>
    <col min="8" max="8" width="11.140625" customWidth="1"/>
    <col min="9" max="9" width="22.28515625" customWidth="1"/>
    <col min="10" max="26" width="14.42578125" style="10"/>
  </cols>
  <sheetData>
    <row r="1" spans="1:9" ht="25.5" customHeight="1">
      <c r="A1" s="582" t="s">
        <v>6944</v>
      </c>
      <c r="B1" s="608"/>
      <c r="C1" s="608"/>
      <c r="D1" s="608"/>
      <c r="E1" s="608"/>
      <c r="F1" s="608"/>
      <c r="G1" s="608"/>
      <c r="H1" s="608"/>
      <c r="I1" s="608"/>
    </row>
    <row r="2" spans="1:9" ht="15" customHeight="1">
      <c r="A2" s="583"/>
      <c r="B2" s="605"/>
      <c r="C2" s="605"/>
      <c r="D2" s="605"/>
      <c r="E2" s="605"/>
      <c r="F2" s="605"/>
      <c r="G2" s="605"/>
      <c r="H2" s="605"/>
      <c r="I2" s="605"/>
    </row>
    <row r="3" spans="1:9" ht="25.5" customHeight="1">
      <c r="A3" s="11" t="s">
        <v>42</v>
      </c>
      <c r="B3" s="11" t="s">
        <v>6945</v>
      </c>
      <c r="C3" s="11" t="s">
        <v>1</v>
      </c>
      <c r="D3" s="11" t="s">
        <v>43</v>
      </c>
      <c r="E3" s="11" t="s">
        <v>45</v>
      </c>
      <c r="F3" s="11" t="s">
        <v>46</v>
      </c>
      <c r="G3" s="11" t="s">
        <v>6946</v>
      </c>
      <c r="H3" s="11" t="s">
        <v>48</v>
      </c>
      <c r="I3" s="11" t="s">
        <v>49</v>
      </c>
    </row>
    <row r="4" spans="1:9" ht="24" customHeight="1">
      <c r="A4" s="13">
        <v>1</v>
      </c>
      <c r="B4" s="13" t="s">
        <v>6947</v>
      </c>
      <c r="C4" s="13" t="s">
        <v>51</v>
      </c>
      <c r="D4" s="13" t="s">
        <v>6948</v>
      </c>
      <c r="E4" s="12" t="s">
        <v>6949</v>
      </c>
      <c r="F4" s="13" t="s">
        <v>38</v>
      </c>
      <c r="G4" s="13" t="s">
        <v>6950</v>
      </c>
      <c r="H4" s="13" t="s">
        <v>6951</v>
      </c>
      <c r="I4" s="13" t="s">
        <v>56</v>
      </c>
    </row>
    <row r="5" spans="1:9" ht="24" customHeight="1">
      <c r="A5" s="13">
        <v>2</v>
      </c>
      <c r="B5" s="13" t="s">
        <v>6952</v>
      </c>
      <c r="C5" s="13" t="s">
        <v>51</v>
      </c>
      <c r="D5" s="13" t="s">
        <v>6953</v>
      </c>
      <c r="E5" s="12" t="s">
        <v>6949</v>
      </c>
      <c r="F5" s="13" t="s">
        <v>39</v>
      </c>
      <c r="G5" s="13" t="s">
        <v>6954</v>
      </c>
      <c r="H5" s="16">
        <v>46029</v>
      </c>
      <c r="I5" s="13" t="s">
        <v>56</v>
      </c>
    </row>
    <row r="6" spans="1:9" ht="24" customHeight="1">
      <c r="A6" s="13">
        <v>3</v>
      </c>
      <c r="B6" s="13" t="s">
        <v>6952</v>
      </c>
      <c r="C6" s="13" t="s">
        <v>51</v>
      </c>
      <c r="D6" s="13" t="s">
        <v>6955</v>
      </c>
      <c r="E6" s="12" t="s">
        <v>6956</v>
      </c>
      <c r="F6" s="13" t="s">
        <v>40</v>
      </c>
      <c r="G6" s="13" t="s">
        <v>6954</v>
      </c>
      <c r="H6" s="16">
        <v>46029</v>
      </c>
      <c r="I6" s="13" t="s">
        <v>56</v>
      </c>
    </row>
    <row r="7" spans="1:9" ht="24" customHeight="1">
      <c r="A7" s="13">
        <v>3</v>
      </c>
      <c r="B7" s="13" t="s">
        <v>6952</v>
      </c>
      <c r="C7" s="13" t="s">
        <v>117</v>
      </c>
      <c r="D7" s="13" t="s">
        <v>6957</v>
      </c>
      <c r="E7" s="12" t="s">
        <v>6958</v>
      </c>
      <c r="F7" s="13" t="s">
        <v>40</v>
      </c>
      <c r="G7" s="13" t="s">
        <v>6954</v>
      </c>
      <c r="H7" s="16">
        <v>46029</v>
      </c>
      <c r="I7" s="13" t="s">
        <v>56</v>
      </c>
    </row>
    <row r="8" spans="1:9" ht="24" customHeight="1">
      <c r="A8" s="13">
        <v>4</v>
      </c>
      <c r="B8" s="13" t="s">
        <v>6952</v>
      </c>
      <c r="C8" s="13" t="s">
        <v>6959</v>
      </c>
      <c r="D8" s="13" t="s">
        <v>6960</v>
      </c>
      <c r="E8" s="12" t="s">
        <v>6961</v>
      </c>
      <c r="F8" s="13" t="s">
        <v>41</v>
      </c>
      <c r="G8" s="13" t="s">
        <v>6954</v>
      </c>
      <c r="H8" s="16">
        <v>46029</v>
      </c>
      <c r="I8" s="13" t="s">
        <v>56</v>
      </c>
    </row>
    <row r="9" spans="1:9" ht="24" customHeight="1">
      <c r="A9" s="13"/>
      <c r="B9" s="13"/>
      <c r="C9" s="13"/>
      <c r="D9" s="13"/>
      <c r="E9" s="12"/>
      <c r="F9" s="13"/>
      <c r="G9" s="13"/>
      <c r="H9" s="13"/>
      <c r="I9" s="13"/>
    </row>
    <row r="10" spans="1:9" ht="24" customHeight="1">
      <c r="A10" s="13"/>
      <c r="B10" s="13"/>
      <c r="C10" s="13"/>
      <c r="D10" s="13"/>
      <c r="E10" s="12"/>
      <c r="F10" s="13"/>
      <c r="G10" s="13"/>
      <c r="H10" s="13"/>
      <c r="I10" s="13"/>
    </row>
    <row r="11" spans="1:9" ht="24" customHeight="1">
      <c r="A11" s="13"/>
      <c r="B11" s="13"/>
      <c r="C11" s="13"/>
      <c r="D11" s="13"/>
      <c r="E11" s="12"/>
      <c r="F11" s="13"/>
      <c r="G11" s="13"/>
      <c r="H11" s="13"/>
      <c r="I11" s="13"/>
    </row>
    <row r="12" spans="1:9" ht="24" customHeight="1">
      <c r="A12" s="13"/>
      <c r="B12" s="13"/>
      <c r="C12" s="13"/>
      <c r="D12" s="13"/>
      <c r="E12" s="12"/>
      <c r="F12" s="13"/>
      <c r="G12" s="13"/>
      <c r="H12" s="13"/>
      <c r="I12" s="13" t="s">
        <v>6962</v>
      </c>
    </row>
    <row r="13" spans="1:9" ht="24" customHeight="1">
      <c r="A13" s="13"/>
      <c r="B13" s="13"/>
      <c r="C13" s="13"/>
      <c r="D13" s="13"/>
      <c r="E13" s="12"/>
      <c r="F13" s="13"/>
      <c r="G13" s="13"/>
      <c r="H13" s="13"/>
      <c r="I13" s="13"/>
    </row>
    <row r="14" spans="1:9" ht="24" customHeight="1">
      <c r="A14" s="13"/>
      <c r="B14" s="13"/>
      <c r="C14" s="13"/>
      <c r="D14" s="13"/>
      <c r="E14" s="12"/>
      <c r="F14" s="13"/>
      <c r="G14" s="13"/>
      <c r="H14" s="13"/>
      <c r="I14" s="13"/>
    </row>
    <row r="15" spans="1:9" ht="24" customHeight="1">
      <c r="A15" s="13"/>
      <c r="B15" s="13"/>
      <c r="C15" s="13"/>
      <c r="D15" s="13"/>
      <c r="E15" s="12"/>
      <c r="F15" s="13"/>
      <c r="G15" s="13"/>
      <c r="H15" s="13"/>
      <c r="I15" s="13"/>
    </row>
    <row r="16" spans="1:9" ht="24" customHeight="1">
      <c r="A16" s="13"/>
      <c r="B16" s="13"/>
      <c r="C16" s="13"/>
      <c r="D16" s="13"/>
      <c r="E16" s="12"/>
      <c r="F16" s="13"/>
      <c r="G16" s="13"/>
      <c r="H16" s="13"/>
      <c r="I16" s="13"/>
    </row>
    <row r="17" spans="1:9" ht="24" customHeight="1">
      <c r="A17" s="13"/>
      <c r="B17" s="13"/>
      <c r="C17" s="13"/>
      <c r="D17" s="13"/>
      <c r="E17" s="12"/>
      <c r="F17" s="13"/>
      <c r="G17" s="13"/>
      <c r="H17" s="13"/>
      <c r="I17" s="13"/>
    </row>
    <row r="18" spans="1:9" ht="24" customHeight="1">
      <c r="A18" s="13"/>
      <c r="B18" s="13"/>
      <c r="C18" s="13"/>
      <c r="D18" s="13"/>
      <c r="E18" s="12"/>
      <c r="F18" s="13"/>
      <c r="G18" s="13"/>
      <c r="H18" s="13"/>
      <c r="I18" s="13"/>
    </row>
    <row r="19" spans="1:9" ht="24" customHeight="1">
      <c r="A19" s="13"/>
      <c r="B19" s="13"/>
      <c r="C19" s="13"/>
      <c r="D19" s="13"/>
      <c r="E19" s="12"/>
      <c r="F19" s="13"/>
      <c r="G19" s="13"/>
      <c r="H19" s="13"/>
      <c r="I19" s="13"/>
    </row>
    <row r="20" spans="1:9" ht="24" customHeight="1">
      <c r="A20" s="13"/>
      <c r="B20" s="13"/>
      <c r="C20" s="13"/>
      <c r="D20" s="13"/>
      <c r="E20" s="12"/>
      <c r="F20" s="13"/>
      <c r="G20" s="13"/>
      <c r="H20" s="13"/>
      <c r="I20" s="13"/>
    </row>
    <row r="21" spans="1:9" ht="24" customHeight="1">
      <c r="A21" s="13"/>
      <c r="B21" s="13"/>
      <c r="C21" s="13"/>
      <c r="D21" s="13"/>
      <c r="E21" s="12"/>
      <c r="F21" s="13"/>
      <c r="G21" s="13"/>
      <c r="H21" s="13"/>
      <c r="I21" s="13"/>
    </row>
    <row r="22" spans="1:9" ht="24" customHeight="1">
      <c r="A22" s="13"/>
      <c r="B22" s="13"/>
      <c r="C22" s="13"/>
      <c r="D22" s="13"/>
      <c r="E22" s="12"/>
      <c r="F22" s="13"/>
      <c r="G22" s="13"/>
      <c r="H22" s="13"/>
      <c r="I22" s="13"/>
    </row>
    <row r="23" spans="1:9" ht="24" customHeight="1">
      <c r="A23" s="13"/>
      <c r="B23" s="13"/>
      <c r="C23" s="13"/>
      <c r="D23" s="13"/>
      <c r="E23" s="12"/>
      <c r="F23" s="13"/>
      <c r="G23" s="13"/>
      <c r="H23" s="13"/>
      <c r="I23" s="13"/>
    </row>
    <row r="24" spans="1:9" ht="24" customHeight="1">
      <c r="A24" s="13"/>
      <c r="B24" s="13"/>
      <c r="C24" s="13"/>
      <c r="D24" s="13"/>
      <c r="E24" s="12"/>
      <c r="F24" s="13"/>
      <c r="G24" s="13"/>
      <c r="H24" s="13"/>
      <c r="I24" s="13"/>
    </row>
    <row r="25" spans="1:9" ht="24" customHeight="1">
      <c r="A25" s="13"/>
      <c r="B25" s="13"/>
      <c r="C25" s="13"/>
      <c r="D25" s="13"/>
      <c r="E25" s="12"/>
      <c r="F25" s="13"/>
      <c r="G25" s="13"/>
      <c r="H25" s="13"/>
      <c r="I25" s="13"/>
    </row>
    <row r="26" spans="1:9" ht="24" customHeight="1">
      <c r="A26" s="13"/>
      <c r="B26" s="13"/>
      <c r="C26" s="13"/>
      <c r="D26" s="13"/>
      <c r="E26" s="12"/>
      <c r="F26" s="13"/>
      <c r="G26" s="13"/>
      <c r="H26" s="13"/>
      <c r="I26" s="13"/>
    </row>
    <row r="27" spans="1:9" ht="24" customHeight="1">
      <c r="A27" s="13"/>
      <c r="B27" s="13"/>
      <c r="C27" s="13"/>
      <c r="D27" s="13"/>
      <c r="E27" s="12"/>
      <c r="F27" s="13"/>
      <c r="G27" s="13"/>
      <c r="H27" s="13"/>
      <c r="I27" s="13"/>
    </row>
    <row r="28" spans="1:9" ht="24" customHeight="1">
      <c r="A28" s="13"/>
      <c r="B28" s="13"/>
      <c r="C28" s="13"/>
      <c r="D28" s="13"/>
      <c r="E28" s="12"/>
      <c r="F28" s="13"/>
      <c r="G28" s="13"/>
      <c r="H28" s="13"/>
      <c r="I28" s="13"/>
    </row>
    <row r="29" spans="1:9" ht="24" customHeight="1">
      <c r="A29" s="13"/>
      <c r="B29" s="13"/>
      <c r="C29" s="13"/>
      <c r="D29" s="13"/>
      <c r="E29" s="12"/>
      <c r="F29" s="13"/>
      <c r="G29" s="13"/>
      <c r="H29" s="13"/>
      <c r="I29" s="13"/>
    </row>
    <row r="30" spans="1:9" ht="24" customHeight="1">
      <c r="A30" s="13"/>
      <c r="B30" s="13"/>
      <c r="C30" s="13"/>
      <c r="D30" s="13"/>
      <c r="E30" s="12"/>
      <c r="F30" s="13"/>
      <c r="G30" s="13"/>
      <c r="H30" s="13"/>
      <c r="I30" s="13"/>
    </row>
    <row r="31" spans="1:9" ht="24" customHeight="1">
      <c r="A31" s="13"/>
      <c r="B31" s="13"/>
      <c r="C31" s="13"/>
      <c r="D31" s="13"/>
      <c r="E31" s="12"/>
      <c r="F31" s="13"/>
      <c r="G31" s="13"/>
      <c r="H31" s="13"/>
      <c r="I31" s="13"/>
    </row>
    <row r="32" spans="1:9" ht="24" customHeight="1">
      <c r="A32" s="13"/>
      <c r="B32" s="13"/>
      <c r="C32" s="13"/>
      <c r="D32" s="13"/>
      <c r="E32" s="12"/>
      <c r="F32" s="13"/>
      <c r="G32" s="13"/>
      <c r="H32" s="13"/>
      <c r="I32" s="13"/>
    </row>
    <row r="33" spans="1:9" ht="24" customHeight="1">
      <c r="A33" s="13"/>
      <c r="B33" s="13"/>
      <c r="C33" s="13"/>
      <c r="D33" s="13"/>
      <c r="E33" s="12"/>
      <c r="F33" s="13"/>
      <c r="G33" s="13"/>
      <c r="H33" s="13"/>
      <c r="I33" s="13"/>
    </row>
    <row r="34" spans="1:9" ht="24" customHeight="1">
      <c r="A34" s="13"/>
      <c r="B34" s="13"/>
      <c r="C34" s="13"/>
      <c r="D34" s="13"/>
      <c r="E34" s="12"/>
      <c r="F34" s="13"/>
      <c r="G34" s="13"/>
      <c r="H34" s="13"/>
      <c r="I34" s="13"/>
    </row>
    <row r="35" spans="1:9" ht="24" customHeight="1">
      <c r="A35" s="13"/>
      <c r="B35" s="13"/>
      <c r="C35" s="13"/>
      <c r="D35" s="13"/>
      <c r="E35" s="12"/>
      <c r="F35" s="13"/>
      <c r="G35" s="13"/>
      <c r="H35" s="13"/>
      <c r="I35" s="13"/>
    </row>
    <row r="36" spans="1:9" ht="24" customHeight="1">
      <c r="A36" s="13"/>
      <c r="B36" s="13"/>
      <c r="C36" s="13"/>
      <c r="D36" s="13"/>
      <c r="E36" s="12"/>
      <c r="F36" s="13"/>
      <c r="G36" s="13"/>
      <c r="H36" s="13"/>
      <c r="I36" s="13"/>
    </row>
    <row r="37" spans="1:9" ht="24" customHeight="1">
      <c r="A37" s="13"/>
      <c r="B37" s="13"/>
      <c r="C37" s="13"/>
      <c r="D37" s="13"/>
      <c r="E37" s="12"/>
      <c r="F37" s="13"/>
      <c r="G37" s="13"/>
      <c r="H37" s="13"/>
      <c r="I37" s="13"/>
    </row>
    <row r="38" spans="1:9" ht="24" customHeight="1">
      <c r="A38" s="13"/>
      <c r="B38" s="13"/>
      <c r="C38" s="13"/>
      <c r="D38" s="13"/>
      <c r="E38" s="12"/>
      <c r="F38" s="13"/>
      <c r="G38" s="13"/>
      <c r="H38" s="13"/>
      <c r="I38" s="13"/>
    </row>
    <row r="39" spans="1:9" ht="24" customHeight="1">
      <c r="A39" s="13"/>
      <c r="B39" s="13"/>
      <c r="C39" s="13"/>
      <c r="D39" s="13"/>
      <c r="E39" s="12"/>
      <c r="F39" s="13"/>
      <c r="G39" s="13"/>
      <c r="H39" s="13"/>
      <c r="I39" s="13"/>
    </row>
    <row r="40" spans="1:9" ht="24" customHeight="1">
      <c r="A40" s="13"/>
      <c r="B40" s="13"/>
      <c r="C40" s="13"/>
      <c r="D40" s="13"/>
      <c r="E40" s="12"/>
      <c r="F40" s="13"/>
      <c r="G40" s="13"/>
      <c r="H40" s="13"/>
      <c r="I40" s="13"/>
    </row>
    <row r="41" spans="1:9" ht="24" customHeight="1">
      <c r="A41" s="13"/>
      <c r="B41" s="13"/>
      <c r="C41" s="13"/>
      <c r="D41" s="13"/>
      <c r="E41" s="12"/>
      <c r="F41" s="13"/>
      <c r="G41" s="13"/>
      <c r="H41" s="13"/>
      <c r="I41" s="13"/>
    </row>
    <row r="42" spans="1:9" ht="24" customHeight="1">
      <c r="A42" s="13"/>
      <c r="B42" s="13"/>
      <c r="C42" s="13"/>
      <c r="D42" s="13"/>
      <c r="E42" s="12"/>
      <c r="F42" s="13"/>
      <c r="G42" s="13"/>
      <c r="H42" s="13"/>
      <c r="I42" s="13"/>
    </row>
    <row r="43" spans="1:9" ht="24" customHeight="1">
      <c r="A43" s="13"/>
      <c r="B43" s="13"/>
      <c r="C43" s="13"/>
      <c r="D43" s="13"/>
      <c r="E43" s="12"/>
      <c r="F43" s="13"/>
      <c r="G43" s="13"/>
      <c r="H43" s="13"/>
      <c r="I43" s="13"/>
    </row>
    <row r="44" spans="1:9" ht="24" customHeight="1">
      <c r="A44" s="13"/>
      <c r="B44" s="13"/>
      <c r="C44" s="13"/>
      <c r="D44" s="13"/>
      <c r="E44" s="12"/>
      <c r="F44" s="13"/>
      <c r="G44" s="13"/>
      <c r="H44" s="13"/>
      <c r="I44" s="13"/>
    </row>
    <row r="45" spans="1:9" ht="24" customHeight="1">
      <c r="A45" s="13"/>
      <c r="B45" s="13"/>
      <c r="C45" s="13"/>
      <c r="D45" s="13"/>
      <c r="E45" s="12"/>
      <c r="F45" s="13"/>
      <c r="G45" s="13"/>
      <c r="H45" s="13"/>
      <c r="I45" s="13"/>
    </row>
    <row r="46" spans="1:9" ht="24" customHeight="1">
      <c r="A46" s="13"/>
      <c r="B46" s="13"/>
      <c r="C46" s="13"/>
      <c r="D46" s="13"/>
      <c r="E46" s="12"/>
      <c r="F46" s="13"/>
      <c r="G46" s="13"/>
      <c r="H46" s="13"/>
      <c r="I46" s="13"/>
    </row>
    <row r="47" spans="1:9" ht="24" customHeight="1">
      <c r="A47" s="13"/>
      <c r="B47" s="13"/>
      <c r="C47" s="13"/>
      <c r="D47" s="13"/>
      <c r="E47" s="12"/>
      <c r="F47" s="13"/>
      <c r="G47" s="13"/>
      <c r="H47" s="13"/>
      <c r="I47" s="13"/>
    </row>
    <row r="48" spans="1:9" ht="24" customHeight="1">
      <c r="A48" s="13"/>
      <c r="B48" s="13"/>
      <c r="C48" s="13"/>
      <c r="D48" s="13"/>
      <c r="E48" s="12"/>
      <c r="F48" s="13"/>
      <c r="G48" s="13"/>
      <c r="H48" s="13"/>
      <c r="I48" s="13"/>
    </row>
    <row r="49" spans="1:9" ht="24" customHeight="1">
      <c r="A49" s="13"/>
      <c r="B49" s="13"/>
      <c r="C49" s="13"/>
      <c r="D49" s="13"/>
      <c r="E49" s="12"/>
      <c r="F49" s="13"/>
      <c r="G49" s="13"/>
      <c r="H49" s="13"/>
      <c r="I49" s="13"/>
    </row>
    <row r="50" spans="1:9" ht="24" customHeight="1">
      <c r="A50" s="13"/>
      <c r="B50" s="13"/>
      <c r="C50" s="13"/>
      <c r="D50" s="13"/>
      <c r="E50" s="12"/>
      <c r="F50" s="13"/>
      <c r="G50" s="13"/>
      <c r="H50" s="13"/>
      <c r="I50" s="13"/>
    </row>
    <row r="51" spans="1:9" ht="24" customHeight="1">
      <c r="A51" s="13"/>
      <c r="B51" s="13"/>
      <c r="C51" s="13"/>
      <c r="D51" s="13"/>
      <c r="E51" s="12"/>
      <c r="F51" s="13"/>
      <c r="G51" s="13"/>
      <c r="H51" s="13"/>
      <c r="I51" s="13"/>
    </row>
    <row r="52" spans="1:9" ht="24" customHeight="1">
      <c r="A52" s="13"/>
      <c r="B52" s="13"/>
      <c r="C52" s="13"/>
      <c r="D52" s="13"/>
      <c r="E52" s="12"/>
      <c r="F52" s="13"/>
      <c r="G52" s="13"/>
      <c r="H52" s="13"/>
      <c r="I52" s="13"/>
    </row>
    <row r="53" spans="1:9" ht="24" customHeight="1">
      <c r="A53" s="13"/>
      <c r="B53" s="13"/>
      <c r="C53" s="13"/>
      <c r="D53" s="13"/>
      <c r="E53" s="12"/>
      <c r="F53" s="13"/>
      <c r="G53" s="13"/>
      <c r="H53" s="13"/>
      <c r="I53" s="13"/>
    </row>
    <row r="54" spans="1:9" ht="24" customHeight="1">
      <c r="A54" s="13"/>
      <c r="B54" s="13"/>
      <c r="C54" s="13"/>
      <c r="D54" s="13"/>
      <c r="E54" s="12"/>
      <c r="F54" s="13"/>
      <c r="G54" s="13"/>
      <c r="H54" s="13"/>
      <c r="I54" s="13"/>
    </row>
    <row r="55" spans="1:9" ht="24" customHeight="1">
      <c r="A55" s="13"/>
      <c r="B55" s="13"/>
      <c r="C55" s="13"/>
      <c r="D55" s="13"/>
      <c r="E55" s="12"/>
      <c r="F55" s="13"/>
      <c r="G55" s="13"/>
      <c r="H55" s="13"/>
      <c r="I55" s="13"/>
    </row>
    <row r="56" spans="1:9" ht="24" customHeight="1">
      <c r="A56" s="13"/>
      <c r="B56" s="13"/>
      <c r="C56" s="13"/>
      <c r="D56" s="13"/>
      <c r="E56" s="12"/>
      <c r="F56" s="13"/>
      <c r="G56" s="13"/>
      <c r="H56" s="13"/>
      <c r="I56" s="13"/>
    </row>
    <row r="57" spans="1:9" ht="24" customHeight="1">
      <c r="A57" s="13"/>
      <c r="B57" s="13"/>
      <c r="C57" s="13"/>
      <c r="D57" s="13"/>
      <c r="E57" s="12"/>
      <c r="F57" s="13"/>
      <c r="G57" s="13"/>
      <c r="H57" s="13"/>
      <c r="I57" s="13"/>
    </row>
    <row r="58" spans="1:9" ht="24" customHeight="1">
      <c r="A58" s="13"/>
      <c r="B58" s="13"/>
      <c r="C58" s="13"/>
      <c r="D58" s="13"/>
      <c r="E58" s="12"/>
      <c r="F58" s="13"/>
      <c r="G58" s="13"/>
      <c r="H58" s="13"/>
      <c r="I58" s="13"/>
    </row>
    <row r="59" spans="1:9" ht="24" customHeight="1">
      <c r="A59" s="13"/>
      <c r="B59" s="13"/>
      <c r="C59" s="13"/>
      <c r="D59" s="13"/>
      <c r="E59" s="12"/>
      <c r="F59" s="13"/>
      <c r="G59" s="13"/>
      <c r="H59" s="13"/>
      <c r="I59" s="13"/>
    </row>
    <row r="60" spans="1:9" ht="24" customHeight="1">
      <c r="A60" s="13"/>
      <c r="B60" s="13"/>
      <c r="C60" s="13"/>
      <c r="D60" s="13"/>
      <c r="E60" s="12"/>
      <c r="F60" s="13"/>
      <c r="G60" s="13"/>
      <c r="H60" s="13"/>
      <c r="I60" s="13"/>
    </row>
    <row r="61" spans="1:9" ht="24" customHeight="1">
      <c r="A61" s="13"/>
      <c r="B61" s="13"/>
      <c r="C61" s="13"/>
      <c r="D61" s="13"/>
      <c r="E61" s="12"/>
      <c r="F61" s="13"/>
      <c r="G61" s="13"/>
      <c r="H61" s="13"/>
      <c r="I61" s="13"/>
    </row>
    <row r="62" spans="1:9" ht="24" customHeight="1">
      <c r="A62" s="13"/>
      <c r="B62" s="13"/>
      <c r="C62" s="13"/>
      <c r="D62" s="13"/>
      <c r="E62" s="12"/>
      <c r="F62" s="13"/>
      <c r="G62" s="13"/>
      <c r="H62" s="13"/>
      <c r="I62" s="13"/>
    </row>
    <row r="63" spans="1:9" ht="24" customHeight="1">
      <c r="A63" s="13"/>
      <c r="B63" s="13"/>
      <c r="C63" s="13"/>
      <c r="D63" s="13"/>
      <c r="E63" s="12"/>
      <c r="F63" s="13"/>
      <c r="G63" s="13"/>
      <c r="H63" s="13"/>
      <c r="I63" s="13"/>
    </row>
    <row r="64" spans="1:9" ht="24" customHeight="1">
      <c r="A64" s="13"/>
      <c r="B64" s="13"/>
      <c r="C64" s="13"/>
      <c r="D64" s="13"/>
      <c r="E64" s="12"/>
      <c r="F64" s="13"/>
      <c r="G64" s="13"/>
      <c r="H64" s="13"/>
      <c r="I64" s="13"/>
    </row>
    <row r="65" spans="1:9" ht="24" customHeight="1">
      <c r="A65" s="13"/>
      <c r="B65" s="13"/>
      <c r="C65" s="13"/>
      <c r="D65" s="13"/>
      <c r="E65" s="12"/>
      <c r="F65" s="13"/>
      <c r="G65" s="13"/>
      <c r="H65" s="13"/>
      <c r="I65" s="13"/>
    </row>
    <row r="66" spans="1:9" ht="24" customHeight="1">
      <c r="A66" s="13"/>
      <c r="B66" s="13"/>
      <c r="C66" s="13"/>
      <c r="D66" s="13"/>
      <c r="E66" s="12"/>
      <c r="F66" s="13"/>
      <c r="G66" s="13"/>
      <c r="H66" s="13"/>
      <c r="I66" s="13"/>
    </row>
    <row r="67" spans="1:9" ht="24" customHeight="1">
      <c r="A67" s="13"/>
      <c r="B67" s="13"/>
      <c r="C67" s="13"/>
      <c r="D67" s="13"/>
      <c r="E67" s="12"/>
      <c r="F67" s="13"/>
      <c r="G67" s="13"/>
      <c r="H67" s="13"/>
      <c r="I67" s="13"/>
    </row>
    <row r="68" spans="1:9" ht="24" customHeight="1">
      <c r="A68" s="13"/>
      <c r="B68" s="13"/>
      <c r="C68" s="13"/>
      <c r="D68" s="13"/>
      <c r="E68" s="12"/>
      <c r="F68" s="13"/>
      <c r="G68" s="13"/>
      <c r="H68" s="13"/>
      <c r="I68" s="13"/>
    </row>
    <row r="69" spans="1:9" ht="24" customHeight="1">
      <c r="A69" s="13"/>
      <c r="B69" s="13"/>
      <c r="C69" s="13"/>
      <c r="D69" s="13"/>
      <c r="E69" s="12"/>
      <c r="F69" s="13"/>
      <c r="G69" s="13"/>
      <c r="H69" s="13"/>
      <c r="I69" s="13"/>
    </row>
    <row r="70" spans="1:9" ht="24" customHeight="1">
      <c r="A70" s="13"/>
      <c r="B70" s="13"/>
      <c r="C70" s="13"/>
      <c r="D70" s="13"/>
      <c r="E70" s="12"/>
      <c r="F70" s="13"/>
      <c r="G70" s="13"/>
      <c r="H70" s="13"/>
      <c r="I70" s="13"/>
    </row>
    <row r="71" spans="1:9" ht="24" customHeight="1">
      <c r="A71" s="13"/>
      <c r="B71" s="13"/>
      <c r="C71" s="13"/>
      <c r="D71" s="13"/>
      <c r="E71" s="12"/>
      <c r="F71" s="13"/>
      <c r="G71" s="13"/>
      <c r="H71" s="13"/>
      <c r="I71" s="13"/>
    </row>
    <row r="72" spans="1:9" ht="24" customHeight="1">
      <c r="A72" s="13"/>
      <c r="B72" s="13"/>
      <c r="C72" s="13"/>
      <c r="D72" s="13"/>
      <c r="E72" s="12"/>
      <c r="F72" s="13"/>
      <c r="G72" s="13"/>
      <c r="H72" s="13"/>
      <c r="I72" s="13"/>
    </row>
    <row r="73" spans="1:9" ht="24" customHeight="1">
      <c r="A73" s="13"/>
      <c r="B73" s="13"/>
      <c r="C73" s="13"/>
      <c r="D73" s="13"/>
      <c r="E73" s="12"/>
      <c r="F73" s="13"/>
      <c r="G73" s="13"/>
      <c r="H73" s="13"/>
      <c r="I73" s="13"/>
    </row>
    <row r="74" spans="1:9" ht="24" customHeight="1">
      <c r="A74" s="13"/>
      <c r="B74" s="13"/>
      <c r="C74" s="13"/>
      <c r="D74" s="13"/>
      <c r="E74" s="12"/>
      <c r="F74" s="13"/>
      <c r="G74" s="13"/>
      <c r="H74" s="13"/>
      <c r="I74" s="13"/>
    </row>
    <row r="75" spans="1:9" ht="24" customHeight="1">
      <c r="A75" s="13"/>
      <c r="B75" s="13"/>
      <c r="C75" s="13"/>
      <c r="D75" s="13"/>
      <c r="E75" s="12"/>
      <c r="F75" s="13"/>
      <c r="G75" s="13"/>
      <c r="H75" s="13"/>
      <c r="I75" s="13"/>
    </row>
    <row r="76" spans="1:9" ht="24" customHeight="1">
      <c r="A76" s="13"/>
      <c r="B76" s="13"/>
      <c r="C76" s="13"/>
      <c r="D76" s="13"/>
      <c r="E76" s="12"/>
      <c r="F76" s="13"/>
      <c r="G76" s="13"/>
      <c r="H76" s="13"/>
      <c r="I76" s="13"/>
    </row>
    <row r="77" spans="1:9" ht="24" customHeight="1">
      <c r="A77" s="13"/>
      <c r="B77" s="13"/>
      <c r="C77" s="13"/>
      <c r="D77" s="13"/>
      <c r="E77" s="12"/>
      <c r="F77" s="13"/>
      <c r="G77" s="13"/>
      <c r="H77" s="13"/>
      <c r="I77" s="13"/>
    </row>
    <row r="78" spans="1:9" ht="24" customHeight="1">
      <c r="A78" s="13"/>
      <c r="B78" s="13"/>
      <c r="C78" s="13"/>
      <c r="D78" s="13"/>
      <c r="E78" s="12"/>
      <c r="F78" s="13"/>
      <c r="G78" s="13"/>
      <c r="H78" s="13"/>
      <c r="I78" s="13"/>
    </row>
    <row r="79" spans="1:9" ht="24" customHeight="1">
      <c r="A79" s="13"/>
      <c r="B79" s="13"/>
      <c r="C79" s="13"/>
      <c r="D79" s="13"/>
      <c r="E79" s="12"/>
      <c r="F79" s="13"/>
      <c r="G79" s="13"/>
      <c r="H79" s="13"/>
      <c r="I79" s="13"/>
    </row>
    <row r="80" spans="1:9" ht="24" customHeight="1">
      <c r="A80" s="13"/>
      <c r="B80" s="13"/>
      <c r="C80" s="13"/>
      <c r="D80" s="13"/>
      <c r="E80" s="12"/>
      <c r="F80" s="13"/>
      <c r="G80" s="13"/>
      <c r="H80" s="13"/>
      <c r="I80" s="13"/>
    </row>
    <row r="81" spans="1:9" ht="24" customHeight="1">
      <c r="A81" s="13"/>
      <c r="B81" s="13"/>
      <c r="C81" s="13"/>
      <c r="D81" s="13"/>
      <c r="E81" s="12"/>
      <c r="F81" s="13"/>
      <c r="G81" s="13"/>
      <c r="H81" s="13"/>
      <c r="I81" s="13"/>
    </row>
    <row r="82" spans="1:9" ht="24" customHeight="1">
      <c r="A82" s="13"/>
      <c r="B82" s="13"/>
      <c r="C82" s="13"/>
      <c r="D82" s="13"/>
      <c r="E82" s="12"/>
      <c r="F82" s="13"/>
      <c r="G82" s="13"/>
      <c r="H82" s="13"/>
      <c r="I82" s="13"/>
    </row>
    <row r="83" spans="1:9" ht="24" customHeight="1">
      <c r="A83" s="13"/>
      <c r="B83" s="13"/>
      <c r="C83" s="13"/>
      <c r="D83" s="13"/>
      <c r="E83" s="12"/>
      <c r="F83" s="13"/>
      <c r="G83" s="13"/>
      <c r="H83" s="13"/>
      <c r="I83" s="13"/>
    </row>
    <row r="84" spans="1:9" ht="24" customHeight="1">
      <c r="A84" s="13"/>
      <c r="B84" s="13"/>
      <c r="C84" s="13"/>
      <c r="D84" s="13"/>
      <c r="E84" s="12"/>
      <c r="F84" s="13"/>
      <c r="G84" s="13"/>
      <c r="H84" s="13"/>
      <c r="I84" s="13"/>
    </row>
    <row r="85" spans="1:9" ht="24" customHeight="1">
      <c r="A85" s="13"/>
      <c r="B85" s="13"/>
      <c r="C85" s="13"/>
      <c r="D85" s="13"/>
      <c r="E85" s="12"/>
      <c r="F85" s="13"/>
      <c r="G85" s="13"/>
      <c r="H85" s="13"/>
      <c r="I85" s="13"/>
    </row>
    <row r="86" spans="1:9" ht="24" customHeight="1">
      <c r="A86" s="13"/>
      <c r="B86" s="13"/>
      <c r="C86" s="13"/>
      <c r="D86" s="13"/>
      <c r="E86" s="12"/>
      <c r="F86" s="13"/>
      <c r="G86" s="13"/>
      <c r="H86" s="13"/>
      <c r="I86" s="13"/>
    </row>
    <row r="87" spans="1:9" ht="24" customHeight="1">
      <c r="A87" s="13"/>
      <c r="B87" s="13"/>
      <c r="C87" s="13"/>
      <c r="D87" s="13"/>
      <c r="E87" s="12"/>
      <c r="F87" s="13"/>
      <c r="G87" s="13"/>
      <c r="H87" s="13"/>
      <c r="I87" s="13"/>
    </row>
    <row r="88" spans="1:9" ht="24" customHeight="1">
      <c r="A88" s="13"/>
      <c r="B88" s="13"/>
      <c r="C88" s="13"/>
      <c r="D88" s="13"/>
      <c r="E88" s="12"/>
      <c r="F88" s="13"/>
      <c r="G88" s="13"/>
      <c r="H88" s="13"/>
      <c r="I88" s="13"/>
    </row>
    <row r="89" spans="1:9" ht="24" customHeight="1">
      <c r="A89" s="13"/>
      <c r="B89" s="13"/>
      <c r="C89" s="13"/>
      <c r="D89" s="13"/>
      <c r="E89" s="12"/>
      <c r="F89" s="13"/>
      <c r="G89" s="13"/>
      <c r="H89" s="13"/>
      <c r="I89" s="13"/>
    </row>
    <row r="90" spans="1:9" ht="24" customHeight="1">
      <c r="A90" s="13"/>
      <c r="B90" s="13"/>
      <c r="C90" s="13"/>
      <c r="D90" s="13"/>
      <c r="E90" s="12"/>
      <c r="F90" s="13"/>
      <c r="G90" s="13"/>
      <c r="H90" s="13"/>
      <c r="I90" s="13"/>
    </row>
    <row r="91" spans="1:9" ht="24" customHeight="1">
      <c r="A91" s="13"/>
      <c r="B91" s="13"/>
      <c r="C91" s="13"/>
      <c r="D91" s="13"/>
      <c r="E91" s="12"/>
      <c r="F91" s="13"/>
      <c r="G91" s="13"/>
      <c r="H91" s="13"/>
      <c r="I91" s="13"/>
    </row>
    <row r="92" spans="1:9" ht="24" customHeight="1">
      <c r="A92" s="13"/>
      <c r="B92" s="13"/>
      <c r="C92" s="13"/>
      <c r="D92" s="13"/>
      <c r="E92" s="12"/>
      <c r="F92" s="13"/>
      <c r="G92" s="13"/>
      <c r="H92" s="13"/>
      <c r="I92" s="13"/>
    </row>
    <row r="93" spans="1:9" ht="24" customHeight="1">
      <c r="A93" s="13"/>
      <c r="B93" s="13"/>
      <c r="C93" s="13"/>
      <c r="D93" s="13"/>
      <c r="E93" s="12"/>
      <c r="F93" s="13"/>
      <c r="G93" s="13"/>
      <c r="H93" s="13"/>
      <c r="I93" s="13"/>
    </row>
    <row r="94" spans="1:9" ht="24" customHeight="1">
      <c r="A94" s="13"/>
      <c r="B94" s="13"/>
      <c r="C94" s="13"/>
      <c r="D94" s="13"/>
      <c r="E94" s="12"/>
      <c r="F94" s="13"/>
      <c r="G94" s="13"/>
      <c r="H94" s="13"/>
      <c r="I94" s="13"/>
    </row>
    <row r="95" spans="1:9" ht="24" customHeight="1">
      <c r="A95" s="13"/>
      <c r="B95" s="13"/>
      <c r="C95" s="13"/>
      <c r="D95" s="13"/>
      <c r="E95" s="12"/>
      <c r="F95" s="13"/>
      <c r="G95" s="13"/>
      <c r="H95" s="13"/>
      <c r="I95" s="13"/>
    </row>
    <row r="96" spans="1:9" ht="24" customHeight="1">
      <c r="A96" s="13"/>
      <c r="B96" s="13"/>
      <c r="C96" s="13"/>
      <c r="D96" s="13"/>
      <c r="E96" s="12"/>
      <c r="F96" s="13"/>
      <c r="G96" s="13"/>
      <c r="H96" s="13"/>
      <c r="I96" s="13"/>
    </row>
    <row r="97" spans="1:9" ht="24" customHeight="1">
      <c r="A97" s="13"/>
      <c r="B97" s="13"/>
      <c r="C97" s="13"/>
      <c r="D97" s="13"/>
      <c r="E97" s="12"/>
      <c r="F97" s="13"/>
      <c r="G97" s="13"/>
      <c r="H97" s="13"/>
      <c r="I97" s="13"/>
    </row>
    <row r="98" spans="1:9" ht="24" customHeight="1">
      <c r="A98" s="13"/>
      <c r="B98" s="13"/>
      <c r="C98" s="13"/>
      <c r="D98" s="13"/>
      <c r="E98" s="12"/>
      <c r="F98" s="13"/>
      <c r="G98" s="13"/>
      <c r="H98" s="13"/>
      <c r="I98" s="13"/>
    </row>
    <row r="99" spans="1:9" ht="24" customHeight="1">
      <c r="A99" s="13"/>
      <c r="B99" s="13"/>
      <c r="C99" s="13"/>
      <c r="D99" s="13"/>
      <c r="E99" s="12"/>
      <c r="F99" s="13"/>
      <c r="G99" s="13"/>
      <c r="H99" s="13"/>
      <c r="I99" s="13"/>
    </row>
    <row r="100" spans="1:9" ht="24" customHeight="1">
      <c r="A100" s="13"/>
      <c r="B100" s="13"/>
      <c r="C100" s="13"/>
      <c r="D100" s="13"/>
      <c r="E100" s="12"/>
      <c r="F100" s="13"/>
      <c r="G100" s="13"/>
      <c r="H100" s="13"/>
      <c r="I100" s="13"/>
    </row>
    <row r="101" spans="1:9" ht="24" customHeight="1">
      <c r="A101" s="13"/>
      <c r="B101" s="13"/>
      <c r="C101" s="13"/>
      <c r="D101" s="13"/>
      <c r="E101" s="12"/>
      <c r="F101" s="13"/>
      <c r="G101" s="13"/>
      <c r="H101" s="13"/>
      <c r="I101" s="13"/>
    </row>
    <row r="102" spans="1:9" ht="24" customHeight="1">
      <c r="A102" s="13"/>
      <c r="B102" s="13"/>
      <c r="C102" s="13"/>
      <c r="D102" s="13"/>
      <c r="E102" s="12"/>
      <c r="F102" s="13"/>
      <c r="G102" s="13"/>
      <c r="H102" s="13"/>
      <c r="I102" s="13"/>
    </row>
    <row r="103" spans="1:9" ht="24" customHeight="1">
      <c r="A103" s="13"/>
      <c r="B103" s="13"/>
      <c r="C103" s="13"/>
      <c r="D103" s="13"/>
      <c r="E103" s="12"/>
      <c r="F103" s="13"/>
      <c r="G103" s="13"/>
      <c r="H103" s="13"/>
      <c r="I103" s="13"/>
    </row>
    <row r="104" spans="1:9" ht="24" customHeight="1">
      <c r="A104" s="13"/>
      <c r="B104" s="13"/>
      <c r="C104" s="13"/>
      <c r="D104" s="13"/>
      <c r="E104" s="12"/>
      <c r="F104" s="13"/>
      <c r="G104" s="13"/>
      <c r="H104" s="13"/>
      <c r="I104" s="13"/>
    </row>
    <row r="105" spans="1:9" ht="24" customHeight="1">
      <c r="A105" s="13"/>
      <c r="B105" s="13"/>
      <c r="C105" s="13"/>
      <c r="D105" s="13"/>
      <c r="E105" s="12"/>
      <c r="F105" s="13"/>
      <c r="G105" s="13"/>
      <c r="H105" s="13"/>
      <c r="I105" s="13"/>
    </row>
    <row r="106" spans="1:9" ht="24" customHeight="1">
      <c r="A106" s="13"/>
      <c r="B106" s="13"/>
      <c r="C106" s="13"/>
      <c r="D106" s="13"/>
      <c r="E106" s="12"/>
      <c r="F106" s="13"/>
      <c r="G106" s="13"/>
      <c r="H106" s="13"/>
      <c r="I106" s="13"/>
    </row>
    <row r="107" spans="1:9" ht="24" customHeight="1">
      <c r="A107" s="13"/>
      <c r="B107" s="13"/>
      <c r="C107" s="13"/>
      <c r="D107" s="13"/>
      <c r="E107" s="12"/>
      <c r="F107" s="13"/>
      <c r="G107" s="13"/>
      <c r="H107" s="13"/>
      <c r="I107" s="13"/>
    </row>
    <row r="108" spans="1:9" ht="24" customHeight="1">
      <c r="A108" s="13"/>
      <c r="B108" s="13"/>
      <c r="C108" s="13"/>
      <c r="D108" s="13"/>
      <c r="E108" s="12"/>
      <c r="F108" s="13"/>
      <c r="G108" s="13"/>
      <c r="H108" s="13"/>
      <c r="I108" s="13"/>
    </row>
    <row r="109" spans="1:9" ht="24" customHeight="1">
      <c r="A109" s="13"/>
      <c r="B109" s="13"/>
      <c r="C109" s="13"/>
      <c r="D109" s="13"/>
      <c r="E109" s="12"/>
      <c r="F109" s="13"/>
      <c r="G109" s="13"/>
      <c r="H109" s="13"/>
      <c r="I109" s="13"/>
    </row>
    <row r="110" spans="1:9" ht="24" customHeight="1">
      <c r="A110" s="13"/>
      <c r="B110" s="13"/>
      <c r="C110" s="13"/>
      <c r="D110" s="13"/>
      <c r="E110" s="12"/>
      <c r="F110" s="13"/>
      <c r="G110" s="13"/>
      <c r="H110" s="13"/>
      <c r="I110" s="13"/>
    </row>
    <row r="111" spans="1:9" ht="24" customHeight="1">
      <c r="A111" s="13"/>
      <c r="B111" s="13"/>
      <c r="C111" s="13"/>
      <c r="D111" s="13"/>
      <c r="E111" s="12"/>
      <c r="F111" s="13"/>
      <c r="G111" s="13"/>
      <c r="H111" s="13"/>
      <c r="I111" s="13"/>
    </row>
    <row r="112" spans="1:9" ht="24" customHeight="1">
      <c r="A112" s="13"/>
      <c r="B112" s="13"/>
      <c r="C112" s="13"/>
      <c r="D112" s="13"/>
      <c r="E112" s="12"/>
      <c r="F112" s="13"/>
      <c r="G112" s="13"/>
      <c r="H112" s="13"/>
      <c r="I112" s="13"/>
    </row>
    <row r="113" spans="1:9" ht="24" customHeight="1">
      <c r="A113" s="13"/>
      <c r="B113" s="13"/>
      <c r="C113" s="13"/>
      <c r="D113" s="13"/>
      <c r="E113" s="12"/>
      <c r="F113" s="13"/>
      <c r="G113" s="13"/>
      <c r="H113" s="13"/>
      <c r="I113" s="13"/>
    </row>
    <row r="114" spans="1:9" ht="24" customHeight="1">
      <c r="A114" s="13"/>
      <c r="B114" s="13"/>
      <c r="C114" s="13"/>
      <c r="D114" s="13"/>
      <c r="E114" s="12"/>
      <c r="F114" s="13"/>
      <c r="G114" s="13"/>
      <c r="H114" s="13"/>
      <c r="I114" s="13"/>
    </row>
    <row r="115" spans="1:9" ht="24" customHeight="1">
      <c r="A115" s="13"/>
      <c r="B115" s="13"/>
      <c r="C115" s="13"/>
      <c r="D115" s="13"/>
      <c r="E115" s="12"/>
      <c r="F115" s="13"/>
      <c r="G115" s="13"/>
      <c r="H115" s="13"/>
      <c r="I115" s="13"/>
    </row>
    <row r="116" spans="1:9" ht="24" customHeight="1">
      <c r="A116" s="13"/>
      <c r="B116" s="13"/>
      <c r="C116" s="13"/>
      <c r="D116" s="13"/>
      <c r="E116" s="12"/>
      <c r="F116" s="13"/>
      <c r="G116" s="13"/>
      <c r="H116" s="13"/>
      <c r="I116" s="13"/>
    </row>
    <row r="117" spans="1:9" ht="24" customHeight="1">
      <c r="A117" s="13"/>
      <c r="B117" s="13"/>
      <c r="C117" s="13"/>
      <c r="D117" s="13"/>
      <c r="E117" s="12"/>
      <c r="F117" s="13"/>
      <c r="G117" s="13"/>
      <c r="H117" s="13"/>
      <c r="I117" s="13"/>
    </row>
    <row r="118" spans="1:9" ht="24" customHeight="1">
      <c r="A118" s="13"/>
      <c r="B118" s="13"/>
      <c r="C118" s="13"/>
      <c r="D118" s="13"/>
      <c r="E118" s="12"/>
      <c r="F118" s="13"/>
      <c r="G118" s="13"/>
      <c r="H118" s="13"/>
      <c r="I118" s="13"/>
    </row>
    <row r="119" spans="1:9" ht="24" customHeight="1">
      <c r="A119" s="13"/>
      <c r="B119" s="13"/>
      <c r="C119" s="13"/>
      <c r="D119" s="13"/>
      <c r="E119" s="12"/>
      <c r="F119" s="13"/>
      <c r="G119" s="13"/>
      <c r="H119" s="13"/>
      <c r="I119" s="13"/>
    </row>
    <row r="120" spans="1:9" ht="24" customHeight="1">
      <c r="A120" s="13"/>
      <c r="B120" s="13"/>
      <c r="C120" s="13"/>
      <c r="D120" s="13"/>
      <c r="E120" s="12"/>
      <c r="F120" s="13"/>
      <c r="G120" s="13"/>
      <c r="H120" s="13"/>
      <c r="I120" s="13"/>
    </row>
    <row r="121" spans="1:9" ht="24" customHeight="1">
      <c r="A121" s="13"/>
      <c r="B121" s="13"/>
      <c r="C121" s="13"/>
      <c r="D121" s="13"/>
      <c r="E121" s="12"/>
      <c r="F121" s="13"/>
      <c r="G121" s="13"/>
      <c r="H121" s="13"/>
      <c r="I121" s="13"/>
    </row>
    <row r="122" spans="1:9" ht="24" customHeight="1">
      <c r="A122" s="13"/>
      <c r="B122" s="13"/>
      <c r="C122" s="13"/>
      <c r="D122" s="13"/>
      <c r="E122" s="12"/>
      <c r="F122" s="13"/>
      <c r="G122" s="13"/>
      <c r="H122" s="13"/>
      <c r="I122" s="13"/>
    </row>
    <row r="123" spans="1:9" ht="24" customHeight="1">
      <c r="A123" s="13"/>
      <c r="B123" s="13"/>
      <c r="C123" s="13"/>
      <c r="D123" s="13"/>
      <c r="E123" s="12"/>
      <c r="F123" s="13"/>
      <c r="G123" s="13"/>
      <c r="H123" s="13"/>
      <c r="I123" s="13"/>
    </row>
    <row r="124" spans="1:9" ht="24" customHeight="1">
      <c r="A124" s="13"/>
      <c r="B124" s="13"/>
      <c r="C124" s="13"/>
      <c r="D124" s="13"/>
      <c r="E124" s="12"/>
      <c r="F124" s="13"/>
      <c r="G124" s="13"/>
      <c r="H124" s="13"/>
      <c r="I124" s="13"/>
    </row>
    <row r="125" spans="1:9" ht="24" customHeight="1">
      <c r="A125" s="13"/>
      <c r="B125" s="13"/>
      <c r="C125" s="13"/>
      <c r="D125" s="13"/>
      <c r="E125" s="12"/>
      <c r="F125" s="13"/>
      <c r="G125" s="13"/>
      <c r="H125" s="13"/>
      <c r="I125" s="13"/>
    </row>
    <row r="126" spans="1:9" ht="24" customHeight="1">
      <c r="A126" s="13"/>
      <c r="B126" s="13"/>
      <c r="C126" s="13"/>
      <c r="D126" s="13"/>
      <c r="E126" s="12"/>
      <c r="F126" s="13"/>
      <c r="G126" s="13"/>
      <c r="H126" s="13"/>
      <c r="I126" s="13"/>
    </row>
    <row r="127" spans="1:9" ht="24" customHeight="1">
      <c r="A127" s="13"/>
      <c r="B127" s="13"/>
      <c r="C127" s="13"/>
      <c r="D127" s="13"/>
      <c r="E127" s="12"/>
      <c r="F127" s="13"/>
      <c r="G127" s="13"/>
      <c r="H127" s="13"/>
      <c r="I127" s="13"/>
    </row>
    <row r="128" spans="1:9" ht="24" customHeight="1">
      <c r="A128" s="13"/>
      <c r="B128" s="13"/>
      <c r="C128" s="13"/>
      <c r="D128" s="13"/>
      <c r="E128" s="12"/>
      <c r="F128" s="13"/>
      <c r="G128" s="13"/>
      <c r="H128" s="13"/>
      <c r="I128" s="13"/>
    </row>
    <row r="129" spans="1:9" ht="24" customHeight="1">
      <c r="A129" s="13"/>
      <c r="B129" s="13"/>
      <c r="C129" s="13"/>
      <c r="D129" s="13"/>
      <c r="E129" s="12"/>
      <c r="F129" s="13"/>
      <c r="G129" s="13"/>
      <c r="H129" s="13"/>
      <c r="I129" s="13"/>
    </row>
    <row r="130" spans="1:9" ht="24" customHeight="1">
      <c r="A130" s="13"/>
      <c r="B130" s="13"/>
      <c r="C130" s="13"/>
      <c r="D130" s="13"/>
      <c r="E130" s="12"/>
      <c r="F130" s="13"/>
      <c r="G130" s="13"/>
      <c r="H130" s="13"/>
      <c r="I130" s="13"/>
    </row>
    <row r="131" spans="1:9" ht="24" customHeight="1">
      <c r="A131" s="13"/>
      <c r="B131" s="13"/>
      <c r="C131" s="13"/>
      <c r="D131" s="13"/>
      <c r="E131" s="12"/>
      <c r="F131" s="13"/>
      <c r="G131" s="13"/>
      <c r="H131" s="13"/>
      <c r="I131" s="13"/>
    </row>
    <row r="132" spans="1:9" ht="24" customHeight="1">
      <c r="A132" s="13"/>
      <c r="B132" s="13"/>
      <c r="C132" s="13"/>
      <c r="D132" s="13"/>
      <c r="E132" s="12"/>
      <c r="F132" s="13"/>
      <c r="G132" s="13"/>
      <c r="H132" s="13"/>
      <c r="I132" s="13"/>
    </row>
    <row r="133" spans="1:9" ht="24" customHeight="1">
      <c r="A133" s="13"/>
      <c r="B133" s="13"/>
      <c r="C133" s="13"/>
      <c r="D133" s="13"/>
      <c r="E133" s="12"/>
      <c r="F133" s="13"/>
      <c r="G133" s="13"/>
      <c r="H133" s="13"/>
      <c r="I133" s="13"/>
    </row>
    <row r="134" spans="1:9" ht="24" customHeight="1">
      <c r="A134" s="13"/>
      <c r="B134" s="13"/>
      <c r="C134" s="13"/>
      <c r="D134" s="13"/>
      <c r="E134" s="12"/>
      <c r="F134" s="13"/>
      <c r="G134" s="13"/>
      <c r="H134" s="13"/>
      <c r="I134" s="13"/>
    </row>
    <row r="135" spans="1:9" ht="24" customHeight="1">
      <c r="A135" s="13"/>
      <c r="B135" s="13"/>
      <c r="C135" s="13"/>
      <c r="D135" s="13"/>
      <c r="E135" s="12"/>
      <c r="F135" s="13"/>
      <c r="G135" s="13"/>
      <c r="H135" s="13"/>
      <c r="I135" s="13"/>
    </row>
    <row r="136" spans="1:9" ht="24" customHeight="1">
      <c r="A136" s="13"/>
      <c r="B136" s="13"/>
      <c r="C136" s="13"/>
      <c r="D136" s="13"/>
      <c r="E136" s="12"/>
      <c r="F136" s="13"/>
      <c r="G136" s="13"/>
      <c r="H136" s="13"/>
      <c r="I136" s="13"/>
    </row>
    <row r="137" spans="1:9" ht="24" customHeight="1">
      <c r="A137" s="13"/>
      <c r="B137" s="13"/>
      <c r="C137" s="13"/>
      <c r="D137" s="13"/>
      <c r="E137" s="12"/>
      <c r="F137" s="13"/>
      <c r="G137" s="13"/>
      <c r="H137" s="13"/>
      <c r="I137" s="13"/>
    </row>
    <row r="138" spans="1:9" ht="24" customHeight="1">
      <c r="A138" s="13"/>
      <c r="B138" s="13"/>
      <c r="C138" s="13"/>
      <c r="D138" s="13"/>
      <c r="E138" s="12"/>
      <c r="F138" s="13"/>
      <c r="G138" s="13"/>
      <c r="H138" s="13"/>
      <c r="I138" s="13"/>
    </row>
    <row r="139" spans="1:9" ht="24" customHeight="1">
      <c r="A139" s="13"/>
      <c r="B139" s="13"/>
      <c r="C139" s="13"/>
      <c r="D139" s="13"/>
      <c r="E139" s="12"/>
      <c r="F139" s="13"/>
      <c r="G139" s="13"/>
      <c r="H139" s="13"/>
      <c r="I139" s="13"/>
    </row>
    <row r="140" spans="1:9" ht="24" customHeight="1">
      <c r="A140" s="13"/>
      <c r="B140" s="13"/>
      <c r="C140" s="13"/>
      <c r="D140" s="13"/>
      <c r="E140" s="12"/>
      <c r="F140" s="13"/>
      <c r="G140" s="13"/>
      <c r="H140" s="13"/>
      <c r="I140" s="13"/>
    </row>
    <row r="141" spans="1:9" ht="24" customHeight="1">
      <c r="A141" s="13"/>
      <c r="B141" s="13"/>
      <c r="C141" s="13"/>
      <c r="D141" s="13"/>
      <c r="E141" s="12"/>
      <c r="F141" s="13"/>
      <c r="G141" s="13"/>
      <c r="H141" s="13"/>
      <c r="I141" s="13"/>
    </row>
    <row r="142" spans="1:9" ht="24" customHeight="1">
      <c r="A142" s="13"/>
      <c r="B142" s="13"/>
      <c r="C142" s="13"/>
      <c r="D142" s="13"/>
      <c r="E142" s="12"/>
      <c r="F142" s="13"/>
      <c r="G142" s="13"/>
      <c r="H142" s="13"/>
      <c r="I142" s="13"/>
    </row>
    <row r="143" spans="1:9" ht="24" customHeight="1">
      <c r="A143" s="13"/>
      <c r="B143" s="13"/>
      <c r="C143" s="13"/>
      <c r="D143" s="13"/>
      <c r="E143" s="12"/>
      <c r="F143" s="13"/>
      <c r="G143" s="13"/>
      <c r="H143" s="13"/>
      <c r="I143" s="13"/>
    </row>
    <row r="144" spans="1:9" ht="24" customHeight="1">
      <c r="A144" s="13"/>
      <c r="B144" s="13"/>
      <c r="C144" s="13"/>
      <c r="D144" s="13"/>
      <c r="E144" s="12"/>
      <c r="F144" s="13"/>
      <c r="G144" s="13"/>
      <c r="H144" s="13"/>
      <c r="I144" s="13"/>
    </row>
    <row r="145" spans="1:9" ht="24" customHeight="1">
      <c r="A145" s="13"/>
      <c r="B145" s="13"/>
      <c r="C145" s="13"/>
      <c r="D145" s="13"/>
      <c r="E145" s="12"/>
      <c r="F145" s="13"/>
      <c r="G145" s="13"/>
      <c r="H145" s="13"/>
      <c r="I145" s="13"/>
    </row>
    <row r="146" spans="1:9" ht="24" customHeight="1">
      <c r="A146" s="13"/>
      <c r="B146" s="13"/>
      <c r="C146" s="13"/>
      <c r="D146" s="13"/>
      <c r="E146" s="12"/>
      <c r="F146" s="13"/>
      <c r="G146" s="13"/>
      <c r="H146" s="13"/>
      <c r="I146" s="13"/>
    </row>
    <row r="147" spans="1:9" ht="24" customHeight="1">
      <c r="A147" s="13"/>
      <c r="B147" s="13"/>
      <c r="C147" s="13"/>
      <c r="D147" s="13"/>
      <c r="E147" s="12"/>
      <c r="F147" s="13"/>
      <c r="G147" s="13"/>
      <c r="H147" s="13"/>
      <c r="I147" s="13"/>
    </row>
    <row r="148" spans="1:9" ht="24" customHeight="1">
      <c r="A148" s="13"/>
      <c r="B148" s="13"/>
      <c r="C148" s="13"/>
      <c r="D148" s="13"/>
      <c r="E148" s="12"/>
      <c r="F148" s="13"/>
      <c r="G148" s="13"/>
      <c r="H148" s="13"/>
      <c r="I148" s="13"/>
    </row>
    <row r="149" spans="1:9" ht="24" customHeight="1">
      <c r="A149" s="13"/>
      <c r="B149" s="13"/>
      <c r="C149" s="13"/>
      <c r="D149" s="13"/>
      <c r="E149" s="12"/>
      <c r="F149" s="13"/>
      <c r="G149" s="13"/>
      <c r="H149" s="13"/>
      <c r="I149" s="13"/>
    </row>
    <row r="150" spans="1:9" ht="24" customHeight="1">
      <c r="A150" s="13"/>
      <c r="B150" s="13"/>
      <c r="C150" s="13"/>
      <c r="D150" s="13"/>
      <c r="E150" s="12"/>
      <c r="F150" s="13"/>
      <c r="G150" s="13"/>
      <c r="H150" s="13"/>
      <c r="I150" s="13"/>
    </row>
    <row r="151" spans="1:9" ht="24" customHeight="1">
      <c r="A151" s="13"/>
      <c r="B151" s="13"/>
      <c r="C151" s="13"/>
      <c r="D151" s="13"/>
      <c r="E151" s="12"/>
      <c r="F151" s="13"/>
      <c r="G151" s="13"/>
      <c r="H151" s="13"/>
      <c r="I151" s="13"/>
    </row>
    <row r="152" spans="1:9" ht="24" customHeight="1">
      <c r="A152" s="13"/>
      <c r="B152" s="13"/>
      <c r="C152" s="13"/>
      <c r="D152" s="13"/>
      <c r="E152" s="12"/>
      <c r="F152" s="13"/>
      <c r="G152" s="13"/>
      <c r="H152" s="13"/>
      <c r="I152" s="13"/>
    </row>
    <row r="153" spans="1:9" ht="15.75" customHeight="1">
      <c r="A153" s="10"/>
      <c r="B153" s="10"/>
      <c r="C153" s="10"/>
      <c r="D153" s="10"/>
      <c r="E153" s="10"/>
      <c r="F153" s="10"/>
      <c r="G153" s="10"/>
      <c r="H153" s="10"/>
      <c r="I153" s="10"/>
    </row>
    <row r="154" spans="1:9" ht="15.75" customHeight="1">
      <c r="A154" s="10"/>
      <c r="B154" s="10"/>
      <c r="C154" s="10"/>
      <c r="D154" s="10"/>
      <c r="E154" s="10"/>
      <c r="F154" s="10"/>
      <c r="G154" s="10"/>
      <c r="H154" s="10"/>
      <c r="I154" s="10"/>
    </row>
    <row r="155" spans="1:9" ht="15.75" customHeight="1">
      <c r="A155" s="10"/>
      <c r="B155" s="10"/>
      <c r="C155" s="10"/>
      <c r="D155" s="10"/>
      <c r="E155" s="10"/>
      <c r="F155" s="10"/>
      <c r="G155" s="10"/>
      <c r="H155" s="10"/>
      <c r="I155" s="10"/>
    </row>
    <row r="156" spans="1:9" ht="15.75" customHeight="1">
      <c r="A156" s="10"/>
      <c r="B156" s="10"/>
      <c r="C156" s="10"/>
      <c r="D156" s="10"/>
      <c r="E156" s="10"/>
      <c r="F156" s="10"/>
      <c r="G156" s="10"/>
      <c r="H156" s="10"/>
      <c r="I156" s="10"/>
    </row>
    <row r="157" spans="1:9" ht="15.75" customHeight="1">
      <c r="A157" s="10"/>
      <c r="B157" s="10"/>
      <c r="C157" s="10"/>
      <c r="D157" s="10"/>
      <c r="E157" s="10"/>
      <c r="F157" s="10"/>
      <c r="G157" s="10"/>
      <c r="H157" s="10"/>
      <c r="I157" s="10"/>
    </row>
    <row r="158" spans="1:9" ht="15.75" customHeight="1">
      <c r="A158" s="10"/>
      <c r="B158" s="10"/>
      <c r="C158" s="10"/>
      <c r="D158" s="10"/>
      <c r="E158" s="10"/>
      <c r="F158" s="10"/>
      <c r="G158" s="10"/>
      <c r="H158" s="10"/>
      <c r="I158" s="10"/>
    </row>
    <row r="159" spans="1:9" ht="15.75" customHeight="1">
      <c r="A159" s="10"/>
      <c r="B159" s="10"/>
      <c r="C159" s="10"/>
      <c r="D159" s="10"/>
      <c r="E159" s="10"/>
      <c r="F159" s="10"/>
      <c r="G159" s="10"/>
      <c r="H159" s="10"/>
      <c r="I159" s="10"/>
    </row>
    <row r="160" spans="1:9" ht="15.75" customHeight="1">
      <c r="A160" s="10"/>
      <c r="B160" s="10"/>
      <c r="C160" s="10"/>
      <c r="D160" s="10"/>
      <c r="E160" s="10"/>
      <c r="F160" s="10"/>
      <c r="G160" s="10"/>
      <c r="H160" s="10"/>
      <c r="I160" s="10"/>
    </row>
    <row r="161" spans="1:9" ht="15.75" customHeight="1">
      <c r="A161" s="10"/>
      <c r="B161" s="10"/>
      <c r="C161" s="10"/>
      <c r="D161" s="10"/>
      <c r="E161" s="10"/>
      <c r="F161" s="10"/>
      <c r="G161" s="10"/>
      <c r="H161" s="10"/>
      <c r="I161" s="10"/>
    </row>
    <row r="162" spans="1:9" ht="15.75" customHeight="1">
      <c r="A162" s="10"/>
      <c r="B162" s="10"/>
      <c r="C162" s="10"/>
      <c r="D162" s="10"/>
      <c r="E162" s="10"/>
      <c r="F162" s="10"/>
      <c r="G162" s="10"/>
      <c r="H162" s="10"/>
      <c r="I162" s="10"/>
    </row>
    <row r="163" spans="1:9" ht="15.75" customHeight="1">
      <c r="A163" s="10"/>
      <c r="B163" s="10"/>
      <c r="C163" s="10"/>
      <c r="D163" s="10"/>
      <c r="E163" s="10"/>
      <c r="F163" s="10"/>
      <c r="G163" s="10"/>
      <c r="H163" s="10"/>
      <c r="I163" s="10"/>
    </row>
    <row r="164" spans="1:9" ht="15.75" customHeight="1">
      <c r="A164" s="10"/>
      <c r="B164" s="10"/>
      <c r="C164" s="10"/>
      <c r="D164" s="10"/>
      <c r="E164" s="10"/>
      <c r="F164" s="10"/>
      <c r="G164" s="10"/>
      <c r="H164" s="10"/>
      <c r="I164" s="10"/>
    </row>
    <row r="165" spans="1:9" ht="15.75" customHeight="1">
      <c r="A165" s="10"/>
      <c r="B165" s="10"/>
      <c r="C165" s="10"/>
      <c r="D165" s="10"/>
      <c r="E165" s="10"/>
      <c r="F165" s="10"/>
      <c r="G165" s="10"/>
      <c r="H165" s="10"/>
      <c r="I165" s="10"/>
    </row>
    <row r="166" spans="1:9" ht="15.75" customHeight="1">
      <c r="A166" s="10"/>
      <c r="B166" s="10"/>
      <c r="C166" s="10"/>
      <c r="D166" s="10"/>
      <c r="E166" s="10"/>
      <c r="F166" s="10"/>
      <c r="G166" s="10"/>
      <c r="H166" s="10"/>
      <c r="I166" s="10"/>
    </row>
    <row r="167" spans="1:9" ht="15.75" customHeight="1">
      <c r="A167" s="10"/>
      <c r="B167" s="10"/>
      <c r="C167" s="10"/>
      <c r="D167" s="10"/>
      <c r="E167" s="10"/>
      <c r="F167" s="10"/>
      <c r="G167" s="10"/>
      <c r="H167" s="10"/>
      <c r="I167" s="10"/>
    </row>
    <row r="168" spans="1:9" ht="15.75" customHeight="1">
      <c r="A168" s="10"/>
      <c r="B168" s="10"/>
      <c r="C168" s="10"/>
      <c r="D168" s="10"/>
      <c r="E168" s="10"/>
      <c r="F168" s="10"/>
      <c r="G168" s="10"/>
      <c r="H168" s="10"/>
      <c r="I168" s="10"/>
    </row>
    <row r="169" spans="1:9" ht="15.75" customHeight="1">
      <c r="A169" s="10"/>
      <c r="B169" s="10"/>
      <c r="C169" s="10"/>
      <c r="D169" s="10"/>
      <c r="E169" s="10"/>
      <c r="F169" s="10"/>
      <c r="G169" s="10"/>
      <c r="H169" s="10"/>
      <c r="I169" s="10"/>
    </row>
    <row r="170" spans="1:9" ht="15.75" customHeight="1">
      <c r="A170" s="10"/>
      <c r="B170" s="10"/>
      <c r="C170" s="10"/>
      <c r="D170" s="10"/>
      <c r="E170" s="10"/>
      <c r="F170" s="10"/>
      <c r="G170" s="10"/>
      <c r="H170" s="10"/>
      <c r="I170" s="10"/>
    </row>
    <row r="171" spans="1:9" ht="15.75" customHeight="1">
      <c r="A171" s="10"/>
      <c r="B171" s="10"/>
      <c r="C171" s="10"/>
      <c r="D171" s="10"/>
      <c r="E171" s="10"/>
      <c r="F171" s="10"/>
      <c r="G171" s="10"/>
      <c r="H171" s="10"/>
      <c r="I171" s="10"/>
    </row>
    <row r="172" spans="1:9" ht="15.75" customHeight="1">
      <c r="A172" s="10"/>
      <c r="B172" s="10"/>
      <c r="C172" s="10"/>
      <c r="D172" s="10"/>
      <c r="E172" s="10"/>
      <c r="F172" s="10"/>
      <c r="G172" s="10"/>
      <c r="H172" s="10"/>
      <c r="I172" s="10"/>
    </row>
    <row r="173" spans="1:9" ht="15.75" customHeight="1">
      <c r="A173" s="10"/>
      <c r="B173" s="10"/>
      <c r="C173" s="10"/>
      <c r="D173" s="10"/>
      <c r="E173" s="10"/>
      <c r="F173" s="10"/>
      <c r="G173" s="10"/>
      <c r="H173" s="10"/>
      <c r="I173" s="10"/>
    </row>
    <row r="174" spans="1:9" ht="15.75" customHeight="1">
      <c r="A174" s="10"/>
      <c r="B174" s="10"/>
      <c r="C174" s="10"/>
      <c r="D174" s="10"/>
      <c r="E174" s="10"/>
      <c r="F174" s="10"/>
      <c r="G174" s="10"/>
      <c r="H174" s="10"/>
      <c r="I174" s="10"/>
    </row>
    <row r="175" spans="1:9" ht="15.75" customHeight="1">
      <c r="A175" s="10"/>
      <c r="B175" s="10"/>
      <c r="C175" s="10"/>
      <c r="D175" s="10"/>
      <c r="E175" s="10"/>
      <c r="F175" s="10"/>
      <c r="G175" s="10"/>
      <c r="H175" s="10"/>
      <c r="I175" s="10"/>
    </row>
    <row r="176" spans="1:9" ht="15.75" customHeight="1">
      <c r="A176" s="10"/>
      <c r="B176" s="10"/>
      <c r="C176" s="10"/>
      <c r="D176" s="10"/>
      <c r="E176" s="10"/>
      <c r="F176" s="10"/>
      <c r="G176" s="10"/>
      <c r="H176" s="10"/>
      <c r="I176" s="10"/>
    </row>
    <row r="177" spans="1:9" ht="15.75" customHeight="1">
      <c r="A177" s="10"/>
      <c r="B177" s="10"/>
      <c r="C177" s="10"/>
      <c r="D177" s="10"/>
      <c r="E177" s="10"/>
      <c r="F177" s="10"/>
      <c r="G177" s="10"/>
      <c r="H177" s="10"/>
      <c r="I177" s="10"/>
    </row>
    <row r="178" spans="1:9" ht="15.75" customHeight="1">
      <c r="A178" s="10"/>
      <c r="B178" s="10"/>
      <c r="C178" s="10"/>
      <c r="D178" s="10"/>
      <c r="E178" s="10"/>
      <c r="F178" s="10"/>
      <c r="G178" s="10"/>
      <c r="H178" s="10"/>
      <c r="I178" s="10"/>
    </row>
    <row r="179" spans="1:9" ht="15.75" customHeight="1">
      <c r="A179" s="10"/>
      <c r="B179" s="10"/>
      <c r="C179" s="10"/>
      <c r="D179" s="10"/>
      <c r="E179" s="10"/>
      <c r="F179" s="10"/>
      <c r="G179" s="10"/>
      <c r="H179" s="10"/>
      <c r="I179" s="10"/>
    </row>
    <row r="180" spans="1:9" ht="15.75" customHeight="1">
      <c r="A180" s="10"/>
      <c r="B180" s="10"/>
      <c r="C180" s="10"/>
      <c r="D180" s="10"/>
      <c r="E180" s="10"/>
      <c r="F180" s="10"/>
      <c r="G180" s="10"/>
      <c r="H180" s="10"/>
      <c r="I180" s="10"/>
    </row>
    <row r="181" spans="1:9" ht="15.75" customHeight="1">
      <c r="A181" s="10"/>
      <c r="B181" s="10"/>
      <c r="C181" s="10"/>
      <c r="D181" s="10"/>
      <c r="E181" s="10"/>
      <c r="F181" s="10"/>
      <c r="G181" s="10"/>
      <c r="H181" s="10"/>
      <c r="I181" s="10"/>
    </row>
    <row r="182" spans="1:9" ht="15.75" customHeight="1">
      <c r="A182" s="10"/>
      <c r="B182" s="10"/>
      <c r="C182" s="10"/>
      <c r="D182" s="10"/>
      <c r="E182" s="10"/>
      <c r="F182" s="10"/>
      <c r="G182" s="10"/>
      <c r="H182" s="10"/>
      <c r="I182" s="10"/>
    </row>
    <row r="183" spans="1:9" ht="15.75" customHeight="1">
      <c r="A183" s="10"/>
      <c r="B183" s="10"/>
      <c r="C183" s="10"/>
      <c r="D183" s="10"/>
      <c r="E183" s="10"/>
      <c r="F183" s="10"/>
      <c r="G183" s="10"/>
      <c r="H183" s="10"/>
      <c r="I183" s="10"/>
    </row>
    <row r="184" spans="1:9" ht="15.75" customHeight="1">
      <c r="A184" s="10"/>
      <c r="B184" s="10"/>
      <c r="C184" s="10"/>
      <c r="D184" s="10"/>
      <c r="E184" s="10"/>
      <c r="F184" s="10"/>
      <c r="G184" s="10"/>
      <c r="H184" s="10"/>
      <c r="I184" s="10"/>
    </row>
    <row r="185" spans="1:9" ht="15.75" customHeight="1">
      <c r="A185" s="10"/>
      <c r="B185" s="10"/>
      <c r="C185" s="10"/>
      <c r="D185" s="10"/>
      <c r="E185" s="10"/>
      <c r="F185" s="10"/>
      <c r="G185" s="10"/>
      <c r="H185" s="10"/>
      <c r="I185" s="10"/>
    </row>
    <row r="186" spans="1:9" ht="15.75" customHeight="1">
      <c r="A186" s="10"/>
      <c r="B186" s="10"/>
      <c r="C186" s="10"/>
      <c r="D186" s="10"/>
      <c r="E186" s="10"/>
      <c r="F186" s="10"/>
      <c r="G186" s="10"/>
      <c r="H186" s="10"/>
      <c r="I186" s="10"/>
    </row>
    <row r="187" spans="1:9" ht="15.75" customHeight="1">
      <c r="A187" s="10"/>
      <c r="B187" s="10"/>
      <c r="C187" s="10"/>
      <c r="D187" s="10"/>
      <c r="E187" s="10"/>
      <c r="F187" s="10"/>
      <c r="G187" s="10"/>
      <c r="H187" s="10"/>
      <c r="I187" s="10"/>
    </row>
    <row r="188" spans="1:9" ht="15.75" customHeight="1">
      <c r="A188" s="10"/>
      <c r="B188" s="10"/>
      <c r="C188" s="10"/>
      <c r="D188" s="10"/>
      <c r="E188" s="10"/>
      <c r="F188" s="10"/>
      <c r="G188" s="10"/>
      <c r="H188" s="10"/>
      <c r="I188" s="10"/>
    </row>
    <row r="189" spans="1:9" ht="15.75" customHeight="1">
      <c r="A189" s="10"/>
      <c r="B189" s="10"/>
      <c r="C189" s="10"/>
      <c r="D189" s="10"/>
      <c r="E189" s="10"/>
      <c r="F189" s="10"/>
      <c r="G189" s="10"/>
      <c r="H189" s="10"/>
      <c r="I189" s="10"/>
    </row>
    <row r="190" spans="1:9" ht="15.75" customHeight="1">
      <c r="A190" s="10"/>
      <c r="B190" s="10"/>
      <c r="C190" s="10"/>
      <c r="D190" s="10"/>
      <c r="E190" s="10"/>
      <c r="F190" s="10"/>
      <c r="G190" s="10"/>
      <c r="H190" s="10"/>
      <c r="I190" s="10"/>
    </row>
    <row r="191" spans="1:9" ht="15.75" customHeight="1">
      <c r="A191" s="10"/>
      <c r="B191" s="10"/>
      <c r="C191" s="10"/>
      <c r="D191" s="10"/>
      <c r="E191" s="10"/>
      <c r="F191" s="10"/>
      <c r="G191" s="10"/>
      <c r="H191" s="10"/>
      <c r="I191" s="10"/>
    </row>
    <row r="192" spans="1:9" ht="15.75" customHeight="1">
      <c r="A192" s="10"/>
      <c r="B192" s="10"/>
      <c r="C192" s="10"/>
      <c r="D192" s="10"/>
      <c r="E192" s="10"/>
      <c r="F192" s="10"/>
      <c r="G192" s="10"/>
      <c r="H192" s="10"/>
      <c r="I192" s="10"/>
    </row>
    <row r="193" spans="1:9" ht="15.75" customHeight="1">
      <c r="A193" s="10"/>
      <c r="B193" s="10"/>
      <c r="C193" s="10"/>
      <c r="D193" s="10"/>
      <c r="E193" s="10"/>
      <c r="F193" s="10"/>
      <c r="G193" s="10"/>
      <c r="H193" s="10"/>
      <c r="I193" s="10"/>
    </row>
    <row r="194" spans="1:9" ht="15.75" customHeight="1">
      <c r="A194" s="10"/>
      <c r="B194" s="10"/>
      <c r="C194" s="10"/>
      <c r="D194" s="10"/>
      <c r="E194" s="10"/>
      <c r="F194" s="10"/>
      <c r="G194" s="10"/>
      <c r="H194" s="10"/>
      <c r="I194" s="10"/>
    </row>
    <row r="195" spans="1:9" ht="15.75" customHeight="1">
      <c r="A195" s="10"/>
      <c r="B195" s="10"/>
      <c r="C195" s="10"/>
      <c r="D195" s="10"/>
      <c r="E195" s="10"/>
      <c r="F195" s="10"/>
      <c r="G195" s="10"/>
      <c r="H195" s="10"/>
      <c r="I195" s="10"/>
    </row>
    <row r="196" spans="1:9" ht="15.75" customHeight="1">
      <c r="A196" s="10"/>
      <c r="B196" s="10"/>
      <c r="C196" s="10"/>
      <c r="D196" s="10"/>
      <c r="E196" s="10"/>
      <c r="F196" s="10"/>
      <c r="G196" s="10"/>
      <c r="H196" s="10"/>
      <c r="I196" s="10"/>
    </row>
    <row r="197" spans="1:9" ht="15.75" customHeight="1">
      <c r="A197" s="10"/>
      <c r="B197" s="10"/>
      <c r="C197" s="10"/>
      <c r="D197" s="10"/>
      <c r="E197" s="10"/>
      <c r="F197" s="10"/>
      <c r="G197" s="10"/>
      <c r="H197" s="10"/>
      <c r="I197" s="10"/>
    </row>
    <row r="198" spans="1:9" ht="15.75" customHeight="1">
      <c r="A198" s="10"/>
      <c r="B198" s="10"/>
      <c r="C198" s="10"/>
      <c r="D198" s="10"/>
      <c r="E198" s="10"/>
      <c r="F198" s="10"/>
      <c r="G198" s="10"/>
      <c r="H198" s="10"/>
      <c r="I198" s="10"/>
    </row>
    <row r="199" spans="1:9" ht="15.75" customHeight="1">
      <c r="A199" s="10"/>
      <c r="B199" s="10"/>
      <c r="C199" s="10"/>
      <c r="D199" s="10"/>
      <c r="E199" s="10"/>
      <c r="F199" s="10"/>
      <c r="G199" s="10"/>
      <c r="H199" s="10"/>
      <c r="I199" s="10"/>
    </row>
    <row r="200" spans="1:9" ht="15.75" customHeight="1">
      <c r="A200" s="10"/>
      <c r="B200" s="10"/>
      <c r="C200" s="10"/>
      <c r="D200" s="10"/>
      <c r="E200" s="10"/>
      <c r="F200" s="10"/>
      <c r="G200" s="10"/>
      <c r="H200" s="10"/>
      <c r="I200" s="10"/>
    </row>
    <row r="201" spans="1:9" ht="15.75" customHeight="1">
      <c r="A201" s="10"/>
      <c r="B201" s="10"/>
      <c r="C201" s="10"/>
      <c r="D201" s="10"/>
      <c r="E201" s="10"/>
      <c r="F201" s="10"/>
      <c r="G201" s="10"/>
      <c r="H201" s="10"/>
      <c r="I201" s="10"/>
    </row>
    <row r="202" spans="1:9" ht="15.75" customHeight="1">
      <c r="A202" s="10"/>
      <c r="B202" s="10"/>
      <c r="C202" s="10"/>
      <c r="D202" s="10"/>
      <c r="E202" s="10"/>
      <c r="F202" s="10"/>
      <c r="G202" s="10"/>
      <c r="H202" s="10"/>
      <c r="I202" s="10"/>
    </row>
    <row r="203" spans="1:9" ht="15.75" customHeight="1">
      <c r="A203" s="10"/>
      <c r="B203" s="10"/>
      <c r="C203" s="10"/>
      <c r="D203" s="10"/>
      <c r="E203" s="10"/>
      <c r="F203" s="10"/>
      <c r="G203" s="10"/>
      <c r="H203" s="10"/>
      <c r="I203" s="10"/>
    </row>
    <row r="204" spans="1:9" ht="15.75" customHeight="1">
      <c r="A204" s="10"/>
      <c r="B204" s="10"/>
      <c r="C204" s="10"/>
      <c r="D204" s="10"/>
      <c r="E204" s="10"/>
      <c r="F204" s="10"/>
      <c r="G204" s="10"/>
      <c r="H204" s="10"/>
      <c r="I204" s="10"/>
    </row>
    <row r="205" spans="1:9" ht="15.75" customHeight="1">
      <c r="A205" s="10"/>
      <c r="B205" s="10"/>
      <c r="C205" s="10"/>
      <c r="D205" s="10"/>
      <c r="E205" s="10"/>
      <c r="F205" s="10"/>
      <c r="G205" s="10"/>
      <c r="H205" s="10"/>
      <c r="I205" s="10"/>
    </row>
    <row r="206" spans="1:9" ht="15.75" customHeight="1">
      <c r="A206" s="10"/>
      <c r="B206" s="10"/>
      <c r="C206" s="10"/>
      <c r="D206" s="10"/>
      <c r="E206" s="10"/>
      <c r="F206" s="10"/>
      <c r="G206" s="10"/>
      <c r="H206" s="10"/>
      <c r="I206" s="10"/>
    </row>
    <row r="207" spans="1:9" ht="15.75" customHeight="1">
      <c r="A207" s="10"/>
      <c r="B207" s="10"/>
      <c r="C207" s="10"/>
      <c r="D207" s="10"/>
      <c r="E207" s="10"/>
      <c r="F207" s="10"/>
      <c r="G207" s="10"/>
      <c r="H207" s="10"/>
      <c r="I207" s="10"/>
    </row>
    <row r="208" spans="1:9" ht="15.75" customHeight="1">
      <c r="A208" s="10"/>
      <c r="B208" s="10"/>
      <c r="C208" s="10"/>
      <c r="D208" s="10"/>
      <c r="E208" s="10"/>
      <c r="F208" s="10"/>
      <c r="G208" s="10"/>
      <c r="H208" s="10"/>
      <c r="I208" s="10"/>
    </row>
    <row r="209" spans="1:9" ht="15.75" customHeight="1">
      <c r="A209" s="10"/>
      <c r="B209" s="10"/>
      <c r="C209" s="10"/>
      <c r="D209" s="10"/>
      <c r="E209" s="10"/>
      <c r="F209" s="10"/>
      <c r="G209" s="10"/>
      <c r="H209" s="10"/>
      <c r="I209" s="10"/>
    </row>
    <row r="210" spans="1:9" ht="15.75" customHeight="1">
      <c r="A210" s="10"/>
      <c r="B210" s="10"/>
      <c r="C210" s="10"/>
      <c r="D210" s="10"/>
      <c r="E210" s="10"/>
      <c r="F210" s="10"/>
      <c r="G210" s="10"/>
      <c r="H210" s="10"/>
      <c r="I210" s="10"/>
    </row>
    <row r="211" spans="1:9" ht="15.75" customHeight="1">
      <c r="A211" s="10"/>
      <c r="B211" s="10"/>
      <c r="C211" s="10"/>
      <c r="D211" s="10"/>
      <c r="E211" s="10"/>
      <c r="F211" s="10"/>
      <c r="G211" s="10"/>
      <c r="H211" s="10"/>
      <c r="I211" s="10"/>
    </row>
    <row r="212" spans="1:9" ht="15.75" customHeight="1">
      <c r="A212" s="10"/>
      <c r="B212" s="10"/>
      <c r="C212" s="10"/>
      <c r="D212" s="10"/>
      <c r="E212" s="10"/>
      <c r="F212" s="10"/>
      <c r="G212" s="10"/>
      <c r="H212" s="10"/>
      <c r="I212" s="10"/>
    </row>
    <row r="213" spans="1:9" ht="15.75" customHeight="1">
      <c r="A213" s="10"/>
      <c r="B213" s="10"/>
      <c r="C213" s="10"/>
      <c r="D213" s="10"/>
      <c r="E213" s="10"/>
      <c r="F213" s="10"/>
      <c r="G213" s="10"/>
      <c r="H213" s="10"/>
      <c r="I213" s="10"/>
    </row>
    <row r="214" spans="1:9" ht="15.75" customHeight="1">
      <c r="A214" s="10"/>
      <c r="B214" s="10"/>
      <c r="C214" s="10"/>
      <c r="D214" s="10"/>
      <c r="E214" s="10"/>
      <c r="F214" s="10"/>
      <c r="G214" s="10"/>
      <c r="H214" s="10"/>
      <c r="I214" s="10"/>
    </row>
    <row r="215" spans="1:9" ht="15.75" customHeight="1">
      <c r="A215" s="10"/>
      <c r="B215" s="10"/>
      <c r="C215" s="10"/>
      <c r="D215" s="10"/>
      <c r="E215" s="10"/>
      <c r="F215" s="10"/>
      <c r="G215" s="10"/>
      <c r="H215" s="10"/>
      <c r="I215" s="10"/>
    </row>
    <row r="216" spans="1:9" ht="15.75" customHeight="1">
      <c r="A216" s="10"/>
      <c r="B216" s="10"/>
      <c r="C216" s="10"/>
      <c r="D216" s="10"/>
      <c r="E216" s="10"/>
      <c r="F216" s="10"/>
      <c r="G216" s="10"/>
      <c r="H216" s="10"/>
      <c r="I216" s="10"/>
    </row>
    <row r="217" spans="1:9" ht="15.75" customHeight="1">
      <c r="A217" s="10"/>
      <c r="B217" s="10"/>
      <c r="C217" s="10"/>
      <c r="D217" s="10"/>
      <c r="E217" s="10"/>
      <c r="F217" s="10"/>
      <c r="G217" s="10"/>
      <c r="H217" s="10"/>
      <c r="I217" s="10"/>
    </row>
    <row r="218" spans="1:9" ht="15.75" customHeight="1">
      <c r="A218" s="10"/>
      <c r="B218" s="10"/>
      <c r="C218" s="10"/>
      <c r="D218" s="10"/>
      <c r="E218" s="10"/>
      <c r="F218" s="10"/>
      <c r="G218" s="10"/>
      <c r="H218" s="10"/>
      <c r="I218" s="10"/>
    </row>
    <row r="219" spans="1:9" ht="15.75" customHeight="1">
      <c r="A219" s="10"/>
      <c r="B219" s="10"/>
      <c r="C219" s="10"/>
      <c r="D219" s="10"/>
      <c r="E219" s="10"/>
      <c r="F219" s="10"/>
      <c r="G219" s="10"/>
      <c r="H219" s="10"/>
      <c r="I219" s="10"/>
    </row>
    <row r="220" spans="1:9" ht="15.75" customHeight="1">
      <c r="A220" s="10"/>
      <c r="B220" s="10"/>
      <c r="C220" s="10"/>
      <c r="D220" s="10"/>
      <c r="E220" s="10"/>
      <c r="F220" s="10"/>
      <c r="G220" s="10"/>
      <c r="H220" s="10"/>
      <c r="I220" s="10"/>
    </row>
    <row r="221" spans="1:9" ht="15.75" customHeight="1">
      <c r="A221" s="10"/>
      <c r="B221" s="10"/>
      <c r="C221" s="10"/>
      <c r="D221" s="10"/>
      <c r="E221" s="10"/>
      <c r="F221" s="10"/>
      <c r="G221" s="10"/>
      <c r="H221" s="10"/>
      <c r="I221" s="10"/>
    </row>
    <row r="222" spans="1:9" ht="15.75" customHeight="1">
      <c r="A222" s="10"/>
      <c r="B222" s="10"/>
      <c r="C222" s="10"/>
      <c r="D222" s="10"/>
      <c r="E222" s="10"/>
      <c r="F222" s="10"/>
      <c r="G222" s="10"/>
      <c r="H222" s="10"/>
      <c r="I222" s="10"/>
    </row>
    <row r="223" spans="1:9" ht="15.75" customHeight="1">
      <c r="A223" s="10"/>
      <c r="B223" s="10"/>
      <c r="C223" s="10"/>
      <c r="D223" s="10"/>
      <c r="E223" s="10"/>
      <c r="F223" s="10"/>
      <c r="G223" s="10"/>
      <c r="H223" s="10"/>
      <c r="I223" s="10"/>
    </row>
    <row r="224" spans="1:9" ht="15.75" customHeight="1">
      <c r="A224" s="10"/>
      <c r="B224" s="10"/>
      <c r="C224" s="10"/>
      <c r="D224" s="10"/>
      <c r="E224" s="10"/>
      <c r="F224" s="10"/>
      <c r="G224" s="10"/>
      <c r="H224" s="10"/>
      <c r="I224" s="10"/>
    </row>
    <row r="225" spans="1:9" ht="15.75" customHeight="1">
      <c r="A225" s="10"/>
      <c r="B225" s="10"/>
      <c r="C225" s="10"/>
      <c r="D225" s="10"/>
      <c r="E225" s="10"/>
      <c r="F225" s="10"/>
      <c r="G225" s="10"/>
      <c r="H225" s="10"/>
      <c r="I225" s="10"/>
    </row>
    <row r="226" spans="1:9" ht="15.75" customHeight="1">
      <c r="A226" s="10"/>
      <c r="B226" s="10"/>
      <c r="C226" s="10"/>
      <c r="D226" s="10"/>
      <c r="E226" s="10"/>
      <c r="F226" s="10"/>
      <c r="G226" s="10"/>
      <c r="H226" s="10"/>
      <c r="I226" s="10"/>
    </row>
    <row r="227" spans="1:9" ht="15.75" customHeight="1">
      <c r="A227" s="10"/>
      <c r="B227" s="10"/>
      <c r="C227" s="10"/>
      <c r="D227" s="10"/>
      <c r="E227" s="10"/>
      <c r="F227" s="10"/>
      <c r="G227" s="10"/>
      <c r="H227" s="10"/>
      <c r="I227" s="10"/>
    </row>
    <row r="228" spans="1:9" ht="15.75" customHeight="1">
      <c r="A228" s="10"/>
      <c r="B228" s="10"/>
      <c r="C228" s="10"/>
      <c r="D228" s="10"/>
      <c r="E228" s="10"/>
      <c r="F228" s="10"/>
      <c r="G228" s="10"/>
      <c r="H228" s="10"/>
      <c r="I228" s="10"/>
    </row>
    <row r="229" spans="1:9" ht="15.75" customHeight="1">
      <c r="A229" s="10"/>
      <c r="B229" s="10"/>
      <c r="C229" s="10"/>
      <c r="D229" s="10"/>
      <c r="E229" s="10"/>
      <c r="F229" s="10"/>
      <c r="G229" s="10"/>
      <c r="H229" s="10"/>
      <c r="I229" s="10"/>
    </row>
    <row r="230" spans="1:9" ht="15.75" customHeight="1">
      <c r="A230" s="10"/>
      <c r="B230" s="10"/>
      <c r="C230" s="10"/>
      <c r="D230" s="10"/>
      <c r="E230" s="10"/>
      <c r="F230" s="10"/>
      <c r="G230" s="10"/>
      <c r="H230" s="10"/>
      <c r="I230" s="10"/>
    </row>
    <row r="231" spans="1:9" ht="15.75" customHeight="1">
      <c r="A231" s="10"/>
      <c r="B231" s="10"/>
      <c r="C231" s="10"/>
      <c r="D231" s="10"/>
      <c r="E231" s="10"/>
      <c r="F231" s="10"/>
      <c r="G231" s="10"/>
      <c r="H231" s="10"/>
      <c r="I231" s="10"/>
    </row>
    <row r="232" spans="1:9" ht="15.75" customHeight="1">
      <c r="A232" s="10"/>
      <c r="B232" s="10"/>
      <c r="C232" s="10"/>
      <c r="D232" s="10"/>
      <c r="E232" s="10"/>
      <c r="F232" s="10"/>
      <c r="G232" s="10"/>
      <c r="H232" s="10"/>
      <c r="I232" s="10"/>
    </row>
    <row r="233" spans="1:9" ht="15.75" customHeight="1">
      <c r="A233" s="10"/>
      <c r="B233" s="10"/>
      <c r="C233" s="10"/>
      <c r="D233" s="10"/>
      <c r="E233" s="10"/>
      <c r="F233" s="10"/>
      <c r="G233" s="10"/>
      <c r="H233" s="10"/>
      <c r="I233" s="10"/>
    </row>
    <row r="234" spans="1:9" ht="15.75" customHeight="1">
      <c r="A234" s="10"/>
      <c r="B234" s="10"/>
      <c r="C234" s="10"/>
      <c r="D234" s="10"/>
      <c r="E234" s="10"/>
      <c r="F234" s="10"/>
      <c r="G234" s="10"/>
      <c r="H234" s="10"/>
      <c r="I234" s="10"/>
    </row>
    <row r="235" spans="1:9" ht="15.75" customHeight="1">
      <c r="A235" s="10"/>
      <c r="B235" s="10"/>
      <c r="C235" s="10"/>
      <c r="D235" s="10"/>
      <c r="E235" s="10"/>
      <c r="F235" s="10"/>
      <c r="G235" s="10"/>
      <c r="H235" s="10"/>
      <c r="I235" s="10"/>
    </row>
    <row r="236" spans="1:9" ht="15.75" customHeight="1">
      <c r="A236" s="10"/>
      <c r="B236" s="10"/>
      <c r="C236" s="10"/>
      <c r="D236" s="10"/>
      <c r="E236" s="10"/>
      <c r="F236" s="10"/>
      <c r="G236" s="10"/>
      <c r="H236" s="10"/>
      <c r="I236" s="10"/>
    </row>
    <row r="237" spans="1:9" ht="15.75" customHeight="1">
      <c r="A237" s="10"/>
      <c r="B237" s="10"/>
      <c r="C237" s="10"/>
      <c r="D237" s="10"/>
      <c r="E237" s="10"/>
      <c r="F237" s="10"/>
      <c r="G237" s="10"/>
      <c r="H237" s="10"/>
      <c r="I237" s="10"/>
    </row>
    <row r="238" spans="1:9" ht="15.75" customHeight="1">
      <c r="A238" s="10"/>
      <c r="B238" s="10"/>
      <c r="C238" s="10"/>
      <c r="D238" s="10"/>
      <c r="E238" s="10"/>
      <c r="F238" s="10"/>
      <c r="G238" s="10"/>
      <c r="H238" s="10"/>
      <c r="I238" s="10"/>
    </row>
    <row r="239" spans="1:9" ht="15.75" customHeight="1">
      <c r="A239" s="10"/>
      <c r="B239" s="10"/>
      <c r="C239" s="10"/>
      <c r="D239" s="10"/>
      <c r="E239" s="10"/>
      <c r="F239" s="10"/>
      <c r="G239" s="10"/>
      <c r="H239" s="10"/>
      <c r="I239" s="10"/>
    </row>
    <row r="240" spans="1:9" ht="15.75" customHeight="1">
      <c r="A240" s="10"/>
      <c r="B240" s="10"/>
      <c r="C240" s="10"/>
      <c r="D240" s="10"/>
      <c r="E240" s="10"/>
      <c r="F240" s="10"/>
      <c r="G240" s="10"/>
      <c r="H240" s="10"/>
      <c r="I240" s="10"/>
    </row>
    <row r="241" spans="1:9" ht="15.75" customHeight="1">
      <c r="A241" s="10"/>
      <c r="B241" s="10"/>
      <c r="C241" s="10"/>
      <c r="D241" s="10"/>
      <c r="E241" s="10"/>
      <c r="F241" s="10"/>
      <c r="G241" s="10"/>
      <c r="H241" s="10"/>
      <c r="I241" s="10"/>
    </row>
    <row r="242" spans="1:9" ht="15.75" customHeight="1">
      <c r="A242" s="10"/>
      <c r="B242" s="10"/>
      <c r="C242" s="10"/>
      <c r="D242" s="10"/>
      <c r="E242" s="10"/>
      <c r="F242" s="10"/>
      <c r="G242" s="10"/>
      <c r="H242" s="10"/>
      <c r="I242" s="10"/>
    </row>
    <row r="243" spans="1:9" ht="15.75" customHeight="1">
      <c r="A243" s="10"/>
      <c r="B243" s="10"/>
      <c r="C243" s="10"/>
      <c r="D243" s="10"/>
      <c r="E243" s="10"/>
      <c r="F243" s="10"/>
      <c r="G243" s="10"/>
      <c r="H243" s="10"/>
      <c r="I243" s="10"/>
    </row>
    <row r="244" spans="1:9" ht="15.75" customHeight="1">
      <c r="A244" s="10"/>
      <c r="B244" s="10"/>
      <c r="C244" s="10"/>
      <c r="D244" s="10"/>
      <c r="E244" s="10"/>
      <c r="F244" s="10"/>
      <c r="G244" s="10"/>
      <c r="H244" s="10"/>
      <c r="I244" s="10"/>
    </row>
    <row r="245" spans="1:9" ht="15.75" customHeight="1">
      <c r="A245" s="10"/>
      <c r="B245" s="10"/>
      <c r="C245" s="10"/>
      <c r="D245" s="10"/>
      <c r="E245" s="10"/>
      <c r="F245" s="10"/>
      <c r="G245" s="10"/>
      <c r="H245" s="10"/>
      <c r="I245" s="10"/>
    </row>
    <row r="246" spans="1:9" ht="15.75" customHeight="1">
      <c r="A246" s="10"/>
      <c r="B246" s="10"/>
      <c r="C246" s="10"/>
      <c r="D246" s="10"/>
      <c r="E246" s="10"/>
      <c r="F246" s="10"/>
      <c r="G246" s="10"/>
      <c r="H246" s="10"/>
      <c r="I246" s="10"/>
    </row>
    <row r="247" spans="1:9" ht="15.75" customHeight="1">
      <c r="A247" s="10"/>
      <c r="B247" s="10"/>
      <c r="C247" s="10"/>
      <c r="D247" s="10"/>
      <c r="E247" s="10"/>
      <c r="F247" s="10"/>
      <c r="G247" s="10"/>
      <c r="H247" s="10"/>
      <c r="I247" s="10"/>
    </row>
    <row r="248" spans="1:9" ht="15.75" customHeight="1">
      <c r="A248" s="10"/>
      <c r="B248" s="10"/>
      <c r="C248" s="10"/>
      <c r="D248" s="10"/>
      <c r="E248" s="10"/>
      <c r="F248" s="10"/>
      <c r="G248" s="10"/>
      <c r="H248" s="10"/>
      <c r="I248" s="10"/>
    </row>
    <row r="249" spans="1:9" ht="15.75" customHeight="1">
      <c r="A249" s="10"/>
      <c r="B249" s="10"/>
      <c r="C249" s="10"/>
      <c r="D249" s="10"/>
      <c r="E249" s="10"/>
      <c r="F249" s="10"/>
      <c r="G249" s="10"/>
      <c r="H249" s="10"/>
      <c r="I249" s="10"/>
    </row>
    <row r="250" spans="1:9" ht="15.75" customHeight="1">
      <c r="A250" s="10"/>
      <c r="B250" s="10"/>
      <c r="C250" s="10"/>
      <c r="D250" s="10"/>
      <c r="E250" s="10"/>
      <c r="F250" s="10"/>
      <c r="G250" s="10"/>
      <c r="H250" s="10"/>
      <c r="I250" s="10"/>
    </row>
    <row r="251" spans="1:9" ht="15.75" customHeight="1">
      <c r="A251" s="10"/>
      <c r="B251" s="10"/>
      <c r="C251" s="10"/>
      <c r="D251" s="10"/>
      <c r="E251" s="10"/>
      <c r="F251" s="10"/>
      <c r="G251" s="10"/>
      <c r="H251" s="10"/>
      <c r="I251" s="10"/>
    </row>
    <row r="252" spans="1:9" ht="15.75" customHeight="1">
      <c r="A252" s="10"/>
      <c r="B252" s="10"/>
      <c r="C252" s="10"/>
      <c r="D252" s="10"/>
      <c r="E252" s="10"/>
      <c r="F252" s="10"/>
      <c r="G252" s="10"/>
      <c r="H252" s="10"/>
      <c r="I252" s="10"/>
    </row>
    <row r="253" spans="1:9" ht="15.75" customHeight="1">
      <c r="A253" s="10"/>
      <c r="B253" s="10"/>
      <c r="C253" s="10"/>
      <c r="D253" s="10"/>
      <c r="E253" s="10"/>
      <c r="F253" s="10"/>
      <c r="G253" s="10"/>
      <c r="H253" s="10"/>
      <c r="I253" s="10"/>
    </row>
    <row r="254" spans="1:9" ht="15.75" customHeight="1">
      <c r="A254" s="10"/>
      <c r="B254" s="10"/>
      <c r="C254" s="10"/>
      <c r="D254" s="10"/>
      <c r="E254" s="10"/>
      <c r="F254" s="10"/>
      <c r="G254" s="10"/>
      <c r="H254" s="10"/>
      <c r="I254" s="10"/>
    </row>
    <row r="255" spans="1:9" ht="15.75" customHeight="1">
      <c r="A255" s="10"/>
      <c r="B255" s="10"/>
      <c r="C255" s="10"/>
      <c r="D255" s="10"/>
      <c r="E255" s="10"/>
      <c r="F255" s="10"/>
      <c r="G255" s="10"/>
      <c r="H255" s="10"/>
      <c r="I255" s="10"/>
    </row>
    <row r="256" spans="1:9" ht="15.75" customHeight="1">
      <c r="A256" s="10"/>
      <c r="B256" s="10"/>
      <c r="C256" s="10"/>
      <c r="D256" s="10"/>
      <c r="E256" s="10"/>
      <c r="F256" s="10"/>
      <c r="G256" s="10"/>
      <c r="H256" s="10"/>
      <c r="I256" s="10"/>
    </row>
    <row r="257" spans="1:9" ht="15.75" customHeight="1">
      <c r="A257" s="10"/>
      <c r="B257" s="10"/>
      <c r="C257" s="10"/>
      <c r="D257" s="10"/>
      <c r="E257" s="10"/>
      <c r="F257" s="10"/>
      <c r="G257" s="10"/>
      <c r="H257" s="10"/>
      <c r="I257" s="10"/>
    </row>
    <row r="258" spans="1:9" ht="15.75" customHeight="1">
      <c r="A258" s="10"/>
      <c r="B258" s="10"/>
      <c r="C258" s="10"/>
      <c r="D258" s="10"/>
      <c r="E258" s="10"/>
      <c r="F258" s="10"/>
      <c r="G258" s="10"/>
      <c r="H258" s="10"/>
      <c r="I258" s="10"/>
    </row>
    <row r="259" spans="1:9" ht="15.75" customHeight="1">
      <c r="A259" s="10"/>
      <c r="B259" s="10"/>
      <c r="C259" s="10"/>
      <c r="D259" s="10"/>
      <c r="E259" s="10"/>
      <c r="F259" s="10"/>
      <c r="G259" s="10"/>
      <c r="H259" s="10"/>
      <c r="I259" s="10"/>
    </row>
    <row r="260" spans="1:9" ht="15.75" customHeight="1">
      <c r="A260" s="10"/>
      <c r="B260" s="10"/>
      <c r="C260" s="10"/>
      <c r="D260" s="10"/>
      <c r="E260" s="10"/>
      <c r="F260" s="10"/>
      <c r="G260" s="10"/>
      <c r="H260" s="10"/>
      <c r="I260" s="10"/>
    </row>
    <row r="261" spans="1:9" ht="15.75" customHeight="1">
      <c r="A261" s="10"/>
      <c r="B261" s="10"/>
      <c r="C261" s="10"/>
      <c r="D261" s="10"/>
      <c r="E261" s="10"/>
      <c r="F261" s="10"/>
      <c r="G261" s="10"/>
      <c r="H261" s="10"/>
      <c r="I261" s="10"/>
    </row>
    <row r="262" spans="1:9" ht="15.75" customHeight="1">
      <c r="A262" s="10"/>
      <c r="B262" s="10"/>
      <c r="C262" s="10"/>
      <c r="D262" s="10"/>
      <c r="E262" s="10"/>
      <c r="F262" s="10"/>
      <c r="G262" s="10"/>
      <c r="H262" s="10"/>
      <c r="I262" s="10"/>
    </row>
    <row r="263" spans="1:9" ht="15.75" customHeight="1">
      <c r="A263" s="10"/>
      <c r="B263" s="10"/>
      <c r="C263" s="10"/>
      <c r="D263" s="10"/>
      <c r="E263" s="10"/>
      <c r="F263" s="10"/>
      <c r="G263" s="10"/>
      <c r="H263" s="10"/>
      <c r="I263" s="10"/>
    </row>
    <row r="264" spans="1:9" ht="15.75" customHeight="1">
      <c r="A264" s="10"/>
      <c r="B264" s="10"/>
      <c r="C264" s="10"/>
      <c r="D264" s="10"/>
      <c r="E264" s="10"/>
      <c r="F264" s="10"/>
      <c r="G264" s="10"/>
      <c r="H264" s="10"/>
      <c r="I264" s="10"/>
    </row>
    <row r="265" spans="1:9" ht="15.75" customHeight="1">
      <c r="A265" s="10"/>
      <c r="B265" s="10"/>
      <c r="C265" s="10"/>
      <c r="D265" s="10"/>
      <c r="E265" s="10"/>
      <c r="F265" s="10"/>
      <c r="G265" s="10"/>
      <c r="H265" s="10"/>
      <c r="I265" s="10"/>
    </row>
    <row r="266" spans="1:9" ht="15.75" customHeight="1">
      <c r="A266" s="10"/>
      <c r="B266" s="10"/>
      <c r="C266" s="10"/>
      <c r="D266" s="10"/>
      <c r="E266" s="10"/>
      <c r="F266" s="10"/>
      <c r="G266" s="10"/>
      <c r="H266" s="10"/>
      <c r="I266" s="10"/>
    </row>
    <row r="267" spans="1:9" ht="15.75" customHeight="1">
      <c r="A267" s="10"/>
      <c r="B267" s="10"/>
      <c r="C267" s="10"/>
      <c r="D267" s="10"/>
      <c r="E267" s="10"/>
      <c r="F267" s="10"/>
      <c r="G267" s="10"/>
      <c r="H267" s="10"/>
      <c r="I267" s="10"/>
    </row>
    <row r="268" spans="1:9" ht="15.75" customHeight="1">
      <c r="A268" s="10"/>
      <c r="B268" s="10"/>
      <c r="C268" s="10"/>
      <c r="D268" s="10"/>
      <c r="E268" s="10"/>
      <c r="F268" s="10"/>
      <c r="G268" s="10"/>
      <c r="H268" s="10"/>
      <c r="I268" s="10"/>
    </row>
    <row r="269" spans="1:9" ht="15.75" customHeight="1">
      <c r="A269" s="10"/>
      <c r="B269" s="10"/>
      <c r="C269" s="10"/>
      <c r="D269" s="10"/>
      <c r="E269" s="10"/>
      <c r="F269" s="10"/>
      <c r="G269" s="10"/>
      <c r="H269" s="10"/>
      <c r="I269" s="10"/>
    </row>
    <row r="270" spans="1:9" ht="15.75" customHeight="1">
      <c r="A270" s="10"/>
      <c r="B270" s="10"/>
      <c r="C270" s="10"/>
      <c r="D270" s="10"/>
      <c r="E270" s="10"/>
      <c r="F270" s="10"/>
      <c r="G270" s="10"/>
      <c r="H270" s="10"/>
      <c r="I270" s="10"/>
    </row>
    <row r="271" spans="1:9" ht="15.75" customHeight="1">
      <c r="A271" s="10"/>
      <c r="B271" s="10"/>
      <c r="C271" s="10"/>
      <c r="D271" s="10"/>
      <c r="E271" s="10"/>
      <c r="F271" s="10"/>
      <c r="G271" s="10"/>
      <c r="H271" s="10"/>
      <c r="I271" s="10"/>
    </row>
    <row r="272" spans="1:9" ht="15.75" customHeight="1">
      <c r="A272" s="10"/>
      <c r="B272" s="10"/>
      <c r="C272" s="10"/>
      <c r="D272" s="10"/>
      <c r="E272" s="10"/>
      <c r="F272" s="10"/>
      <c r="G272" s="10"/>
      <c r="H272" s="10"/>
      <c r="I272" s="10"/>
    </row>
    <row r="273" spans="1:9" ht="15.75" customHeight="1">
      <c r="A273" s="10"/>
      <c r="B273" s="10"/>
      <c r="C273" s="10"/>
      <c r="D273" s="10"/>
      <c r="E273" s="10"/>
      <c r="F273" s="10"/>
      <c r="G273" s="10"/>
      <c r="H273" s="10"/>
      <c r="I273" s="10"/>
    </row>
    <row r="274" spans="1:9" ht="15.75" customHeight="1">
      <c r="A274" s="10"/>
      <c r="B274" s="10"/>
      <c r="C274" s="10"/>
      <c r="D274" s="10"/>
      <c r="E274" s="10"/>
      <c r="F274" s="10"/>
      <c r="G274" s="10"/>
      <c r="H274" s="10"/>
      <c r="I274" s="10"/>
    </row>
    <row r="275" spans="1:9" ht="15.75" customHeight="1">
      <c r="A275" s="10"/>
      <c r="B275" s="10"/>
      <c r="C275" s="10"/>
      <c r="D275" s="10"/>
      <c r="E275" s="10"/>
      <c r="F275" s="10"/>
      <c r="G275" s="10"/>
      <c r="H275" s="10"/>
      <c r="I275" s="10"/>
    </row>
    <row r="276" spans="1:9" ht="15.75" customHeight="1">
      <c r="A276" s="10"/>
      <c r="B276" s="10"/>
      <c r="C276" s="10"/>
      <c r="D276" s="10"/>
      <c r="E276" s="10"/>
      <c r="F276" s="10"/>
      <c r="G276" s="10"/>
      <c r="H276" s="10"/>
      <c r="I276" s="10"/>
    </row>
    <row r="277" spans="1:9" ht="15.75" customHeight="1">
      <c r="A277" s="10"/>
      <c r="B277" s="10"/>
      <c r="C277" s="10"/>
      <c r="D277" s="10"/>
      <c r="E277" s="10"/>
      <c r="F277" s="10"/>
      <c r="G277" s="10"/>
      <c r="H277" s="10"/>
      <c r="I277" s="10"/>
    </row>
    <row r="278" spans="1:9" ht="15.75" customHeight="1">
      <c r="A278" s="10"/>
      <c r="B278" s="10"/>
      <c r="C278" s="10"/>
      <c r="D278" s="10"/>
      <c r="E278" s="10"/>
      <c r="F278" s="10"/>
      <c r="G278" s="10"/>
      <c r="H278" s="10"/>
      <c r="I278" s="10"/>
    </row>
    <row r="279" spans="1:9" ht="15.75" customHeight="1">
      <c r="A279" s="10"/>
      <c r="B279" s="10"/>
      <c r="C279" s="10"/>
      <c r="D279" s="10"/>
      <c r="E279" s="10"/>
      <c r="F279" s="10"/>
      <c r="G279" s="10"/>
      <c r="H279" s="10"/>
      <c r="I279" s="10"/>
    </row>
    <row r="280" spans="1:9" ht="15.75" customHeight="1">
      <c r="A280" s="10"/>
      <c r="B280" s="10"/>
      <c r="C280" s="10"/>
      <c r="D280" s="10"/>
      <c r="E280" s="10"/>
      <c r="F280" s="10"/>
      <c r="G280" s="10"/>
      <c r="H280" s="10"/>
      <c r="I280" s="10"/>
    </row>
    <row r="281" spans="1:9" ht="15.75" customHeight="1">
      <c r="A281" s="10"/>
      <c r="B281" s="10"/>
      <c r="C281" s="10"/>
      <c r="D281" s="10"/>
      <c r="E281" s="10"/>
      <c r="F281" s="10"/>
      <c r="G281" s="10"/>
      <c r="H281" s="10"/>
      <c r="I281" s="10"/>
    </row>
    <row r="282" spans="1:9" ht="15.75" customHeight="1">
      <c r="A282" s="10"/>
      <c r="B282" s="10"/>
      <c r="C282" s="10"/>
      <c r="D282" s="10"/>
      <c r="E282" s="10"/>
      <c r="F282" s="10"/>
      <c r="G282" s="10"/>
      <c r="H282" s="10"/>
      <c r="I282" s="10"/>
    </row>
    <row r="283" spans="1:9" ht="15.75" customHeight="1">
      <c r="A283" s="10"/>
      <c r="B283" s="10"/>
      <c r="C283" s="10"/>
      <c r="D283" s="10"/>
      <c r="E283" s="10"/>
      <c r="F283" s="10"/>
      <c r="G283" s="10"/>
      <c r="H283" s="10"/>
      <c r="I283" s="10"/>
    </row>
    <row r="284" spans="1:9" ht="15.75" customHeight="1">
      <c r="A284" s="10"/>
      <c r="B284" s="10"/>
      <c r="C284" s="10"/>
      <c r="D284" s="10"/>
      <c r="E284" s="10"/>
      <c r="F284" s="10"/>
      <c r="G284" s="10"/>
      <c r="H284" s="10"/>
      <c r="I284" s="10"/>
    </row>
    <row r="285" spans="1:9" ht="15.75" customHeight="1">
      <c r="A285" s="10"/>
      <c r="B285" s="10"/>
      <c r="C285" s="10"/>
      <c r="D285" s="10"/>
      <c r="E285" s="10"/>
      <c r="F285" s="10"/>
      <c r="G285" s="10"/>
      <c r="H285" s="10"/>
      <c r="I285" s="10"/>
    </row>
    <row r="286" spans="1:9" ht="15.75" customHeight="1">
      <c r="A286" s="10"/>
      <c r="B286" s="10"/>
      <c r="C286" s="10"/>
      <c r="D286" s="10"/>
      <c r="E286" s="10"/>
      <c r="F286" s="10"/>
      <c r="G286" s="10"/>
      <c r="H286" s="10"/>
      <c r="I286" s="10"/>
    </row>
    <row r="287" spans="1:9" ht="15.75" customHeight="1">
      <c r="A287" s="10"/>
      <c r="B287" s="10"/>
      <c r="C287" s="10"/>
      <c r="D287" s="10"/>
      <c r="E287" s="10"/>
      <c r="F287" s="10"/>
      <c r="G287" s="10"/>
      <c r="H287" s="10"/>
      <c r="I287" s="10"/>
    </row>
    <row r="288" spans="1:9" ht="15.75" customHeight="1">
      <c r="A288" s="10"/>
      <c r="B288" s="10"/>
      <c r="C288" s="10"/>
      <c r="D288" s="10"/>
      <c r="E288" s="10"/>
      <c r="F288" s="10"/>
      <c r="G288" s="10"/>
      <c r="H288" s="10"/>
      <c r="I288" s="10"/>
    </row>
    <row r="289" spans="1:9" ht="15.75" customHeight="1">
      <c r="A289" s="10"/>
      <c r="B289" s="10"/>
      <c r="C289" s="10"/>
      <c r="D289" s="10"/>
      <c r="E289" s="10"/>
      <c r="F289" s="10"/>
      <c r="G289" s="10"/>
      <c r="H289" s="10"/>
      <c r="I289" s="10"/>
    </row>
    <row r="290" spans="1:9" ht="15.75" customHeight="1">
      <c r="A290" s="10"/>
      <c r="B290" s="10"/>
      <c r="C290" s="10"/>
      <c r="D290" s="10"/>
      <c r="E290" s="10"/>
      <c r="F290" s="10"/>
      <c r="G290" s="10"/>
      <c r="H290" s="10"/>
      <c r="I290" s="10"/>
    </row>
    <row r="291" spans="1:9" ht="15.75" customHeight="1">
      <c r="A291" s="10"/>
      <c r="B291" s="10"/>
      <c r="C291" s="10"/>
      <c r="D291" s="10"/>
      <c r="E291" s="10"/>
      <c r="F291" s="10"/>
      <c r="G291" s="10"/>
      <c r="H291" s="10"/>
      <c r="I291" s="10"/>
    </row>
    <row r="292" spans="1:9" ht="15.75" customHeight="1">
      <c r="A292" s="10"/>
      <c r="B292" s="10"/>
      <c r="C292" s="10"/>
      <c r="D292" s="10"/>
      <c r="E292" s="10"/>
      <c r="F292" s="10"/>
      <c r="G292" s="10"/>
      <c r="H292" s="10"/>
      <c r="I292" s="10"/>
    </row>
    <row r="293" spans="1:9" ht="15.75" customHeight="1">
      <c r="A293" s="10"/>
      <c r="B293" s="10"/>
      <c r="C293" s="10"/>
      <c r="D293" s="10"/>
      <c r="E293" s="10"/>
      <c r="F293" s="10"/>
      <c r="G293" s="10"/>
      <c r="H293" s="10"/>
      <c r="I293" s="10"/>
    </row>
    <row r="294" spans="1:9" ht="15.75" customHeight="1">
      <c r="A294" s="10"/>
      <c r="B294" s="10"/>
      <c r="C294" s="10"/>
      <c r="D294" s="10"/>
      <c r="E294" s="10"/>
      <c r="F294" s="10"/>
      <c r="G294" s="10"/>
      <c r="H294" s="10"/>
      <c r="I294" s="10"/>
    </row>
    <row r="295" spans="1:9" ht="15.75" customHeight="1">
      <c r="A295" s="10"/>
      <c r="B295" s="10"/>
      <c r="C295" s="10"/>
      <c r="D295" s="10"/>
      <c r="E295" s="10"/>
      <c r="F295" s="10"/>
      <c r="G295" s="10"/>
      <c r="H295" s="10"/>
      <c r="I295" s="10"/>
    </row>
    <row r="296" spans="1:9" ht="15.75" customHeight="1">
      <c r="A296" s="10"/>
      <c r="B296" s="10"/>
      <c r="C296" s="10"/>
      <c r="D296" s="10"/>
      <c r="E296" s="10"/>
      <c r="F296" s="10"/>
      <c r="G296" s="10"/>
      <c r="H296" s="10"/>
      <c r="I296" s="10"/>
    </row>
    <row r="297" spans="1:9" ht="15.75" customHeight="1">
      <c r="A297" s="10"/>
      <c r="B297" s="10"/>
      <c r="C297" s="10"/>
      <c r="D297" s="10"/>
      <c r="E297" s="10"/>
      <c r="F297" s="10"/>
      <c r="G297" s="10"/>
      <c r="H297" s="10"/>
      <c r="I297" s="10"/>
    </row>
    <row r="298" spans="1:9" ht="15.75" customHeight="1">
      <c r="A298" s="10"/>
      <c r="B298" s="10"/>
      <c r="C298" s="10"/>
      <c r="D298" s="10"/>
      <c r="E298" s="10"/>
      <c r="F298" s="10"/>
      <c r="G298" s="10"/>
      <c r="H298" s="10"/>
      <c r="I298" s="10"/>
    </row>
    <row r="299" spans="1:9" ht="15.75" customHeight="1">
      <c r="A299" s="10"/>
      <c r="B299" s="10"/>
      <c r="C299" s="10"/>
      <c r="D299" s="10"/>
      <c r="E299" s="10"/>
      <c r="F299" s="10"/>
      <c r="G299" s="10"/>
      <c r="H299" s="10"/>
      <c r="I299" s="10"/>
    </row>
    <row r="300" spans="1:9" ht="15.75" customHeight="1">
      <c r="A300" s="10"/>
      <c r="B300" s="10"/>
      <c r="C300" s="10"/>
      <c r="D300" s="10"/>
      <c r="E300" s="10"/>
      <c r="F300" s="10"/>
      <c r="G300" s="10"/>
      <c r="H300" s="10"/>
      <c r="I300" s="10"/>
    </row>
    <row r="301" spans="1:9" ht="15.75" customHeight="1">
      <c r="A301" s="10"/>
      <c r="B301" s="10"/>
      <c r="C301" s="10"/>
      <c r="D301" s="10"/>
      <c r="E301" s="10"/>
      <c r="F301" s="10"/>
      <c r="G301" s="10"/>
      <c r="H301" s="10"/>
      <c r="I301" s="10"/>
    </row>
    <row r="302" spans="1:9" ht="15.75" customHeight="1">
      <c r="A302" s="10"/>
      <c r="B302" s="10"/>
      <c r="C302" s="10"/>
      <c r="D302" s="10"/>
      <c r="E302" s="10"/>
      <c r="F302" s="10"/>
      <c r="G302" s="10"/>
      <c r="H302" s="10"/>
      <c r="I302" s="10"/>
    </row>
    <row r="303" spans="1:9" ht="15.75" customHeight="1">
      <c r="A303" s="10"/>
      <c r="B303" s="10"/>
      <c r="C303" s="10"/>
      <c r="D303" s="10"/>
      <c r="E303" s="10"/>
      <c r="F303" s="10"/>
      <c r="G303" s="10"/>
      <c r="H303" s="10"/>
      <c r="I303" s="10"/>
    </row>
    <row r="304" spans="1:9" ht="15.75" customHeight="1">
      <c r="A304" s="10"/>
      <c r="B304" s="10"/>
      <c r="C304" s="10"/>
      <c r="D304" s="10"/>
      <c r="E304" s="10"/>
      <c r="F304" s="10"/>
      <c r="G304" s="10"/>
      <c r="H304" s="10"/>
      <c r="I304" s="10"/>
    </row>
    <row r="305" spans="1:9" ht="15.75" customHeight="1">
      <c r="A305" s="10"/>
      <c r="B305" s="10"/>
      <c r="C305" s="10"/>
      <c r="D305" s="10"/>
      <c r="E305" s="10"/>
      <c r="F305" s="10"/>
      <c r="G305" s="10"/>
      <c r="H305" s="10"/>
      <c r="I305" s="10"/>
    </row>
    <row r="306" spans="1:9" ht="15.75" customHeight="1">
      <c r="A306" s="10"/>
      <c r="B306" s="10"/>
      <c r="C306" s="10"/>
      <c r="D306" s="10"/>
      <c r="E306" s="10"/>
      <c r="F306" s="10"/>
      <c r="G306" s="10"/>
      <c r="H306" s="10"/>
      <c r="I306" s="10"/>
    </row>
    <row r="307" spans="1:9" ht="15.75" customHeight="1">
      <c r="A307" s="10"/>
      <c r="B307" s="10"/>
      <c r="C307" s="10"/>
      <c r="D307" s="10"/>
      <c r="E307" s="10"/>
      <c r="F307" s="10"/>
      <c r="G307" s="10"/>
      <c r="H307" s="10"/>
      <c r="I307" s="10"/>
    </row>
    <row r="308" spans="1:9" ht="15.75" customHeight="1">
      <c r="A308" s="10"/>
      <c r="B308" s="10"/>
      <c r="C308" s="10"/>
      <c r="D308" s="10"/>
      <c r="E308" s="10"/>
      <c r="F308" s="10"/>
      <c r="G308" s="10"/>
      <c r="H308" s="10"/>
      <c r="I308" s="10"/>
    </row>
    <row r="309" spans="1:9" ht="15.75" customHeight="1">
      <c r="A309" s="10"/>
      <c r="B309" s="10"/>
      <c r="C309" s="10"/>
      <c r="D309" s="10"/>
      <c r="E309" s="10"/>
      <c r="F309" s="10"/>
      <c r="G309" s="10"/>
      <c r="H309" s="10"/>
      <c r="I309" s="10"/>
    </row>
    <row r="310" spans="1:9" ht="15.75" customHeight="1">
      <c r="A310" s="10"/>
      <c r="B310" s="10"/>
      <c r="C310" s="10"/>
      <c r="D310" s="10"/>
      <c r="E310" s="10"/>
      <c r="F310" s="10"/>
      <c r="G310" s="10"/>
      <c r="H310" s="10"/>
      <c r="I310" s="10"/>
    </row>
    <row r="311" spans="1:9" ht="15.75" customHeight="1">
      <c r="A311" s="10"/>
      <c r="B311" s="10"/>
      <c r="C311" s="10"/>
      <c r="D311" s="10"/>
      <c r="E311" s="10"/>
      <c r="F311" s="10"/>
      <c r="G311" s="10"/>
      <c r="H311" s="10"/>
      <c r="I311" s="10"/>
    </row>
    <row r="312" spans="1:9" ht="15.75" customHeight="1">
      <c r="A312" s="10"/>
      <c r="B312" s="10"/>
      <c r="C312" s="10"/>
      <c r="D312" s="10"/>
      <c r="E312" s="10"/>
      <c r="F312" s="10"/>
      <c r="G312" s="10"/>
      <c r="H312" s="10"/>
      <c r="I312" s="10"/>
    </row>
    <row r="313" spans="1:9" ht="15.75" customHeight="1">
      <c r="A313" s="10"/>
      <c r="B313" s="10"/>
      <c r="C313" s="10"/>
      <c r="D313" s="10"/>
      <c r="E313" s="10"/>
      <c r="F313" s="10"/>
      <c r="G313" s="10"/>
      <c r="H313" s="10"/>
      <c r="I313" s="10"/>
    </row>
    <row r="314" spans="1:9" ht="15.75" customHeight="1">
      <c r="A314" s="10"/>
      <c r="B314" s="10"/>
      <c r="C314" s="10"/>
      <c r="D314" s="10"/>
      <c r="E314" s="10"/>
      <c r="F314" s="10"/>
      <c r="G314" s="10"/>
      <c r="H314" s="10"/>
      <c r="I314" s="10"/>
    </row>
    <row r="315" spans="1:9" ht="15.75" customHeight="1">
      <c r="A315" s="10"/>
      <c r="B315" s="10"/>
      <c r="C315" s="10"/>
      <c r="D315" s="10"/>
      <c r="E315" s="10"/>
      <c r="F315" s="10"/>
      <c r="G315" s="10"/>
      <c r="H315" s="10"/>
      <c r="I315" s="10"/>
    </row>
    <row r="316" spans="1:9" ht="15.75" customHeight="1">
      <c r="A316" s="10"/>
      <c r="B316" s="10"/>
      <c r="C316" s="10"/>
      <c r="D316" s="10"/>
      <c r="E316" s="10"/>
      <c r="F316" s="10"/>
      <c r="G316" s="10"/>
      <c r="H316" s="10"/>
      <c r="I316" s="10"/>
    </row>
    <row r="317" spans="1:9" ht="15.75" customHeight="1">
      <c r="A317" s="10"/>
      <c r="B317" s="10"/>
      <c r="C317" s="10"/>
      <c r="D317" s="10"/>
      <c r="E317" s="10"/>
      <c r="F317" s="10"/>
      <c r="G317" s="10"/>
      <c r="H317" s="10"/>
      <c r="I317" s="10"/>
    </row>
    <row r="318" spans="1:9" ht="15.75" customHeight="1">
      <c r="A318" s="10"/>
      <c r="B318" s="10"/>
      <c r="C318" s="10"/>
      <c r="D318" s="10"/>
      <c r="E318" s="10"/>
      <c r="F318" s="10"/>
      <c r="G318" s="10"/>
      <c r="H318" s="10"/>
      <c r="I318" s="10"/>
    </row>
    <row r="319" spans="1:9" ht="15.75" customHeight="1">
      <c r="A319" s="10"/>
      <c r="B319" s="10"/>
      <c r="C319" s="10"/>
      <c r="D319" s="10"/>
      <c r="E319" s="10"/>
      <c r="F319" s="10"/>
      <c r="G319" s="10"/>
      <c r="H319" s="10"/>
      <c r="I319" s="10"/>
    </row>
    <row r="320" spans="1:9" ht="15.75" customHeight="1">
      <c r="A320" s="10"/>
      <c r="B320" s="10"/>
      <c r="C320" s="10"/>
      <c r="D320" s="10"/>
      <c r="E320" s="10"/>
      <c r="F320" s="10"/>
      <c r="G320" s="10"/>
      <c r="H320" s="10"/>
      <c r="I320" s="10"/>
    </row>
    <row r="321" spans="1:9" ht="15.75" customHeight="1">
      <c r="A321" s="10"/>
      <c r="B321" s="10"/>
      <c r="C321" s="10"/>
      <c r="D321" s="10"/>
      <c r="E321" s="10"/>
      <c r="F321" s="10"/>
      <c r="G321" s="10"/>
      <c r="H321" s="10"/>
      <c r="I321" s="10"/>
    </row>
    <row r="322" spans="1:9" ht="15.75" customHeight="1">
      <c r="A322" s="10"/>
      <c r="B322" s="10"/>
      <c r="C322" s="10"/>
      <c r="D322" s="10"/>
      <c r="E322" s="10"/>
      <c r="F322" s="10"/>
      <c r="G322" s="10"/>
      <c r="H322" s="10"/>
      <c r="I322" s="10"/>
    </row>
    <row r="323" spans="1:9" ht="15.75" customHeight="1">
      <c r="A323" s="10"/>
      <c r="B323" s="10"/>
      <c r="C323" s="10"/>
      <c r="D323" s="10"/>
      <c r="E323" s="10"/>
      <c r="F323" s="10"/>
      <c r="G323" s="10"/>
      <c r="H323" s="10"/>
      <c r="I323" s="10"/>
    </row>
    <row r="324" spans="1:9" ht="15.75" customHeight="1">
      <c r="A324" s="10"/>
      <c r="B324" s="10"/>
      <c r="C324" s="10"/>
      <c r="D324" s="10"/>
      <c r="E324" s="10"/>
      <c r="F324" s="10"/>
      <c r="G324" s="10"/>
      <c r="H324" s="10"/>
      <c r="I324" s="10"/>
    </row>
    <row r="325" spans="1:9" ht="15.75" customHeight="1">
      <c r="A325" s="10"/>
      <c r="B325" s="10"/>
      <c r="C325" s="10"/>
      <c r="D325" s="10"/>
      <c r="E325" s="10"/>
      <c r="F325" s="10"/>
      <c r="G325" s="10"/>
      <c r="H325" s="10"/>
      <c r="I325" s="10"/>
    </row>
    <row r="326" spans="1:9" ht="15.75" customHeight="1">
      <c r="A326" s="10"/>
      <c r="B326" s="10"/>
      <c r="C326" s="10"/>
      <c r="D326" s="10"/>
      <c r="E326" s="10"/>
      <c r="F326" s="10"/>
      <c r="G326" s="10"/>
      <c r="H326" s="10"/>
      <c r="I326" s="10"/>
    </row>
    <row r="327" spans="1:9" ht="15.75" customHeight="1">
      <c r="A327" s="10"/>
      <c r="B327" s="10"/>
      <c r="C327" s="10"/>
      <c r="D327" s="10"/>
      <c r="E327" s="10"/>
      <c r="F327" s="10"/>
      <c r="G327" s="10"/>
      <c r="H327" s="10"/>
      <c r="I327" s="10"/>
    </row>
    <row r="328" spans="1:9" ht="15.75" customHeight="1">
      <c r="A328" s="10"/>
      <c r="B328" s="10"/>
      <c r="C328" s="10"/>
      <c r="D328" s="10"/>
      <c r="E328" s="10"/>
      <c r="F328" s="10"/>
      <c r="G328" s="10"/>
      <c r="H328" s="10"/>
      <c r="I328" s="10"/>
    </row>
    <row r="329" spans="1:9" ht="15.75" customHeight="1">
      <c r="A329" s="10"/>
      <c r="B329" s="10"/>
      <c r="C329" s="10"/>
      <c r="D329" s="10"/>
      <c r="E329" s="10"/>
      <c r="F329" s="10"/>
      <c r="G329" s="10"/>
      <c r="H329" s="10"/>
      <c r="I329" s="10"/>
    </row>
    <row r="330" spans="1:9" ht="15.75" customHeight="1">
      <c r="A330" s="10"/>
      <c r="B330" s="10"/>
      <c r="C330" s="10"/>
      <c r="D330" s="10"/>
      <c r="E330" s="10"/>
      <c r="F330" s="10"/>
      <c r="G330" s="10"/>
      <c r="H330" s="10"/>
      <c r="I330" s="10"/>
    </row>
    <row r="331" spans="1:9" ht="15.75" customHeight="1">
      <c r="A331" s="10"/>
      <c r="B331" s="10"/>
      <c r="C331" s="10"/>
      <c r="D331" s="10"/>
      <c r="E331" s="10"/>
      <c r="F331" s="10"/>
      <c r="G331" s="10"/>
      <c r="H331" s="10"/>
      <c r="I331" s="10"/>
    </row>
    <row r="332" spans="1:9" ht="15.75" customHeight="1">
      <c r="A332" s="10"/>
      <c r="B332" s="10"/>
      <c r="C332" s="10"/>
      <c r="D332" s="10"/>
      <c r="E332" s="10"/>
      <c r="F332" s="10"/>
      <c r="G332" s="10"/>
      <c r="H332" s="10"/>
      <c r="I332" s="10"/>
    </row>
    <row r="333" spans="1:9" ht="15.75" customHeight="1">
      <c r="A333" s="10"/>
      <c r="B333" s="10"/>
      <c r="C333" s="10"/>
      <c r="D333" s="10"/>
      <c r="E333" s="10"/>
      <c r="F333" s="10"/>
      <c r="G333" s="10"/>
      <c r="H333" s="10"/>
      <c r="I333" s="10"/>
    </row>
    <row r="334" spans="1:9" ht="15.75" customHeight="1">
      <c r="A334" s="10"/>
      <c r="B334" s="10"/>
      <c r="C334" s="10"/>
      <c r="D334" s="10"/>
      <c r="E334" s="10"/>
      <c r="F334" s="10"/>
      <c r="G334" s="10"/>
      <c r="H334" s="10"/>
      <c r="I334" s="10"/>
    </row>
    <row r="335" spans="1:9" ht="15.75" customHeight="1">
      <c r="A335" s="10"/>
      <c r="B335" s="10"/>
      <c r="C335" s="10"/>
      <c r="D335" s="10"/>
      <c r="E335" s="10"/>
      <c r="F335" s="10"/>
      <c r="G335" s="10"/>
      <c r="H335" s="10"/>
      <c r="I335" s="10"/>
    </row>
    <row r="336" spans="1:9" ht="15.75" customHeight="1">
      <c r="A336" s="10"/>
      <c r="B336" s="10"/>
      <c r="C336" s="10"/>
      <c r="D336" s="10"/>
      <c r="E336" s="10"/>
      <c r="F336" s="10"/>
      <c r="G336" s="10"/>
      <c r="H336" s="10"/>
      <c r="I336" s="10"/>
    </row>
    <row r="337" spans="1:9" ht="15.75" customHeight="1">
      <c r="A337" s="10"/>
      <c r="B337" s="10"/>
      <c r="C337" s="10"/>
      <c r="D337" s="10"/>
      <c r="E337" s="10"/>
      <c r="F337" s="10"/>
      <c r="G337" s="10"/>
      <c r="H337" s="10"/>
      <c r="I337" s="10"/>
    </row>
    <row r="338" spans="1:9" ht="15.75" customHeight="1">
      <c r="A338" s="10"/>
      <c r="B338" s="10"/>
      <c r="C338" s="10"/>
      <c r="D338" s="10"/>
      <c r="E338" s="10"/>
      <c r="F338" s="10"/>
      <c r="G338" s="10"/>
      <c r="H338" s="10"/>
      <c r="I338" s="10"/>
    </row>
    <row r="339" spans="1:9" ht="15.75" customHeight="1">
      <c r="A339" s="10"/>
      <c r="B339" s="10"/>
      <c r="C339" s="10"/>
      <c r="D339" s="10"/>
      <c r="E339" s="10"/>
      <c r="F339" s="10"/>
      <c r="G339" s="10"/>
      <c r="H339" s="10"/>
      <c r="I339" s="10"/>
    </row>
    <row r="340" spans="1:9" ht="15.75" customHeight="1">
      <c r="A340" s="10"/>
      <c r="B340" s="10"/>
      <c r="C340" s="10"/>
      <c r="D340" s="10"/>
      <c r="E340" s="10"/>
      <c r="F340" s="10"/>
      <c r="G340" s="10"/>
      <c r="H340" s="10"/>
      <c r="I340" s="10"/>
    </row>
    <row r="341" spans="1:9" ht="15.75" customHeight="1">
      <c r="A341" s="10"/>
      <c r="B341" s="10"/>
      <c r="C341" s="10"/>
      <c r="D341" s="10"/>
      <c r="E341" s="10"/>
      <c r="F341" s="10"/>
      <c r="G341" s="10"/>
      <c r="H341" s="10"/>
      <c r="I341" s="10"/>
    </row>
    <row r="342" spans="1:9" ht="15.75" customHeight="1">
      <c r="A342" s="10"/>
      <c r="B342" s="10"/>
      <c r="C342" s="10"/>
      <c r="D342" s="10"/>
      <c r="E342" s="10"/>
      <c r="F342" s="10"/>
      <c r="G342" s="10"/>
      <c r="H342" s="10"/>
      <c r="I342" s="10"/>
    </row>
    <row r="343" spans="1:9" ht="15.75" customHeight="1">
      <c r="A343" s="10"/>
      <c r="B343" s="10"/>
      <c r="C343" s="10"/>
      <c r="D343" s="10"/>
      <c r="E343" s="10"/>
      <c r="F343" s="10"/>
      <c r="G343" s="10"/>
      <c r="H343" s="10"/>
      <c r="I343" s="10"/>
    </row>
    <row r="344" spans="1:9" ht="15.75" customHeight="1">
      <c r="A344" s="10"/>
      <c r="B344" s="10"/>
      <c r="C344" s="10"/>
      <c r="D344" s="10"/>
      <c r="E344" s="10"/>
      <c r="F344" s="10"/>
      <c r="G344" s="10"/>
      <c r="H344" s="10"/>
      <c r="I344" s="10"/>
    </row>
    <row r="345" spans="1:9" ht="15.75" customHeight="1">
      <c r="A345" s="10"/>
      <c r="B345" s="10"/>
      <c r="C345" s="10"/>
      <c r="D345" s="10"/>
      <c r="E345" s="10"/>
      <c r="F345" s="10"/>
      <c r="G345" s="10"/>
      <c r="H345" s="10"/>
      <c r="I345" s="10"/>
    </row>
    <row r="346" spans="1:9" ht="15.75" customHeight="1">
      <c r="A346" s="10"/>
      <c r="B346" s="10"/>
      <c r="C346" s="10"/>
      <c r="D346" s="10"/>
      <c r="E346" s="10"/>
      <c r="F346" s="10"/>
      <c r="G346" s="10"/>
      <c r="H346" s="10"/>
      <c r="I346" s="10"/>
    </row>
    <row r="347" spans="1:9" ht="15.75" customHeight="1">
      <c r="A347" s="10"/>
      <c r="B347" s="10"/>
      <c r="C347" s="10"/>
      <c r="D347" s="10"/>
      <c r="E347" s="10"/>
      <c r="F347" s="10"/>
      <c r="G347" s="10"/>
      <c r="H347" s="10"/>
      <c r="I347" s="10"/>
    </row>
    <row r="348" spans="1:9" ht="15.75" customHeight="1">
      <c r="A348" s="10"/>
      <c r="B348" s="10"/>
      <c r="C348" s="10"/>
      <c r="D348" s="10"/>
      <c r="E348" s="10"/>
      <c r="F348" s="10"/>
      <c r="G348" s="10"/>
      <c r="H348" s="10"/>
      <c r="I348" s="10"/>
    </row>
    <row r="349" spans="1:9" ht="15.75" customHeight="1">
      <c r="A349" s="10"/>
      <c r="B349" s="10"/>
      <c r="C349" s="10"/>
      <c r="D349" s="10"/>
      <c r="E349" s="10"/>
      <c r="F349" s="10"/>
      <c r="G349" s="10"/>
      <c r="H349" s="10"/>
      <c r="I349" s="10"/>
    </row>
    <row r="350" spans="1:9" ht="15.75" customHeight="1">
      <c r="A350" s="10"/>
      <c r="B350" s="10"/>
      <c r="C350" s="10"/>
      <c r="D350" s="10"/>
      <c r="E350" s="10"/>
      <c r="F350" s="10"/>
      <c r="G350" s="10"/>
      <c r="H350" s="10"/>
      <c r="I350" s="10"/>
    </row>
    <row r="351" spans="1:9" ht="15.75" customHeight="1">
      <c r="A351" s="10"/>
      <c r="B351" s="10"/>
      <c r="C351" s="10"/>
      <c r="D351" s="10"/>
      <c r="E351" s="10"/>
      <c r="F351" s="10"/>
      <c r="G351" s="10"/>
      <c r="H351" s="10"/>
      <c r="I351" s="10"/>
    </row>
    <row r="352" spans="1:9" ht="15.75" customHeight="1">
      <c r="A352" s="10"/>
      <c r="B352" s="10"/>
      <c r="C352" s="10"/>
      <c r="D352" s="10"/>
      <c r="E352" s="10"/>
      <c r="F352" s="10"/>
      <c r="G352" s="10"/>
      <c r="H352" s="10"/>
      <c r="I352" s="10"/>
    </row>
    <row r="353" spans="1:9" ht="15.75" customHeight="1">
      <c r="A353" s="10"/>
      <c r="B353" s="10"/>
      <c r="C353" s="10"/>
      <c r="D353" s="10"/>
      <c r="E353" s="10"/>
      <c r="F353" s="10"/>
      <c r="G353" s="10"/>
      <c r="H353" s="10"/>
      <c r="I353" s="10"/>
    </row>
    <row r="354" spans="1:9" ht="15.75" customHeight="1">
      <c r="A354" s="10"/>
      <c r="B354" s="10"/>
      <c r="C354" s="10"/>
      <c r="D354" s="10"/>
      <c r="E354" s="10"/>
      <c r="F354" s="10"/>
      <c r="G354" s="10"/>
      <c r="H354" s="10"/>
      <c r="I354" s="10"/>
    </row>
    <row r="355" spans="1:9" ht="15.75" customHeight="1">
      <c r="A355" s="10"/>
      <c r="B355" s="10"/>
      <c r="C355" s="10"/>
      <c r="D355" s="10"/>
      <c r="E355" s="10"/>
      <c r="F355" s="10"/>
      <c r="G355" s="10"/>
      <c r="H355" s="10"/>
      <c r="I355" s="10"/>
    </row>
    <row r="356" spans="1:9" ht="15.75" customHeight="1">
      <c r="A356" s="10"/>
      <c r="B356" s="10"/>
      <c r="C356" s="10"/>
      <c r="D356" s="10"/>
      <c r="E356" s="10"/>
      <c r="F356" s="10"/>
      <c r="G356" s="10"/>
      <c r="H356" s="10"/>
      <c r="I356" s="10"/>
    </row>
    <row r="357" spans="1:9" ht="15.75" customHeight="1">
      <c r="A357" s="10"/>
      <c r="B357" s="10"/>
      <c r="C357" s="10"/>
      <c r="D357" s="10"/>
      <c r="E357" s="10"/>
      <c r="F357" s="10"/>
      <c r="G357" s="10"/>
      <c r="H357" s="10"/>
      <c r="I357" s="10"/>
    </row>
    <row r="358" spans="1:9" ht="15.75" customHeight="1">
      <c r="A358" s="10"/>
      <c r="B358" s="10"/>
      <c r="C358" s="10"/>
      <c r="D358" s="10"/>
      <c r="E358" s="10"/>
      <c r="F358" s="10"/>
      <c r="G358" s="10"/>
      <c r="H358" s="10"/>
      <c r="I358" s="10"/>
    </row>
    <row r="359" spans="1:9" ht="15.75" customHeight="1">
      <c r="A359" s="10"/>
      <c r="B359" s="10"/>
      <c r="C359" s="10"/>
      <c r="D359" s="10"/>
      <c r="E359" s="10"/>
      <c r="F359" s="10"/>
      <c r="G359" s="10"/>
      <c r="H359" s="10"/>
      <c r="I359" s="10"/>
    </row>
    <row r="360" spans="1:9" ht="15.75" customHeight="1">
      <c r="A360" s="10"/>
      <c r="B360" s="10"/>
      <c r="C360" s="10"/>
      <c r="D360" s="10"/>
      <c r="E360" s="10"/>
      <c r="F360" s="10"/>
      <c r="G360" s="10"/>
      <c r="H360" s="10"/>
      <c r="I360" s="10"/>
    </row>
    <row r="361" spans="1:9" ht="15.75" customHeight="1">
      <c r="A361" s="10"/>
      <c r="B361" s="10"/>
      <c r="C361" s="10"/>
      <c r="D361" s="10"/>
      <c r="E361" s="10"/>
      <c r="F361" s="10"/>
      <c r="G361" s="10"/>
      <c r="H361" s="10"/>
      <c r="I361" s="10"/>
    </row>
    <row r="362" spans="1:9" ht="15.75" customHeight="1">
      <c r="A362" s="10"/>
      <c r="B362" s="10"/>
      <c r="C362" s="10"/>
      <c r="D362" s="10"/>
      <c r="E362" s="10"/>
      <c r="F362" s="10"/>
      <c r="G362" s="10"/>
      <c r="H362" s="10"/>
      <c r="I362" s="10"/>
    </row>
    <row r="363" spans="1:9" ht="15.75" customHeight="1">
      <c r="A363" s="10"/>
      <c r="B363" s="10"/>
      <c r="C363" s="10"/>
      <c r="D363" s="10"/>
      <c r="E363" s="10"/>
      <c r="F363" s="10"/>
      <c r="G363" s="10"/>
      <c r="H363" s="10"/>
      <c r="I363" s="10"/>
    </row>
    <row r="364" spans="1:9" ht="15.75" customHeight="1">
      <c r="A364" s="10"/>
      <c r="B364" s="10"/>
      <c r="C364" s="10"/>
      <c r="D364" s="10"/>
      <c r="E364" s="10"/>
      <c r="F364" s="10"/>
      <c r="G364" s="10"/>
      <c r="H364" s="10"/>
      <c r="I364" s="10"/>
    </row>
    <row r="365" spans="1:9" ht="15.75" customHeight="1">
      <c r="A365" s="10"/>
      <c r="B365" s="10"/>
      <c r="C365" s="10"/>
      <c r="D365" s="10"/>
      <c r="E365" s="10"/>
      <c r="F365" s="10"/>
      <c r="G365" s="10"/>
      <c r="H365" s="10"/>
      <c r="I365" s="10"/>
    </row>
    <row r="366" spans="1:9" ht="15.75" customHeight="1">
      <c r="A366" s="10"/>
      <c r="B366" s="10"/>
      <c r="C366" s="10"/>
      <c r="D366" s="10"/>
      <c r="E366" s="10"/>
      <c r="F366" s="10"/>
      <c r="G366" s="10"/>
      <c r="H366" s="10"/>
      <c r="I366" s="10"/>
    </row>
    <row r="367" spans="1:9" ht="15.75" customHeight="1">
      <c r="A367" s="10"/>
      <c r="B367" s="10"/>
      <c r="C367" s="10"/>
      <c r="D367" s="10"/>
      <c r="E367" s="10"/>
      <c r="F367" s="10"/>
      <c r="G367" s="10"/>
      <c r="H367" s="10"/>
      <c r="I367" s="10"/>
    </row>
    <row r="368" spans="1:9" ht="15.75" customHeight="1">
      <c r="A368" s="10"/>
      <c r="B368" s="10"/>
      <c r="C368" s="10"/>
      <c r="D368" s="10"/>
      <c r="E368" s="10"/>
      <c r="F368" s="10"/>
      <c r="G368" s="10"/>
      <c r="H368" s="10"/>
      <c r="I368" s="10"/>
    </row>
    <row r="369" spans="1:9" ht="15.75" customHeight="1">
      <c r="A369" s="10"/>
      <c r="B369" s="10"/>
      <c r="C369" s="10"/>
      <c r="D369" s="10"/>
      <c r="E369" s="10"/>
      <c r="F369" s="10"/>
      <c r="G369" s="10"/>
      <c r="H369" s="10"/>
      <c r="I369" s="10"/>
    </row>
    <row r="370" spans="1:9" ht="15.75" customHeight="1">
      <c r="A370" s="10"/>
      <c r="B370" s="10"/>
      <c r="C370" s="10"/>
      <c r="D370" s="10"/>
      <c r="E370" s="10"/>
      <c r="F370" s="10"/>
      <c r="G370" s="10"/>
      <c r="H370" s="10"/>
      <c r="I370" s="10"/>
    </row>
    <row r="371" spans="1:9" ht="15.75" customHeight="1">
      <c r="A371" s="10"/>
      <c r="B371" s="10"/>
      <c r="C371" s="10"/>
      <c r="D371" s="10"/>
      <c r="E371" s="10"/>
      <c r="F371" s="10"/>
      <c r="G371" s="10"/>
      <c r="H371" s="10"/>
      <c r="I371" s="10"/>
    </row>
    <row r="372" spans="1:9" ht="15.75" customHeight="1">
      <c r="A372" s="10"/>
      <c r="B372" s="10"/>
      <c r="C372" s="10"/>
      <c r="D372" s="10"/>
      <c r="E372" s="10"/>
      <c r="F372" s="10"/>
      <c r="G372" s="10"/>
      <c r="H372" s="10"/>
      <c r="I372" s="10"/>
    </row>
    <row r="373" spans="1:9" ht="15.75" customHeight="1">
      <c r="A373" s="10"/>
      <c r="B373" s="10"/>
      <c r="C373" s="10"/>
      <c r="D373" s="10"/>
      <c r="E373" s="10"/>
      <c r="F373" s="10"/>
      <c r="G373" s="10"/>
      <c r="H373" s="10"/>
      <c r="I373" s="10"/>
    </row>
    <row r="374" spans="1:9" ht="15.75" customHeight="1">
      <c r="A374" s="10"/>
      <c r="B374" s="10"/>
      <c r="C374" s="10"/>
      <c r="D374" s="10"/>
      <c r="E374" s="10"/>
      <c r="F374" s="10"/>
      <c r="G374" s="10"/>
      <c r="H374" s="10"/>
      <c r="I374" s="10"/>
    </row>
    <row r="375" spans="1:9" ht="15.75" customHeight="1">
      <c r="A375" s="10"/>
      <c r="B375" s="10"/>
      <c r="C375" s="10"/>
      <c r="D375" s="10"/>
      <c r="E375" s="10"/>
      <c r="F375" s="10"/>
      <c r="G375" s="10"/>
      <c r="H375" s="10"/>
      <c r="I375" s="10"/>
    </row>
    <row r="376" spans="1:9" ht="15.75" customHeight="1">
      <c r="A376" s="10"/>
      <c r="B376" s="10"/>
      <c r="C376" s="10"/>
      <c r="D376" s="10"/>
      <c r="E376" s="10"/>
      <c r="F376" s="10"/>
      <c r="G376" s="10"/>
      <c r="H376" s="10"/>
      <c r="I376" s="10"/>
    </row>
    <row r="377" spans="1:9" ht="15.75" customHeight="1">
      <c r="A377" s="10"/>
      <c r="B377" s="10"/>
      <c r="C377" s="10"/>
      <c r="D377" s="10"/>
      <c r="E377" s="10"/>
      <c r="F377" s="10"/>
      <c r="G377" s="10"/>
      <c r="H377" s="10"/>
      <c r="I377" s="10"/>
    </row>
    <row r="378" spans="1:9" ht="15.75" customHeight="1">
      <c r="A378" s="10"/>
      <c r="B378" s="10"/>
      <c r="C378" s="10"/>
      <c r="D378" s="10"/>
      <c r="E378" s="10"/>
      <c r="F378" s="10"/>
      <c r="G378" s="10"/>
      <c r="H378" s="10"/>
      <c r="I378" s="10"/>
    </row>
    <row r="379" spans="1:9" ht="15.75" customHeight="1">
      <c r="A379" s="10"/>
      <c r="B379" s="10"/>
      <c r="C379" s="10"/>
      <c r="D379" s="10"/>
      <c r="E379" s="10"/>
      <c r="F379" s="10"/>
      <c r="G379" s="10"/>
      <c r="H379" s="10"/>
      <c r="I379" s="10"/>
    </row>
    <row r="380" spans="1:9" ht="15.75" customHeight="1">
      <c r="A380" s="10"/>
      <c r="B380" s="10"/>
      <c r="C380" s="10"/>
      <c r="D380" s="10"/>
      <c r="E380" s="10"/>
      <c r="F380" s="10"/>
      <c r="G380" s="10"/>
      <c r="H380" s="10"/>
      <c r="I380" s="10"/>
    </row>
    <row r="381" spans="1:9" ht="15.75" customHeight="1">
      <c r="A381" s="10"/>
      <c r="B381" s="10"/>
      <c r="C381" s="10"/>
      <c r="D381" s="10"/>
      <c r="E381" s="10"/>
      <c r="F381" s="10"/>
      <c r="G381" s="10"/>
      <c r="H381" s="10"/>
      <c r="I381" s="10"/>
    </row>
    <row r="382" spans="1:9" ht="15.75" customHeight="1">
      <c r="A382" s="10"/>
      <c r="B382" s="10"/>
      <c r="C382" s="10"/>
      <c r="D382" s="10"/>
      <c r="E382" s="10"/>
      <c r="F382" s="10"/>
      <c r="G382" s="10"/>
      <c r="H382" s="10"/>
      <c r="I382" s="10"/>
    </row>
    <row r="383" spans="1:9" ht="15.75" customHeight="1">
      <c r="A383" s="10"/>
      <c r="B383" s="10"/>
      <c r="C383" s="10"/>
      <c r="D383" s="10"/>
      <c r="E383" s="10"/>
      <c r="F383" s="10"/>
      <c r="G383" s="10"/>
      <c r="H383" s="10"/>
      <c r="I383" s="10"/>
    </row>
    <row r="384" spans="1:9" ht="15.75" customHeight="1">
      <c r="A384" s="10"/>
      <c r="B384" s="10"/>
      <c r="C384" s="10"/>
      <c r="D384" s="10"/>
      <c r="E384" s="10"/>
      <c r="F384" s="10"/>
      <c r="G384" s="10"/>
      <c r="H384" s="10"/>
      <c r="I384" s="10"/>
    </row>
    <row r="385" spans="1:9" ht="15.75" customHeight="1">
      <c r="A385" s="10"/>
      <c r="B385" s="10"/>
      <c r="C385" s="10"/>
      <c r="D385" s="10"/>
      <c r="E385" s="10"/>
      <c r="F385" s="10"/>
      <c r="G385" s="10"/>
      <c r="H385" s="10"/>
      <c r="I385" s="10"/>
    </row>
    <row r="386" spans="1:9" ht="15.75" customHeight="1">
      <c r="A386" s="10"/>
      <c r="B386" s="10"/>
      <c r="C386" s="10"/>
      <c r="D386" s="10"/>
      <c r="E386" s="10"/>
      <c r="F386" s="10"/>
      <c r="G386" s="10"/>
      <c r="H386" s="10"/>
      <c r="I386" s="10"/>
    </row>
    <row r="387" spans="1:9" ht="15.75" customHeight="1">
      <c r="A387" s="10"/>
      <c r="B387" s="10"/>
      <c r="C387" s="10"/>
      <c r="D387" s="10"/>
      <c r="E387" s="10"/>
      <c r="F387" s="10"/>
      <c r="G387" s="10"/>
      <c r="H387" s="10"/>
      <c r="I387" s="10"/>
    </row>
    <row r="388" spans="1:9" ht="15.75" customHeight="1">
      <c r="A388" s="10"/>
      <c r="B388" s="10"/>
      <c r="C388" s="10"/>
      <c r="D388" s="10"/>
      <c r="E388" s="10"/>
      <c r="F388" s="10"/>
      <c r="G388" s="10"/>
      <c r="H388" s="10"/>
      <c r="I388" s="10"/>
    </row>
    <row r="389" spans="1:9" ht="15.75" customHeight="1">
      <c r="A389" s="10"/>
      <c r="B389" s="10"/>
      <c r="C389" s="10"/>
      <c r="D389" s="10"/>
      <c r="E389" s="10"/>
      <c r="F389" s="10"/>
      <c r="G389" s="10"/>
      <c r="H389" s="10"/>
      <c r="I389" s="10"/>
    </row>
    <row r="390" spans="1:9" ht="15.75" customHeight="1">
      <c r="A390" s="10"/>
      <c r="B390" s="10"/>
      <c r="C390" s="10"/>
      <c r="D390" s="10"/>
      <c r="E390" s="10"/>
      <c r="F390" s="10"/>
      <c r="G390" s="10"/>
      <c r="H390" s="10"/>
      <c r="I390" s="10"/>
    </row>
    <row r="391" spans="1:9" ht="15.75" customHeight="1">
      <c r="A391" s="10"/>
      <c r="B391" s="10"/>
      <c r="C391" s="10"/>
      <c r="D391" s="10"/>
      <c r="E391" s="10"/>
      <c r="F391" s="10"/>
      <c r="G391" s="10"/>
      <c r="H391" s="10"/>
      <c r="I391" s="10"/>
    </row>
    <row r="392" spans="1:9" ht="15.75" customHeight="1">
      <c r="A392" s="10"/>
      <c r="B392" s="10"/>
      <c r="C392" s="10"/>
      <c r="D392" s="10"/>
      <c r="E392" s="10"/>
      <c r="F392" s="10"/>
      <c r="G392" s="10"/>
      <c r="H392" s="10"/>
      <c r="I392" s="10"/>
    </row>
    <row r="393" spans="1:9" ht="15.75" customHeight="1">
      <c r="A393" s="10"/>
      <c r="B393" s="10"/>
      <c r="C393" s="10"/>
      <c r="D393" s="10"/>
      <c r="E393" s="10"/>
      <c r="F393" s="10"/>
      <c r="G393" s="10"/>
      <c r="H393" s="10"/>
      <c r="I393" s="10"/>
    </row>
    <row r="394" spans="1:9" ht="15.75" customHeight="1">
      <c r="A394" s="10"/>
      <c r="B394" s="10"/>
      <c r="C394" s="10"/>
      <c r="D394" s="10"/>
      <c r="E394" s="10"/>
      <c r="F394" s="10"/>
      <c r="G394" s="10"/>
      <c r="H394" s="10"/>
      <c r="I394" s="10"/>
    </row>
    <row r="395" spans="1:9" ht="15.75" customHeight="1">
      <c r="A395" s="10"/>
      <c r="B395" s="10"/>
      <c r="C395" s="10"/>
      <c r="D395" s="10"/>
      <c r="E395" s="10"/>
      <c r="F395" s="10"/>
      <c r="G395" s="10"/>
      <c r="H395" s="10"/>
      <c r="I395" s="10"/>
    </row>
    <row r="396" spans="1:9" ht="15.75" customHeight="1">
      <c r="A396" s="10"/>
      <c r="B396" s="10"/>
      <c r="C396" s="10"/>
      <c r="D396" s="10"/>
      <c r="E396" s="10"/>
      <c r="F396" s="10"/>
      <c r="G396" s="10"/>
      <c r="H396" s="10"/>
      <c r="I396" s="10"/>
    </row>
    <row r="397" spans="1:9" ht="15.75" customHeight="1">
      <c r="A397" s="10"/>
      <c r="B397" s="10"/>
      <c r="C397" s="10"/>
      <c r="D397" s="10"/>
      <c r="E397" s="10"/>
      <c r="F397" s="10"/>
      <c r="G397" s="10"/>
      <c r="H397" s="10"/>
      <c r="I397" s="10"/>
    </row>
    <row r="398" spans="1:9" ht="15.75" customHeight="1">
      <c r="A398" s="10"/>
      <c r="B398" s="10"/>
      <c r="C398" s="10"/>
      <c r="D398" s="10"/>
      <c r="E398" s="10"/>
      <c r="F398" s="10"/>
      <c r="G398" s="10"/>
      <c r="H398" s="10"/>
      <c r="I398" s="10"/>
    </row>
    <row r="399" spans="1:9" ht="15.75" customHeight="1">
      <c r="A399" s="10"/>
      <c r="B399" s="10"/>
      <c r="C399" s="10"/>
      <c r="D399" s="10"/>
      <c r="E399" s="10"/>
      <c r="F399" s="10"/>
      <c r="G399" s="10"/>
      <c r="H399" s="10"/>
      <c r="I399" s="10"/>
    </row>
    <row r="400" spans="1:9" ht="15.75" customHeight="1">
      <c r="A400" s="10"/>
      <c r="B400" s="10"/>
      <c r="C400" s="10"/>
      <c r="D400" s="10"/>
      <c r="E400" s="10"/>
      <c r="F400" s="10"/>
      <c r="G400" s="10"/>
      <c r="H400" s="10"/>
      <c r="I400" s="10"/>
    </row>
    <row r="401" spans="1:9" ht="15.75" customHeight="1">
      <c r="A401" s="10"/>
      <c r="B401" s="10"/>
      <c r="C401" s="10"/>
      <c r="D401" s="10"/>
      <c r="E401" s="10"/>
      <c r="F401" s="10"/>
      <c r="G401" s="10"/>
      <c r="H401" s="10"/>
      <c r="I401" s="10"/>
    </row>
    <row r="402" spans="1:9" ht="15.75" customHeight="1">
      <c r="A402" s="10"/>
      <c r="B402" s="10"/>
      <c r="C402" s="10"/>
      <c r="D402" s="10"/>
      <c r="E402" s="10"/>
      <c r="F402" s="10"/>
      <c r="G402" s="10"/>
      <c r="H402" s="10"/>
      <c r="I402" s="10"/>
    </row>
    <row r="403" spans="1:9" ht="15.75" customHeight="1">
      <c r="A403" s="10"/>
      <c r="B403" s="10"/>
      <c r="C403" s="10"/>
      <c r="D403" s="10"/>
      <c r="E403" s="10"/>
      <c r="F403" s="10"/>
      <c r="G403" s="10"/>
      <c r="H403" s="10"/>
      <c r="I403" s="10"/>
    </row>
    <row r="404" spans="1:9" ht="15.75" customHeight="1">
      <c r="A404" s="10"/>
      <c r="B404" s="10"/>
      <c r="C404" s="10"/>
      <c r="D404" s="10"/>
      <c r="E404" s="10"/>
      <c r="F404" s="10"/>
      <c r="G404" s="10"/>
      <c r="H404" s="10"/>
      <c r="I404" s="10"/>
    </row>
    <row r="405" spans="1:9" ht="15.75" customHeight="1">
      <c r="A405" s="10"/>
      <c r="B405" s="10"/>
      <c r="C405" s="10"/>
      <c r="D405" s="10"/>
      <c r="E405" s="10"/>
      <c r="F405" s="10"/>
      <c r="G405" s="10"/>
      <c r="H405" s="10"/>
      <c r="I405" s="10"/>
    </row>
    <row r="406" spans="1:9" ht="15.75" customHeight="1">
      <c r="A406" s="10"/>
      <c r="B406" s="10"/>
      <c r="C406" s="10"/>
      <c r="D406" s="10"/>
      <c r="E406" s="10"/>
      <c r="F406" s="10"/>
      <c r="G406" s="10"/>
      <c r="H406" s="10"/>
      <c r="I406" s="10"/>
    </row>
    <row r="407" spans="1:9" ht="15.75" customHeight="1">
      <c r="A407" s="10"/>
      <c r="B407" s="10"/>
      <c r="C407" s="10"/>
      <c r="D407" s="10"/>
      <c r="E407" s="10"/>
      <c r="F407" s="10"/>
      <c r="G407" s="10"/>
      <c r="H407" s="10"/>
      <c r="I407" s="10"/>
    </row>
    <row r="408" spans="1:9" ht="15.75" customHeight="1">
      <c r="A408" s="10"/>
      <c r="B408" s="10"/>
      <c r="C408" s="10"/>
      <c r="D408" s="10"/>
      <c r="E408" s="10"/>
      <c r="F408" s="10"/>
      <c r="G408" s="10"/>
      <c r="H408" s="10"/>
      <c r="I408" s="10"/>
    </row>
    <row r="409" spans="1:9" ht="15.75" customHeight="1">
      <c r="A409" s="10"/>
      <c r="B409" s="10"/>
      <c r="C409" s="10"/>
      <c r="D409" s="10"/>
      <c r="E409" s="10"/>
      <c r="F409" s="10"/>
      <c r="G409" s="10"/>
      <c r="H409" s="10"/>
      <c r="I409" s="10"/>
    </row>
    <row r="410" spans="1:9" ht="15.75" customHeight="1">
      <c r="A410" s="10"/>
      <c r="B410" s="10"/>
      <c r="C410" s="10"/>
      <c r="D410" s="10"/>
      <c r="E410" s="10"/>
      <c r="F410" s="10"/>
      <c r="G410" s="10"/>
      <c r="H410" s="10"/>
      <c r="I410" s="10"/>
    </row>
    <row r="411" spans="1:9" ht="15.75" customHeight="1">
      <c r="A411" s="10"/>
      <c r="B411" s="10"/>
      <c r="C411" s="10"/>
      <c r="D411" s="10"/>
      <c r="E411" s="10"/>
      <c r="F411" s="10"/>
      <c r="G411" s="10"/>
      <c r="H411" s="10"/>
      <c r="I411" s="10"/>
    </row>
    <row r="412" spans="1:9" ht="15.75" customHeight="1">
      <c r="A412" s="10"/>
      <c r="B412" s="10"/>
      <c r="C412" s="10"/>
      <c r="D412" s="10"/>
      <c r="E412" s="10"/>
      <c r="F412" s="10"/>
      <c r="G412" s="10"/>
      <c r="H412" s="10"/>
      <c r="I412" s="10"/>
    </row>
    <row r="413" spans="1:9" ht="15.75" customHeight="1">
      <c r="A413" s="10"/>
      <c r="B413" s="10"/>
      <c r="C413" s="10"/>
      <c r="D413" s="10"/>
      <c r="E413" s="10"/>
      <c r="F413" s="10"/>
      <c r="G413" s="10"/>
      <c r="H413" s="10"/>
      <c r="I413" s="10"/>
    </row>
    <row r="414" spans="1:9" ht="15.75" customHeight="1">
      <c r="A414" s="10"/>
      <c r="B414" s="10"/>
      <c r="C414" s="10"/>
      <c r="D414" s="10"/>
      <c r="E414" s="10"/>
      <c r="F414" s="10"/>
      <c r="G414" s="10"/>
      <c r="H414" s="10"/>
      <c r="I414" s="10"/>
    </row>
    <row r="415" spans="1:9" ht="15.75" customHeight="1">
      <c r="A415" s="10"/>
      <c r="B415" s="10"/>
      <c r="C415" s="10"/>
      <c r="D415" s="10"/>
      <c r="E415" s="10"/>
      <c r="F415" s="10"/>
      <c r="G415" s="10"/>
      <c r="H415" s="10"/>
      <c r="I415" s="10"/>
    </row>
    <row r="416" spans="1:9" ht="15.75" customHeight="1">
      <c r="A416" s="10"/>
      <c r="B416" s="10"/>
      <c r="C416" s="10"/>
      <c r="D416" s="10"/>
      <c r="E416" s="10"/>
      <c r="F416" s="10"/>
      <c r="G416" s="10"/>
      <c r="H416" s="10"/>
      <c r="I416" s="10"/>
    </row>
    <row r="417" spans="1:9" ht="15.75" customHeight="1">
      <c r="A417" s="10"/>
      <c r="B417" s="10"/>
      <c r="C417" s="10"/>
      <c r="D417" s="10"/>
      <c r="E417" s="10"/>
      <c r="F417" s="10"/>
      <c r="G417" s="10"/>
      <c r="H417" s="10"/>
      <c r="I417" s="10"/>
    </row>
    <row r="418" spans="1:9" ht="15.75" customHeight="1">
      <c r="A418" s="10"/>
      <c r="B418" s="10"/>
      <c r="C418" s="10"/>
      <c r="D418" s="10"/>
      <c r="E418" s="10"/>
      <c r="F418" s="10"/>
      <c r="G418" s="10"/>
      <c r="H418" s="10"/>
      <c r="I418" s="10"/>
    </row>
    <row r="419" spans="1:9" ht="15.75" customHeight="1">
      <c r="A419" s="10"/>
      <c r="B419" s="10"/>
      <c r="C419" s="10"/>
      <c r="D419" s="10"/>
      <c r="E419" s="10"/>
      <c r="F419" s="10"/>
      <c r="G419" s="10"/>
      <c r="H419" s="10"/>
      <c r="I419" s="10"/>
    </row>
    <row r="420" spans="1:9" ht="15.75" customHeight="1">
      <c r="A420" s="10"/>
      <c r="B420" s="10"/>
      <c r="C420" s="10"/>
      <c r="D420" s="10"/>
      <c r="E420" s="10"/>
      <c r="F420" s="10"/>
      <c r="G420" s="10"/>
      <c r="H420" s="10"/>
      <c r="I420" s="10"/>
    </row>
    <row r="421" spans="1:9" ht="15.75" customHeight="1">
      <c r="A421" s="10"/>
      <c r="B421" s="10"/>
      <c r="C421" s="10"/>
      <c r="D421" s="10"/>
      <c r="E421" s="10"/>
      <c r="F421" s="10"/>
      <c r="G421" s="10"/>
      <c r="H421" s="10"/>
      <c r="I421" s="10"/>
    </row>
    <row r="422" spans="1:9" ht="15.75" customHeight="1">
      <c r="A422" s="10"/>
      <c r="B422" s="10"/>
      <c r="C422" s="10"/>
      <c r="D422" s="10"/>
      <c r="E422" s="10"/>
      <c r="F422" s="10"/>
      <c r="G422" s="10"/>
      <c r="H422" s="10"/>
      <c r="I422" s="10"/>
    </row>
    <row r="423" spans="1:9" ht="15.75" customHeight="1">
      <c r="A423" s="10"/>
      <c r="B423" s="10"/>
      <c r="C423" s="10"/>
      <c r="D423" s="10"/>
      <c r="E423" s="10"/>
      <c r="F423" s="10"/>
      <c r="G423" s="10"/>
      <c r="H423" s="10"/>
      <c r="I423" s="10"/>
    </row>
    <row r="424" spans="1:9" ht="15.75" customHeight="1">
      <c r="A424" s="10"/>
      <c r="B424" s="10"/>
      <c r="C424" s="10"/>
      <c r="D424" s="10"/>
      <c r="E424" s="10"/>
      <c r="F424" s="10"/>
      <c r="G424" s="10"/>
      <c r="H424" s="10"/>
      <c r="I424" s="10"/>
    </row>
    <row r="425" spans="1:9" ht="15.75" customHeight="1">
      <c r="A425" s="10"/>
      <c r="B425" s="10"/>
      <c r="C425" s="10"/>
      <c r="D425" s="10"/>
      <c r="E425" s="10"/>
      <c r="F425" s="10"/>
      <c r="G425" s="10"/>
      <c r="H425" s="10"/>
      <c r="I425" s="10"/>
    </row>
    <row r="426" spans="1:9" ht="15.75" customHeight="1">
      <c r="A426" s="10"/>
      <c r="B426" s="10"/>
      <c r="C426" s="10"/>
      <c r="D426" s="10"/>
      <c r="E426" s="10"/>
      <c r="F426" s="10"/>
      <c r="G426" s="10"/>
      <c r="H426" s="10"/>
      <c r="I426" s="10"/>
    </row>
    <row r="427" spans="1:9" ht="15.75" customHeight="1">
      <c r="A427" s="10"/>
      <c r="B427" s="10"/>
      <c r="C427" s="10"/>
      <c r="D427" s="10"/>
      <c r="E427" s="10"/>
      <c r="F427" s="10"/>
      <c r="G427" s="10"/>
      <c r="H427" s="10"/>
      <c r="I427" s="10"/>
    </row>
    <row r="428" spans="1:9" ht="15.75" customHeight="1">
      <c r="A428" s="10"/>
      <c r="B428" s="10"/>
      <c r="C428" s="10"/>
      <c r="D428" s="10"/>
      <c r="E428" s="10"/>
      <c r="F428" s="10"/>
      <c r="G428" s="10"/>
      <c r="H428" s="10"/>
      <c r="I428" s="10"/>
    </row>
    <row r="429" spans="1:9" ht="15.75" customHeight="1">
      <c r="A429" s="10"/>
      <c r="B429" s="10"/>
      <c r="C429" s="10"/>
      <c r="D429" s="10"/>
      <c r="E429" s="10"/>
      <c r="F429" s="10"/>
      <c r="G429" s="10"/>
      <c r="H429" s="10"/>
      <c r="I429" s="10"/>
    </row>
    <row r="430" spans="1:9" ht="15.75" customHeight="1">
      <c r="A430" s="10"/>
      <c r="B430" s="10"/>
      <c r="C430" s="10"/>
      <c r="D430" s="10"/>
      <c r="E430" s="10"/>
      <c r="F430" s="10"/>
      <c r="G430" s="10"/>
      <c r="H430" s="10"/>
      <c r="I430" s="10"/>
    </row>
    <row r="431" spans="1:9" ht="15.75" customHeight="1">
      <c r="A431" s="10"/>
      <c r="B431" s="10"/>
      <c r="C431" s="10"/>
      <c r="D431" s="10"/>
      <c r="E431" s="10"/>
      <c r="F431" s="10"/>
      <c r="G431" s="10"/>
      <c r="H431" s="10"/>
      <c r="I431" s="10"/>
    </row>
    <row r="432" spans="1:9" ht="15.75" customHeight="1">
      <c r="A432" s="10"/>
      <c r="B432" s="10"/>
      <c r="C432" s="10"/>
      <c r="D432" s="10"/>
      <c r="E432" s="10"/>
      <c r="F432" s="10"/>
      <c r="G432" s="10"/>
      <c r="H432" s="10"/>
      <c r="I432" s="10"/>
    </row>
    <row r="433" spans="1:9" ht="15.75" customHeight="1">
      <c r="A433" s="10"/>
      <c r="B433" s="10"/>
      <c r="C433" s="10"/>
      <c r="D433" s="10"/>
      <c r="E433" s="10"/>
      <c r="F433" s="10"/>
      <c r="G433" s="10"/>
      <c r="H433" s="10"/>
      <c r="I433" s="10"/>
    </row>
    <row r="434" spans="1:9" ht="15.75" customHeight="1">
      <c r="A434" s="10"/>
      <c r="B434" s="10"/>
      <c r="C434" s="10"/>
      <c r="D434" s="10"/>
      <c r="E434" s="10"/>
      <c r="F434" s="10"/>
      <c r="G434" s="10"/>
      <c r="H434" s="10"/>
      <c r="I434" s="10"/>
    </row>
    <row r="435" spans="1:9" ht="15.75" customHeight="1">
      <c r="A435" s="10"/>
      <c r="B435" s="10"/>
      <c r="C435" s="10"/>
      <c r="D435" s="10"/>
      <c r="E435" s="10"/>
      <c r="F435" s="10"/>
      <c r="G435" s="10"/>
      <c r="H435" s="10"/>
      <c r="I435" s="10"/>
    </row>
    <row r="436" spans="1:9" ht="15.75" customHeight="1">
      <c r="A436" s="10"/>
      <c r="B436" s="10"/>
      <c r="C436" s="10"/>
      <c r="D436" s="10"/>
      <c r="E436" s="10"/>
      <c r="F436" s="10"/>
      <c r="G436" s="10"/>
      <c r="H436" s="10"/>
      <c r="I436" s="10"/>
    </row>
    <row r="437" spans="1:9" ht="15.75" customHeight="1">
      <c r="A437" s="10"/>
      <c r="B437" s="10"/>
      <c r="C437" s="10"/>
      <c r="D437" s="10"/>
      <c r="E437" s="10"/>
      <c r="F437" s="10"/>
      <c r="G437" s="10"/>
      <c r="H437" s="10"/>
      <c r="I437" s="10"/>
    </row>
    <row r="438" spans="1:9" ht="15.75" customHeight="1">
      <c r="A438" s="10"/>
      <c r="B438" s="10"/>
      <c r="C438" s="10"/>
      <c r="D438" s="10"/>
      <c r="E438" s="10"/>
      <c r="F438" s="10"/>
      <c r="G438" s="10"/>
      <c r="H438" s="10"/>
      <c r="I438" s="10"/>
    </row>
    <row r="439" spans="1:9" ht="15.75" customHeight="1">
      <c r="A439" s="10"/>
      <c r="B439" s="10"/>
      <c r="C439" s="10"/>
      <c r="D439" s="10"/>
      <c r="E439" s="10"/>
      <c r="F439" s="10"/>
      <c r="G439" s="10"/>
      <c r="H439" s="10"/>
      <c r="I439" s="10"/>
    </row>
    <row r="440" spans="1:9" ht="15.75" customHeight="1">
      <c r="A440" s="10"/>
      <c r="B440" s="10"/>
      <c r="C440" s="10"/>
      <c r="D440" s="10"/>
      <c r="E440" s="10"/>
      <c r="F440" s="10"/>
      <c r="G440" s="10"/>
      <c r="H440" s="10"/>
      <c r="I440" s="10"/>
    </row>
    <row r="441" spans="1:9" ht="15.75" customHeight="1">
      <c r="A441" s="10"/>
      <c r="B441" s="10"/>
      <c r="C441" s="10"/>
      <c r="D441" s="10"/>
      <c r="E441" s="10"/>
      <c r="F441" s="10"/>
      <c r="G441" s="10"/>
      <c r="H441" s="10"/>
      <c r="I441" s="10"/>
    </row>
    <row r="442" spans="1:9" ht="15.75" customHeight="1">
      <c r="A442" s="10"/>
      <c r="B442" s="10"/>
      <c r="C442" s="10"/>
      <c r="D442" s="10"/>
      <c r="E442" s="10"/>
      <c r="F442" s="10"/>
      <c r="G442" s="10"/>
      <c r="H442" s="10"/>
      <c r="I442" s="10"/>
    </row>
    <row r="443" spans="1:9" ht="15.75" customHeight="1">
      <c r="A443" s="10"/>
      <c r="B443" s="10"/>
      <c r="C443" s="10"/>
      <c r="D443" s="10"/>
      <c r="E443" s="10"/>
      <c r="F443" s="10"/>
      <c r="G443" s="10"/>
      <c r="H443" s="10"/>
      <c r="I443" s="10"/>
    </row>
    <row r="444" spans="1:9" ht="15.75" customHeight="1">
      <c r="A444" s="10"/>
      <c r="B444" s="10"/>
      <c r="C444" s="10"/>
      <c r="D444" s="10"/>
      <c r="E444" s="10"/>
      <c r="F444" s="10"/>
      <c r="G444" s="10"/>
      <c r="H444" s="10"/>
      <c r="I444" s="10"/>
    </row>
    <row r="445" spans="1:9" ht="15.75" customHeight="1">
      <c r="A445" s="10"/>
      <c r="B445" s="10"/>
      <c r="C445" s="10"/>
      <c r="D445" s="10"/>
      <c r="E445" s="10"/>
      <c r="F445" s="10"/>
      <c r="G445" s="10"/>
      <c r="H445" s="10"/>
      <c r="I445" s="10"/>
    </row>
    <row r="446" spans="1:9" ht="15.75" customHeight="1">
      <c r="A446" s="10"/>
      <c r="B446" s="10"/>
      <c r="C446" s="10"/>
      <c r="D446" s="10"/>
      <c r="E446" s="10"/>
      <c r="F446" s="10"/>
      <c r="G446" s="10"/>
      <c r="H446" s="10"/>
      <c r="I446" s="10"/>
    </row>
    <row r="447" spans="1:9" ht="15.75" customHeight="1">
      <c r="A447" s="10"/>
      <c r="B447" s="10"/>
      <c r="C447" s="10"/>
      <c r="D447" s="10"/>
      <c r="E447" s="10"/>
      <c r="F447" s="10"/>
      <c r="G447" s="10"/>
      <c r="H447" s="10"/>
      <c r="I447" s="10"/>
    </row>
    <row r="448" spans="1:9" ht="15.75" customHeight="1">
      <c r="A448" s="10"/>
      <c r="B448" s="10"/>
      <c r="C448" s="10"/>
      <c r="D448" s="10"/>
      <c r="E448" s="10"/>
      <c r="F448" s="10"/>
      <c r="G448" s="10"/>
      <c r="H448" s="10"/>
      <c r="I448" s="10"/>
    </row>
    <row r="449" spans="1:9" ht="15.75" customHeight="1">
      <c r="A449" s="10"/>
      <c r="B449" s="10"/>
      <c r="C449" s="10"/>
      <c r="D449" s="10"/>
      <c r="E449" s="10"/>
      <c r="F449" s="10"/>
      <c r="G449" s="10"/>
      <c r="H449" s="10"/>
      <c r="I449" s="10"/>
    </row>
    <row r="450" spans="1:9" ht="15.75" customHeight="1">
      <c r="A450" s="10"/>
      <c r="B450" s="10"/>
      <c r="C450" s="10"/>
      <c r="D450" s="10"/>
      <c r="E450" s="10"/>
      <c r="F450" s="10"/>
      <c r="G450" s="10"/>
      <c r="H450" s="10"/>
      <c r="I450" s="10"/>
    </row>
    <row r="451" spans="1:9" ht="15.75" customHeight="1">
      <c r="A451" s="10"/>
      <c r="B451" s="10"/>
      <c r="C451" s="10"/>
      <c r="D451" s="10"/>
      <c r="E451" s="10"/>
      <c r="F451" s="10"/>
      <c r="G451" s="10"/>
      <c r="H451" s="10"/>
      <c r="I451" s="10"/>
    </row>
    <row r="452" spans="1:9" ht="15.75" customHeight="1">
      <c r="A452" s="10"/>
      <c r="B452" s="10"/>
      <c r="C452" s="10"/>
      <c r="D452" s="10"/>
      <c r="E452" s="10"/>
      <c r="F452" s="10"/>
      <c r="G452" s="10"/>
      <c r="H452" s="10"/>
      <c r="I452" s="10"/>
    </row>
    <row r="453" spans="1:9" ht="15.75" customHeight="1">
      <c r="A453" s="10"/>
      <c r="B453" s="10"/>
      <c r="C453" s="10"/>
      <c r="D453" s="10"/>
      <c r="E453" s="10"/>
      <c r="F453" s="10"/>
      <c r="G453" s="10"/>
      <c r="H453" s="10"/>
      <c r="I453" s="10"/>
    </row>
    <row r="454" spans="1:9" ht="15.75" customHeight="1">
      <c r="A454" s="10"/>
      <c r="B454" s="10"/>
      <c r="C454" s="10"/>
      <c r="D454" s="10"/>
      <c r="E454" s="10"/>
      <c r="F454" s="10"/>
      <c r="G454" s="10"/>
      <c r="H454" s="10"/>
      <c r="I454" s="10"/>
    </row>
    <row r="455" spans="1:9" ht="15.75" customHeight="1">
      <c r="A455" s="10"/>
      <c r="B455" s="10"/>
      <c r="C455" s="10"/>
      <c r="D455" s="10"/>
      <c r="E455" s="10"/>
      <c r="F455" s="10"/>
      <c r="G455" s="10"/>
      <c r="H455" s="10"/>
      <c r="I455" s="10"/>
    </row>
    <row r="456" spans="1:9" ht="15.75" customHeight="1">
      <c r="A456" s="10"/>
      <c r="B456" s="10"/>
      <c r="C456" s="10"/>
      <c r="D456" s="10"/>
      <c r="E456" s="10"/>
      <c r="F456" s="10"/>
      <c r="G456" s="10"/>
      <c r="H456" s="10"/>
      <c r="I456" s="10"/>
    </row>
    <row r="457" spans="1:9" ht="15.75" customHeight="1">
      <c r="A457" s="10"/>
      <c r="B457" s="10"/>
      <c r="C457" s="10"/>
      <c r="D457" s="10"/>
      <c r="E457" s="10"/>
      <c r="F457" s="10"/>
      <c r="G457" s="10"/>
      <c r="H457" s="10"/>
      <c r="I457" s="10"/>
    </row>
    <row r="458" spans="1:9" ht="15.75" customHeight="1">
      <c r="A458" s="10"/>
      <c r="B458" s="10"/>
      <c r="C458" s="10"/>
      <c r="D458" s="10"/>
      <c r="E458" s="10"/>
      <c r="F458" s="10"/>
      <c r="G458" s="10"/>
      <c r="H458" s="10"/>
      <c r="I458" s="10"/>
    </row>
    <row r="459" spans="1:9" ht="15.75" customHeight="1">
      <c r="A459" s="10"/>
      <c r="B459" s="10"/>
      <c r="C459" s="10"/>
      <c r="D459" s="10"/>
      <c r="E459" s="10"/>
      <c r="F459" s="10"/>
      <c r="G459" s="10"/>
      <c r="H459" s="10"/>
      <c r="I459" s="10"/>
    </row>
    <row r="460" spans="1:9" ht="15.75" customHeight="1">
      <c r="A460" s="10"/>
      <c r="B460" s="10"/>
      <c r="C460" s="10"/>
      <c r="D460" s="10"/>
      <c r="E460" s="10"/>
      <c r="F460" s="10"/>
      <c r="G460" s="10"/>
      <c r="H460" s="10"/>
      <c r="I460" s="10"/>
    </row>
    <row r="461" spans="1:9" ht="15.75" customHeight="1">
      <c r="A461" s="10"/>
      <c r="B461" s="10"/>
      <c r="C461" s="10"/>
      <c r="D461" s="10"/>
      <c r="E461" s="10"/>
      <c r="F461" s="10"/>
      <c r="G461" s="10"/>
      <c r="H461" s="10"/>
      <c r="I461" s="10"/>
    </row>
    <row r="462" spans="1:9" ht="15.75" customHeight="1">
      <c r="A462" s="10"/>
      <c r="B462" s="10"/>
      <c r="C462" s="10"/>
      <c r="D462" s="10"/>
      <c r="E462" s="10"/>
      <c r="F462" s="10"/>
      <c r="G462" s="10"/>
      <c r="H462" s="10"/>
      <c r="I462" s="10"/>
    </row>
    <row r="463" spans="1:9" ht="15.75" customHeight="1">
      <c r="A463" s="10"/>
      <c r="B463" s="10"/>
      <c r="C463" s="10"/>
      <c r="D463" s="10"/>
      <c r="E463" s="10"/>
      <c r="F463" s="10"/>
      <c r="G463" s="10"/>
      <c r="H463" s="10"/>
      <c r="I463" s="10"/>
    </row>
    <row r="464" spans="1:9" ht="15.75" customHeight="1">
      <c r="A464" s="10"/>
      <c r="B464" s="10"/>
      <c r="C464" s="10"/>
      <c r="D464" s="10"/>
      <c r="E464" s="10"/>
      <c r="F464" s="10"/>
      <c r="G464" s="10"/>
      <c r="H464" s="10"/>
      <c r="I464" s="10"/>
    </row>
    <row r="465" spans="1:9" ht="15.75" customHeight="1">
      <c r="A465" s="10"/>
      <c r="B465" s="10"/>
      <c r="C465" s="10"/>
      <c r="D465" s="10"/>
      <c r="E465" s="10"/>
      <c r="F465" s="10"/>
      <c r="G465" s="10"/>
      <c r="H465" s="10"/>
      <c r="I465" s="10"/>
    </row>
    <row r="466" spans="1:9" ht="15.75" customHeight="1">
      <c r="A466" s="10"/>
      <c r="B466" s="10"/>
      <c r="C466" s="10"/>
      <c r="D466" s="10"/>
      <c r="E466" s="10"/>
      <c r="F466" s="10"/>
      <c r="G466" s="10"/>
      <c r="H466" s="10"/>
      <c r="I466" s="10"/>
    </row>
    <row r="467" spans="1:9" ht="15.75" customHeight="1">
      <c r="A467" s="10"/>
      <c r="B467" s="10"/>
      <c r="C467" s="10"/>
      <c r="D467" s="10"/>
      <c r="E467" s="10"/>
      <c r="F467" s="10"/>
      <c r="G467" s="10"/>
      <c r="H467" s="10"/>
      <c r="I467" s="10"/>
    </row>
    <row r="468" spans="1:9" ht="15.75" customHeight="1">
      <c r="A468" s="10"/>
      <c r="B468" s="10"/>
      <c r="C468" s="10"/>
      <c r="D468" s="10"/>
      <c r="E468" s="10"/>
      <c r="F468" s="10"/>
      <c r="G468" s="10"/>
      <c r="H468" s="10"/>
      <c r="I468" s="10"/>
    </row>
    <row r="469" spans="1:9" ht="15.75" customHeight="1">
      <c r="A469" s="10"/>
      <c r="B469" s="10"/>
      <c r="C469" s="10"/>
      <c r="D469" s="10"/>
      <c r="E469" s="10"/>
      <c r="F469" s="10"/>
      <c r="G469" s="10"/>
      <c r="H469" s="10"/>
      <c r="I469" s="10"/>
    </row>
    <row r="470" spans="1:9" ht="15.75" customHeight="1">
      <c r="A470" s="10"/>
      <c r="B470" s="10"/>
      <c r="C470" s="10"/>
      <c r="D470" s="10"/>
      <c r="E470" s="10"/>
      <c r="F470" s="10"/>
      <c r="G470" s="10"/>
      <c r="H470" s="10"/>
      <c r="I470" s="10"/>
    </row>
    <row r="471" spans="1:9" ht="15.75" customHeight="1">
      <c r="A471" s="10"/>
      <c r="B471" s="10"/>
      <c r="C471" s="10"/>
      <c r="D471" s="10"/>
      <c r="E471" s="10"/>
      <c r="F471" s="10"/>
      <c r="G471" s="10"/>
      <c r="H471" s="10"/>
      <c r="I471" s="10"/>
    </row>
    <row r="472" spans="1:9" ht="15.75" customHeight="1">
      <c r="A472" s="10"/>
      <c r="B472" s="10"/>
      <c r="C472" s="10"/>
      <c r="D472" s="10"/>
      <c r="E472" s="10"/>
      <c r="F472" s="10"/>
      <c r="G472" s="10"/>
      <c r="H472" s="10"/>
      <c r="I472" s="10"/>
    </row>
    <row r="473" spans="1:9" ht="15.75" customHeight="1">
      <c r="A473" s="10"/>
      <c r="B473" s="10"/>
      <c r="C473" s="10"/>
      <c r="D473" s="10"/>
      <c r="E473" s="10"/>
      <c r="F473" s="10"/>
      <c r="G473" s="10"/>
      <c r="H473" s="10"/>
      <c r="I473" s="10"/>
    </row>
    <row r="474" spans="1:9" ht="15.75" customHeight="1">
      <c r="A474" s="10"/>
      <c r="B474" s="10"/>
      <c r="C474" s="10"/>
      <c r="D474" s="10"/>
      <c r="E474" s="10"/>
      <c r="F474" s="10"/>
      <c r="G474" s="10"/>
      <c r="H474" s="10"/>
      <c r="I474" s="10"/>
    </row>
    <row r="475" spans="1:9" ht="15.75" customHeight="1">
      <c r="A475" s="10"/>
      <c r="B475" s="10"/>
      <c r="C475" s="10"/>
      <c r="D475" s="10"/>
      <c r="E475" s="10"/>
      <c r="F475" s="10"/>
      <c r="G475" s="10"/>
      <c r="H475" s="10"/>
      <c r="I475" s="10"/>
    </row>
    <row r="476" spans="1:9" ht="15.75" customHeight="1">
      <c r="A476" s="10"/>
      <c r="B476" s="10"/>
      <c r="C476" s="10"/>
      <c r="D476" s="10"/>
      <c r="E476" s="10"/>
      <c r="F476" s="10"/>
      <c r="G476" s="10"/>
      <c r="H476" s="10"/>
      <c r="I476" s="10"/>
    </row>
    <row r="477" spans="1:9" ht="15.75" customHeight="1">
      <c r="A477" s="10"/>
      <c r="B477" s="10"/>
      <c r="C477" s="10"/>
      <c r="D477" s="10"/>
      <c r="E477" s="10"/>
      <c r="F477" s="10"/>
      <c r="G477" s="10"/>
      <c r="H477" s="10"/>
      <c r="I477" s="10"/>
    </row>
    <row r="478" spans="1:9" ht="15.75" customHeight="1">
      <c r="A478" s="10"/>
      <c r="B478" s="10"/>
      <c r="C478" s="10"/>
      <c r="D478" s="10"/>
      <c r="E478" s="10"/>
      <c r="F478" s="10"/>
      <c r="G478" s="10"/>
      <c r="H478" s="10"/>
      <c r="I478" s="10"/>
    </row>
    <row r="479" spans="1:9" ht="15.75" customHeight="1">
      <c r="A479" s="10"/>
      <c r="B479" s="10"/>
      <c r="C479" s="10"/>
      <c r="D479" s="10"/>
      <c r="E479" s="10"/>
      <c r="F479" s="10"/>
      <c r="G479" s="10"/>
      <c r="H479" s="10"/>
      <c r="I479" s="10"/>
    </row>
    <row r="480" spans="1:9" ht="15.75" customHeight="1">
      <c r="A480" s="10"/>
      <c r="B480" s="10"/>
      <c r="C480" s="10"/>
      <c r="D480" s="10"/>
      <c r="E480" s="10"/>
      <c r="F480" s="10"/>
      <c r="G480" s="10"/>
      <c r="H480" s="10"/>
      <c r="I480" s="10"/>
    </row>
    <row r="481" spans="1:9" ht="15.75" customHeight="1">
      <c r="A481" s="10"/>
      <c r="B481" s="10"/>
      <c r="C481" s="10"/>
      <c r="D481" s="10"/>
      <c r="E481" s="10"/>
      <c r="F481" s="10"/>
      <c r="G481" s="10"/>
      <c r="H481" s="10"/>
      <c r="I481" s="10"/>
    </row>
    <row r="482" spans="1:9" ht="15.75" customHeight="1">
      <c r="A482" s="10"/>
      <c r="B482" s="10"/>
      <c r="C482" s="10"/>
      <c r="D482" s="10"/>
      <c r="E482" s="10"/>
      <c r="F482" s="10"/>
      <c r="G482" s="10"/>
      <c r="H482" s="10"/>
      <c r="I482" s="10"/>
    </row>
    <row r="483" spans="1:9" ht="15.75" customHeight="1">
      <c r="A483" s="10"/>
      <c r="B483" s="10"/>
      <c r="C483" s="10"/>
      <c r="D483" s="10"/>
      <c r="E483" s="10"/>
      <c r="F483" s="10"/>
      <c r="G483" s="10"/>
      <c r="H483" s="10"/>
      <c r="I483" s="10"/>
    </row>
    <row r="484" spans="1:9" ht="15.75" customHeight="1">
      <c r="A484" s="10"/>
      <c r="B484" s="10"/>
      <c r="C484" s="10"/>
      <c r="D484" s="10"/>
      <c r="E484" s="10"/>
      <c r="F484" s="10"/>
      <c r="G484" s="10"/>
      <c r="H484" s="10"/>
      <c r="I484" s="10"/>
    </row>
    <row r="485" spans="1:9" ht="15.75" customHeight="1">
      <c r="A485" s="10"/>
      <c r="B485" s="10"/>
      <c r="C485" s="10"/>
      <c r="D485" s="10"/>
      <c r="E485" s="10"/>
      <c r="F485" s="10"/>
      <c r="G485" s="10"/>
      <c r="H485" s="10"/>
      <c r="I485" s="10"/>
    </row>
    <row r="486" spans="1:9" ht="15.75" customHeight="1">
      <c r="A486" s="10"/>
      <c r="B486" s="10"/>
      <c r="C486" s="10"/>
      <c r="D486" s="10"/>
      <c r="E486" s="10"/>
      <c r="F486" s="10"/>
      <c r="G486" s="10"/>
      <c r="H486" s="10"/>
      <c r="I486" s="10"/>
    </row>
    <row r="487" spans="1:9" ht="15.75" customHeight="1">
      <c r="A487" s="10"/>
      <c r="B487" s="10"/>
      <c r="C487" s="10"/>
      <c r="D487" s="10"/>
      <c r="E487" s="10"/>
      <c r="F487" s="10"/>
      <c r="G487" s="10"/>
      <c r="H487" s="10"/>
      <c r="I487" s="10"/>
    </row>
    <row r="488" spans="1:9" ht="15.75" customHeight="1">
      <c r="A488" s="10"/>
      <c r="B488" s="10"/>
      <c r="C488" s="10"/>
      <c r="D488" s="10"/>
      <c r="E488" s="10"/>
      <c r="F488" s="10"/>
      <c r="G488" s="10"/>
      <c r="H488" s="10"/>
      <c r="I488" s="10"/>
    </row>
    <row r="489" spans="1:9" ht="15.75" customHeight="1">
      <c r="A489" s="10"/>
      <c r="B489" s="10"/>
      <c r="C489" s="10"/>
      <c r="D489" s="10"/>
      <c r="E489" s="10"/>
      <c r="F489" s="10"/>
      <c r="G489" s="10"/>
      <c r="H489" s="10"/>
      <c r="I489" s="10"/>
    </row>
    <row r="490" spans="1:9" ht="15.75" customHeight="1">
      <c r="A490" s="10"/>
      <c r="B490" s="10"/>
      <c r="C490" s="10"/>
      <c r="D490" s="10"/>
      <c r="E490" s="10"/>
      <c r="F490" s="10"/>
      <c r="G490" s="10"/>
      <c r="H490" s="10"/>
      <c r="I490" s="10"/>
    </row>
    <row r="491" spans="1:9" ht="15.75" customHeight="1">
      <c r="A491" s="10"/>
      <c r="B491" s="10"/>
      <c r="C491" s="10"/>
      <c r="D491" s="10"/>
      <c r="E491" s="10"/>
      <c r="F491" s="10"/>
      <c r="G491" s="10"/>
      <c r="H491" s="10"/>
      <c r="I491" s="10"/>
    </row>
    <row r="492" spans="1:9" ht="15.75" customHeight="1">
      <c r="A492" s="10"/>
      <c r="B492" s="10"/>
      <c r="C492" s="10"/>
      <c r="D492" s="10"/>
      <c r="E492" s="10"/>
      <c r="F492" s="10"/>
      <c r="G492" s="10"/>
      <c r="H492" s="10"/>
      <c r="I492" s="10"/>
    </row>
    <row r="493" spans="1:9" ht="15.75" customHeight="1">
      <c r="A493" s="10"/>
      <c r="B493" s="10"/>
      <c r="C493" s="10"/>
      <c r="D493" s="10"/>
      <c r="E493" s="10"/>
      <c r="F493" s="10"/>
      <c r="G493" s="10"/>
      <c r="H493" s="10"/>
      <c r="I493" s="10"/>
    </row>
    <row r="494" spans="1:9" ht="15.75" customHeight="1">
      <c r="A494" s="10"/>
      <c r="B494" s="10"/>
      <c r="C494" s="10"/>
      <c r="D494" s="10"/>
      <c r="E494" s="10"/>
      <c r="F494" s="10"/>
      <c r="G494" s="10"/>
      <c r="H494" s="10"/>
      <c r="I494" s="10"/>
    </row>
    <row r="495" spans="1:9" ht="15.75" customHeight="1">
      <c r="A495" s="10"/>
      <c r="B495" s="10"/>
      <c r="C495" s="10"/>
      <c r="D495" s="10"/>
      <c r="E495" s="10"/>
      <c r="F495" s="10"/>
      <c r="G495" s="10"/>
      <c r="H495" s="10"/>
      <c r="I495" s="10"/>
    </row>
    <row r="496" spans="1:9" ht="15.75" customHeight="1">
      <c r="A496" s="10"/>
      <c r="B496" s="10"/>
      <c r="C496" s="10"/>
      <c r="D496" s="10"/>
      <c r="E496" s="10"/>
      <c r="F496" s="10"/>
      <c r="G496" s="10"/>
      <c r="H496" s="10"/>
      <c r="I496" s="10"/>
    </row>
    <row r="497" spans="1:9" ht="15.75" customHeight="1">
      <c r="A497" s="10"/>
      <c r="B497" s="10"/>
      <c r="C497" s="10"/>
      <c r="D497" s="10"/>
      <c r="E497" s="10"/>
      <c r="F497" s="10"/>
      <c r="G497" s="10"/>
      <c r="H497" s="10"/>
      <c r="I497" s="10"/>
    </row>
    <row r="498" spans="1:9" ht="15.75" customHeight="1">
      <c r="A498" s="10"/>
      <c r="B498" s="10"/>
      <c r="C498" s="10"/>
      <c r="D498" s="10"/>
      <c r="E498" s="10"/>
      <c r="F498" s="10"/>
      <c r="G498" s="10"/>
      <c r="H498" s="10"/>
      <c r="I498" s="10"/>
    </row>
    <row r="499" spans="1:9" ht="15.75" customHeight="1">
      <c r="A499" s="10"/>
      <c r="B499" s="10"/>
      <c r="C499" s="10"/>
      <c r="D499" s="10"/>
      <c r="E499" s="10"/>
      <c r="F499" s="10"/>
      <c r="G499" s="10"/>
      <c r="H499" s="10"/>
      <c r="I499" s="10"/>
    </row>
    <row r="500" spans="1:9" ht="15.75" customHeight="1">
      <c r="A500" s="10"/>
      <c r="B500" s="10"/>
      <c r="C500" s="10"/>
      <c r="D500" s="10"/>
      <c r="E500" s="10"/>
      <c r="F500" s="10"/>
      <c r="G500" s="10"/>
      <c r="H500" s="10"/>
      <c r="I500" s="10"/>
    </row>
    <row r="501" spans="1:9" ht="15.75" customHeight="1">
      <c r="A501" s="10"/>
      <c r="B501" s="10"/>
      <c r="C501" s="10"/>
      <c r="D501" s="10"/>
      <c r="E501" s="10"/>
      <c r="F501" s="10"/>
      <c r="G501" s="10"/>
      <c r="H501" s="10"/>
      <c r="I501" s="10"/>
    </row>
    <row r="502" spans="1:9" ht="15.75" customHeight="1">
      <c r="A502" s="10"/>
      <c r="B502" s="10"/>
      <c r="C502" s="10"/>
      <c r="D502" s="10"/>
      <c r="E502" s="10"/>
      <c r="F502" s="10"/>
      <c r="G502" s="10"/>
      <c r="H502" s="10"/>
      <c r="I502" s="10"/>
    </row>
    <row r="503" spans="1:9" ht="15.75" customHeight="1">
      <c r="A503" s="10"/>
      <c r="B503" s="10"/>
      <c r="C503" s="10"/>
      <c r="D503" s="10"/>
      <c r="E503" s="10"/>
      <c r="F503" s="10"/>
      <c r="G503" s="10"/>
      <c r="H503" s="10"/>
      <c r="I503" s="10"/>
    </row>
    <row r="504" spans="1:9" ht="15.75" customHeight="1">
      <c r="A504" s="10"/>
      <c r="B504" s="10"/>
      <c r="C504" s="10"/>
      <c r="D504" s="10"/>
      <c r="E504" s="10"/>
      <c r="F504" s="10"/>
      <c r="G504" s="10"/>
      <c r="H504" s="10"/>
      <c r="I504" s="10"/>
    </row>
    <row r="505" spans="1:9" ht="15.75" customHeight="1">
      <c r="A505" s="10"/>
      <c r="B505" s="10"/>
      <c r="C505" s="10"/>
      <c r="D505" s="10"/>
      <c r="E505" s="10"/>
      <c r="F505" s="10"/>
      <c r="G505" s="10"/>
      <c r="H505" s="10"/>
      <c r="I505" s="10"/>
    </row>
    <row r="506" spans="1:9" ht="15.75" customHeight="1">
      <c r="A506" s="10"/>
      <c r="B506" s="10"/>
      <c r="C506" s="10"/>
      <c r="D506" s="10"/>
      <c r="E506" s="10"/>
      <c r="F506" s="10"/>
      <c r="G506" s="10"/>
      <c r="H506" s="10"/>
      <c r="I506" s="10"/>
    </row>
    <row r="507" spans="1:9" ht="15.75" customHeight="1">
      <c r="A507" s="10"/>
      <c r="B507" s="10"/>
      <c r="C507" s="10"/>
      <c r="D507" s="10"/>
      <c r="E507" s="10"/>
      <c r="F507" s="10"/>
      <c r="G507" s="10"/>
      <c r="H507" s="10"/>
      <c r="I507" s="10"/>
    </row>
    <row r="508" spans="1:9" ht="15.75" customHeight="1">
      <c r="A508" s="10"/>
      <c r="B508" s="10"/>
      <c r="C508" s="10"/>
      <c r="D508" s="10"/>
      <c r="E508" s="10"/>
      <c r="F508" s="10"/>
      <c r="G508" s="10"/>
      <c r="H508" s="10"/>
      <c r="I508" s="10"/>
    </row>
    <row r="509" spans="1:9" ht="15.75" customHeight="1">
      <c r="A509" s="10"/>
      <c r="B509" s="10"/>
      <c r="C509" s="10"/>
      <c r="D509" s="10"/>
      <c r="E509" s="10"/>
      <c r="F509" s="10"/>
      <c r="G509" s="10"/>
      <c r="H509" s="10"/>
      <c r="I509" s="10"/>
    </row>
    <row r="510" spans="1:9" ht="15.75" customHeight="1">
      <c r="A510" s="10"/>
      <c r="B510" s="10"/>
      <c r="C510" s="10"/>
      <c r="D510" s="10"/>
      <c r="E510" s="10"/>
      <c r="F510" s="10"/>
      <c r="G510" s="10"/>
      <c r="H510" s="10"/>
      <c r="I510" s="10"/>
    </row>
    <row r="511" spans="1:9" ht="15.75" customHeight="1">
      <c r="A511" s="10"/>
      <c r="B511" s="10"/>
      <c r="C511" s="10"/>
      <c r="D511" s="10"/>
      <c r="E511" s="10"/>
      <c r="F511" s="10"/>
      <c r="G511" s="10"/>
      <c r="H511" s="10"/>
      <c r="I511" s="10"/>
    </row>
    <row r="512" spans="1:9" ht="15.75" customHeight="1">
      <c r="A512" s="10"/>
      <c r="B512" s="10"/>
      <c r="C512" s="10"/>
      <c r="D512" s="10"/>
      <c r="E512" s="10"/>
      <c r="F512" s="10"/>
      <c r="G512" s="10"/>
      <c r="H512" s="10"/>
      <c r="I512" s="10"/>
    </row>
    <row r="513" spans="1:9" ht="15.75" customHeight="1">
      <c r="A513" s="10"/>
      <c r="B513" s="10"/>
      <c r="C513" s="10"/>
      <c r="D513" s="10"/>
      <c r="E513" s="10"/>
      <c r="F513" s="10"/>
      <c r="G513" s="10"/>
      <c r="H513" s="10"/>
      <c r="I513" s="10"/>
    </row>
    <row r="514" spans="1:9" ht="15.75" customHeight="1">
      <c r="A514" s="10"/>
      <c r="B514" s="10"/>
      <c r="C514" s="10"/>
      <c r="D514" s="10"/>
      <c r="E514" s="10"/>
      <c r="F514" s="10"/>
      <c r="G514" s="10"/>
      <c r="H514" s="10"/>
      <c r="I514" s="10"/>
    </row>
    <row r="515" spans="1:9" ht="15.75" customHeight="1">
      <c r="A515" s="10"/>
      <c r="B515" s="10"/>
      <c r="C515" s="10"/>
      <c r="D515" s="10"/>
      <c r="E515" s="10"/>
      <c r="F515" s="10"/>
      <c r="G515" s="10"/>
      <c r="H515" s="10"/>
      <c r="I515" s="10"/>
    </row>
    <row r="516" spans="1:9" ht="15.75" customHeight="1">
      <c r="A516" s="10"/>
      <c r="B516" s="10"/>
      <c r="C516" s="10"/>
      <c r="D516" s="10"/>
      <c r="E516" s="10"/>
      <c r="F516" s="10"/>
      <c r="G516" s="10"/>
      <c r="H516" s="10"/>
      <c r="I516" s="10"/>
    </row>
    <row r="517" spans="1:9" ht="15.75" customHeight="1">
      <c r="A517" s="10"/>
      <c r="B517" s="10"/>
      <c r="C517" s="10"/>
      <c r="D517" s="10"/>
      <c r="E517" s="10"/>
      <c r="F517" s="10"/>
      <c r="G517" s="10"/>
      <c r="H517" s="10"/>
      <c r="I517" s="10"/>
    </row>
    <row r="518" spans="1:9" ht="15.75" customHeight="1">
      <c r="A518" s="10"/>
      <c r="B518" s="10"/>
      <c r="C518" s="10"/>
      <c r="D518" s="10"/>
      <c r="E518" s="10"/>
      <c r="F518" s="10"/>
      <c r="G518" s="10"/>
      <c r="H518" s="10"/>
      <c r="I518" s="10"/>
    </row>
    <row r="519" spans="1:9" ht="15.75" customHeight="1">
      <c r="A519" s="10"/>
      <c r="B519" s="10"/>
      <c r="C519" s="10"/>
      <c r="D519" s="10"/>
      <c r="E519" s="10"/>
      <c r="F519" s="10"/>
      <c r="G519" s="10"/>
      <c r="H519" s="10"/>
      <c r="I519" s="10"/>
    </row>
    <row r="520" spans="1:9" ht="15.75" customHeight="1">
      <c r="A520" s="10"/>
      <c r="B520" s="10"/>
      <c r="C520" s="10"/>
      <c r="D520" s="10"/>
      <c r="E520" s="10"/>
      <c r="F520" s="10"/>
      <c r="G520" s="10"/>
      <c r="H520" s="10"/>
      <c r="I520" s="10"/>
    </row>
    <row r="521" spans="1:9" ht="15.75" customHeight="1">
      <c r="A521" s="10"/>
      <c r="B521" s="10"/>
      <c r="C521" s="10"/>
      <c r="D521" s="10"/>
      <c r="E521" s="10"/>
      <c r="F521" s="10"/>
      <c r="G521" s="10"/>
      <c r="H521" s="10"/>
      <c r="I521" s="10"/>
    </row>
    <row r="522" spans="1:9" ht="15.75" customHeight="1">
      <c r="A522" s="10"/>
      <c r="B522" s="10"/>
      <c r="C522" s="10"/>
      <c r="D522" s="10"/>
      <c r="E522" s="10"/>
      <c r="F522" s="10"/>
      <c r="G522" s="10"/>
      <c r="H522" s="10"/>
      <c r="I522" s="10"/>
    </row>
    <row r="523" spans="1:9" ht="15.75" customHeight="1">
      <c r="A523" s="10"/>
      <c r="B523" s="10"/>
      <c r="C523" s="10"/>
      <c r="D523" s="10"/>
      <c r="E523" s="10"/>
      <c r="F523" s="10"/>
      <c r="G523" s="10"/>
      <c r="H523" s="10"/>
      <c r="I523" s="10"/>
    </row>
    <row r="524" spans="1:9" ht="15.75" customHeight="1">
      <c r="A524" s="10"/>
      <c r="B524" s="10"/>
      <c r="C524" s="10"/>
      <c r="D524" s="10"/>
      <c r="E524" s="10"/>
      <c r="F524" s="10"/>
      <c r="G524" s="10"/>
      <c r="H524" s="10"/>
      <c r="I524" s="10"/>
    </row>
    <row r="525" spans="1:9" ht="15.75" customHeight="1">
      <c r="A525" s="10"/>
      <c r="B525" s="10"/>
      <c r="C525" s="10"/>
      <c r="D525" s="10"/>
      <c r="E525" s="10"/>
      <c r="F525" s="10"/>
      <c r="G525" s="10"/>
      <c r="H525" s="10"/>
      <c r="I525" s="10"/>
    </row>
    <row r="526" spans="1:9" ht="15.75" customHeight="1">
      <c r="A526" s="10"/>
      <c r="B526" s="10"/>
      <c r="C526" s="10"/>
      <c r="D526" s="10"/>
      <c r="E526" s="10"/>
      <c r="F526" s="10"/>
      <c r="G526" s="10"/>
      <c r="H526" s="10"/>
      <c r="I526" s="10"/>
    </row>
    <row r="527" spans="1:9" ht="15.75" customHeight="1">
      <c r="A527" s="10"/>
      <c r="B527" s="10"/>
      <c r="C527" s="10"/>
      <c r="D527" s="10"/>
      <c r="E527" s="10"/>
      <c r="F527" s="10"/>
      <c r="G527" s="10"/>
      <c r="H527" s="10"/>
      <c r="I527" s="10"/>
    </row>
    <row r="528" spans="1:9" ht="15.75" customHeight="1">
      <c r="A528" s="10"/>
      <c r="B528" s="10"/>
      <c r="C528" s="10"/>
      <c r="D528" s="10"/>
      <c r="E528" s="10"/>
      <c r="F528" s="10"/>
      <c r="G528" s="10"/>
      <c r="H528" s="10"/>
      <c r="I528" s="10"/>
    </row>
    <row r="529" spans="1:9" ht="15.75" customHeight="1">
      <c r="A529" s="10"/>
      <c r="B529" s="10"/>
      <c r="C529" s="10"/>
      <c r="D529" s="10"/>
      <c r="E529" s="10"/>
      <c r="F529" s="10"/>
      <c r="G529" s="10"/>
      <c r="H529" s="10"/>
      <c r="I529" s="10"/>
    </row>
    <row r="530" spans="1:9" ht="15.75" customHeight="1">
      <c r="A530" s="10"/>
      <c r="B530" s="10"/>
      <c r="C530" s="10"/>
      <c r="D530" s="10"/>
      <c r="E530" s="10"/>
      <c r="F530" s="10"/>
      <c r="G530" s="10"/>
      <c r="H530" s="10"/>
      <c r="I530" s="10"/>
    </row>
    <row r="531" spans="1:9" ht="15.75" customHeight="1">
      <c r="A531" s="10"/>
      <c r="B531" s="10"/>
      <c r="C531" s="10"/>
      <c r="D531" s="10"/>
      <c r="E531" s="10"/>
      <c r="F531" s="10"/>
      <c r="G531" s="10"/>
      <c r="H531" s="10"/>
      <c r="I531" s="10"/>
    </row>
    <row r="532" spans="1:9" ht="15.75" customHeight="1">
      <c r="A532" s="10"/>
      <c r="B532" s="10"/>
      <c r="C532" s="10"/>
      <c r="D532" s="10"/>
      <c r="E532" s="10"/>
      <c r="F532" s="10"/>
      <c r="G532" s="10"/>
      <c r="H532" s="10"/>
      <c r="I532" s="10"/>
    </row>
    <row r="533" spans="1:9" ht="15.75" customHeight="1">
      <c r="A533" s="10"/>
      <c r="B533" s="10"/>
      <c r="C533" s="10"/>
      <c r="D533" s="10"/>
      <c r="E533" s="10"/>
      <c r="F533" s="10"/>
      <c r="G533" s="10"/>
      <c r="H533" s="10"/>
      <c r="I533" s="10"/>
    </row>
    <row r="534" spans="1:9" ht="15.75" customHeight="1">
      <c r="A534" s="10"/>
      <c r="B534" s="10"/>
      <c r="C534" s="10"/>
      <c r="D534" s="10"/>
      <c r="E534" s="10"/>
      <c r="F534" s="10"/>
      <c r="G534" s="10"/>
      <c r="H534" s="10"/>
      <c r="I534" s="10"/>
    </row>
    <row r="535" spans="1:9" ht="15.75" customHeight="1">
      <c r="A535" s="10"/>
      <c r="B535" s="10"/>
      <c r="C535" s="10"/>
      <c r="D535" s="10"/>
      <c r="E535" s="10"/>
      <c r="F535" s="10"/>
      <c r="G535" s="10"/>
      <c r="H535" s="10"/>
      <c r="I535" s="10"/>
    </row>
    <row r="536" spans="1:9" ht="15.75" customHeight="1">
      <c r="A536" s="10"/>
      <c r="B536" s="10"/>
      <c r="C536" s="10"/>
      <c r="D536" s="10"/>
      <c r="E536" s="10"/>
      <c r="F536" s="10"/>
      <c r="G536" s="10"/>
      <c r="H536" s="10"/>
      <c r="I536" s="10"/>
    </row>
    <row r="537" spans="1:9" ht="15.75" customHeight="1">
      <c r="A537" s="10"/>
      <c r="B537" s="10"/>
      <c r="C537" s="10"/>
      <c r="D537" s="10"/>
      <c r="E537" s="10"/>
      <c r="F537" s="10"/>
      <c r="G537" s="10"/>
      <c r="H537" s="10"/>
      <c r="I537" s="10"/>
    </row>
    <row r="538" spans="1:9" ht="15.75" customHeight="1">
      <c r="A538" s="10"/>
      <c r="B538" s="10"/>
      <c r="C538" s="10"/>
      <c r="D538" s="10"/>
      <c r="E538" s="10"/>
      <c r="F538" s="10"/>
      <c r="G538" s="10"/>
      <c r="H538" s="10"/>
      <c r="I538" s="10"/>
    </row>
    <row r="539" spans="1:9" ht="15.75" customHeight="1">
      <c r="A539" s="10"/>
      <c r="B539" s="10"/>
      <c r="C539" s="10"/>
      <c r="D539" s="10"/>
      <c r="E539" s="10"/>
      <c r="F539" s="10"/>
      <c r="G539" s="10"/>
      <c r="H539" s="10"/>
      <c r="I539" s="10"/>
    </row>
    <row r="540" spans="1:9" ht="15.75" customHeight="1">
      <c r="A540" s="10"/>
      <c r="B540" s="10"/>
      <c r="C540" s="10"/>
      <c r="D540" s="10"/>
      <c r="E540" s="10"/>
      <c r="F540" s="10"/>
      <c r="G540" s="10"/>
      <c r="H540" s="10"/>
      <c r="I540" s="10"/>
    </row>
    <row r="541" spans="1:9" ht="15.75" customHeight="1">
      <c r="A541" s="10"/>
      <c r="B541" s="10"/>
      <c r="C541" s="10"/>
      <c r="D541" s="10"/>
      <c r="E541" s="10"/>
      <c r="F541" s="10"/>
      <c r="G541" s="10"/>
      <c r="H541" s="10"/>
      <c r="I541" s="10"/>
    </row>
    <row r="542" spans="1:9" ht="15.75" customHeight="1">
      <c r="A542" s="10"/>
      <c r="B542" s="10"/>
      <c r="C542" s="10"/>
      <c r="D542" s="10"/>
      <c r="E542" s="10"/>
      <c r="F542" s="10"/>
      <c r="G542" s="10"/>
      <c r="H542" s="10"/>
      <c r="I542" s="10"/>
    </row>
    <row r="543" spans="1:9" ht="15.75" customHeight="1">
      <c r="A543" s="10"/>
      <c r="B543" s="10"/>
      <c r="C543" s="10"/>
      <c r="D543" s="10"/>
      <c r="E543" s="10"/>
      <c r="F543" s="10"/>
      <c r="G543" s="10"/>
      <c r="H543" s="10"/>
      <c r="I543" s="10"/>
    </row>
    <row r="544" spans="1:9" ht="15.75" customHeight="1">
      <c r="A544" s="10"/>
      <c r="B544" s="10"/>
      <c r="C544" s="10"/>
      <c r="D544" s="10"/>
      <c r="E544" s="10"/>
      <c r="F544" s="10"/>
      <c r="G544" s="10"/>
      <c r="H544" s="10"/>
      <c r="I544" s="10"/>
    </row>
    <row r="545" spans="1:9" ht="15.75" customHeight="1">
      <c r="A545" s="10"/>
      <c r="B545" s="10"/>
      <c r="C545" s="10"/>
      <c r="D545" s="10"/>
      <c r="E545" s="10"/>
      <c r="F545" s="10"/>
      <c r="G545" s="10"/>
      <c r="H545" s="10"/>
      <c r="I545" s="10"/>
    </row>
    <row r="546" spans="1:9" ht="15.75" customHeight="1">
      <c r="A546" s="10"/>
      <c r="B546" s="10"/>
      <c r="C546" s="10"/>
      <c r="D546" s="10"/>
      <c r="E546" s="10"/>
      <c r="F546" s="10"/>
      <c r="G546" s="10"/>
      <c r="H546" s="10"/>
      <c r="I546" s="10"/>
    </row>
    <row r="547" spans="1:9" ht="15.75" customHeight="1">
      <c r="A547" s="10"/>
      <c r="B547" s="10"/>
      <c r="C547" s="10"/>
      <c r="D547" s="10"/>
      <c r="E547" s="10"/>
      <c r="F547" s="10"/>
      <c r="G547" s="10"/>
      <c r="H547" s="10"/>
      <c r="I547" s="10"/>
    </row>
    <row r="548" spans="1:9" ht="15.75" customHeight="1">
      <c r="A548" s="10"/>
      <c r="B548" s="10"/>
      <c r="C548" s="10"/>
      <c r="D548" s="10"/>
      <c r="E548" s="10"/>
      <c r="F548" s="10"/>
      <c r="G548" s="10"/>
      <c r="H548" s="10"/>
      <c r="I548" s="10"/>
    </row>
    <row r="549" spans="1:9" ht="15.75" customHeight="1">
      <c r="A549" s="10"/>
      <c r="B549" s="10"/>
      <c r="C549" s="10"/>
      <c r="D549" s="10"/>
      <c r="E549" s="10"/>
      <c r="F549" s="10"/>
      <c r="G549" s="10"/>
      <c r="H549" s="10"/>
      <c r="I549" s="10"/>
    </row>
    <row r="550" spans="1:9" ht="15.75" customHeight="1">
      <c r="A550" s="10"/>
      <c r="B550" s="10"/>
      <c r="C550" s="10"/>
      <c r="D550" s="10"/>
      <c r="E550" s="10"/>
      <c r="F550" s="10"/>
      <c r="G550" s="10"/>
      <c r="H550" s="10"/>
      <c r="I550" s="10"/>
    </row>
    <row r="551" spans="1:9" ht="15.75" customHeight="1">
      <c r="A551" s="10"/>
      <c r="B551" s="10"/>
      <c r="C551" s="10"/>
      <c r="D551" s="10"/>
      <c r="E551" s="10"/>
      <c r="F551" s="10"/>
      <c r="G551" s="10"/>
      <c r="H551" s="10"/>
      <c r="I551" s="10"/>
    </row>
    <row r="552" spans="1:9" ht="15.75" customHeight="1">
      <c r="A552" s="10"/>
      <c r="B552" s="10"/>
      <c r="C552" s="10"/>
      <c r="D552" s="10"/>
      <c r="E552" s="10"/>
      <c r="F552" s="10"/>
      <c r="G552" s="10"/>
      <c r="H552" s="10"/>
      <c r="I552" s="10"/>
    </row>
    <row r="553" spans="1:9" ht="15.75" customHeight="1">
      <c r="A553" s="10"/>
      <c r="B553" s="10"/>
      <c r="C553" s="10"/>
      <c r="D553" s="10"/>
      <c r="E553" s="10"/>
      <c r="F553" s="10"/>
      <c r="G553" s="10"/>
      <c r="H553" s="10"/>
      <c r="I553" s="10"/>
    </row>
    <row r="554" spans="1:9" ht="15.75" customHeight="1">
      <c r="A554" s="10"/>
      <c r="B554" s="10"/>
      <c r="C554" s="10"/>
      <c r="D554" s="10"/>
      <c r="E554" s="10"/>
      <c r="F554" s="10"/>
      <c r="G554" s="10"/>
      <c r="H554" s="10"/>
      <c r="I554" s="10"/>
    </row>
    <row r="555" spans="1:9" ht="15.75" customHeight="1">
      <c r="A555" s="10"/>
      <c r="B555" s="10"/>
      <c r="C555" s="10"/>
      <c r="D555" s="10"/>
      <c r="E555" s="10"/>
      <c r="F555" s="10"/>
      <c r="G555" s="10"/>
      <c r="H555" s="10"/>
      <c r="I555" s="10"/>
    </row>
    <row r="556" spans="1:9" ht="15.75" customHeight="1">
      <c r="A556" s="10"/>
      <c r="B556" s="10"/>
      <c r="C556" s="10"/>
      <c r="D556" s="10"/>
      <c r="E556" s="10"/>
      <c r="F556" s="10"/>
      <c r="G556" s="10"/>
      <c r="H556" s="10"/>
      <c r="I556" s="10"/>
    </row>
    <row r="557" spans="1:9" ht="15.75" customHeight="1">
      <c r="A557" s="10"/>
      <c r="B557" s="10"/>
      <c r="C557" s="10"/>
      <c r="D557" s="10"/>
      <c r="E557" s="10"/>
      <c r="F557" s="10"/>
      <c r="G557" s="10"/>
      <c r="H557" s="10"/>
      <c r="I557" s="10"/>
    </row>
    <row r="558" spans="1:9" ht="15.75" customHeight="1">
      <c r="A558" s="10"/>
      <c r="B558" s="10"/>
      <c r="C558" s="10"/>
      <c r="D558" s="10"/>
      <c r="E558" s="10"/>
      <c r="F558" s="10"/>
      <c r="G558" s="10"/>
      <c r="H558" s="10"/>
      <c r="I558" s="10"/>
    </row>
    <row r="559" spans="1:9" ht="15.75" customHeight="1">
      <c r="A559" s="10"/>
      <c r="B559" s="10"/>
      <c r="C559" s="10"/>
      <c r="D559" s="10"/>
      <c r="E559" s="10"/>
      <c r="F559" s="10"/>
      <c r="G559" s="10"/>
      <c r="H559" s="10"/>
      <c r="I559" s="10"/>
    </row>
    <row r="560" spans="1:9" ht="15.75" customHeight="1">
      <c r="A560" s="10"/>
      <c r="B560" s="10"/>
      <c r="C560" s="10"/>
      <c r="D560" s="10"/>
      <c r="E560" s="10"/>
      <c r="F560" s="10"/>
      <c r="G560" s="10"/>
      <c r="H560" s="10"/>
      <c r="I560" s="10"/>
    </row>
    <row r="561" spans="1:9" ht="15.75" customHeight="1">
      <c r="A561" s="10"/>
      <c r="B561" s="10"/>
      <c r="C561" s="10"/>
      <c r="D561" s="10"/>
      <c r="E561" s="10"/>
      <c r="F561" s="10"/>
      <c r="G561" s="10"/>
      <c r="H561" s="10"/>
      <c r="I561" s="10"/>
    </row>
    <row r="562" spans="1:9" ht="15.75" customHeight="1">
      <c r="A562" s="10"/>
      <c r="B562" s="10"/>
      <c r="C562" s="10"/>
      <c r="D562" s="10"/>
      <c r="E562" s="10"/>
      <c r="F562" s="10"/>
      <c r="G562" s="10"/>
      <c r="H562" s="10"/>
      <c r="I562" s="10"/>
    </row>
    <row r="563" spans="1:9" ht="15.75" customHeight="1">
      <c r="A563" s="10"/>
      <c r="B563" s="10"/>
      <c r="C563" s="10"/>
      <c r="D563" s="10"/>
      <c r="E563" s="10"/>
      <c r="F563" s="10"/>
      <c r="G563" s="10"/>
      <c r="H563" s="10"/>
      <c r="I563" s="10"/>
    </row>
    <row r="564" spans="1:9" ht="15.75" customHeight="1">
      <c r="A564" s="10"/>
      <c r="B564" s="10"/>
      <c r="C564" s="10"/>
      <c r="D564" s="10"/>
      <c r="E564" s="10"/>
      <c r="F564" s="10"/>
      <c r="G564" s="10"/>
      <c r="H564" s="10"/>
      <c r="I564" s="10"/>
    </row>
    <row r="565" spans="1:9" ht="15.75" customHeight="1">
      <c r="A565" s="10"/>
      <c r="B565" s="10"/>
      <c r="C565" s="10"/>
      <c r="D565" s="10"/>
      <c r="E565" s="10"/>
      <c r="F565" s="10"/>
      <c r="G565" s="10"/>
      <c r="H565" s="10"/>
      <c r="I565" s="10"/>
    </row>
    <row r="566" spans="1:9" ht="15.75" customHeight="1">
      <c r="A566" s="10"/>
      <c r="B566" s="10"/>
      <c r="C566" s="10"/>
      <c r="D566" s="10"/>
      <c r="E566" s="10"/>
      <c r="F566" s="10"/>
      <c r="G566" s="10"/>
      <c r="H566" s="10"/>
      <c r="I566" s="10"/>
    </row>
    <row r="567" spans="1:9" ht="15.75" customHeight="1">
      <c r="A567" s="10"/>
      <c r="B567" s="10"/>
      <c r="C567" s="10"/>
      <c r="D567" s="10"/>
      <c r="E567" s="10"/>
      <c r="F567" s="10"/>
      <c r="G567" s="10"/>
      <c r="H567" s="10"/>
      <c r="I567" s="10"/>
    </row>
    <row r="568" spans="1:9" ht="15.75" customHeight="1">
      <c r="A568" s="10"/>
      <c r="B568" s="10"/>
      <c r="C568" s="10"/>
      <c r="D568" s="10"/>
      <c r="E568" s="10"/>
      <c r="F568" s="10"/>
      <c r="G568" s="10"/>
      <c r="H568" s="10"/>
      <c r="I568" s="10"/>
    </row>
    <row r="569" spans="1:9" ht="15.75" customHeight="1">
      <c r="A569" s="10"/>
      <c r="B569" s="10"/>
      <c r="C569" s="10"/>
      <c r="D569" s="10"/>
      <c r="E569" s="10"/>
      <c r="F569" s="10"/>
      <c r="G569" s="10"/>
      <c r="H569" s="10"/>
      <c r="I569" s="10"/>
    </row>
    <row r="570" spans="1:9" ht="15.75" customHeight="1">
      <c r="A570" s="10"/>
      <c r="B570" s="10"/>
      <c r="C570" s="10"/>
      <c r="D570" s="10"/>
      <c r="E570" s="10"/>
      <c r="F570" s="10"/>
      <c r="G570" s="10"/>
      <c r="H570" s="10"/>
      <c r="I570" s="10"/>
    </row>
    <row r="571" spans="1:9" ht="15.75" customHeight="1">
      <c r="A571" s="10"/>
      <c r="B571" s="10"/>
      <c r="C571" s="10"/>
      <c r="D571" s="10"/>
      <c r="E571" s="10"/>
      <c r="F571" s="10"/>
      <c r="G571" s="10"/>
      <c r="H571" s="10"/>
      <c r="I571" s="10"/>
    </row>
    <row r="572" spans="1:9" ht="15.75" customHeight="1">
      <c r="A572" s="10"/>
      <c r="B572" s="10"/>
      <c r="C572" s="10"/>
      <c r="D572" s="10"/>
      <c r="E572" s="10"/>
      <c r="F572" s="10"/>
      <c r="G572" s="10"/>
      <c r="H572" s="10"/>
      <c r="I572" s="10"/>
    </row>
    <row r="573" spans="1:9" ht="15.75" customHeight="1">
      <c r="A573" s="10"/>
      <c r="B573" s="10"/>
      <c r="C573" s="10"/>
      <c r="D573" s="10"/>
      <c r="E573" s="10"/>
      <c r="F573" s="10"/>
      <c r="G573" s="10"/>
      <c r="H573" s="10"/>
      <c r="I573" s="10"/>
    </row>
    <row r="574" spans="1:9" ht="15.75" customHeight="1">
      <c r="A574" s="10"/>
      <c r="B574" s="10"/>
      <c r="C574" s="10"/>
      <c r="D574" s="10"/>
      <c r="E574" s="10"/>
      <c r="F574" s="10"/>
      <c r="G574" s="10"/>
      <c r="H574" s="10"/>
      <c r="I574" s="10"/>
    </row>
    <row r="575" spans="1:9" ht="15.75" customHeight="1">
      <c r="A575" s="10"/>
      <c r="B575" s="10"/>
      <c r="C575" s="10"/>
      <c r="D575" s="10"/>
      <c r="E575" s="10"/>
      <c r="F575" s="10"/>
      <c r="G575" s="10"/>
      <c r="H575" s="10"/>
      <c r="I575" s="10"/>
    </row>
    <row r="576" spans="1:9" ht="15.75" customHeight="1">
      <c r="A576" s="10"/>
      <c r="B576" s="10"/>
      <c r="C576" s="10"/>
      <c r="D576" s="10"/>
      <c r="E576" s="10"/>
      <c r="F576" s="10"/>
      <c r="G576" s="10"/>
      <c r="H576" s="10"/>
      <c r="I576" s="10"/>
    </row>
    <row r="577" spans="1:9" ht="15.75" customHeight="1">
      <c r="A577" s="10"/>
      <c r="B577" s="10"/>
      <c r="C577" s="10"/>
      <c r="D577" s="10"/>
      <c r="E577" s="10"/>
      <c r="F577" s="10"/>
      <c r="G577" s="10"/>
      <c r="H577" s="10"/>
      <c r="I577" s="10"/>
    </row>
    <row r="578" spans="1:9" ht="15.75" customHeight="1">
      <c r="A578" s="10"/>
      <c r="B578" s="10"/>
      <c r="C578" s="10"/>
      <c r="D578" s="10"/>
      <c r="E578" s="10"/>
      <c r="F578" s="10"/>
      <c r="G578" s="10"/>
      <c r="H578" s="10"/>
      <c r="I578" s="10"/>
    </row>
    <row r="579" spans="1:9" ht="15.75" customHeight="1">
      <c r="A579" s="10"/>
      <c r="B579" s="10"/>
      <c r="C579" s="10"/>
      <c r="D579" s="10"/>
      <c r="E579" s="10"/>
      <c r="F579" s="10"/>
      <c r="G579" s="10"/>
      <c r="H579" s="10"/>
      <c r="I579" s="10"/>
    </row>
    <row r="580" spans="1:9" ht="15.75" customHeight="1">
      <c r="A580" s="10"/>
      <c r="B580" s="10"/>
      <c r="C580" s="10"/>
      <c r="D580" s="10"/>
      <c r="E580" s="10"/>
      <c r="F580" s="10"/>
      <c r="G580" s="10"/>
      <c r="H580" s="10"/>
      <c r="I580" s="10"/>
    </row>
    <row r="581" spans="1:9" ht="15.75" customHeight="1">
      <c r="A581" s="10"/>
      <c r="B581" s="10"/>
      <c r="C581" s="10"/>
      <c r="D581" s="10"/>
      <c r="E581" s="10"/>
      <c r="F581" s="10"/>
      <c r="G581" s="10"/>
      <c r="H581" s="10"/>
      <c r="I581" s="10"/>
    </row>
    <row r="582" spans="1:9" ht="15.75" customHeight="1">
      <c r="A582" s="10"/>
      <c r="B582" s="10"/>
      <c r="C582" s="10"/>
      <c r="D582" s="10"/>
      <c r="E582" s="10"/>
      <c r="F582" s="10"/>
      <c r="G582" s="10"/>
      <c r="H582" s="10"/>
      <c r="I582" s="10"/>
    </row>
    <row r="583" spans="1:9" ht="15.75" customHeight="1">
      <c r="A583" s="10"/>
      <c r="B583" s="10"/>
      <c r="C583" s="10"/>
      <c r="D583" s="10"/>
      <c r="E583" s="10"/>
      <c r="F583" s="10"/>
      <c r="G583" s="10"/>
      <c r="H583" s="10"/>
      <c r="I583" s="10"/>
    </row>
    <row r="584" spans="1:9" ht="15.75" customHeight="1">
      <c r="A584" s="10"/>
      <c r="B584" s="10"/>
      <c r="C584" s="10"/>
      <c r="D584" s="10"/>
      <c r="E584" s="10"/>
      <c r="F584" s="10"/>
      <c r="G584" s="10"/>
      <c r="H584" s="10"/>
      <c r="I584" s="10"/>
    </row>
    <row r="585" spans="1:9" ht="15.75" customHeight="1">
      <c r="A585" s="10"/>
      <c r="B585" s="10"/>
      <c r="C585" s="10"/>
      <c r="D585" s="10"/>
      <c r="E585" s="10"/>
      <c r="F585" s="10"/>
      <c r="G585" s="10"/>
      <c r="H585" s="10"/>
      <c r="I585" s="10"/>
    </row>
    <row r="586" spans="1:9" ht="15.75" customHeight="1">
      <c r="A586" s="10"/>
      <c r="B586" s="10"/>
      <c r="C586" s="10"/>
      <c r="D586" s="10"/>
      <c r="E586" s="10"/>
      <c r="F586" s="10"/>
      <c r="G586" s="10"/>
      <c r="H586" s="10"/>
      <c r="I586" s="10"/>
    </row>
    <row r="587" spans="1:9" ht="15.75" customHeight="1">
      <c r="A587" s="10"/>
      <c r="B587" s="10"/>
      <c r="C587" s="10"/>
      <c r="D587" s="10"/>
      <c r="E587" s="10"/>
      <c r="F587" s="10"/>
      <c r="G587" s="10"/>
      <c r="H587" s="10"/>
      <c r="I587" s="10"/>
    </row>
    <row r="588" spans="1:9" ht="15.75" customHeight="1">
      <c r="A588" s="10"/>
      <c r="B588" s="10"/>
      <c r="C588" s="10"/>
      <c r="D588" s="10"/>
      <c r="E588" s="10"/>
      <c r="F588" s="10"/>
      <c r="G588" s="10"/>
      <c r="H588" s="10"/>
      <c r="I588" s="10"/>
    </row>
    <row r="589" spans="1:9" ht="15.75" customHeight="1">
      <c r="A589" s="10"/>
      <c r="B589" s="10"/>
      <c r="C589" s="10"/>
      <c r="D589" s="10"/>
      <c r="E589" s="10"/>
      <c r="F589" s="10"/>
      <c r="G589" s="10"/>
      <c r="H589" s="10"/>
      <c r="I589" s="10"/>
    </row>
    <row r="590" spans="1:9" ht="15.75" customHeight="1">
      <c r="A590" s="10"/>
      <c r="B590" s="10"/>
      <c r="C590" s="10"/>
      <c r="D590" s="10"/>
      <c r="E590" s="10"/>
      <c r="F590" s="10"/>
      <c r="G590" s="10"/>
      <c r="H590" s="10"/>
      <c r="I590" s="10"/>
    </row>
    <row r="591" spans="1:9" ht="15.75" customHeight="1">
      <c r="A591" s="10"/>
      <c r="B591" s="10"/>
      <c r="C591" s="10"/>
      <c r="D591" s="10"/>
      <c r="E591" s="10"/>
      <c r="F591" s="10"/>
      <c r="G591" s="10"/>
      <c r="H591" s="10"/>
      <c r="I591" s="10"/>
    </row>
    <row r="592" spans="1:9" ht="15.75" customHeight="1">
      <c r="A592" s="10"/>
      <c r="B592" s="10"/>
      <c r="C592" s="10"/>
      <c r="D592" s="10"/>
      <c r="E592" s="10"/>
      <c r="F592" s="10"/>
      <c r="G592" s="10"/>
      <c r="H592" s="10"/>
      <c r="I592" s="10"/>
    </row>
    <row r="593" spans="1:9" ht="15.75" customHeight="1">
      <c r="A593" s="10"/>
      <c r="B593" s="10"/>
      <c r="C593" s="10"/>
      <c r="D593" s="10"/>
      <c r="E593" s="10"/>
      <c r="F593" s="10"/>
      <c r="G593" s="10"/>
      <c r="H593" s="10"/>
      <c r="I593" s="10"/>
    </row>
    <row r="594" spans="1:9" ht="15.75" customHeight="1">
      <c r="A594" s="10"/>
      <c r="B594" s="10"/>
      <c r="C594" s="10"/>
      <c r="D594" s="10"/>
      <c r="E594" s="10"/>
      <c r="F594" s="10"/>
      <c r="G594" s="10"/>
      <c r="H594" s="10"/>
      <c r="I594" s="10"/>
    </row>
    <row r="595" spans="1:9" ht="15.75" customHeight="1">
      <c r="A595" s="10"/>
      <c r="B595" s="10"/>
      <c r="C595" s="10"/>
      <c r="D595" s="10"/>
      <c r="E595" s="10"/>
      <c r="F595" s="10"/>
      <c r="G595" s="10"/>
      <c r="H595" s="10"/>
      <c r="I595" s="10"/>
    </row>
    <row r="596" spans="1:9" ht="15.75" customHeight="1">
      <c r="A596" s="10"/>
      <c r="B596" s="10"/>
      <c r="C596" s="10"/>
      <c r="D596" s="10"/>
      <c r="E596" s="10"/>
      <c r="F596" s="10"/>
      <c r="G596" s="10"/>
      <c r="H596" s="10"/>
      <c r="I596" s="10"/>
    </row>
    <row r="597" spans="1:9" ht="15.75" customHeight="1">
      <c r="A597" s="10"/>
      <c r="B597" s="10"/>
      <c r="C597" s="10"/>
      <c r="D597" s="10"/>
      <c r="E597" s="10"/>
      <c r="F597" s="10"/>
      <c r="G597" s="10"/>
      <c r="H597" s="10"/>
      <c r="I597" s="10"/>
    </row>
    <row r="598" spans="1:9" ht="15.75" customHeight="1">
      <c r="A598" s="10"/>
      <c r="B598" s="10"/>
      <c r="C598" s="10"/>
      <c r="D598" s="10"/>
      <c r="E598" s="10"/>
      <c r="F598" s="10"/>
      <c r="G598" s="10"/>
      <c r="H598" s="10"/>
      <c r="I598" s="10"/>
    </row>
    <row r="599" spans="1:9" ht="15.75" customHeight="1">
      <c r="A599" s="10"/>
      <c r="B599" s="10"/>
      <c r="C599" s="10"/>
      <c r="D599" s="10"/>
      <c r="E599" s="10"/>
      <c r="F599" s="10"/>
      <c r="G599" s="10"/>
      <c r="H599" s="10"/>
      <c r="I599" s="10"/>
    </row>
    <row r="600" spans="1:9" ht="15.75" customHeight="1">
      <c r="A600" s="10"/>
      <c r="B600" s="10"/>
      <c r="C600" s="10"/>
      <c r="D600" s="10"/>
      <c r="E600" s="10"/>
      <c r="F600" s="10"/>
      <c r="G600" s="10"/>
      <c r="H600" s="10"/>
      <c r="I600" s="10"/>
    </row>
    <row r="601" spans="1:9" ht="15.75" customHeight="1">
      <c r="A601" s="10"/>
      <c r="B601" s="10"/>
      <c r="C601" s="10"/>
      <c r="D601" s="10"/>
      <c r="E601" s="10"/>
      <c r="F601" s="10"/>
      <c r="G601" s="10"/>
      <c r="H601" s="10"/>
      <c r="I601" s="10"/>
    </row>
    <row r="602" spans="1:9" ht="15.75" customHeight="1">
      <c r="A602" s="10"/>
      <c r="B602" s="10"/>
      <c r="C602" s="10"/>
      <c r="D602" s="10"/>
      <c r="E602" s="10"/>
      <c r="F602" s="10"/>
      <c r="G602" s="10"/>
      <c r="H602" s="10"/>
      <c r="I602" s="10"/>
    </row>
    <row r="603" spans="1:9" ht="15.75" customHeight="1">
      <c r="A603" s="10"/>
      <c r="B603" s="10"/>
      <c r="C603" s="10"/>
      <c r="D603" s="10"/>
      <c r="E603" s="10"/>
      <c r="F603" s="10"/>
      <c r="G603" s="10"/>
      <c r="H603" s="10"/>
      <c r="I603" s="10"/>
    </row>
    <row r="604" spans="1:9" ht="15.75" customHeight="1">
      <c r="A604" s="10"/>
      <c r="B604" s="10"/>
      <c r="C604" s="10"/>
      <c r="D604" s="10"/>
      <c r="E604" s="10"/>
      <c r="F604" s="10"/>
      <c r="G604" s="10"/>
      <c r="H604" s="10"/>
      <c r="I604" s="10"/>
    </row>
    <row r="605" spans="1:9" ht="15.75" customHeight="1">
      <c r="A605" s="10"/>
      <c r="B605" s="10"/>
      <c r="C605" s="10"/>
      <c r="D605" s="10"/>
      <c r="E605" s="10"/>
      <c r="F605" s="10"/>
      <c r="G605" s="10"/>
      <c r="H605" s="10"/>
      <c r="I605" s="10"/>
    </row>
    <row r="606" spans="1:9" ht="15.75" customHeight="1">
      <c r="A606" s="10"/>
      <c r="B606" s="10"/>
      <c r="C606" s="10"/>
      <c r="D606" s="10"/>
      <c r="E606" s="10"/>
      <c r="F606" s="10"/>
      <c r="G606" s="10"/>
      <c r="H606" s="10"/>
      <c r="I606" s="10"/>
    </row>
    <row r="607" spans="1:9" ht="15.75" customHeight="1">
      <c r="A607" s="10"/>
      <c r="B607" s="10"/>
      <c r="C607" s="10"/>
      <c r="D607" s="10"/>
      <c r="E607" s="10"/>
      <c r="F607" s="10"/>
      <c r="G607" s="10"/>
      <c r="H607" s="10"/>
      <c r="I607" s="10"/>
    </row>
    <row r="608" spans="1:9" ht="15.75" customHeight="1">
      <c r="A608" s="10"/>
      <c r="B608" s="10"/>
      <c r="C608" s="10"/>
      <c r="D608" s="10"/>
      <c r="E608" s="10"/>
      <c r="F608" s="10"/>
      <c r="G608" s="10"/>
      <c r="H608" s="10"/>
      <c r="I608" s="10"/>
    </row>
    <row r="609" spans="1:9" ht="15.75" customHeight="1">
      <c r="A609" s="10"/>
      <c r="B609" s="10"/>
      <c r="C609" s="10"/>
      <c r="D609" s="10"/>
      <c r="E609" s="10"/>
      <c r="F609" s="10"/>
      <c r="G609" s="10"/>
      <c r="H609" s="10"/>
      <c r="I609" s="10"/>
    </row>
    <row r="610" spans="1:9" ht="15.75" customHeight="1">
      <c r="A610" s="10"/>
      <c r="B610" s="10"/>
      <c r="C610" s="10"/>
      <c r="D610" s="10"/>
      <c r="E610" s="10"/>
      <c r="F610" s="10"/>
      <c r="G610" s="10"/>
      <c r="H610" s="10"/>
      <c r="I610" s="10"/>
    </row>
    <row r="611" spans="1:9" ht="15.75" customHeight="1">
      <c r="A611" s="10"/>
      <c r="B611" s="10"/>
      <c r="C611" s="10"/>
      <c r="D611" s="10"/>
      <c r="E611" s="10"/>
      <c r="F611" s="10"/>
      <c r="G611" s="10"/>
      <c r="H611" s="10"/>
      <c r="I611" s="10"/>
    </row>
    <row r="612" spans="1:9" ht="15.75" customHeight="1">
      <c r="A612" s="10"/>
      <c r="B612" s="10"/>
      <c r="C612" s="10"/>
      <c r="D612" s="10"/>
      <c r="E612" s="10"/>
      <c r="F612" s="10"/>
      <c r="G612" s="10"/>
      <c r="H612" s="10"/>
      <c r="I612" s="10"/>
    </row>
    <row r="613" spans="1:9" ht="15.75" customHeight="1">
      <c r="A613" s="10"/>
      <c r="B613" s="10"/>
      <c r="C613" s="10"/>
      <c r="D613" s="10"/>
      <c r="E613" s="10"/>
      <c r="F613" s="10"/>
      <c r="G613" s="10"/>
      <c r="H613" s="10"/>
      <c r="I613" s="10"/>
    </row>
    <row r="614" spans="1:9" ht="15.75" customHeight="1">
      <c r="A614" s="10"/>
      <c r="B614" s="10"/>
      <c r="C614" s="10"/>
      <c r="D614" s="10"/>
      <c r="E614" s="10"/>
      <c r="F614" s="10"/>
      <c r="G614" s="10"/>
      <c r="H614" s="10"/>
      <c r="I614" s="10"/>
    </row>
    <row r="615" spans="1:9" ht="15.75" customHeight="1">
      <c r="A615" s="10"/>
      <c r="B615" s="10"/>
      <c r="C615" s="10"/>
      <c r="D615" s="10"/>
      <c r="E615" s="10"/>
      <c r="F615" s="10"/>
      <c r="G615" s="10"/>
      <c r="H615" s="10"/>
      <c r="I615" s="10"/>
    </row>
    <row r="616" spans="1:9" ht="15.75" customHeight="1">
      <c r="A616" s="10"/>
      <c r="B616" s="10"/>
      <c r="C616" s="10"/>
      <c r="D616" s="10"/>
      <c r="E616" s="10"/>
      <c r="F616" s="10"/>
      <c r="G616" s="10"/>
      <c r="H616" s="10"/>
      <c r="I616" s="10"/>
    </row>
    <row r="617" spans="1:9" ht="15.75" customHeight="1">
      <c r="A617" s="10"/>
      <c r="B617" s="10"/>
      <c r="C617" s="10"/>
      <c r="D617" s="10"/>
      <c r="E617" s="10"/>
      <c r="F617" s="10"/>
      <c r="G617" s="10"/>
      <c r="H617" s="10"/>
      <c r="I617" s="10"/>
    </row>
    <row r="618" spans="1:9" ht="15.75" customHeight="1">
      <c r="A618" s="10"/>
      <c r="B618" s="10"/>
      <c r="C618" s="10"/>
      <c r="D618" s="10"/>
      <c r="E618" s="10"/>
      <c r="F618" s="10"/>
      <c r="G618" s="10"/>
      <c r="H618" s="10"/>
      <c r="I618" s="10"/>
    </row>
    <row r="619" spans="1:9" ht="15.75" customHeight="1">
      <c r="A619" s="10"/>
      <c r="B619" s="10"/>
      <c r="C619" s="10"/>
      <c r="D619" s="10"/>
      <c r="E619" s="10"/>
      <c r="F619" s="10"/>
      <c r="G619" s="10"/>
      <c r="H619" s="10"/>
      <c r="I619" s="10"/>
    </row>
    <row r="620" spans="1:9" ht="15.75" customHeight="1">
      <c r="A620" s="10"/>
      <c r="B620" s="10"/>
      <c r="C620" s="10"/>
      <c r="D620" s="10"/>
      <c r="E620" s="10"/>
      <c r="F620" s="10"/>
      <c r="G620" s="10"/>
      <c r="H620" s="10"/>
      <c r="I620" s="10"/>
    </row>
    <row r="621" spans="1:9" ht="15.75" customHeight="1">
      <c r="A621" s="10"/>
      <c r="B621" s="10"/>
      <c r="C621" s="10"/>
      <c r="D621" s="10"/>
      <c r="E621" s="10"/>
      <c r="F621" s="10"/>
      <c r="G621" s="10"/>
      <c r="H621" s="10"/>
      <c r="I621" s="10"/>
    </row>
    <row r="622" spans="1:9" ht="15.75" customHeight="1">
      <c r="A622" s="10"/>
      <c r="B622" s="10"/>
      <c r="C622" s="10"/>
      <c r="D622" s="10"/>
      <c r="E622" s="10"/>
      <c r="F622" s="10"/>
      <c r="G622" s="10"/>
      <c r="H622" s="10"/>
      <c r="I622" s="10"/>
    </row>
    <row r="623" spans="1:9" ht="15.75" customHeight="1">
      <c r="A623" s="10"/>
      <c r="B623" s="10"/>
      <c r="C623" s="10"/>
      <c r="D623" s="10"/>
      <c r="E623" s="10"/>
      <c r="F623" s="10"/>
      <c r="G623" s="10"/>
      <c r="H623" s="10"/>
      <c r="I623" s="10"/>
    </row>
    <row r="624" spans="1:9" ht="15.75" customHeight="1">
      <c r="A624" s="10"/>
      <c r="B624" s="10"/>
      <c r="C624" s="10"/>
      <c r="D624" s="10"/>
      <c r="E624" s="10"/>
      <c r="F624" s="10"/>
      <c r="G624" s="10"/>
      <c r="H624" s="10"/>
      <c r="I624" s="10"/>
    </row>
    <row r="625" spans="1:9" ht="15.75" customHeight="1">
      <c r="A625" s="10"/>
      <c r="B625" s="10"/>
      <c r="C625" s="10"/>
      <c r="D625" s="10"/>
      <c r="E625" s="10"/>
      <c r="F625" s="10"/>
      <c r="G625" s="10"/>
      <c r="H625" s="10"/>
      <c r="I625" s="10"/>
    </row>
    <row r="626" spans="1:9" ht="15.75" customHeight="1">
      <c r="A626" s="10"/>
      <c r="B626" s="10"/>
      <c r="C626" s="10"/>
      <c r="D626" s="10"/>
      <c r="E626" s="10"/>
      <c r="F626" s="10"/>
      <c r="G626" s="10"/>
      <c r="H626" s="10"/>
      <c r="I626" s="10"/>
    </row>
    <row r="627" spans="1:9" ht="15.75" customHeight="1">
      <c r="A627" s="10"/>
      <c r="B627" s="10"/>
      <c r="C627" s="10"/>
      <c r="D627" s="10"/>
      <c r="E627" s="10"/>
      <c r="F627" s="10"/>
      <c r="G627" s="10"/>
      <c r="H627" s="10"/>
      <c r="I627" s="10"/>
    </row>
    <row r="628" spans="1:9" ht="15.75" customHeight="1">
      <c r="A628" s="10"/>
      <c r="B628" s="10"/>
      <c r="C628" s="10"/>
      <c r="D628" s="10"/>
      <c r="E628" s="10"/>
      <c r="F628" s="10"/>
      <c r="G628" s="10"/>
      <c r="H628" s="10"/>
      <c r="I628" s="10"/>
    </row>
    <row r="629" spans="1:9" ht="15.75" customHeight="1">
      <c r="A629" s="10"/>
      <c r="B629" s="10"/>
      <c r="C629" s="10"/>
      <c r="D629" s="10"/>
      <c r="E629" s="10"/>
      <c r="F629" s="10"/>
      <c r="G629" s="10"/>
      <c r="H629" s="10"/>
      <c r="I629" s="10"/>
    </row>
    <row r="630" spans="1:9" ht="15.75" customHeight="1">
      <c r="A630" s="10"/>
      <c r="B630" s="10"/>
      <c r="C630" s="10"/>
      <c r="D630" s="10"/>
      <c r="E630" s="10"/>
      <c r="F630" s="10"/>
      <c r="G630" s="10"/>
      <c r="H630" s="10"/>
      <c r="I630" s="10"/>
    </row>
    <row r="631" spans="1:9" ht="15.75" customHeight="1">
      <c r="A631" s="10"/>
      <c r="B631" s="10"/>
      <c r="C631" s="10"/>
      <c r="D631" s="10"/>
      <c r="E631" s="10"/>
      <c r="F631" s="10"/>
      <c r="G631" s="10"/>
      <c r="H631" s="10"/>
      <c r="I631" s="10"/>
    </row>
    <row r="632" spans="1:9" ht="15.75" customHeight="1">
      <c r="A632" s="10"/>
      <c r="B632" s="10"/>
      <c r="C632" s="10"/>
      <c r="D632" s="10"/>
      <c r="E632" s="10"/>
      <c r="F632" s="10"/>
      <c r="G632" s="10"/>
      <c r="H632" s="10"/>
      <c r="I632" s="10"/>
    </row>
    <row r="633" spans="1:9" ht="15.75" customHeight="1">
      <c r="A633" s="10"/>
      <c r="B633" s="10"/>
      <c r="C633" s="10"/>
      <c r="D633" s="10"/>
      <c r="E633" s="10"/>
      <c r="F633" s="10"/>
      <c r="G633" s="10"/>
      <c r="H633" s="10"/>
      <c r="I633" s="10"/>
    </row>
    <row r="634" spans="1:9" ht="15.75" customHeight="1">
      <c r="A634" s="10"/>
      <c r="B634" s="10"/>
      <c r="C634" s="10"/>
      <c r="D634" s="10"/>
      <c r="E634" s="10"/>
      <c r="F634" s="10"/>
      <c r="G634" s="10"/>
      <c r="H634" s="10"/>
      <c r="I634" s="10"/>
    </row>
    <row r="635" spans="1:9" ht="15.75" customHeight="1">
      <c r="A635" s="10"/>
      <c r="B635" s="10"/>
      <c r="C635" s="10"/>
      <c r="D635" s="10"/>
      <c r="E635" s="10"/>
      <c r="F635" s="10"/>
      <c r="G635" s="10"/>
      <c r="H635" s="10"/>
      <c r="I635" s="10"/>
    </row>
    <row r="636" spans="1:9" ht="15.75" customHeight="1">
      <c r="A636" s="10"/>
      <c r="B636" s="10"/>
      <c r="C636" s="10"/>
      <c r="D636" s="10"/>
      <c r="E636" s="10"/>
      <c r="F636" s="10"/>
      <c r="G636" s="10"/>
      <c r="H636" s="10"/>
      <c r="I636" s="10"/>
    </row>
    <row r="637" spans="1:9" ht="15.75" customHeight="1">
      <c r="A637" s="10"/>
      <c r="B637" s="10"/>
      <c r="C637" s="10"/>
      <c r="D637" s="10"/>
      <c r="E637" s="10"/>
      <c r="F637" s="10"/>
      <c r="G637" s="10"/>
      <c r="H637" s="10"/>
      <c r="I637" s="10"/>
    </row>
    <row r="638" spans="1:9" ht="15.75" customHeight="1">
      <c r="A638" s="10"/>
      <c r="B638" s="10"/>
      <c r="C638" s="10"/>
      <c r="D638" s="10"/>
      <c r="E638" s="10"/>
      <c r="F638" s="10"/>
      <c r="G638" s="10"/>
      <c r="H638" s="10"/>
      <c r="I638" s="10"/>
    </row>
    <row r="639" spans="1:9" ht="15.75" customHeight="1">
      <c r="A639" s="10"/>
      <c r="B639" s="10"/>
      <c r="C639" s="10"/>
      <c r="D639" s="10"/>
      <c r="E639" s="10"/>
      <c r="F639" s="10"/>
      <c r="G639" s="10"/>
      <c r="H639" s="10"/>
      <c r="I639" s="10"/>
    </row>
    <row r="640" spans="1:9" ht="15.75" customHeight="1">
      <c r="A640" s="10"/>
      <c r="B640" s="10"/>
      <c r="C640" s="10"/>
      <c r="D640" s="10"/>
      <c r="E640" s="10"/>
      <c r="F640" s="10"/>
      <c r="G640" s="10"/>
      <c r="H640" s="10"/>
      <c r="I640" s="10"/>
    </row>
    <row r="641" spans="1:9" ht="15.75" customHeight="1">
      <c r="A641" s="10"/>
      <c r="B641" s="10"/>
      <c r="C641" s="10"/>
      <c r="D641" s="10"/>
      <c r="E641" s="10"/>
      <c r="F641" s="10"/>
      <c r="G641" s="10"/>
      <c r="H641" s="10"/>
      <c r="I641" s="10"/>
    </row>
    <row r="642" spans="1:9" ht="15.75" customHeight="1">
      <c r="A642" s="10"/>
      <c r="B642" s="10"/>
      <c r="C642" s="10"/>
      <c r="D642" s="10"/>
      <c r="E642" s="10"/>
      <c r="F642" s="10"/>
      <c r="G642" s="10"/>
      <c r="H642" s="10"/>
      <c r="I642" s="10"/>
    </row>
    <row r="643" spans="1:9" ht="15.75" customHeight="1">
      <c r="A643" s="10"/>
      <c r="B643" s="10"/>
      <c r="C643" s="10"/>
      <c r="D643" s="10"/>
      <c r="E643" s="10"/>
      <c r="F643" s="10"/>
      <c r="G643" s="10"/>
      <c r="H643" s="10"/>
      <c r="I643" s="10"/>
    </row>
    <row r="644" spans="1:9" ht="15.75" customHeight="1">
      <c r="A644" s="10"/>
      <c r="B644" s="10"/>
      <c r="C644" s="10"/>
      <c r="D644" s="10"/>
      <c r="E644" s="10"/>
      <c r="F644" s="10"/>
      <c r="G644" s="10"/>
      <c r="H644" s="10"/>
      <c r="I644" s="10"/>
    </row>
    <row r="645" spans="1:9" ht="15.75" customHeight="1">
      <c r="A645" s="10"/>
      <c r="B645" s="10"/>
      <c r="C645" s="10"/>
      <c r="D645" s="10"/>
      <c r="E645" s="10"/>
      <c r="F645" s="10"/>
      <c r="G645" s="10"/>
      <c r="H645" s="10"/>
      <c r="I645" s="10"/>
    </row>
    <row r="646" spans="1:9" ht="15.75" customHeight="1">
      <c r="A646" s="10"/>
      <c r="B646" s="10"/>
      <c r="C646" s="10"/>
      <c r="D646" s="10"/>
      <c r="E646" s="10"/>
      <c r="F646" s="10"/>
      <c r="G646" s="10"/>
      <c r="H646" s="10"/>
      <c r="I646" s="10"/>
    </row>
    <row r="647" spans="1:9" ht="15.75" customHeight="1">
      <c r="A647" s="10"/>
      <c r="B647" s="10"/>
      <c r="C647" s="10"/>
      <c r="D647" s="10"/>
      <c r="E647" s="10"/>
      <c r="F647" s="10"/>
      <c r="G647" s="10"/>
      <c r="H647" s="10"/>
      <c r="I647" s="10"/>
    </row>
    <row r="648" spans="1:9" ht="15.75" customHeight="1">
      <c r="A648" s="10"/>
      <c r="B648" s="10"/>
      <c r="C648" s="10"/>
      <c r="D648" s="10"/>
      <c r="E648" s="10"/>
      <c r="F648" s="10"/>
      <c r="G648" s="10"/>
      <c r="H648" s="10"/>
      <c r="I648" s="10"/>
    </row>
    <row r="649" spans="1:9" ht="15.75" customHeight="1">
      <c r="A649" s="10"/>
      <c r="B649" s="10"/>
      <c r="C649" s="10"/>
      <c r="D649" s="10"/>
      <c r="E649" s="10"/>
      <c r="F649" s="10"/>
      <c r="G649" s="10"/>
      <c r="H649" s="10"/>
      <c r="I649" s="10"/>
    </row>
    <row r="650" spans="1:9" ht="15.75" customHeight="1">
      <c r="A650" s="10"/>
      <c r="B650" s="10"/>
      <c r="C650" s="10"/>
      <c r="D650" s="10"/>
      <c r="E650" s="10"/>
      <c r="F650" s="10"/>
      <c r="G650" s="10"/>
      <c r="H650" s="10"/>
      <c r="I650" s="10"/>
    </row>
    <row r="651" spans="1:9" ht="15.75" customHeight="1">
      <c r="A651" s="10"/>
      <c r="B651" s="10"/>
      <c r="C651" s="10"/>
      <c r="D651" s="10"/>
      <c r="E651" s="10"/>
      <c r="F651" s="10"/>
      <c r="G651" s="10"/>
      <c r="H651" s="10"/>
      <c r="I651" s="10"/>
    </row>
    <row r="652" spans="1:9" ht="15.75" customHeight="1">
      <c r="A652" s="10"/>
      <c r="B652" s="10"/>
      <c r="C652" s="10"/>
      <c r="D652" s="10"/>
      <c r="E652" s="10"/>
      <c r="F652" s="10"/>
      <c r="G652" s="10"/>
      <c r="H652" s="10"/>
      <c r="I652" s="10"/>
    </row>
    <row r="653" spans="1:9" ht="15.75" customHeight="1">
      <c r="A653" s="10"/>
      <c r="B653" s="10"/>
      <c r="C653" s="10"/>
      <c r="D653" s="10"/>
      <c r="E653" s="10"/>
      <c r="F653" s="10"/>
      <c r="G653" s="10"/>
      <c r="H653" s="10"/>
      <c r="I653" s="10"/>
    </row>
    <row r="654" spans="1:9" ht="15.75" customHeight="1">
      <c r="A654" s="10"/>
      <c r="B654" s="10"/>
      <c r="C654" s="10"/>
      <c r="D654" s="10"/>
      <c r="E654" s="10"/>
      <c r="F654" s="10"/>
      <c r="G654" s="10"/>
      <c r="H654" s="10"/>
      <c r="I654" s="10"/>
    </row>
    <row r="655" spans="1:9" ht="15.75" customHeight="1">
      <c r="A655" s="10"/>
      <c r="B655" s="10"/>
      <c r="C655" s="10"/>
      <c r="D655" s="10"/>
      <c r="E655" s="10"/>
      <c r="F655" s="10"/>
      <c r="G655" s="10"/>
      <c r="H655" s="10"/>
      <c r="I655" s="10"/>
    </row>
    <row r="656" spans="1:9" ht="15.75" customHeight="1">
      <c r="A656" s="10"/>
      <c r="B656" s="10"/>
      <c r="C656" s="10"/>
      <c r="D656" s="10"/>
      <c r="E656" s="10"/>
      <c r="F656" s="10"/>
      <c r="G656" s="10"/>
      <c r="H656" s="10"/>
      <c r="I656" s="10"/>
    </row>
    <row r="657" spans="1:9" ht="15.75" customHeight="1">
      <c r="A657" s="10"/>
      <c r="B657" s="10"/>
      <c r="C657" s="10"/>
      <c r="D657" s="10"/>
      <c r="E657" s="10"/>
      <c r="F657" s="10"/>
      <c r="G657" s="10"/>
      <c r="H657" s="10"/>
      <c r="I657" s="10"/>
    </row>
    <row r="658" spans="1:9" ht="15.75" customHeight="1">
      <c r="A658" s="10"/>
      <c r="B658" s="10"/>
      <c r="C658" s="10"/>
      <c r="D658" s="10"/>
      <c r="E658" s="10"/>
      <c r="F658" s="10"/>
      <c r="G658" s="10"/>
      <c r="H658" s="10"/>
      <c r="I658" s="10"/>
    </row>
    <row r="659" spans="1:9" ht="15.75" customHeight="1">
      <c r="A659" s="10"/>
      <c r="B659" s="10"/>
      <c r="C659" s="10"/>
      <c r="D659" s="10"/>
      <c r="E659" s="10"/>
      <c r="F659" s="10"/>
      <c r="G659" s="10"/>
      <c r="H659" s="10"/>
      <c r="I659" s="10"/>
    </row>
    <row r="660" spans="1:9" ht="15.75" customHeight="1">
      <c r="A660" s="10"/>
      <c r="B660" s="10"/>
      <c r="C660" s="10"/>
      <c r="D660" s="10"/>
      <c r="E660" s="10"/>
      <c r="F660" s="10"/>
      <c r="G660" s="10"/>
      <c r="H660" s="10"/>
      <c r="I660" s="10"/>
    </row>
    <row r="661" spans="1:9" ht="15.75" customHeight="1">
      <c r="A661" s="10"/>
      <c r="B661" s="10"/>
      <c r="C661" s="10"/>
      <c r="D661" s="10"/>
      <c r="E661" s="10"/>
      <c r="F661" s="10"/>
      <c r="G661" s="10"/>
      <c r="H661" s="10"/>
      <c r="I661" s="10"/>
    </row>
    <row r="662" spans="1:9" ht="15.75" customHeight="1">
      <c r="A662" s="10"/>
      <c r="B662" s="10"/>
      <c r="C662" s="10"/>
      <c r="D662" s="10"/>
      <c r="E662" s="10"/>
      <c r="F662" s="10"/>
      <c r="G662" s="10"/>
      <c r="H662" s="10"/>
      <c r="I662" s="10"/>
    </row>
    <row r="663" spans="1:9" ht="15.75" customHeight="1">
      <c r="A663" s="10"/>
      <c r="B663" s="10"/>
      <c r="C663" s="10"/>
      <c r="D663" s="10"/>
      <c r="E663" s="10"/>
      <c r="F663" s="10"/>
      <c r="G663" s="10"/>
      <c r="H663" s="10"/>
      <c r="I663" s="10"/>
    </row>
    <row r="664" spans="1:9" ht="15.75" customHeight="1">
      <c r="A664" s="10"/>
      <c r="B664" s="10"/>
      <c r="C664" s="10"/>
      <c r="D664" s="10"/>
      <c r="E664" s="10"/>
      <c r="F664" s="10"/>
      <c r="G664" s="10"/>
      <c r="H664" s="10"/>
      <c r="I664" s="10"/>
    </row>
    <row r="665" spans="1:9" ht="15.75" customHeight="1">
      <c r="A665" s="10"/>
      <c r="B665" s="10"/>
      <c r="C665" s="10"/>
      <c r="D665" s="10"/>
      <c r="E665" s="10"/>
      <c r="F665" s="10"/>
      <c r="G665" s="10"/>
      <c r="H665" s="10"/>
      <c r="I665" s="10"/>
    </row>
    <row r="666" spans="1:9" ht="15.75" customHeight="1">
      <c r="A666" s="10"/>
      <c r="B666" s="10"/>
      <c r="C666" s="10"/>
      <c r="D666" s="10"/>
      <c r="E666" s="10"/>
      <c r="F666" s="10"/>
      <c r="G666" s="10"/>
      <c r="H666" s="10"/>
      <c r="I666" s="10"/>
    </row>
    <row r="667" spans="1:9" ht="15.75" customHeight="1">
      <c r="A667" s="10"/>
      <c r="B667" s="10"/>
      <c r="C667" s="10"/>
      <c r="D667" s="10"/>
      <c r="E667" s="10"/>
      <c r="F667" s="10"/>
      <c r="G667" s="10"/>
      <c r="H667" s="10"/>
      <c r="I667" s="10"/>
    </row>
    <row r="668" spans="1:9" ht="15.75" customHeight="1">
      <c r="A668" s="10"/>
      <c r="B668" s="10"/>
      <c r="C668" s="10"/>
      <c r="D668" s="10"/>
      <c r="E668" s="10"/>
      <c r="F668" s="10"/>
      <c r="G668" s="10"/>
      <c r="H668" s="10"/>
      <c r="I668" s="10"/>
    </row>
    <row r="669" spans="1:9" ht="15.75" customHeight="1">
      <c r="A669" s="10"/>
      <c r="B669" s="10"/>
      <c r="C669" s="10"/>
      <c r="D669" s="10"/>
      <c r="E669" s="10"/>
      <c r="F669" s="10"/>
      <c r="G669" s="10"/>
      <c r="H669" s="10"/>
      <c r="I669" s="10"/>
    </row>
    <row r="670" spans="1:9" ht="15.75" customHeight="1">
      <c r="A670" s="10"/>
      <c r="B670" s="10"/>
      <c r="C670" s="10"/>
      <c r="D670" s="10"/>
      <c r="E670" s="10"/>
      <c r="F670" s="10"/>
      <c r="G670" s="10"/>
      <c r="H670" s="10"/>
      <c r="I670" s="10"/>
    </row>
    <row r="671" spans="1:9" ht="15.75" customHeight="1">
      <c r="A671" s="10"/>
      <c r="B671" s="10"/>
      <c r="C671" s="10"/>
      <c r="D671" s="10"/>
      <c r="E671" s="10"/>
      <c r="F671" s="10"/>
      <c r="G671" s="10"/>
      <c r="H671" s="10"/>
      <c r="I671" s="10"/>
    </row>
    <row r="672" spans="1:9" ht="15.75" customHeight="1">
      <c r="A672" s="10"/>
      <c r="B672" s="10"/>
      <c r="C672" s="10"/>
      <c r="D672" s="10"/>
      <c r="E672" s="10"/>
      <c r="F672" s="10"/>
      <c r="G672" s="10"/>
      <c r="H672" s="10"/>
      <c r="I672" s="10"/>
    </row>
    <row r="673" spans="1:9" ht="15.75" customHeight="1">
      <c r="A673" s="10"/>
      <c r="B673" s="10"/>
      <c r="C673" s="10"/>
      <c r="D673" s="10"/>
      <c r="E673" s="10"/>
      <c r="F673" s="10"/>
      <c r="G673" s="10"/>
      <c r="H673" s="10"/>
      <c r="I673" s="10"/>
    </row>
    <row r="674" spans="1:9" ht="15.75" customHeight="1">
      <c r="A674" s="10"/>
      <c r="B674" s="10"/>
      <c r="C674" s="10"/>
      <c r="D674" s="10"/>
      <c r="E674" s="10"/>
      <c r="F674" s="10"/>
      <c r="G674" s="10"/>
      <c r="H674" s="10"/>
      <c r="I674" s="10"/>
    </row>
    <row r="675" spans="1:9" ht="15.75" customHeight="1">
      <c r="A675" s="10"/>
      <c r="B675" s="10"/>
      <c r="C675" s="10"/>
      <c r="D675" s="10"/>
      <c r="E675" s="10"/>
      <c r="F675" s="10"/>
      <c r="G675" s="10"/>
      <c r="H675" s="10"/>
      <c r="I675" s="10"/>
    </row>
    <row r="676" spans="1:9" ht="15.75" customHeight="1">
      <c r="A676" s="10"/>
      <c r="B676" s="10"/>
      <c r="C676" s="10"/>
      <c r="D676" s="10"/>
      <c r="E676" s="10"/>
      <c r="F676" s="10"/>
      <c r="G676" s="10"/>
      <c r="H676" s="10"/>
      <c r="I676" s="10"/>
    </row>
    <row r="677" spans="1:9" ht="15.75" customHeight="1">
      <c r="A677" s="10"/>
      <c r="B677" s="10"/>
      <c r="C677" s="10"/>
      <c r="D677" s="10"/>
      <c r="E677" s="10"/>
      <c r="F677" s="10"/>
      <c r="G677" s="10"/>
      <c r="H677" s="10"/>
      <c r="I677" s="10"/>
    </row>
    <row r="678" spans="1:9" ht="15.75" customHeight="1">
      <c r="A678" s="10"/>
      <c r="B678" s="10"/>
      <c r="C678" s="10"/>
      <c r="D678" s="10"/>
      <c r="E678" s="10"/>
      <c r="F678" s="10"/>
      <c r="G678" s="10"/>
      <c r="H678" s="10"/>
      <c r="I678" s="10"/>
    </row>
    <row r="679" spans="1:9" ht="15.75" customHeight="1">
      <c r="A679" s="10"/>
      <c r="B679" s="10"/>
      <c r="C679" s="10"/>
      <c r="D679" s="10"/>
      <c r="E679" s="10"/>
      <c r="F679" s="10"/>
      <c r="G679" s="10"/>
      <c r="H679" s="10"/>
      <c r="I679" s="10"/>
    </row>
    <row r="680" spans="1:9" ht="15.75" customHeight="1">
      <c r="A680" s="10"/>
      <c r="B680" s="10"/>
      <c r="C680" s="10"/>
      <c r="D680" s="10"/>
      <c r="E680" s="10"/>
      <c r="F680" s="10"/>
      <c r="G680" s="10"/>
      <c r="H680" s="10"/>
      <c r="I680" s="10"/>
    </row>
    <row r="681" spans="1:9" ht="15.75" customHeight="1">
      <c r="A681" s="10"/>
      <c r="B681" s="10"/>
      <c r="C681" s="10"/>
      <c r="D681" s="10"/>
      <c r="E681" s="10"/>
      <c r="F681" s="10"/>
      <c r="G681" s="10"/>
      <c r="H681" s="10"/>
      <c r="I681" s="10"/>
    </row>
    <row r="682" spans="1:9" ht="15.75" customHeight="1">
      <c r="A682" s="10"/>
      <c r="B682" s="10"/>
      <c r="C682" s="10"/>
      <c r="D682" s="10"/>
      <c r="E682" s="10"/>
      <c r="F682" s="10"/>
      <c r="G682" s="10"/>
      <c r="H682" s="10"/>
      <c r="I682" s="10"/>
    </row>
    <row r="683" spans="1:9" ht="15.75" customHeight="1">
      <c r="A683" s="10"/>
      <c r="B683" s="10"/>
      <c r="C683" s="10"/>
      <c r="D683" s="10"/>
      <c r="E683" s="10"/>
      <c r="F683" s="10"/>
      <c r="G683" s="10"/>
      <c r="H683" s="10"/>
      <c r="I683" s="10"/>
    </row>
    <row r="684" spans="1:9" ht="15.75" customHeight="1">
      <c r="A684" s="10"/>
      <c r="B684" s="10"/>
      <c r="C684" s="10"/>
      <c r="D684" s="10"/>
      <c r="E684" s="10"/>
      <c r="F684" s="10"/>
      <c r="G684" s="10"/>
      <c r="H684" s="10"/>
      <c r="I684" s="10"/>
    </row>
    <row r="685" spans="1:9" ht="15.75" customHeight="1">
      <c r="A685" s="10"/>
      <c r="B685" s="10"/>
      <c r="C685" s="10"/>
      <c r="D685" s="10"/>
      <c r="E685" s="10"/>
      <c r="F685" s="10"/>
      <c r="G685" s="10"/>
      <c r="H685" s="10"/>
      <c r="I685" s="10"/>
    </row>
    <row r="686" spans="1:9" ht="15.75" customHeight="1">
      <c r="A686" s="10"/>
      <c r="B686" s="10"/>
      <c r="C686" s="10"/>
      <c r="D686" s="10"/>
      <c r="E686" s="10"/>
      <c r="F686" s="10"/>
      <c r="G686" s="10"/>
      <c r="H686" s="10"/>
      <c r="I686" s="10"/>
    </row>
    <row r="687" spans="1:9" ht="15.75" customHeight="1">
      <c r="A687" s="10"/>
      <c r="B687" s="10"/>
      <c r="C687" s="10"/>
      <c r="D687" s="10"/>
      <c r="E687" s="10"/>
      <c r="F687" s="10"/>
      <c r="G687" s="10"/>
      <c r="H687" s="10"/>
      <c r="I687" s="10"/>
    </row>
    <row r="688" spans="1:9" ht="15.75" customHeight="1">
      <c r="A688" s="10"/>
      <c r="B688" s="10"/>
      <c r="C688" s="10"/>
      <c r="D688" s="10"/>
      <c r="E688" s="10"/>
      <c r="F688" s="10"/>
      <c r="G688" s="10"/>
      <c r="H688" s="10"/>
      <c r="I688" s="10"/>
    </row>
    <row r="689" spans="1:9" ht="15.75" customHeight="1">
      <c r="A689" s="10"/>
      <c r="B689" s="10"/>
      <c r="C689" s="10"/>
      <c r="D689" s="10"/>
      <c r="E689" s="10"/>
      <c r="F689" s="10"/>
      <c r="G689" s="10"/>
      <c r="H689" s="10"/>
      <c r="I689" s="10"/>
    </row>
    <row r="690" spans="1:9" ht="15.75" customHeight="1">
      <c r="A690" s="10"/>
      <c r="B690" s="10"/>
      <c r="C690" s="10"/>
      <c r="D690" s="10"/>
      <c r="E690" s="10"/>
      <c r="F690" s="10"/>
      <c r="G690" s="10"/>
      <c r="H690" s="10"/>
      <c r="I690" s="10"/>
    </row>
    <row r="691" spans="1:9" ht="15.75" customHeight="1">
      <c r="A691" s="10"/>
      <c r="B691" s="10"/>
      <c r="C691" s="10"/>
      <c r="D691" s="10"/>
      <c r="E691" s="10"/>
      <c r="F691" s="10"/>
      <c r="G691" s="10"/>
      <c r="H691" s="10"/>
      <c r="I691" s="10"/>
    </row>
    <row r="692" spans="1:9" ht="15.75" customHeight="1">
      <c r="A692" s="10"/>
      <c r="B692" s="10"/>
      <c r="C692" s="10"/>
      <c r="D692" s="10"/>
      <c r="E692" s="10"/>
      <c r="F692" s="10"/>
      <c r="G692" s="10"/>
      <c r="H692" s="10"/>
      <c r="I692" s="10"/>
    </row>
    <row r="693" spans="1:9" ht="15.75" customHeight="1">
      <c r="A693" s="10"/>
      <c r="B693" s="10"/>
      <c r="C693" s="10"/>
      <c r="D693" s="10"/>
      <c r="E693" s="10"/>
      <c r="F693" s="10"/>
      <c r="G693" s="10"/>
      <c r="H693" s="10"/>
      <c r="I693" s="10"/>
    </row>
    <row r="694" spans="1:9" ht="15.75" customHeight="1">
      <c r="A694" s="10"/>
      <c r="B694" s="10"/>
      <c r="C694" s="10"/>
      <c r="D694" s="10"/>
      <c r="E694" s="10"/>
      <c r="F694" s="10"/>
      <c r="G694" s="10"/>
      <c r="H694" s="10"/>
      <c r="I694" s="10"/>
    </row>
    <row r="695" spans="1:9" ht="15.75" customHeight="1">
      <c r="A695" s="10"/>
      <c r="B695" s="10"/>
      <c r="C695" s="10"/>
      <c r="D695" s="10"/>
      <c r="E695" s="10"/>
      <c r="F695" s="10"/>
      <c r="G695" s="10"/>
      <c r="H695" s="10"/>
      <c r="I695" s="10"/>
    </row>
    <row r="696" spans="1:9" ht="15.75" customHeight="1">
      <c r="A696" s="10"/>
      <c r="B696" s="10"/>
      <c r="C696" s="10"/>
      <c r="D696" s="10"/>
      <c r="E696" s="10"/>
      <c r="F696" s="10"/>
      <c r="G696" s="10"/>
      <c r="H696" s="10"/>
      <c r="I696" s="10"/>
    </row>
    <row r="697" spans="1:9" ht="15.75" customHeight="1">
      <c r="A697" s="10"/>
      <c r="B697" s="10"/>
      <c r="C697" s="10"/>
      <c r="D697" s="10"/>
      <c r="E697" s="10"/>
      <c r="F697" s="10"/>
      <c r="G697" s="10"/>
      <c r="H697" s="10"/>
      <c r="I697" s="10"/>
    </row>
    <row r="698" spans="1:9" ht="15.75" customHeight="1">
      <c r="A698" s="10"/>
      <c r="B698" s="10"/>
      <c r="C698" s="10"/>
      <c r="D698" s="10"/>
      <c r="E698" s="10"/>
      <c r="F698" s="10"/>
      <c r="G698" s="10"/>
      <c r="H698" s="10"/>
      <c r="I698" s="10"/>
    </row>
    <row r="699" spans="1:9" ht="15.75" customHeight="1">
      <c r="A699" s="10"/>
      <c r="B699" s="10"/>
      <c r="C699" s="10"/>
      <c r="D699" s="10"/>
      <c r="E699" s="10"/>
      <c r="F699" s="10"/>
      <c r="G699" s="10"/>
      <c r="H699" s="10"/>
      <c r="I699" s="10"/>
    </row>
    <row r="700" spans="1:9" ht="15.75" customHeight="1">
      <c r="A700" s="10"/>
      <c r="B700" s="10"/>
      <c r="C700" s="10"/>
      <c r="D700" s="10"/>
      <c r="E700" s="10"/>
      <c r="F700" s="10"/>
      <c r="G700" s="10"/>
      <c r="H700" s="10"/>
      <c r="I700" s="10"/>
    </row>
    <row r="701" spans="1:9" ht="15.75" customHeight="1">
      <c r="A701" s="10"/>
      <c r="B701" s="10"/>
      <c r="C701" s="10"/>
      <c r="D701" s="10"/>
      <c r="E701" s="10"/>
      <c r="F701" s="10"/>
      <c r="G701" s="10"/>
      <c r="H701" s="10"/>
      <c r="I701" s="10"/>
    </row>
    <row r="702" spans="1:9" ht="15.75" customHeight="1">
      <c r="A702" s="10"/>
      <c r="B702" s="10"/>
      <c r="C702" s="10"/>
      <c r="D702" s="10"/>
      <c r="E702" s="10"/>
      <c r="F702" s="10"/>
      <c r="G702" s="10"/>
      <c r="H702" s="10"/>
      <c r="I702" s="10"/>
    </row>
    <row r="703" spans="1:9" ht="15.75" customHeight="1">
      <c r="A703" s="10"/>
      <c r="B703" s="10"/>
      <c r="C703" s="10"/>
      <c r="D703" s="10"/>
      <c r="E703" s="10"/>
      <c r="F703" s="10"/>
      <c r="G703" s="10"/>
      <c r="H703" s="10"/>
      <c r="I703" s="10"/>
    </row>
    <row r="704" spans="1:9" ht="15.75" customHeight="1">
      <c r="A704" s="10"/>
      <c r="B704" s="10"/>
      <c r="C704" s="10"/>
      <c r="D704" s="10"/>
      <c r="E704" s="10"/>
      <c r="F704" s="10"/>
      <c r="G704" s="10"/>
      <c r="H704" s="10"/>
      <c r="I704" s="10"/>
    </row>
    <row r="705" spans="1:9" ht="15.75" customHeight="1">
      <c r="A705" s="10"/>
      <c r="B705" s="10"/>
      <c r="C705" s="10"/>
      <c r="D705" s="10"/>
      <c r="E705" s="10"/>
      <c r="F705" s="10"/>
      <c r="G705" s="10"/>
      <c r="H705" s="10"/>
      <c r="I705" s="10"/>
    </row>
    <row r="706" spans="1:9" ht="15.75" customHeight="1">
      <c r="A706" s="10"/>
      <c r="B706" s="10"/>
      <c r="C706" s="10"/>
      <c r="D706" s="10"/>
      <c r="E706" s="10"/>
      <c r="F706" s="10"/>
      <c r="G706" s="10"/>
      <c r="H706" s="10"/>
      <c r="I706" s="10"/>
    </row>
    <row r="707" spans="1:9" ht="15.75" customHeight="1">
      <c r="A707" s="10"/>
      <c r="B707" s="10"/>
      <c r="C707" s="10"/>
      <c r="D707" s="10"/>
      <c r="E707" s="10"/>
      <c r="F707" s="10"/>
      <c r="G707" s="10"/>
      <c r="H707" s="10"/>
      <c r="I707" s="10"/>
    </row>
    <row r="708" spans="1:9" ht="15.75" customHeight="1">
      <c r="A708" s="10"/>
      <c r="B708" s="10"/>
      <c r="C708" s="10"/>
      <c r="D708" s="10"/>
      <c r="E708" s="10"/>
      <c r="F708" s="10"/>
      <c r="G708" s="10"/>
      <c r="H708" s="10"/>
      <c r="I708" s="10"/>
    </row>
    <row r="709" spans="1:9" ht="15.75" customHeight="1">
      <c r="A709" s="10"/>
      <c r="B709" s="10"/>
      <c r="C709" s="10"/>
      <c r="D709" s="10"/>
      <c r="E709" s="10"/>
      <c r="F709" s="10"/>
      <c r="G709" s="10"/>
      <c r="H709" s="10"/>
      <c r="I709" s="10"/>
    </row>
    <row r="710" spans="1:9" ht="15.75" customHeight="1">
      <c r="A710" s="10"/>
      <c r="B710" s="10"/>
      <c r="C710" s="10"/>
      <c r="D710" s="10"/>
      <c r="E710" s="10"/>
      <c r="F710" s="10"/>
      <c r="G710" s="10"/>
      <c r="H710" s="10"/>
      <c r="I710" s="10"/>
    </row>
    <row r="711" spans="1:9" ht="15.75" customHeight="1">
      <c r="A711" s="10"/>
      <c r="B711" s="10"/>
      <c r="C711" s="10"/>
      <c r="D711" s="10"/>
      <c r="E711" s="10"/>
      <c r="F711" s="10"/>
      <c r="G711" s="10"/>
      <c r="H711" s="10"/>
      <c r="I711" s="10"/>
    </row>
    <row r="712" spans="1:9" ht="15.75" customHeight="1">
      <c r="A712" s="10"/>
      <c r="B712" s="10"/>
      <c r="C712" s="10"/>
      <c r="D712" s="10"/>
      <c r="E712" s="10"/>
      <c r="F712" s="10"/>
      <c r="G712" s="10"/>
      <c r="H712" s="10"/>
      <c r="I712" s="10"/>
    </row>
    <row r="713" spans="1:9" ht="15.75" customHeight="1">
      <c r="A713" s="10"/>
      <c r="B713" s="10"/>
      <c r="C713" s="10"/>
      <c r="D713" s="10"/>
      <c r="E713" s="10"/>
      <c r="F713" s="10"/>
      <c r="G713" s="10"/>
      <c r="H713" s="10"/>
      <c r="I713" s="10"/>
    </row>
    <row r="714" spans="1:9" ht="15.75" customHeight="1">
      <c r="A714" s="10"/>
      <c r="B714" s="10"/>
      <c r="C714" s="10"/>
      <c r="D714" s="10"/>
      <c r="E714" s="10"/>
      <c r="F714" s="10"/>
      <c r="G714" s="10"/>
      <c r="H714" s="10"/>
      <c r="I714" s="10"/>
    </row>
    <row r="715" spans="1:9" ht="15.75" customHeight="1">
      <c r="A715" s="10"/>
      <c r="B715" s="10"/>
      <c r="C715" s="10"/>
      <c r="D715" s="10"/>
      <c r="E715" s="10"/>
      <c r="F715" s="10"/>
      <c r="G715" s="10"/>
      <c r="H715" s="10"/>
      <c r="I715" s="10"/>
    </row>
    <row r="716" spans="1:9" ht="15.75" customHeight="1">
      <c r="A716" s="10"/>
      <c r="B716" s="10"/>
      <c r="C716" s="10"/>
      <c r="D716" s="10"/>
      <c r="E716" s="10"/>
      <c r="F716" s="10"/>
      <c r="G716" s="10"/>
      <c r="H716" s="10"/>
      <c r="I716" s="10"/>
    </row>
    <row r="717" spans="1:9" ht="15.75" customHeight="1">
      <c r="A717" s="10"/>
      <c r="B717" s="10"/>
      <c r="C717" s="10"/>
      <c r="D717" s="10"/>
      <c r="E717" s="10"/>
      <c r="F717" s="10"/>
      <c r="G717" s="10"/>
      <c r="H717" s="10"/>
      <c r="I717" s="10"/>
    </row>
    <row r="718" spans="1:9" ht="15.75" customHeight="1">
      <c r="A718" s="10"/>
      <c r="B718" s="10"/>
      <c r="C718" s="10"/>
      <c r="D718" s="10"/>
      <c r="E718" s="10"/>
      <c r="F718" s="10"/>
      <c r="G718" s="10"/>
      <c r="H718" s="10"/>
      <c r="I718" s="10"/>
    </row>
    <row r="719" spans="1:9" ht="15.75" customHeight="1">
      <c r="A719" s="10"/>
      <c r="B719" s="10"/>
      <c r="C719" s="10"/>
      <c r="D719" s="10"/>
      <c r="E719" s="10"/>
      <c r="F719" s="10"/>
      <c r="G719" s="10"/>
      <c r="H719" s="10"/>
      <c r="I719" s="10"/>
    </row>
    <row r="720" spans="1:9" ht="15.75" customHeight="1">
      <c r="A720" s="10"/>
      <c r="B720" s="10"/>
      <c r="C720" s="10"/>
      <c r="D720" s="10"/>
      <c r="E720" s="10"/>
      <c r="F720" s="10"/>
      <c r="G720" s="10"/>
      <c r="H720" s="10"/>
      <c r="I720" s="10"/>
    </row>
    <row r="721" spans="1:9" ht="15.75" customHeight="1">
      <c r="A721" s="10"/>
      <c r="B721" s="10"/>
      <c r="C721" s="10"/>
      <c r="D721" s="10"/>
      <c r="E721" s="10"/>
      <c r="F721" s="10"/>
      <c r="G721" s="10"/>
      <c r="H721" s="10"/>
      <c r="I721" s="10"/>
    </row>
    <row r="722" spans="1:9" ht="15.75" customHeight="1">
      <c r="A722" s="10"/>
      <c r="B722" s="10"/>
      <c r="C722" s="10"/>
      <c r="D722" s="10"/>
      <c r="E722" s="10"/>
      <c r="F722" s="10"/>
      <c r="G722" s="10"/>
      <c r="H722" s="10"/>
      <c r="I722" s="10"/>
    </row>
    <row r="723" spans="1:9" ht="15.75" customHeight="1">
      <c r="A723" s="10"/>
      <c r="B723" s="10"/>
      <c r="C723" s="10"/>
      <c r="D723" s="10"/>
      <c r="E723" s="10"/>
      <c r="F723" s="10"/>
      <c r="G723" s="10"/>
      <c r="H723" s="10"/>
      <c r="I723" s="10"/>
    </row>
    <row r="724" spans="1:9" ht="15.75" customHeight="1">
      <c r="A724" s="10"/>
      <c r="B724" s="10"/>
      <c r="C724" s="10"/>
      <c r="D724" s="10"/>
      <c r="E724" s="10"/>
      <c r="F724" s="10"/>
      <c r="G724" s="10"/>
      <c r="H724" s="10"/>
      <c r="I724" s="10"/>
    </row>
    <row r="725" spans="1:9" ht="15.75" customHeight="1">
      <c r="A725" s="10"/>
      <c r="B725" s="10"/>
      <c r="C725" s="10"/>
      <c r="D725" s="10"/>
      <c r="E725" s="10"/>
      <c r="F725" s="10"/>
      <c r="G725" s="10"/>
      <c r="H725" s="10"/>
      <c r="I725" s="10"/>
    </row>
    <row r="726" spans="1:9" ht="15.75" customHeight="1">
      <c r="A726" s="10"/>
      <c r="B726" s="10"/>
      <c r="C726" s="10"/>
      <c r="D726" s="10"/>
      <c r="E726" s="10"/>
      <c r="F726" s="10"/>
      <c r="G726" s="10"/>
      <c r="H726" s="10"/>
      <c r="I726" s="10"/>
    </row>
    <row r="727" spans="1:9" ht="15.75" customHeight="1">
      <c r="A727" s="10"/>
      <c r="B727" s="10"/>
      <c r="C727" s="10"/>
      <c r="D727" s="10"/>
      <c r="E727" s="10"/>
      <c r="F727" s="10"/>
      <c r="G727" s="10"/>
      <c r="H727" s="10"/>
      <c r="I727" s="10"/>
    </row>
    <row r="728" spans="1:9" ht="15.75" customHeight="1">
      <c r="A728" s="10"/>
      <c r="B728" s="10"/>
      <c r="C728" s="10"/>
      <c r="D728" s="10"/>
      <c r="E728" s="10"/>
      <c r="F728" s="10"/>
      <c r="G728" s="10"/>
      <c r="H728" s="10"/>
      <c r="I728" s="10"/>
    </row>
    <row r="729" spans="1:9" ht="15.75" customHeight="1">
      <c r="A729" s="10"/>
      <c r="B729" s="10"/>
      <c r="C729" s="10"/>
      <c r="D729" s="10"/>
      <c r="E729" s="10"/>
      <c r="F729" s="10"/>
      <c r="G729" s="10"/>
      <c r="H729" s="10"/>
      <c r="I729" s="10"/>
    </row>
    <row r="730" spans="1:9" ht="15.75" customHeight="1">
      <c r="A730" s="10"/>
      <c r="B730" s="10"/>
      <c r="C730" s="10"/>
      <c r="D730" s="10"/>
      <c r="E730" s="10"/>
      <c r="F730" s="10"/>
      <c r="G730" s="10"/>
      <c r="H730" s="10"/>
      <c r="I730" s="10"/>
    </row>
    <row r="731" spans="1:9" ht="15.75" customHeight="1">
      <c r="A731" s="10"/>
      <c r="B731" s="10"/>
      <c r="C731" s="10"/>
      <c r="D731" s="10"/>
      <c r="E731" s="10"/>
      <c r="F731" s="10"/>
      <c r="G731" s="10"/>
      <c r="H731" s="10"/>
      <c r="I731" s="10"/>
    </row>
    <row r="732" spans="1:9" ht="15.75" customHeight="1">
      <c r="A732" s="10"/>
      <c r="B732" s="10"/>
      <c r="C732" s="10"/>
      <c r="D732" s="10"/>
      <c r="E732" s="10"/>
      <c r="F732" s="10"/>
      <c r="G732" s="10"/>
      <c r="H732" s="10"/>
      <c r="I732" s="10"/>
    </row>
    <row r="733" spans="1:9" ht="15.75" customHeight="1">
      <c r="A733" s="10"/>
      <c r="B733" s="10"/>
      <c r="C733" s="10"/>
      <c r="D733" s="10"/>
      <c r="E733" s="10"/>
      <c r="F733" s="10"/>
      <c r="G733" s="10"/>
      <c r="H733" s="10"/>
      <c r="I733" s="10"/>
    </row>
    <row r="734" spans="1:9" ht="15.75" customHeight="1">
      <c r="A734" s="10"/>
      <c r="B734" s="10"/>
      <c r="C734" s="10"/>
      <c r="D734" s="10"/>
      <c r="E734" s="10"/>
      <c r="F734" s="10"/>
      <c r="G734" s="10"/>
      <c r="H734" s="10"/>
      <c r="I734" s="10"/>
    </row>
    <row r="735" spans="1:9" ht="15.75" customHeight="1">
      <c r="A735" s="10"/>
      <c r="B735" s="10"/>
      <c r="C735" s="10"/>
      <c r="D735" s="10"/>
      <c r="E735" s="10"/>
      <c r="F735" s="10"/>
      <c r="G735" s="10"/>
      <c r="H735" s="10"/>
      <c r="I735" s="10"/>
    </row>
    <row r="736" spans="1:9" ht="15.75" customHeight="1">
      <c r="A736" s="10"/>
      <c r="B736" s="10"/>
      <c r="C736" s="10"/>
      <c r="D736" s="10"/>
      <c r="E736" s="10"/>
      <c r="F736" s="10"/>
      <c r="G736" s="10"/>
      <c r="H736" s="10"/>
      <c r="I736" s="10"/>
    </row>
    <row r="737" spans="1:9" ht="15.75" customHeight="1">
      <c r="A737" s="10"/>
      <c r="B737" s="10"/>
      <c r="C737" s="10"/>
      <c r="D737" s="10"/>
      <c r="E737" s="10"/>
      <c r="F737" s="10"/>
      <c r="G737" s="10"/>
      <c r="H737" s="10"/>
      <c r="I737" s="10"/>
    </row>
    <row r="738" spans="1:9" ht="15.75" customHeight="1">
      <c r="A738" s="10"/>
      <c r="B738" s="10"/>
      <c r="C738" s="10"/>
      <c r="D738" s="10"/>
      <c r="E738" s="10"/>
      <c r="F738" s="10"/>
      <c r="G738" s="10"/>
      <c r="H738" s="10"/>
      <c r="I738" s="10"/>
    </row>
    <row r="739" spans="1:9" ht="15.75" customHeight="1">
      <c r="A739" s="10"/>
      <c r="B739" s="10"/>
      <c r="C739" s="10"/>
      <c r="D739" s="10"/>
      <c r="E739" s="10"/>
      <c r="F739" s="10"/>
      <c r="G739" s="10"/>
      <c r="H739" s="10"/>
      <c r="I739" s="10"/>
    </row>
    <row r="740" spans="1:9" ht="15.75" customHeight="1">
      <c r="A740" s="10"/>
      <c r="B740" s="10"/>
      <c r="C740" s="10"/>
      <c r="D740" s="10"/>
      <c r="E740" s="10"/>
      <c r="F740" s="10"/>
      <c r="G740" s="10"/>
      <c r="H740" s="10"/>
      <c r="I740" s="10"/>
    </row>
    <row r="741" spans="1:9" ht="15.75" customHeight="1">
      <c r="A741" s="10"/>
      <c r="B741" s="10"/>
      <c r="C741" s="10"/>
      <c r="D741" s="10"/>
      <c r="E741" s="10"/>
      <c r="F741" s="10"/>
      <c r="G741" s="10"/>
      <c r="H741" s="10"/>
      <c r="I741" s="10"/>
    </row>
    <row r="742" spans="1:9" ht="15.75" customHeight="1">
      <c r="A742" s="10"/>
      <c r="B742" s="10"/>
      <c r="C742" s="10"/>
      <c r="D742" s="10"/>
      <c r="E742" s="10"/>
      <c r="F742" s="10"/>
      <c r="G742" s="10"/>
      <c r="H742" s="10"/>
      <c r="I742" s="10"/>
    </row>
    <row r="743" spans="1:9" ht="15.75" customHeight="1">
      <c r="A743" s="10"/>
      <c r="B743" s="10"/>
      <c r="C743" s="10"/>
      <c r="D743" s="10"/>
      <c r="E743" s="10"/>
      <c r="F743" s="10"/>
      <c r="G743" s="10"/>
      <c r="H743" s="10"/>
      <c r="I743" s="10"/>
    </row>
    <row r="744" spans="1:9" ht="15.75" customHeight="1">
      <c r="A744" s="10"/>
      <c r="B744" s="10"/>
      <c r="C744" s="10"/>
      <c r="D744" s="10"/>
      <c r="E744" s="10"/>
      <c r="F744" s="10"/>
      <c r="G744" s="10"/>
      <c r="H744" s="10"/>
      <c r="I744" s="10"/>
    </row>
    <row r="745" spans="1:9" ht="15.75" customHeight="1">
      <c r="A745" s="10"/>
      <c r="B745" s="10"/>
      <c r="C745" s="10"/>
      <c r="D745" s="10"/>
      <c r="E745" s="10"/>
      <c r="F745" s="10"/>
      <c r="G745" s="10"/>
      <c r="H745" s="10"/>
      <c r="I745" s="10"/>
    </row>
    <row r="746" spans="1:9" ht="15.75" customHeight="1">
      <c r="A746" s="10"/>
      <c r="B746" s="10"/>
      <c r="C746" s="10"/>
      <c r="D746" s="10"/>
      <c r="E746" s="10"/>
      <c r="F746" s="10"/>
      <c r="G746" s="10"/>
      <c r="H746" s="10"/>
      <c r="I746" s="10"/>
    </row>
    <row r="747" spans="1:9" ht="15.75" customHeight="1">
      <c r="A747" s="10"/>
      <c r="B747" s="10"/>
      <c r="C747" s="10"/>
      <c r="D747" s="10"/>
      <c r="E747" s="10"/>
      <c r="F747" s="10"/>
      <c r="G747" s="10"/>
      <c r="H747" s="10"/>
      <c r="I747" s="10"/>
    </row>
    <row r="748" spans="1:9" ht="15.75" customHeight="1">
      <c r="A748" s="10"/>
      <c r="B748" s="10"/>
      <c r="C748" s="10"/>
      <c r="D748" s="10"/>
      <c r="E748" s="10"/>
      <c r="F748" s="10"/>
      <c r="G748" s="10"/>
      <c r="H748" s="10"/>
      <c r="I748" s="10"/>
    </row>
    <row r="749" spans="1:9" ht="15.75" customHeight="1">
      <c r="A749" s="10"/>
      <c r="B749" s="10"/>
      <c r="C749" s="10"/>
      <c r="D749" s="10"/>
      <c r="E749" s="10"/>
      <c r="F749" s="10"/>
      <c r="G749" s="10"/>
      <c r="H749" s="10"/>
      <c r="I749" s="10"/>
    </row>
    <row r="750" spans="1:9" ht="15.75" customHeight="1">
      <c r="A750" s="10"/>
      <c r="B750" s="10"/>
      <c r="C750" s="10"/>
      <c r="D750" s="10"/>
      <c r="E750" s="10"/>
      <c r="F750" s="10"/>
      <c r="G750" s="10"/>
      <c r="H750" s="10"/>
      <c r="I750" s="10"/>
    </row>
    <row r="751" spans="1:9" ht="15.75" customHeight="1">
      <c r="A751" s="10"/>
      <c r="B751" s="10"/>
      <c r="C751" s="10"/>
      <c r="D751" s="10"/>
      <c r="E751" s="10"/>
      <c r="F751" s="10"/>
      <c r="G751" s="10"/>
      <c r="H751" s="10"/>
      <c r="I751" s="10"/>
    </row>
    <row r="752" spans="1:9" ht="15.75" customHeight="1">
      <c r="A752" s="10"/>
      <c r="B752" s="10"/>
      <c r="C752" s="10"/>
      <c r="D752" s="10"/>
      <c r="E752" s="10"/>
      <c r="F752" s="10"/>
      <c r="G752" s="10"/>
      <c r="H752" s="10"/>
      <c r="I752" s="10"/>
    </row>
    <row r="753" spans="1:9" ht="15.75" customHeight="1">
      <c r="A753" s="10"/>
      <c r="B753" s="10"/>
      <c r="C753" s="10"/>
      <c r="D753" s="10"/>
      <c r="E753" s="10"/>
      <c r="F753" s="10"/>
      <c r="G753" s="10"/>
      <c r="H753" s="10"/>
      <c r="I753" s="10"/>
    </row>
    <row r="754" spans="1:9" ht="15.75" customHeight="1">
      <c r="A754" s="10"/>
      <c r="B754" s="10"/>
      <c r="C754" s="10"/>
      <c r="D754" s="10"/>
      <c r="E754" s="10"/>
      <c r="F754" s="10"/>
      <c r="G754" s="10"/>
      <c r="H754" s="10"/>
      <c r="I754" s="10"/>
    </row>
    <row r="755" spans="1:9" ht="15.75" customHeight="1">
      <c r="A755" s="10"/>
      <c r="B755" s="10"/>
      <c r="C755" s="10"/>
      <c r="D755" s="10"/>
      <c r="E755" s="10"/>
      <c r="F755" s="10"/>
      <c r="G755" s="10"/>
      <c r="H755" s="10"/>
      <c r="I755" s="10"/>
    </row>
    <row r="756" spans="1:9" ht="15.75" customHeight="1">
      <c r="A756" s="10"/>
      <c r="B756" s="10"/>
      <c r="C756" s="10"/>
      <c r="D756" s="10"/>
      <c r="E756" s="10"/>
      <c r="F756" s="10"/>
      <c r="G756" s="10"/>
      <c r="H756" s="10"/>
      <c r="I756" s="10"/>
    </row>
    <row r="757" spans="1:9" ht="15.75" customHeight="1">
      <c r="A757" s="10"/>
      <c r="B757" s="10"/>
      <c r="C757" s="10"/>
      <c r="D757" s="10"/>
      <c r="E757" s="10"/>
      <c r="F757" s="10"/>
      <c r="G757" s="10"/>
      <c r="H757" s="10"/>
      <c r="I757" s="10"/>
    </row>
    <row r="758" spans="1:9" ht="15.75" customHeight="1">
      <c r="A758" s="10"/>
      <c r="B758" s="10"/>
      <c r="C758" s="10"/>
      <c r="D758" s="10"/>
      <c r="E758" s="10"/>
      <c r="F758" s="10"/>
      <c r="G758" s="10"/>
      <c r="H758" s="10"/>
      <c r="I758" s="10"/>
    </row>
    <row r="759" spans="1:9" ht="15.75" customHeight="1">
      <c r="A759" s="10"/>
      <c r="B759" s="10"/>
      <c r="C759" s="10"/>
      <c r="D759" s="10"/>
      <c r="E759" s="10"/>
      <c r="F759" s="10"/>
      <c r="G759" s="10"/>
      <c r="H759" s="10"/>
      <c r="I759" s="10"/>
    </row>
    <row r="760" spans="1:9" ht="15.75" customHeight="1">
      <c r="A760" s="10"/>
      <c r="B760" s="10"/>
      <c r="C760" s="10"/>
      <c r="D760" s="10"/>
      <c r="E760" s="10"/>
      <c r="F760" s="10"/>
      <c r="G760" s="10"/>
      <c r="H760" s="10"/>
      <c r="I760" s="10"/>
    </row>
    <row r="761" spans="1:9" ht="15.75" customHeight="1">
      <c r="A761" s="10"/>
      <c r="B761" s="10"/>
      <c r="C761" s="10"/>
      <c r="D761" s="10"/>
      <c r="E761" s="10"/>
      <c r="F761" s="10"/>
      <c r="G761" s="10"/>
      <c r="H761" s="10"/>
      <c r="I761" s="10"/>
    </row>
    <row r="762" spans="1:9" ht="15.75" customHeight="1">
      <c r="A762" s="10"/>
      <c r="B762" s="10"/>
      <c r="C762" s="10"/>
      <c r="D762" s="10"/>
      <c r="E762" s="10"/>
      <c r="F762" s="10"/>
      <c r="G762" s="10"/>
      <c r="H762" s="10"/>
      <c r="I762" s="10"/>
    </row>
    <row r="763" spans="1:9" ht="15.75" customHeight="1">
      <c r="A763" s="10"/>
      <c r="B763" s="10"/>
      <c r="C763" s="10"/>
      <c r="D763" s="10"/>
      <c r="E763" s="10"/>
      <c r="F763" s="10"/>
      <c r="G763" s="10"/>
      <c r="H763" s="10"/>
      <c r="I763" s="10"/>
    </row>
    <row r="764" spans="1:9" ht="15.75" customHeight="1">
      <c r="A764" s="10"/>
      <c r="B764" s="10"/>
      <c r="C764" s="10"/>
      <c r="D764" s="10"/>
      <c r="E764" s="10"/>
      <c r="F764" s="10"/>
      <c r="G764" s="10"/>
      <c r="H764" s="10"/>
      <c r="I764" s="10"/>
    </row>
    <row r="765" spans="1:9" ht="15.75" customHeight="1">
      <c r="A765" s="10"/>
      <c r="B765" s="10"/>
      <c r="C765" s="10"/>
      <c r="D765" s="10"/>
      <c r="E765" s="10"/>
      <c r="F765" s="10"/>
      <c r="G765" s="10"/>
      <c r="H765" s="10"/>
      <c r="I765" s="10"/>
    </row>
    <row r="766" spans="1:9" ht="15.75" customHeight="1">
      <c r="A766" s="10"/>
      <c r="B766" s="10"/>
      <c r="C766" s="10"/>
      <c r="D766" s="10"/>
      <c r="E766" s="10"/>
      <c r="F766" s="10"/>
      <c r="G766" s="10"/>
      <c r="H766" s="10"/>
      <c r="I766" s="10"/>
    </row>
    <row r="767" spans="1:9" ht="15.75" customHeight="1">
      <c r="A767" s="10"/>
      <c r="B767" s="10"/>
      <c r="C767" s="10"/>
      <c r="D767" s="10"/>
      <c r="E767" s="10"/>
      <c r="F767" s="10"/>
      <c r="G767" s="10"/>
      <c r="H767" s="10"/>
      <c r="I767" s="10"/>
    </row>
    <row r="768" spans="1:9" ht="15.75" customHeight="1">
      <c r="A768" s="10"/>
      <c r="B768" s="10"/>
      <c r="C768" s="10"/>
      <c r="D768" s="10"/>
      <c r="E768" s="10"/>
      <c r="F768" s="10"/>
      <c r="G768" s="10"/>
      <c r="H768" s="10"/>
      <c r="I768" s="10"/>
    </row>
    <row r="769" spans="1:9" ht="15.75" customHeight="1">
      <c r="A769" s="10"/>
      <c r="B769" s="10"/>
      <c r="C769" s="10"/>
      <c r="D769" s="10"/>
      <c r="E769" s="10"/>
      <c r="F769" s="10"/>
      <c r="G769" s="10"/>
      <c r="H769" s="10"/>
      <c r="I769" s="10"/>
    </row>
    <row r="770" spans="1:9" ht="15.75" customHeight="1">
      <c r="A770" s="10"/>
      <c r="B770" s="10"/>
      <c r="C770" s="10"/>
      <c r="D770" s="10"/>
      <c r="E770" s="10"/>
      <c r="F770" s="10"/>
      <c r="G770" s="10"/>
      <c r="H770" s="10"/>
      <c r="I770" s="10"/>
    </row>
    <row r="771" spans="1:9" ht="15.75" customHeight="1">
      <c r="A771" s="10"/>
      <c r="B771" s="10"/>
      <c r="C771" s="10"/>
      <c r="D771" s="10"/>
      <c r="E771" s="10"/>
      <c r="F771" s="10"/>
      <c r="G771" s="10"/>
      <c r="H771" s="10"/>
      <c r="I771" s="10"/>
    </row>
    <row r="772" spans="1:9" ht="15.75" customHeight="1">
      <c r="A772" s="10"/>
      <c r="B772" s="10"/>
      <c r="C772" s="10"/>
      <c r="D772" s="10"/>
      <c r="E772" s="10"/>
      <c r="F772" s="10"/>
      <c r="G772" s="10"/>
      <c r="H772" s="10"/>
      <c r="I772" s="10"/>
    </row>
    <row r="773" spans="1:9" ht="15.75" customHeight="1">
      <c r="A773" s="10"/>
      <c r="B773" s="10"/>
      <c r="C773" s="10"/>
      <c r="D773" s="10"/>
      <c r="E773" s="10"/>
      <c r="F773" s="10"/>
      <c r="G773" s="10"/>
      <c r="H773" s="10"/>
      <c r="I773" s="10"/>
    </row>
    <row r="774" spans="1:9" ht="15.75" customHeight="1">
      <c r="A774" s="10"/>
      <c r="B774" s="10"/>
      <c r="C774" s="10"/>
      <c r="D774" s="10"/>
      <c r="E774" s="10"/>
      <c r="F774" s="10"/>
      <c r="G774" s="10"/>
      <c r="H774" s="10"/>
      <c r="I774" s="10"/>
    </row>
    <row r="775" spans="1:9" ht="15.75" customHeight="1">
      <c r="A775" s="10"/>
      <c r="B775" s="10"/>
      <c r="C775" s="10"/>
      <c r="D775" s="10"/>
      <c r="E775" s="10"/>
      <c r="F775" s="10"/>
      <c r="G775" s="10"/>
      <c r="H775" s="10"/>
      <c r="I775" s="10"/>
    </row>
    <row r="776" spans="1:9" ht="15.75" customHeight="1">
      <c r="A776" s="10"/>
      <c r="B776" s="10"/>
      <c r="C776" s="10"/>
      <c r="D776" s="10"/>
      <c r="E776" s="10"/>
      <c r="F776" s="10"/>
      <c r="G776" s="10"/>
      <c r="H776" s="10"/>
      <c r="I776" s="10"/>
    </row>
    <row r="777" spans="1:9" ht="15.75" customHeight="1">
      <c r="A777" s="10"/>
      <c r="B777" s="10"/>
      <c r="C777" s="10"/>
      <c r="D777" s="10"/>
      <c r="E777" s="10"/>
      <c r="F777" s="10"/>
      <c r="G777" s="10"/>
      <c r="H777" s="10"/>
      <c r="I777" s="10"/>
    </row>
    <row r="778" spans="1:9" ht="15.75" customHeight="1">
      <c r="A778" s="10"/>
      <c r="B778" s="10"/>
      <c r="C778" s="10"/>
      <c r="D778" s="10"/>
      <c r="E778" s="10"/>
      <c r="F778" s="10"/>
      <c r="G778" s="10"/>
      <c r="H778" s="10"/>
      <c r="I778" s="10"/>
    </row>
    <row r="779" spans="1:9" ht="15.75" customHeight="1">
      <c r="A779" s="10"/>
      <c r="B779" s="10"/>
      <c r="C779" s="10"/>
      <c r="D779" s="10"/>
      <c r="E779" s="10"/>
      <c r="F779" s="10"/>
      <c r="G779" s="10"/>
      <c r="H779" s="10"/>
      <c r="I779" s="10"/>
    </row>
    <row r="780" spans="1:9" ht="15.75" customHeight="1">
      <c r="A780" s="10"/>
      <c r="B780" s="10"/>
      <c r="C780" s="10"/>
      <c r="D780" s="10"/>
      <c r="E780" s="10"/>
      <c r="F780" s="10"/>
      <c r="G780" s="10"/>
      <c r="H780" s="10"/>
      <c r="I780" s="10"/>
    </row>
    <row r="781" spans="1:9" ht="15.75" customHeight="1">
      <c r="A781" s="10"/>
      <c r="B781" s="10"/>
      <c r="C781" s="10"/>
      <c r="D781" s="10"/>
      <c r="E781" s="10"/>
      <c r="F781" s="10"/>
      <c r="G781" s="10"/>
      <c r="H781" s="10"/>
      <c r="I781" s="10"/>
    </row>
    <row r="782" spans="1:9" ht="15.75" customHeight="1">
      <c r="A782" s="10"/>
      <c r="B782" s="10"/>
      <c r="C782" s="10"/>
      <c r="D782" s="10"/>
      <c r="E782" s="10"/>
      <c r="F782" s="10"/>
      <c r="G782" s="10"/>
      <c r="H782" s="10"/>
      <c r="I782" s="10"/>
    </row>
    <row r="783" spans="1:9" ht="15.75" customHeight="1">
      <c r="A783" s="10"/>
      <c r="B783" s="10"/>
      <c r="C783" s="10"/>
      <c r="D783" s="10"/>
      <c r="E783" s="10"/>
      <c r="F783" s="10"/>
      <c r="G783" s="10"/>
      <c r="H783" s="10"/>
      <c r="I783" s="10"/>
    </row>
    <row r="784" spans="1:9" ht="15.75" customHeight="1">
      <c r="A784" s="10"/>
      <c r="B784" s="10"/>
      <c r="C784" s="10"/>
      <c r="D784" s="10"/>
      <c r="E784" s="10"/>
      <c r="F784" s="10"/>
      <c r="G784" s="10"/>
      <c r="H784" s="10"/>
      <c r="I784" s="10"/>
    </row>
    <row r="785" spans="1:9" ht="15.75" customHeight="1">
      <c r="A785" s="10"/>
      <c r="B785" s="10"/>
      <c r="C785" s="10"/>
      <c r="D785" s="10"/>
      <c r="E785" s="10"/>
      <c r="F785" s="10"/>
      <c r="G785" s="10"/>
      <c r="H785" s="10"/>
      <c r="I785" s="10"/>
    </row>
    <row r="786" spans="1:9" ht="15.75" customHeight="1">
      <c r="A786" s="10"/>
      <c r="B786" s="10"/>
      <c r="C786" s="10"/>
      <c r="D786" s="10"/>
      <c r="E786" s="10"/>
      <c r="F786" s="10"/>
      <c r="G786" s="10"/>
      <c r="H786" s="10"/>
      <c r="I786" s="10"/>
    </row>
    <row r="787" spans="1:9" ht="15.75" customHeight="1">
      <c r="A787" s="10"/>
      <c r="B787" s="10"/>
      <c r="C787" s="10"/>
      <c r="D787" s="10"/>
      <c r="E787" s="10"/>
      <c r="F787" s="10"/>
      <c r="G787" s="10"/>
      <c r="H787" s="10"/>
      <c r="I787" s="10"/>
    </row>
    <row r="788" spans="1:9" ht="15.75" customHeight="1">
      <c r="A788" s="10"/>
      <c r="B788" s="10"/>
      <c r="C788" s="10"/>
      <c r="D788" s="10"/>
      <c r="E788" s="10"/>
      <c r="F788" s="10"/>
      <c r="G788" s="10"/>
      <c r="H788" s="10"/>
      <c r="I788" s="10"/>
    </row>
    <row r="789" spans="1:9" ht="15.75" customHeight="1">
      <c r="A789" s="10"/>
      <c r="B789" s="10"/>
      <c r="C789" s="10"/>
      <c r="D789" s="10"/>
      <c r="E789" s="10"/>
      <c r="F789" s="10"/>
      <c r="G789" s="10"/>
      <c r="H789" s="10"/>
      <c r="I789" s="10"/>
    </row>
    <row r="790" spans="1:9" ht="15.75" customHeight="1">
      <c r="A790" s="10"/>
      <c r="B790" s="10"/>
      <c r="C790" s="10"/>
      <c r="D790" s="10"/>
      <c r="E790" s="10"/>
      <c r="F790" s="10"/>
      <c r="G790" s="10"/>
      <c r="H790" s="10"/>
      <c r="I790" s="10"/>
    </row>
    <row r="791" spans="1:9" ht="15.75" customHeight="1">
      <c r="A791" s="10"/>
      <c r="B791" s="10"/>
      <c r="C791" s="10"/>
      <c r="D791" s="10"/>
      <c r="E791" s="10"/>
      <c r="F791" s="10"/>
      <c r="G791" s="10"/>
      <c r="H791" s="10"/>
      <c r="I791" s="10"/>
    </row>
    <row r="792" spans="1:9" ht="15.75" customHeight="1">
      <c r="A792" s="10"/>
      <c r="B792" s="10"/>
      <c r="C792" s="10"/>
      <c r="D792" s="10"/>
      <c r="E792" s="10"/>
      <c r="F792" s="10"/>
      <c r="G792" s="10"/>
      <c r="H792" s="10"/>
      <c r="I792" s="10"/>
    </row>
    <row r="793" spans="1:9" ht="15.75" customHeight="1">
      <c r="A793" s="10"/>
      <c r="B793" s="10"/>
      <c r="C793" s="10"/>
      <c r="D793" s="10"/>
      <c r="E793" s="10"/>
      <c r="F793" s="10"/>
      <c r="G793" s="10"/>
      <c r="H793" s="10"/>
      <c r="I793" s="10"/>
    </row>
    <row r="794" spans="1:9" ht="15.75" customHeight="1">
      <c r="A794" s="10"/>
      <c r="B794" s="10"/>
      <c r="C794" s="10"/>
      <c r="D794" s="10"/>
      <c r="E794" s="10"/>
      <c r="F794" s="10"/>
      <c r="G794" s="10"/>
      <c r="H794" s="10"/>
      <c r="I794" s="10"/>
    </row>
    <row r="795" spans="1:9" ht="15.75" customHeight="1">
      <c r="A795" s="10"/>
      <c r="B795" s="10"/>
      <c r="C795" s="10"/>
      <c r="D795" s="10"/>
      <c r="E795" s="10"/>
      <c r="F795" s="10"/>
      <c r="G795" s="10"/>
      <c r="H795" s="10"/>
      <c r="I795" s="10"/>
    </row>
    <row r="796" spans="1:9" ht="15.75" customHeight="1">
      <c r="A796" s="10"/>
      <c r="B796" s="10"/>
      <c r="C796" s="10"/>
      <c r="D796" s="10"/>
      <c r="E796" s="10"/>
      <c r="F796" s="10"/>
      <c r="G796" s="10"/>
      <c r="H796" s="10"/>
      <c r="I796" s="10"/>
    </row>
    <row r="797" spans="1:9" ht="15.75" customHeight="1">
      <c r="A797" s="10"/>
      <c r="B797" s="10"/>
      <c r="C797" s="10"/>
      <c r="D797" s="10"/>
      <c r="E797" s="10"/>
      <c r="F797" s="10"/>
      <c r="G797" s="10"/>
      <c r="H797" s="10"/>
      <c r="I797" s="10"/>
    </row>
    <row r="798" spans="1:9" ht="15.75" customHeight="1">
      <c r="A798" s="10"/>
      <c r="B798" s="10"/>
      <c r="C798" s="10"/>
      <c r="D798" s="10"/>
      <c r="E798" s="10"/>
      <c r="F798" s="10"/>
      <c r="G798" s="10"/>
      <c r="H798" s="10"/>
      <c r="I798" s="10"/>
    </row>
    <row r="799" spans="1:9" ht="15.75" customHeight="1">
      <c r="A799" s="10"/>
      <c r="B799" s="10"/>
      <c r="C799" s="10"/>
      <c r="D799" s="10"/>
      <c r="E799" s="10"/>
      <c r="F799" s="10"/>
      <c r="G799" s="10"/>
      <c r="H799" s="10"/>
      <c r="I799" s="10"/>
    </row>
    <row r="800" spans="1:9" ht="15.75" customHeight="1">
      <c r="A800" s="10"/>
      <c r="B800" s="10"/>
      <c r="C800" s="10"/>
      <c r="D800" s="10"/>
      <c r="E800" s="10"/>
      <c r="F800" s="10"/>
      <c r="G800" s="10"/>
      <c r="H800" s="10"/>
      <c r="I800" s="10"/>
    </row>
    <row r="801" spans="1:9" ht="15.75" customHeight="1">
      <c r="A801" s="10"/>
      <c r="B801" s="10"/>
      <c r="C801" s="10"/>
      <c r="D801" s="10"/>
      <c r="E801" s="10"/>
      <c r="F801" s="10"/>
      <c r="G801" s="10"/>
      <c r="H801" s="10"/>
      <c r="I801" s="10"/>
    </row>
    <row r="802" spans="1:9" ht="15.75" customHeight="1">
      <c r="A802" s="10"/>
      <c r="B802" s="10"/>
      <c r="C802" s="10"/>
      <c r="D802" s="10"/>
      <c r="E802" s="10"/>
      <c r="F802" s="10"/>
      <c r="G802" s="10"/>
      <c r="H802" s="10"/>
      <c r="I802" s="10"/>
    </row>
    <row r="803" spans="1:9" ht="15.75" customHeight="1">
      <c r="A803" s="10"/>
      <c r="B803" s="10"/>
      <c r="C803" s="10"/>
      <c r="D803" s="10"/>
      <c r="E803" s="10"/>
      <c r="F803" s="10"/>
      <c r="G803" s="10"/>
      <c r="H803" s="10"/>
      <c r="I803" s="10"/>
    </row>
    <row r="804" spans="1:9" ht="15.75" customHeight="1">
      <c r="A804" s="10"/>
      <c r="B804" s="10"/>
      <c r="C804" s="10"/>
      <c r="D804" s="10"/>
      <c r="E804" s="10"/>
      <c r="F804" s="10"/>
      <c r="G804" s="10"/>
      <c r="H804" s="10"/>
      <c r="I804" s="10"/>
    </row>
    <row r="805" spans="1:9" ht="15.75" customHeight="1">
      <c r="A805" s="10"/>
      <c r="B805" s="10"/>
      <c r="C805" s="10"/>
      <c r="D805" s="10"/>
      <c r="E805" s="10"/>
      <c r="F805" s="10"/>
      <c r="G805" s="10"/>
      <c r="H805" s="10"/>
      <c r="I805" s="10"/>
    </row>
    <row r="806" spans="1:9" ht="15.75" customHeight="1">
      <c r="A806" s="10"/>
      <c r="B806" s="10"/>
      <c r="C806" s="10"/>
      <c r="D806" s="10"/>
      <c r="E806" s="10"/>
      <c r="F806" s="10"/>
      <c r="G806" s="10"/>
      <c r="H806" s="10"/>
      <c r="I806" s="10"/>
    </row>
    <row r="807" spans="1:9" ht="15.75" customHeight="1">
      <c r="A807" s="10"/>
      <c r="B807" s="10"/>
      <c r="C807" s="10"/>
      <c r="D807" s="10"/>
      <c r="E807" s="10"/>
      <c r="F807" s="10"/>
      <c r="G807" s="10"/>
      <c r="H807" s="10"/>
      <c r="I807" s="10"/>
    </row>
    <row r="808" spans="1:9" ht="15.75" customHeight="1">
      <c r="A808" s="10"/>
      <c r="B808" s="10"/>
      <c r="C808" s="10"/>
      <c r="D808" s="10"/>
      <c r="E808" s="10"/>
      <c r="F808" s="10"/>
      <c r="G808" s="10"/>
      <c r="H808" s="10"/>
      <c r="I808" s="10"/>
    </row>
    <row r="809" spans="1:9" ht="15.75" customHeight="1">
      <c r="A809" s="10"/>
      <c r="B809" s="10"/>
      <c r="C809" s="10"/>
      <c r="D809" s="10"/>
      <c r="E809" s="10"/>
      <c r="F809" s="10"/>
      <c r="G809" s="10"/>
      <c r="H809" s="10"/>
      <c r="I809" s="10"/>
    </row>
    <row r="810" spans="1:9" ht="15.75" customHeight="1">
      <c r="A810" s="10"/>
      <c r="B810" s="10"/>
      <c r="C810" s="10"/>
      <c r="D810" s="10"/>
      <c r="E810" s="10"/>
      <c r="F810" s="10"/>
      <c r="G810" s="10"/>
      <c r="H810" s="10"/>
      <c r="I810" s="10"/>
    </row>
    <row r="811" spans="1:9" ht="15.75" customHeight="1">
      <c r="A811" s="10"/>
      <c r="B811" s="10"/>
      <c r="C811" s="10"/>
      <c r="D811" s="10"/>
      <c r="E811" s="10"/>
      <c r="F811" s="10"/>
      <c r="G811" s="10"/>
      <c r="H811" s="10"/>
      <c r="I811" s="10"/>
    </row>
    <row r="812" spans="1:9" ht="15.75" customHeight="1">
      <c r="A812" s="10"/>
      <c r="B812" s="10"/>
      <c r="C812" s="10"/>
      <c r="D812" s="10"/>
      <c r="E812" s="10"/>
      <c r="F812" s="10"/>
      <c r="G812" s="10"/>
      <c r="H812" s="10"/>
      <c r="I812" s="10"/>
    </row>
    <row r="813" spans="1:9" ht="15.75" customHeight="1">
      <c r="A813" s="10"/>
      <c r="B813" s="10"/>
      <c r="C813" s="10"/>
      <c r="D813" s="10"/>
      <c r="E813" s="10"/>
      <c r="F813" s="10"/>
      <c r="G813" s="10"/>
      <c r="H813" s="10"/>
      <c r="I813" s="10"/>
    </row>
    <row r="814" spans="1:9" ht="15.75" customHeight="1">
      <c r="A814" s="10"/>
      <c r="B814" s="10"/>
      <c r="C814" s="10"/>
      <c r="D814" s="10"/>
      <c r="E814" s="10"/>
      <c r="F814" s="10"/>
      <c r="G814" s="10"/>
      <c r="H814" s="10"/>
      <c r="I814" s="10"/>
    </row>
    <row r="815" spans="1:9" ht="15.75" customHeight="1">
      <c r="A815" s="10"/>
      <c r="B815" s="10"/>
      <c r="C815" s="10"/>
      <c r="D815" s="10"/>
      <c r="E815" s="10"/>
      <c r="F815" s="10"/>
      <c r="G815" s="10"/>
      <c r="H815" s="10"/>
      <c r="I815" s="10"/>
    </row>
    <row r="816" spans="1:9" ht="15.75" customHeight="1">
      <c r="A816" s="10"/>
      <c r="B816" s="10"/>
      <c r="C816" s="10"/>
      <c r="D816" s="10"/>
      <c r="E816" s="10"/>
      <c r="F816" s="10"/>
      <c r="G816" s="10"/>
      <c r="H816" s="10"/>
      <c r="I816" s="10"/>
    </row>
    <row r="817" spans="1:9" ht="15.75" customHeight="1">
      <c r="A817" s="10"/>
      <c r="B817" s="10"/>
      <c r="C817" s="10"/>
      <c r="D817" s="10"/>
      <c r="E817" s="10"/>
      <c r="F817" s="10"/>
      <c r="G817" s="10"/>
      <c r="H817" s="10"/>
      <c r="I817" s="10"/>
    </row>
    <row r="818" spans="1:9" ht="15.75" customHeight="1">
      <c r="A818" s="10"/>
      <c r="B818" s="10"/>
      <c r="C818" s="10"/>
      <c r="D818" s="10"/>
      <c r="E818" s="10"/>
      <c r="F818" s="10"/>
      <c r="G818" s="10"/>
      <c r="H818" s="10"/>
      <c r="I818" s="10"/>
    </row>
    <row r="819" spans="1:9" ht="15.75" customHeight="1">
      <c r="A819" s="10"/>
      <c r="B819" s="10"/>
      <c r="C819" s="10"/>
      <c r="D819" s="10"/>
      <c r="E819" s="10"/>
      <c r="F819" s="10"/>
      <c r="G819" s="10"/>
      <c r="H819" s="10"/>
      <c r="I819" s="10"/>
    </row>
    <row r="820" spans="1:9" ht="15.75" customHeight="1">
      <c r="A820" s="10"/>
      <c r="B820" s="10"/>
      <c r="C820" s="10"/>
      <c r="D820" s="10"/>
      <c r="E820" s="10"/>
      <c r="F820" s="10"/>
      <c r="G820" s="10"/>
      <c r="H820" s="10"/>
      <c r="I820" s="10"/>
    </row>
    <row r="821" spans="1:9" ht="15.75" customHeight="1">
      <c r="A821" s="10"/>
      <c r="B821" s="10"/>
      <c r="C821" s="10"/>
      <c r="D821" s="10"/>
      <c r="E821" s="10"/>
      <c r="F821" s="10"/>
      <c r="G821" s="10"/>
      <c r="H821" s="10"/>
      <c r="I821" s="10"/>
    </row>
    <row r="822" spans="1:9" ht="15.75" customHeight="1">
      <c r="A822" s="10"/>
      <c r="B822" s="10"/>
      <c r="C822" s="10"/>
      <c r="D822" s="10"/>
      <c r="E822" s="10"/>
      <c r="F822" s="10"/>
      <c r="G822" s="10"/>
      <c r="H822" s="10"/>
      <c r="I822" s="10"/>
    </row>
    <row r="823" spans="1:9" ht="15.75" customHeight="1">
      <c r="A823" s="10"/>
      <c r="B823" s="10"/>
      <c r="C823" s="10"/>
      <c r="D823" s="10"/>
      <c r="E823" s="10"/>
      <c r="F823" s="10"/>
      <c r="G823" s="10"/>
      <c r="H823" s="10"/>
      <c r="I823" s="10"/>
    </row>
    <row r="824" spans="1:9" ht="15.75" customHeight="1">
      <c r="A824" s="10"/>
      <c r="B824" s="10"/>
      <c r="C824" s="10"/>
      <c r="D824" s="10"/>
      <c r="E824" s="10"/>
      <c r="F824" s="10"/>
      <c r="G824" s="10"/>
      <c r="H824" s="10"/>
      <c r="I824" s="10"/>
    </row>
    <row r="825" spans="1:9" ht="15.75" customHeight="1">
      <c r="A825" s="10"/>
      <c r="B825" s="10"/>
      <c r="C825" s="10"/>
      <c r="D825" s="10"/>
      <c r="E825" s="10"/>
      <c r="F825" s="10"/>
      <c r="G825" s="10"/>
      <c r="H825" s="10"/>
      <c r="I825" s="10"/>
    </row>
    <row r="826" spans="1:9" ht="15.75" customHeight="1">
      <c r="A826" s="10"/>
      <c r="B826" s="10"/>
      <c r="C826" s="10"/>
      <c r="D826" s="10"/>
      <c r="E826" s="10"/>
      <c r="F826" s="10"/>
      <c r="G826" s="10"/>
      <c r="H826" s="10"/>
      <c r="I826" s="10"/>
    </row>
    <row r="827" spans="1:9" ht="15.75" customHeight="1">
      <c r="A827" s="10"/>
      <c r="B827" s="10"/>
      <c r="C827" s="10"/>
      <c r="D827" s="10"/>
      <c r="E827" s="10"/>
      <c r="F827" s="10"/>
      <c r="G827" s="10"/>
      <c r="H827" s="10"/>
      <c r="I827" s="10"/>
    </row>
    <row r="828" spans="1:9" ht="15.75" customHeight="1">
      <c r="A828" s="10"/>
      <c r="B828" s="10"/>
      <c r="C828" s="10"/>
      <c r="D828" s="10"/>
      <c r="E828" s="10"/>
      <c r="F828" s="10"/>
      <c r="G828" s="10"/>
      <c r="H828" s="10"/>
      <c r="I828" s="10"/>
    </row>
    <row r="829" spans="1:9" ht="15.75" customHeight="1">
      <c r="A829" s="10"/>
      <c r="B829" s="10"/>
      <c r="C829" s="10"/>
      <c r="D829" s="10"/>
      <c r="E829" s="10"/>
      <c r="F829" s="10"/>
      <c r="G829" s="10"/>
      <c r="H829" s="10"/>
      <c r="I829" s="10"/>
    </row>
    <row r="830" spans="1:9" ht="15.75" customHeight="1">
      <c r="A830" s="10"/>
      <c r="B830" s="10"/>
      <c r="C830" s="10"/>
      <c r="D830" s="10"/>
      <c r="E830" s="10"/>
      <c r="F830" s="10"/>
      <c r="G830" s="10"/>
      <c r="H830" s="10"/>
      <c r="I830" s="10"/>
    </row>
    <row r="831" spans="1:9" ht="15.75" customHeight="1">
      <c r="A831" s="10"/>
      <c r="B831" s="10"/>
      <c r="C831" s="10"/>
      <c r="D831" s="10"/>
      <c r="E831" s="10"/>
      <c r="F831" s="10"/>
      <c r="G831" s="10"/>
      <c r="H831" s="10"/>
      <c r="I831" s="10"/>
    </row>
    <row r="832" spans="1:9" ht="15.75" customHeight="1">
      <c r="A832" s="10"/>
      <c r="B832" s="10"/>
      <c r="C832" s="10"/>
      <c r="D832" s="10"/>
      <c r="E832" s="10"/>
      <c r="F832" s="10"/>
      <c r="G832" s="10"/>
      <c r="H832" s="10"/>
      <c r="I832" s="10"/>
    </row>
    <row r="833" spans="1:9" ht="15.75" customHeight="1">
      <c r="A833" s="10"/>
      <c r="B833" s="10"/>
      <c r="C833" s="10"/>
      <c r="D833" s="10"/>
      <c r="E833" s="10"/>
      <c r="F833" s="10"/>
      <c r="G833" s="10"/>
      <c r="H833" s="10"/>
      <c r="I833" s="10"/>
    </row>
    <row r="834" spans="1:9" ht="15.75" customHeight="1">
      <c r="A834" s="10"/>
      <c r="B834" s="10"/>
      <c r="C834" s="10"/>
      <c r="D834" s="10"/>
      <c r="E834" s="10"/>
      <c r="F834" s="10"/>
      <c r="G834" s="10"/>
      <c r="H834" s="10"/>
      <c r="I834" s="10"/>
    </row>
    <row r="835" spans="1:9" ht="15.75" customHeight="1">
      <c r="A835" s="10"/>
      <c r="B835" s="10"/>
      <c r="C835" s="10"/>
      <c r="D835" s="10"/>
      <c r="E835" s="10"/>
      <c r="F835" s="10"/>
      <c r="G835" s="10"/>
      <c r="H835" s="10"/>
      <c r="I835" s="10"/>
    </row>
    <row r="836" spans="1:9" ht="15.75" customHeight="1">
      <c r="A836" s="10"/>
      <c r="B836" s="10"/>
      <c r="C836" s="10"/>
      <c r="D836" s="10"/>
      <c r="E836" s="10"/>
      <c r="F836" s="10"/>
      <c r="G836" s="10"/>
      <c r="H836" s="10"/>
      <c r="I836" s="10"/>
    </row>
    <row r="837" spans="1:9" ht="15.75" customHeight="1">
      <c r="A837" s="10"/>
      <c r="B837" s="10"/>
      <c r="C837" s="10"/>
      <c r="D837" s="10"/>
      <c r="E837" s="10"/>
      <c r="F837" s="10"/>
      <c r="G837" s="10"/>
      <c r="H837" s="10"/>
      <c r="I837" s="10"/>
    </row>
    <row r="838" spans="1:9" ht="15.75" customHeight="1">
      <c r="A838" s="10"/>
      <c r="B838" s="10"/>
      <c r="C838" s="10"/>
      <c r="D838" s="10"/>
      <c r="E838" s="10"/>
      <c r="F838" s="10"/>
      <c r="G838" s="10"/>
      <c r="H838" s="10"/>
      <c r="I838" s="10"/>
    </row>
    <row r="839" spans="1:9" ht="15.75" customHeight="1">
      <c r="A839" s="10"/>
      <c r="B839" s="10"/>
      <c r="C839" s="10"/>
      <c r="D839" s="10"/>
      <c r="E839" s="10"/>
      <c r="F839" s="10"/>
      <c r="G839" s="10"/>
      <c r="H839" s="10"/>
      <c r="I839" s="10"/>
    </row>
    <row r="840" spans="1:9" ht="15.75" customHeight="1">
      <c r="A840" s="10"/>
      <c r="B840" s="10"/>
      <c r="C840" s="10"/>
      <c r="D840" s="10"/>
      <c r="E840" s="10"/>
      <c r="F840" s="10"/>
      <c r="G840" s="10"/>
      <c r="H840" s="10"/>
      <c r="I840" s="10"/>
    </row>
    <row r="841" spans="1:9" ht="15.75" customHeight="1">
      <c r="A841" s="10"/>
      <c r="B841" s="10"/>
      <c r="C841" s="10"/>
      <c r="D841" s="10"/>
      <c r="E841" s="10"/>
      <c r="F841" s="10"/>
      <c r="G841" s="10"/>
      <c r="H841" s="10"/>
      <c r="I841" s="10"/>
    </row>
    <row r="842" spans="1:9" ht="15.75" customHeight="1">
      <c r="A842" s="10"/>
      <c r="B842" s="10"/>
      <c r="C842" s="10"/>
      <c r="D842" s="10"/>
      <c r="E842" s="10"/>
      <c r="F842" s="10"/>
      <c r="G842" s="10"/>
      <c r="H842" s="10"/>
      <c r="I842" s="10"/>
    </row>
    <row r="843" spans="1:9" ht="15.75" customHeight="1">
      <c r="A843" s="10"/>
      <c r="B843" s="10"/>
      <c r="C843" s="10"/>
      <c r="D843" s="10"/>
      <c r="E843" s="10"/>
      <c r="F843" s="10"/>
      <c r="G843" s="10"/>
      <c r="H843" s="10"/>
      <c r="I843" s="10"/>
    </row>
    <row r="844" spans="1:9" ht="15.75" customHeight="1">
      <c r="A844" s="10"/>
      <c r="B844" s="10"/>
      <c r="C844" s="10"/>
      <c r="D844" s="10"/>
      <c r="E844" s="10"/>
      <c r="F844" s="10"/>
      <c r="G844" s="10"/>
      <c r="H844" s="10"/>
      <c r="I844" s="10"/>
    </row>
    <row r="845" spans="1:9" ht="15.75" customHeight="1">
      <c r="A845" s="10"/>
      <c r="B845" s="10"/>
      <c r="C845" s="10"/>
      <c r="D845" s="10"/>
      <c r="E845" s="10"/>
      <c r="F845" s="10"/>
      <c r="G845" s="10"/>
      <c r="H845" s="10"/>
      <c r="I845" s="10"/>
    </row>
    <row r="846" spans="1:9" ht="15.75" customHeight="1">
      <c r="A846" s="10"/>
      <c r="B846" s="10"/>
      <c r="C846" s="10"/>
      <c r="D846" s="10"/>
      <c r="E846" s="10"/>
      <c r="F846" s="10"/>
      <c r="G846" s="10"/>
      <c r="H846" s="10"/>
      <c r="I846" s="10"/>
    </row>
    <row r="847" spans="1:9" ht="15.75" customHeight="1">
      <c r="A847" s="10"/>
      <c r="B847" s="10"/>
      <c r="C847" s="10"/>
      <c r="D847" s="10"/>
      <c r="E847" s="10"/>
      <c r="F847" s="10"/>
      <c r="G847" s="10"/>
      <c r="H847" s="10"/>
      <c r="I847" s="10"/>
    </row>
    <row r="848" spans="1:9" ht="15.75" customHeight="1">
      <c r="A848" s="10"/>
      <c r="B848" s="10"/>
      <c r="C848" s="10"/>
      <c r="D848" s="10"/>
      <c r="E848" s="10"/>
      <c r="F848" s="10"/>
      <c r="G848" s="10"/>
      <c r="H848" s="10"/>
      <c r="I848" s="10"/>
    </row>
    <row r="849" spans="1:9" ht="15.75" customHeight="1">
      <c r="A849" s="10"/>
      <c r="B849" s="10"/>
      <c r="C849" s="10"/>
      <c r="D849" s="10"/>
      <c r="E849" s="10"/>
      <c r="F849" s="10"/>
      <c r="G849" s="10"/>
      <c r="H849" s="10"/>
      <c r="I849" s="10"/>
    </row>
    <row r="850" spans="1:9" ht="15.75" customHeight="1">
      <c r="A850" s="10"/>
      <c r="B850" s="10"/>
      <c r="C850" s="10"/>
      <c r="D850" s="10"/>
      <c r="E850" s="10"/>
      <c r="F850" s="10"/>
      <c r="G850" s="10"/>
      <c r="H850" s="10"/>
      <c r="I850" s="10"/>
    </row>
    <row r="851" spans="1:9" ht="15.75" customHeight="1">
      <c r="A851" s="10"/>
      <c r="B851" s="10"/>
      <c r="C851" s="10"/>
      <c r="D851" s="10"/>
      <c r="E851" s="10"/>
      <c r="F851" s="10"/>
      <c r="G851" s="10"/>
      <c r="H851" s="10"/>
      <c r="I851" s="10"/>
    </row>
    <row r="852" spans="1:9" ht="15.75" customHeight="1">
      <c r="A852" s="10"/>
      <c r="B852" s="10"/>
      <c r="C852" s="10"/>
      <c r="D852" s="10"/>
      <c r="E852" s="10"/>
      <c r="F852" s="10"/>
      <c r="G852" s="10"/>
      <c r="H852" s="10"/>
      <c r="I852" s="10"/>
    </row>
    <row r="853" spans="1:9" ht="15.75" customHeight="1">
      <c r="A853" s="10"/>
      <c r="B853" s="10"/>
      <c r="C853" s="10"/>
      <c r="D853" s="10"/>
      <c r="E853" s="10"/>
      <c r="F853" s="10"/>
      <c r="G853" s="10"/>
      <c r="H853" s="10"/>
      <c r="I853" s="10"/>
    </row>
    <row r="854" spans="1:9" ht="15.75" customHeight="1">
      <c r="A854" s="10"/>
      <c r="B854" s="10"/>
      <c r="C854" s="10"/>
      <c r="D854" s="10"/>
      <c r="E854" s="10"/>
      <c r="F854" s="10"/>
      <c r="G854" s="10"/>
      <c r="H854" s="10"/>
      <c r="I854" s="10"/>
    </row>
    <row r="855" spans="1:9" ht="15.75" customHeight="1">
      <c r="A855" s="10"/>
      <c r="B855" s="10"/>
      <c r="C855" s="10"/>
      <c r="D855" s="10"/>
      <c r="E855" s="10"/>
      <c r="F855" s="10"/>
      <c r="G855" s="10"/>
      <c r="H855" s="10"/>
      <c r="I855" s="10"/>
    </row>
    <row r="856" spans="1:9" ht="15.75" customHeight="1">
      <c r="A856" s="10"/>
      <c r="B856" s="10"/>
      <c r="C856" s="10"/>
      <c r="D856" s="10"/>
      <c r="E856" s="10"/>
      <c r="F856" s="10"/>
      <c r="G856" s="10"/>
      <c r="H856" s="10"/>
      <c r="I856" s="10"/>
    </row>
    <row r="857" spans="1:9" ht="15.75" customHeight="1">
      <c r="A857" s="10"/>
      <c r="B857" s="10"/>
      <c r="C857" s="10"/>
      <c r="D857" s="10"/>
      <c r="E857" s="10"/>
      <c r="F857" s="10"/>
      <c r="G857" s="10"/>
      <c r="H857" s="10"/>
      <c r="I857" s="10"/>
    </row>
    <row r="858" spans="1:9" ht="15.75" customHeight="1">
      <c r="A858" s="10"/>
      <c r="B858" s="10"/>
      <c r="C858" s="10"/>
      <c r="D858" s="10"/>
      <c r="E858" s="10"/>
      <c r="F858" s="10"/>
      <c r="G858" s="10"/>
      <c r="H858" s="10"/>
      <c r="I858" s="10"/>
    </row>
    <row r="859" spans="1:9" ht="15.75" customHeight="1">
      <c r="A859" s="10"/>
      <c r="B859" s="10"/>
      <c r="C859" s="10"/>
      <c r="D859" s="10"/>
      <c r="E859" s="10"/>
      <c r="F859" s="10"/>
      <c r="G859" s="10"/>
      <c r="H859" s="10"/>
      <c r="I859" s="10"/>
    </row>
    <row r="860" spans="1:9" ht="15.75" customHeight="1">
      <c r="A860" s="10"/>
      <c r="B860" s="10"/>
      <c r="C860" s="10"/>
      <c r="D860" s="10"/>
      <c r="E860" s="10"/>
      <c r="F860" s="10"/>
      <c r="G860" s="10"/>
      <c r="H860" s="10"/>
      <c r="I860" s="10"/>
    </row>
    <row r="861" spans="1:9" ht="15.75" customHeight="1">
      <c r="A861" s="10"/>
      <c r="B861" s="10"/>
      <c r="C861" s="10"/>
      <c r="D861" s="10"/>
      <c r="E861" s="10"/>
      <c r="F861" s="10"/>
      <c r="G861" s="10"/>
      <c r="H861" s="10"/>
      <c r="I861" s="10"/>
    </row>
    <row r="862" spans="1:9" ht="15.75" customHeight="1">
      <c r="A862" s="10"/>
      <c r="B862" s="10"/>
      <c r="C862" s="10"/>
      <c r="D862" s="10"/>
      <c r="E862" s="10"/>
      <c r="F862" s="10"/>
      <c r="G862" s="10"/>
      <c r="H862" s="10"/>
      <c r="I862" s="10"/>
    </row>
    <row r="863" spans="1:9" ht="15.75" customHeight="1">
      <c r="A863" s="10"/>
      <c r="B863" s="10"/>
      <c r="C863" s="10"/>
      <c r="D863" s="10"/>
      <c r="E863" s="10"/>
      <c r="F863" s="10"/>
      <c r="G863" s="10"/>
      <c r="H863" s="10"/>
      <c r="I863" s="10"/>
    </row>
    <row r="864" spans="1:9" ht="15.75" customHeight="1">
      <c r="A864" s="10"/>
      <c r="B864" s="10"/>
      <c r="C864" s="10"/>
      <c r="D864" s="10"/>
      <c r="E864" s="10"/>
      <c r="F864" s="10"/>
      <c r="G864" s="10"/>
      <c r="H864" s="10"/>
      <c r="I864" s="10"/>
    </row>
    <row r="865" spans="1:9" ht="15.75" customHeight="1">
      <c r="A865" s="10"/>
      <c r="B865" s="10"/>
      <c r="C865" s="10"/>
      <c r="D865" s="10"/>
      <c r="E865" s="10"/>
      <c r="F865" s="10"/>
      <c r="G865" s="10"/>
      <c r="H865" s="10"/>
      <c r="I865" s="10"/>
    </row>
    <row r="866" spans="1:9" ht="15.75" customHeight="1">
      <c r="A866" s="10"/>
      <c r="B866" s="10"/>
      <c r="C866" s="10"/>
      <c r="D866" s="10"/>
      <c r="E866" s="10"/>
      <c r="F866" s="10"/>
      <c r="G866" s="10"/>
      <c r="H866" s="10"/>
      <c r="I866" s="10"/>
    </row>
    <row r="867" spans="1:9" ht="15.75" customHeight="1">
      <c r="A867" s="10"/>
      <c r="B867" s="10"/>
      <c r="C867" s="10"/>
      <c r="D867" s="10"/>
      <c r="E867" s="10"/>
      <c r="F867" s="10"/>
      <c r="G867" s="10"/>
      <c r="H867" s="10"/>
      <c r="I867" s="10"/>
    </row>
    <row r="868" spans="1:9" ht="15.75" customHeight="1">
      <c r="A868" s="10"/>
      <c r="B868" s="10"/>
      <c r="C868" s="10"/>
      <c r="D868" s="10"/>
      <c r="E868" s="10"/>
      <c r="F868" s="10"/>
      <c r="G868" s="10"/>
      <c r="H868" s="10"/>
      <c r="I868" s="10"/>
    </row>
    <row r="869" spans="1:9" ht="15.75" customHeight="1">
      <c r="A869" s="10"/>
      <c r="B869" s="10"/>
      <c r="C869" s="10"/>
      <c r="D869" s="10"/>
      <c r="E869" s="10"/>
      <c r="F869" s="10"/>
      <c r="G869" s="10"/>
      <c r="H869" s="10"/>
      <c r="I869" s="10"/>
    </row>
    <row r="870" spans="1:9" ht="15.75" customHeight="1">
      <c r="A870" s="10"/>
      <c r="B870" s="10"/>
      <c r="C870" s="10"/>
      <c r="D870" s="10"/>
      <c r="E870" s="10"/>
      <c r="F870" s="10"/>
      <c r="G870" s="10"/>
      <c r="H870" s="10"/>
      <c r="I870" s="10"/>
    </row>
    <row r="871" spans="1:9" ht="15.75" customHeight="1">
      <c r="A871" s="10"/>
      <c r="B871" s="10"/>
      <c r="C871" s="10"/>
      <c r="D871" s="10"/>
      <c r="E871" s="10"/>
      <c r="F871" s="10"/>
      <c r="G871" s="10"/>
      <c r="H871" s="10"/>
      <c r="I871" s="10"/>
    </row>
    <row r="872" spans="1:9" ht="15.75" customHeight="1">
      <c r="A872" s="10"/>
      <c r="B872" s="10"/>
      <c r="C872" s="10"/>
      <c r="D872" s="10"/>
      <c r="E872" s="10"/>
      <c r="F872" s="10"/>
      <c r="G872" s="10"/>
      <c r="H872" s="10"/>
      <c r="I872" s="10"/>
    </row>
    <row r="873" spans="1:9" ht="15.75" customHeight="1">
      <c r="A873" s="10"/>
      <c r="B873" s="10"/>
      <c r="C873" s="10"/>
      <c r="D873" s="10"/>
      <c r="E873" s="10"/>
      <c r="F873" s="10"/>
      <c r="G873" s="10"/>
      <c r="H873" s="10"/>
      <c r="I873" s="10"/>
    </row>
    <row r="874" spans="1:9" ht="15.75" customHeight="1">
      <c r="A874" s="10"/>
      <c r="B874" s="10"/>
      <c r="C874" s="10"/>
      <c r="D874" s="10"/>
      <c r="E874" s="10"/>
      <c r="F874" s="10"/>
      <c r="G874" s="10"/>
      <c r="H874" s="10"/>
      <c r="I874" s="10"/>
    </row>
    <row r="875" spans="1:9" ht="15.75" customHeight="1">
      <c r="A875" s="10"/>
      <c r="B875" s="10"/>
      <c r="C875" s="10"/>
      <c r="D875" s="10"/>
      <c r="E875" s="10"/>
      <c r="F875" s="10"/>
      <c r="G875" s="10"/>
      <c r="H875" s="10"/>
      <c r="I875" s="10"/>
    </row>
    <row r="876" spans="1:9" ht="15.75" customHeight="1">
      <c r="A876" s="10"/>
      <c r="B876" s="10"/>
      <c r="C876" s="10"/>
      <c r="D876" s="10"/>
      <c r="E876" s="10"/>
      <c r="F876" s="10"/>
      <c r="G876" s="10"/>
      <c r="H876" s="10"/>
      <c r="I876" s="10"/>
    </row>
    <row r="877" spans="1:9" ht="15.75" customHeight="1">
      <c r="A877" s="10"/>
      <c r="B877" s="10"/>
      <c r="C877" s="10"/>
      <c r="D877" s="10"/>
      <c r="E877" s="10"/>
      <c r="F877" s="10"/>
      <c r="G877" s="10"/>
      <c r="H877" s="10"/>
      <c r="I877" s="10"/>
    </row>
    <row r="878" spans="1:9" ht="15.75" customHeight="1">
      <c r="A878" s="10"/>
      <c r="B878" s="10"/>
      <c r="C878" s="10"/>
      <c r="D878" s="10"/>
      <c r="E878" s="10"/>
      <c r="F878" s="10"/>
      <c r="G878" s="10"/>
      <c r="H878" s="10"/>
      <c r="I878" s="10"/>
    </row>
    <row r="879" spans="1:9" ht="15.75" customHeight="1">
      <c r="A879" s="10"/>
      <c r="B879" s="10"/>
      <c r="C879" s="10"/>
      <c r="D879" s="10"/>
      <c r="E879" s="10"/>
      <c r="F879" s="10"/>
      <c r="G879" s="10"/>
      <c r="H879" s="10"/>
      <c r="I879" s="10"/>
    </row>
    <row r="880" spans="1:9" ht="15.75" customHeight="1">
      <c r="A880" s="10"/>
      <c r="B880" s="10"/>
      <c r="C880" s="10"/>
      <c r="D880" s="10"/>
      <c r="E880" s="10"/>
      <c r="F880" s="10"/>
      <c r="G880" s="10"/>
      <c r="H880" s="10"/>
      <c r="I880" s="10"/>
    </row>
    <row r="881" spans="1:9" ht="15.75" customHeight="1">
      <c r="A881" s="10"/>
      <c r="B881" s="10"/>
      <c r="C881" s="10"/>
      <c r="D881" s="10"/>
      <c r="E881" s="10"/>
      <c r="F881" s="10"/>
      <c r="G881" s="10"/>
      <c r="H881" s="10"/>
      <c r="I881" s="10"/>
    </row>
    <row r="882" spans="1:9" ht="15.75" customHeight="1">
      <c r="A882" s="10"/>
      <c r="B882" s="10"/>
      <c r="C882" s="10"/>
      <c r="D882" s="10"/>
      <c r="E882" s="10"/>
      <c r="F882" s="10"/>
      <c r="G882" s="10"/>
      <c r="H882" s="10"/>
      <c r="I882" s="10"/>
    </row>
    <row r="883" spans="1:9" ht="15.75" customHeight="1">
      <c r="A883" s="10"/>
      <c r="B883" s="10"/>
      <c r="C883" s="10"/>
      <c r="D883" s="10"/>
      <c r="E883" s="10"/>
      <c r="F883" s="10"/>
      <c r="G883" s="10"/>
      <c r="H883" s="10"/>
      <c r="I883" s="10"/>
    </row>
    <row r="884" spans="1:9" ht="15.75" customHeight="1">
      <c r="A884" s="10"/>
      <c r="B884" s="10"/>
      <c r="C884" s="10"/>
      <c r="D884" s="10"/>
      <c r="E884" s="10"/>
      <c r="F884" s="10"/>
      <c r="G884" s="10"/>
      <c r="H884" s="10"/>
      <c r="I884" s="10"/>
    </row>
    <row r="885" spans="1:9" ht="15.75" customHeight="1">
      <c r="A885" s="10"/>
      <c r="B885" s="10"/>
      <c r="C885" s="10"/>
      <c r="D885" s="10"/>
      <c r="E885" s="10"/>
      <c r="F885" s="10"/>
      <c r="G885" s="10"/>
      <c r="H885" s="10"/>
      <c r="I885" s="10"/>
    </row>
    <row r="886" spans="1:9" ht="15.75" customHeight="1">
      <c r="A886" s="10"/>
      <c r="B886" s="10"/>
      <c r="C886" s="10"/>
      <c r="D886" s="10"/>
      <c r="E886" s="10"/>
      <c r="F886" s="10"/>
      <c r="G886" s="10"/>
      <c r="H886" s="10"/>
      <c r="I886" s="10"/>
    </row>
    <row r="887" spans="1:9" ht="15.75" customHeight="1">
      <c r="A887" s="10"/>
      <c r="B887" s="10"/>
      <c r="C887" s="10"/>
      <c r="D887" s="10"/>
      <c r="E887" s="10"/>
      <c r="F887" s="10"/>
      <c r="G887" s="10"/>
      <c r="H887" s="10"/>
      <c r="I887" s="10"/>
    </row>
    <row r="888" spans="1:9" ht="15.75" customHeight="1">
      <c r="A888" s="10"/>
      <c r="B888" s="10"/>
      <c r="C888" s="10"/>
      <c r="D888" s="10"/>
      <c r="E888" s="10"/>
      <c r="F888" s="10"/>
      <c r="G888" s="10"/>
      <c r="H888" s="10"/>
      <c r="I888" s="10"/>
    </row>
    <row r="889" spans="1:9" ht="15.75" customHeight="1">
      <c r="A889" s="10"/>
      <c r="B889" s="10"/>
      <c r="C889" s="10"/>
      <c r="D889" s="10"/>
      <c r="E889" s="10"/>
      <c r="F889" s="10"/>
      <c r="G889" s="10"/>
      <c r="H889" s="10"/>
      <c r="I889" s="10"/>
    </row>
    <row r="890" spans="1:9" ht="15.75" customHeight="1">
      <c r="A890" s="10"/>
      <c r="B890" s="10"/>
      <c r="C890" s="10"/>
      <c r="D890" s="10"/>
      <c r="E890" s="10"/>
      <c r="F890" s="10"/>
      <c r="G890" s="10"/>
      <c r="H890" s="10"/>
      <c r="I890" s="10"/>
    </row>
    <row r="891" spans="1:9" ht="15.75" customHeight="1">
      <c r="A891" s="10"/>
      <c r="B891" s="10"/>
      <c r="C891" s="10"/>
      <c r="D891" s="10"/>
      <c r="E891" s="10"/>
      <c r="F891" s="10"/>
      <c r="G891" s="10"/>
      <c r="H891" s="10"/>
      <c r="I891" s="10"/>
    </row>
    <row r="892" spans="1:9" ht="15.75" customHeight="1">
      <c r="A892" s="10"/>
      <c r="B892" s="10"/>
      <c r="C892" s="10"/>
      <c r="D892" s="10"/>
      <c r="E892" s="10"/>
      <c r="F892" s="10"/>
      <c r="G892" s="10"/>
      <c r="H892" s="10"/>
      <c r="I892" s="10"/>
    </row>
    <row r="893" spans="1:9" ht="15.75" customHeight="1">
      <c r="A893" s="10"/>
      <c r="B893" s="10"/>
      <c r="C893" s="10"/>
      <c r="D893" s="10"/>
      <c r="E893" s="10"/>
      <c r="F893" s="10"/>
      <c r="G893" s="10"/>
      <c r="H893" s="10"/>
      <c r="I893" s="10"/>
    </row>
    <row r="894" spans="1:9" ht="15.75" customHeight="1">
      <c r="A894" s="10"/>
      <c r="B894" s="10"/>
      <c r="C894" s="10"/>
      <c r="D894" s="10"/>
      <c r="E894" s="10"/>
      <c r="F894" s="10"/>
      <c r="G894" s="10"/>
      <c r="H894" s="10"/>
      <c r="I894" s="10"/>
    </row>
    <row r="895" spans="1:9" ht="15.75" customHeight="1">
      <c r="A895" s="10"/>
      <c r="B895" s="10"/>
      <c r="C895" s="10"/>
      <c r="D895" s="10"/>
      <c r="E895" s="10"/>
      <c r="F895" s="10"/>
      <c r="G895" s="10"/>
      <c r="H895" s="10"/>
      <c r="I895" s="10"/>
    </row>
    <row r="896" spans="1:9" ht="15.75" customHeight="1">
      <c r="A896" s="10"/>
      <c r="B896" s="10"/>
      <c r="C896" s="10"/>
      <c r="D896" s="10"/>
      <c r="E896" s="10"/>
      <c r="F896" s="10"/>
      <c r="G896" s="10"/>
      <c r="H896" s="10"/>
      <c r="I896" s="10"/>
    </row>
    <row r="897" spans="1:9" ht="15.75" customHeight="1">
      <c r="A897" s="10"/>
      <c r="B897" s="10"/>
      <c r="C897" s="10"/>
      <c r="D897" s="10"/>
      <c r="E897" s="10"/>
      <c r="F897" s="10"/>
      <c r="G897" s="10"/>
      <c r="H897" s="10"/>
      <c r="I897" s="10"/>
    </row>
    <row r="898" spans="1:9" ht="15.75" customHeight="1">
      <c r="A898" s="10"/>
      <c r="B898" s="10"/>
      <c r="C898" s="10"/>
      <c r="D898" s="10"/>
      <c r="E898" s="10"/>
      <c r="F898" s="10"/>
      <c r="G898" s="10"/>
      <c r="H898" s="10"/>
      <c r="I898" s="10"/>
    </row>
    <row r="899" spans="1:9" ht="15.75" customHeight="1">
      <c r="A899" s="10"/>
      <c r="B899" s="10"/>
      <c r="C899" s="10"/>
      <c r="D899" s="10"/>
      <c r="E899" s="10"/>
      <c r="F899" s="10"/>
      <c r="G899" s="10"/>
      <c r="H899" s="10"/>
      <c r="I899" s="10"/>
    </row>
    <row r="900" spans="1:9" ht="15.75" customHeight="1">
      <c r="A900" s="10"/>
      <c r="B900" s="10"/>
      <c r="C900" s="10"/>
      <c r="D900" s="10"/>
      <c r="E900" s="10"/>
      <c r="F900" s="10"/>
      <c r="G900" s="10"/>
      <c r="H900" s="10"/>
      <c r="I900" s="10"/>
    </row>
    <row r="901" spans="1:9" ht="15.75" customHeight="1">
      <c r="A901" s="10"/>
      <c r="B901" s="10"/>
      <c r="C901" s="10"/>
      <c r="D901" s="10"/>
      <c r="E901" s="10"/>
      <c r="F901" s="10"/>
      <c r="G901" s="10"/>
      <c r="H901" s="10"/>
      <c r="I901" s="10"/>
    </row>
    <row r="902" spans="1:9" ht="15.75" customHeight="1">
      <c r="A902" s="10"/>
      <c r="B902" s="10"/>
      <c r="C902" s="10"/>
      <c r="D902" s="10"/>
      <c r="E902" s="10"/>
      <c r="F902" s="10"/>
      <c r="G902" s="10"/>
      <c r="H902" s="10"/>
      <c r="I902" s="10"/>
    </row>
    <row r="903" spans="1:9" ht="15.75" customHeight="1">
      <c r="A903" s="10"/>
      <c r="B903" s="10"/>
      <c r="C903" s="10"/>
      <c r="D903" s="10"/>
      <c r="E903" s="10"/>
      <c r="F903" s="10"/>
      <c r="G903" s="10"/>
      <c r="H903" s="10"/>
      <c r="I903" s="10"/>
    </row>
    <row r="904" spans="1:9" ht="15.75" customHeight="1">
      <c r="A904" s="10"/>
      <c r="B904" s="10"/>
      <c r="C904" s="10"/>
      <c r="D904" s="10"/>
      <c r="E904" s="10"/>
      <c r="F904" s="10"/>
      <c r="G904" s="10"/>
      <c r="H904" s="10"/>
      <c r="I904" s="10"/>
    </row>
    <row r="905" spans="1:9" ht="15.75" customHeight="1">
      <c r="A905" s="10"/>
      <c r="B905" s="10"/>
      <c r="C905" s="10"/>
      <c r="D905" s="10"/>
      <c r="E905" s="10"/>
      <c r="F905" s="10"/>
      <c r="G905" s="10"/>
      <c r="H905" s="10"/>
      <c r="I905" s="10"/>
    </row>
    <row r="906" spans="1:9" ht="15.75" customHeight="1">
      <c r="A906" s="10"/>
      <c r="B906" s="10"/>
      <c r="C906" s="10"/>
      <c r="D906" s="10"/>
      <c r="E906" s="10"/>
      <c r="F906" s="10"/>
      <c r="G906" s="10"/>
      <c r="H906" s="10"/>
      <c r="I906" s="10"/>
    </row>
    <row r="907" spans="1:9" ht="15.75" customHeight="1">
      <c r="A907" s="10"/>
      <c r="B907" s="10"/>
      <c r="C907" s="10"/>
      <c r="D907" s="10"/>
      <c r="E907" s="10"/>
      <c r="F907" s="10"/>
      <c r="G907" s="10"/>
      <c r="H907" s="10"/>
      <c r="I907" s="10"/>
    </row>
    <row r="908" spans="1:9" ht="15.75" customHeight="1">
      <c r="A908" s="10"/>
      <c r="B908" s="10"/>
      <c r="C908" s="10"/>
      <c r="D908" s="10"/>
      <c r="E908" s="10"/>
      <c r="F908" s="10"/>
      <c r="G908" s="10"/>
      <c r="H908" s="10"/>
      <c r="I908" s="10"/>
    </row>
    <row r="909" spans="1:9" ht="15.75" customHeight="1">
      <c r="A909" s="10"/>
      <c r="B909" s="10"/>
      <c r="C909" s="10"/>
      <c r="D909" s="10"/>
      <c r="E909" s="10"/>
      <c r="F909" s="10"/>
      <c r="G909" s="10"/>
      <c r="H909" s="10"/>
      <c r="I909" s="10"/>
    </row>
    <row r="910" spans="1:9" ht="15.75" customHeight="1">
      <c r="A910" s="10"/>
      <c r="B910" s="10"/>
      <c r="C910" s="10"/>
      <c r="D910" s="10"/>
      <c r="E910" s="10"/>
      <c r="F910" s="10"/>
      <c r="G910" s="10"/>
      <c r="H910" s="10"/>
      <c r="I910" s="10"/>
    </row>
    <row r="911" spans="1:9" ht="15.75" customHeight="1">
      <c r="A911" s="10"/>
      <c r="B911" s="10"/>
      <c r="C911" s="10"/>
      <c r="D911" s="10"/>
      <c r="E911" s="10"/>
      <c r="F911" s="10"/>
      <c r="G911" s="10"/>
      <c r="H911" s="10"/>
      <c r="I911" s="10"/>
    </row>
    <row r="912" spans="1:9" ht="15.75" customHeight="1">
      <c r="A912" s="10"/>
      <c r="B912" s="10"/>
      <c r="C912" s="10"/>
      <c r="D912" s="10"/>
      <c r="E912" s="10"/>
      <c r="F912" s="10"/>
      <c r="G912" s="10"/>
      <c r="H912" s="10"/>
      <c r="I912" s="10"/>
    </row>
    <row r="913" spans="1:9" ht="15.75" customHeight="1">
      <c r="A913" s="10"/>
      <c r="B913" s="10"/>
      <c r="C913" s="10"/>
      <c r="D913" s="10"/>
      <c r="E913" s="10"/>
      <c r="F913" s="10"/>
      <c r="G913" s="10"/>
      <c r="H913" s="10"/>
      <c r="I913" s="10"/>
    </row>
    <row r="914" spans="1:9" ht="15.75" customHeight="1">
      <c r="A914" s="10"/>
      <c r="B914" s="10"/>
      <c r="C914" s="10"/>
      <c r="D914" s="10"/>
      <c r="E914" s="10"/>
      <c r="F914" s="10"/>
      <c r="G914" s="10"/>
      <c r="H914" s="10"/>
      <c r="I914" s="10"/>
    </row>
    <row r="915" spans="1:9" ht="15.75" customHeight="1">
      <c r="A915" s="10"/>
      <c r="B915" s="10"/>
      <c r="C915" s="10"/>
      <c r="D915" s="10"/>
      <c r="E915" s="10"/>
      <c r="F915" s="10"/>
      <c r="G915" s="10"/>
      <c r="H915" s="10"/>
      <c r="I915" s="10"/>
    </row>
    <row r="916" spans="1:9" ht="15.75" customHeight="1">
      <c r="A916" s="10"/>
      <c r="B916" s="10"/>
      <c r="C916" s="10"/>
      <c r="D916" s="10"/>
      <c r="E916" s="10"/>
      <c r="F916" s="10"/>
      <c r="G916" s="10"/>
      <c r="H916" s="10"/>
      <c r="I916" s="10"/>
    </row>
    <row r="917" spans="1:9" ht="15.75" customHeight="1">
      <c r="A917" s="10"/>
      <c r="B917" s="10"/>
      <c r="C917" s="10"/>
      <c r="D917" s="10"/>
      <c r="E917" s="10"/>
      <c r="F917" s="10"/>
      <c r="G917" s="10"/>
      <c r="H917" s="10"/>
      <c r="I917" s="10"/>
    </row>
    <row r="918" spans="1:9" ht="15.75" customHeight="1">
      <c r="A918" s="10"/>
      <c r="B918" s="10"/>
      <c r="C918" s="10"/>
      <c r="D918" s="10"/>
      <c r="E918" s="10"/>
      <c r="F918" s="10"/>
      <c r="G918" s="10"/>
      <c r="H918" s="10"/>
      <c r="I918" s="10"/>
    </row>
    <row r="919" spans="1:9" ht="15.75" customHeight="1">
      <c r="A919" s="10"/>
      <c r="B919" s="10"/>
      <c r="C919" s="10"/>
      <c r="D919" s="10"/>
      <c r="E919" s="10"/>
      <c r="F919" s="10"/>
      <c r="G919" s="10"/>
      <c r="H919" s="10"/>
      <c r="I919" s="10"/>
    </row>
    <row r="920" spans="1:9" ht="15.75" customHeight="1">
      <c r="A920" s="10"/>
      <c r="B920" s="10"/>
      <c r="C920" s="10"/>
      <c r="D920" s="10"/>
      <c r="E920" s="10"/>
      <c r="F920" s="10"/>
      <c r="G920" s="10"/>
      <c r="H920" s="10"/>
      <c r="I920" s="10"/>
    </row>
    <row r="921" spans="1:9" ht="15.75" customHeight="1">
      <c r="A921" s="10"/>
      <c r="B921" s="10"/>
      <c r="C921" s="10"/>
      <c r="D921" s="10"/>
      <c r="E921" s="10"/>
      <c r="F921" s="10"/>
      <c r="G921" s="10"/>
      <c r="H921" s="10"/>
      <c r="I921" s="10"/>
    </row>
    <row r="922" spans="1:9" ht="15.75" customHeight="1">
      <c r="A922" s="10"/>
      <c r="B922" s="10"/>
      <c r="C922" s="10"/>
      <c r="D922" s="10"/>
      <c r="E922" s="10"/>
      <c r="F922" s="10"/>
      <c r="G922" s="10"/>
      <c r="H922" s="10"/>
      <c r="I922" s="10"/>
    </row>
    <row r="923" spans="1:9" ht="15.75" customHeight="1">
      <c r="A923" s="10"/>
      <c r="B923" s="10"/>
      <c r="C923" s="10"/>
      <c r="D923" s="10"/>
      <c r="E923" s="10"/>
      <c r="F923" s="10"/>
      <c r="G923" s="10"/>
      <c r="H923" s="10"/>
      <c r="I923" s="10"/>
    </row>
    <row r="924" spans="1:9" ht="15.75" customHeight="1">
      <c r="A924" s="10"/>
      <c r="B924" s="10"/>
      <c r="C924" s="10"/>
      <c r="D924" s="10"/>
      <c r="E924" s="10"/>
      <c r="F924" s="10"/>
      <c r="G924" s="10"/>
      <c r="H924" s="10"/>
      <c r="I924" s="10"/>
    </row>
    <row r="925" spans="1:9" ht="15.75" customHeight="1">
      <c r="A925" s="10"/>
      <c r="B925" s="10"/>
      <c r="C925" s="10"/>
      <c r="D925" s="10"/>
      <c r="E925" s="10"/>
      <c r="F925" s="10"/>
      <c r="G925" s="10"/>
      <c r="H925" s="10"/>
      <c r="I925" s="10"/>
    </row>
    <row r="926" spans="1:9" ht="15.75" customHeight="1">
      <c r="A926" s="10"/>
      <c r="B926" s="10"/>
      <c r="C926" s="10"/>
      <c r="D926" s="10"/>
      <c r="E926" s="10"/>
      <c r="F926" s="10"/>
      <c r="G926" s="10"/>
      <c r="H926" s="10"/>
      <c r="I926" s="10"/>
    </row>
    <row r="927" spans="1:9" ht="15.75" customHeight="1">
      <c r="A927" s="10"/>
      <c r="B927" s="10"/>
      <c r="C927" s="10"/>
      <c r="D927" s="10"/>
      <c r="E927" s="10"/>
      <c r="F927" s="10"/>
      <c r="G927" s="10"/>
      <c r="H927" s="10"/>
      <c r="I927" s="10"/>
    </row>
    <row r="928" spans="1:9" ht="15.75" customHeight="1">
      <c r="A928" s="10"/>
      <c r="B928" s="10"/>
      <c r="C928" s="10"/>
      <c r="D928" s="10"/>
      <c r="E928" s="10"/>
      <c r="F928" s="10"/>
      <c r="G928" s="10"/>
      <c r="H928" s="10"/>
      <c r="I928" s="10"/>
    </row>
    <row r="929" spans="1:9" ht="15.75" customHeight="1">
      <c r="A929" s="10"/>
      <c r="B929" s="10"/>
      <c r="C929" s="10"/>
      <c r="D929" s="10"/>
      <c r="E929" s="10"/>
      <c r="F929" s="10"/>
      <c r="G929" s="10"/>
      <c r="H929" s="10"/>
      <c r="I929" s="10"/>
    </row>
    <row r="930" spans="1:9" ht="15.75" customHeight="1">
      <c r="A930" s="10"/>
      <c r="B930" s="10"/>
      <c r="C930" s="10"/>
      <c r="D930" s="10"/>
      <c r="E930" s="10"/>
      <c r="F930" s="10"/>
      <c r="G930" s="10"/>
      <c r="H930" s="10"/>
      <c r="I930" s="10"/>
    </row>
    <row r="931" spans="1:9" ht="15.75" customHeight="1">
      <c r="A931" s="10"/>
      <c r="B931" s="10"/>
      <c r="C931" s="10"/>
      <c r="D931" s="10"/>
      <c r="E931" s="10"/>
      <c r="F931" s="10"/>
      <c r="G931" s="10"/>
      <c r="H931" s="10"/>
      <c r="I931" s="10"/>
    </row>
    <row r="932" spans="1:9" ht="15.75" customHeight="1">
      <c r="A932" s="10"/>
      <c r="B932" s="10"/>
      <c r="C932" s="10"/>
      <c r="D932" s="10"/>
      <c r="E932" s="10"/>
      <c r="F932" s="10"/>
      <c r="G932" s="10"/>
      <c r="H932" s="10"/>
      <c r="I932" s="10"/>
    </row>
    <row r="933" spans="1:9" ht="15.75" customHeight="1">
      <c r="A933" s="10"/>
      <c r="B933" s="10"/>
      <c r="C933" s="10"/>
      <c r="D933" s="10"/>
      <c r="E933" s="10"/>
      <c r="F933" s="10"/>
      <c r="G933" s="10"/>
      <c r="H933" s="10"/>
      <c r="I933" s="10"/>
    </row>
    <row r="934" spans="1:9" ht="15.75" customHeight="1">
      <c r="A934" s="10"/>
      <c r="B934" s="10"/>
      <c r="C934" s="10"/>
      <c r="D934" s="10"/>
      <c r="E934" s="10"/>
      <c r="F934" s="10"/>
      <c r="G934" s="10"/>
      <c r="H934" s="10"/>
      <c r="I934" s="10"/>
    </row>
    <row r="935" spans="1:9" ht="15.75" customHeight="1">
      <c r="A935" s="10"/>
      <c r="B935" s="10"/>
      <c r="C935" s="10"/>
      <c r="D935" s="10"/>
      <c r="E935" s="10"/>
      <c r="F935" s="10"/>
      <c r="G935" s="10"/>
      <c r="H935" s="10"/>
      <c r="I935" s="10"/>
    </row>
    <row r="936" spans="1:9" ht="15.75" customHeight="1">
      <c r="A936" s="10"/>
      <c r="B936" s="10"/>
      <c r="C936" s="10"/>
      <c r="D936" s="10"/>
      <c r="E936" s="10"/>
      <c r="F936" s="10"/>
      <c r="G936" s="10"/>
      <c r="H936" s="10"/>
      <c r="I936" s="10"/>
    </row>
    <row r="937" spans="1:9" ht="15.75" customHeight="1">
      <c r="A937" s="10"/>
      <c r="B937" s="10"/>
      <c r="C937" s="10"/>
      <c r="D937" s="10"/>
      <c r="E937" s="10"/>
      <c r="F937" s="10"/>
      <c r="G937" s="10"/>
      <c r="H937" s="10"/>
      <c r="I937" s="10"/>
    </row>
    <row r="938" spans="1:9" ht="15.75" customHeight="1">
      <c r="A938" s="10"/>
      <c r="B938" s="10"/>
      <c r="C938" s="10"/>
      <c r="D938" s="10"/>
      <c r="E938" s="10"/>
      <c r="F938" s="10"/>
      <c r="G938" s="10"/>
      <c r="H938" s="10"/>
      <c r="I938" s="10"/>
    </row>
    <row r="939" spans="1:9" ht="15.75" customHeight="1">
      <c r="A939" s="10"/>
      <c r="B939" s="10"/>
      <c r="C939" s="10"/>
      <c r="D939" s="10"/>
      <c r="E939" s="10"/>
      <c r="F939" s="10"/>
      <c r="G939" s="10"/>
      <c r="H939" s="10"/>
      <c r="I939" s="10"/>
    </row>
    <row r="940" spans="1:9" ht="15.75" customHeight="1">
      <c r="A940" s="10"/>
      <c r="B940" s="10"/>
      <c r="C940" s="10"/>
      <c r="D940" s="10"/>
      <c r="E940" s="10"/>
      <c r="F940" s="10"/>
      <c r="G940" s="10"/>
      <c r="H940" s="10"/>
      <c r="I940" s="10"/>
    </row>
    <row r="941" spans="1:9" ht="15.75" customHeight="1">
      <c r="A941" s="10"/>
      <c r="B941" s="10"/>
      <c r="C941" s="10"/>
      <c r="D941" s="10"/>
      <c r="E941" s="10"/>
      <c r="F941" s="10"/>
      <c r="G941" s="10"/>
      <c r="H941" s="10"/>
      <c r="I941" s="10"/>
    </row>
    <row r="942" spans="1:9" ht="15.75" customHeight="1">
      <c r="A942" s="10"/>
      <c r="B942" s="10"/>
      <c r="C942" s="10"/>
      <c r="D942" s="10"/>
      <c r="E942" s="10"/>
      <c r="F942" s="10"/>
      <c r="G942" s="10"/>
      <c r="H942" s="10"/>
      <c r="I942" s="10"/>
    </row>
    <row r="943" spans="1:9" ht="15.75" customHeight="1">
      <c r="A943" s="10"/>
      <c r="B943" s="10"/>
      <c r="C943" s="10"/>
      <c r="D943" s="10"/>
      <c r="E943" s="10"/>
      <c r="F943" s="10"/>
      <c r="G943" s="10"/>
      <c r="H943" s="10"/>
      <c r="I943" s="10"/>
    </row>
    <row r="944" spans="1:9" ht="15.75" customHeight="1">
      <c r="A944" s="10"/>
      <c r="B944" s="10"/>
      <c r="C944" s="10"/>
      <c r="D944" s="10"/>
      <c r="E944" s="10"/>
      <c r="F944" s="10"/>
      <c r="G944" s="10"/>
      <c r="H944" s="10"/>
      <c r="I944" s="10"/>
    </row>
    <row r="945" spans="1:9" ht="15.75" customHeight="1">
      <c r="A945" s="10"/>
      <c r="B945" s="10"/>
      <c r="C945" s="10"/>
      <c r="D945" s="10"/>
      <c r="E945" s="10"/>
      <c r="F945" s="10"/>
      <c r="G945" s="10"/>
      <c r="H945" s="10"/>
      <c r="I945" s="10"/>
    </row>
    <row r="946" spans="1:9" ht="15.75" customHeight="1">
      <c r="A946" s="10"/>
      <c r="B946" s="10"/>
      <c r="C946" s="10"/>
      <c r="D946" s="10"/>
      <c r="E946" s="10"/>
      <c r="F946" s="10"/>
      <c r="G946" s="10"/>
      <c r="H946" s="10"/>
      <c r="I946" s="10"/>
    </row>
    <row r="947" spans="1:9" ht="15.75" customHeight="1">
      <c r="A947" s="10"/>
      <c r="B947" s="10"/>
      <c r="C947" s="10"/>
      <c r="D947" s="10"/>
      <c r="E947" s="10"/>
      <c r="F947" s="10"/>
      <c r="G947" s="10"/>
      <c r="H947" s="10"/>
      <c r="I947" s="10"/>
    </row>
    <row r="948" spans="1:9" ht="15.75" customHeight="1">
      <c r="A948" s="10"/>
      <c r="B948" s="10"/>
      <c r="C948" s="10"/>
      <c r="D948" s="10"/>
      <c r="E948" s="10"/>
      <c r="F948" s="10"/>
      <c r="G948" s="10"/>
      <c r="H948" s="10"/>
      <c r="I948" s="10"/>
    </row>
    <row r="949" spans="1:9" ht="15.75" customHeight="1">
      <c r="A949" s="10"/>
      <c r="B949" s="10"/>
      <c r="C949" s="10"/>
      <c r="D949" s="10"/>
      <c r="E949" s="10"/>
      <c r="F949" s="10"/>
      <c r="G949" s="10"/>
      <c r="H949" s="10"/>
      <c r="I949" s="10"/>
    </row>
    <row r="950" spans="1:9" ht="15.75" customHeight="1">
      <c r="A950" s="10"/>
      <c r="B950" s="10"/>
      <c r="C950" s="10"/>
      <c r="D950" s="10"/>
      <c r="E950" s="10"/>
      <c r="F950" s="10"/>
      <c r="G950" s="10"/>
      <c r="H950" s="10"/>
      <c r="I950" s="10"/>
    </row>
    <row r="951" spans="1:9" ht="15.75" customHeight="1">
      <c r="A951" s="10"/>
      <c r="B951" s="10"/>
      <c r="C951" s="10"/>
      <c r="D951" s="10"/>
      <c r="E951" s="10"/>
      <c r="F951" s="10"/>
      <c r="G951" s="10"/>
      <c r="H951" s="10"/>
      <c r="I951" s="10"/>
    </row>
    <row r="952" spans="1:9" ht="15.75" customHeight="1">
      <c r="A952" s="10"/>
      <c r="B952" s="10"/>
      <c r="C952" s="10"/>
      <c r="D952" s="10"/>
      <c r="E952" s="10"/>
      <c r="F952" s="10"/>
      <c r="G952" s="10"/>
      <c r="H952" s="10"/>
      <c r="I952" s="10"/>
    </row>
    <row r="953" spans="1:9" ht="15.75" customHeight="1">
      <c r="A953" s="10"/>
      <c r="B953" s="10"/>
      <c r="C953" s="10"/>
      <c r="D953" s="10"/>
      <c r="E953" s="10"/>
      <c r="F953" s="10"/>
      <c r="G953" s="10"/>
      <c r="H953" s="10"/>
      <c r="I953" s="10"/>
    </row>
    <row r="954" spans="1:9" ht="15.75" customHeight="1">
      <c r="A954" s="10"/>
      <c r="B954" s="10"/>
      <c r="C954" s="10"/>
      <c r="D954" s="10"/>
      <c r="E954" s="10"/>
      <c r="F954" s="10"/>
      <c r="G954" s="10"/>
      <c r="H954" s="10"/>
      <c r="I954" s="10"/>
    </row>
    <row r="955" spans="1:9" ht="15.75" customHeight="1">
      <c r="A955" s="10"/>
      <c r="B955" s="10"/>
      <c r="C955" s="10"/>
      <c r="D955" s="10"/>
      <c r="E955" s="10"/>
      <c r="F955" s="10"/>
      <c r="G955" s="10"/>
      <c r="H955" s="10"/>
      <c r="I955" s="10"/>
    </row>
    <row r="956" spans="1:9" ht="15.75" customHeight="1">
      <c r="A956" s="10"/>
      <c r="B956" s="10"/>
      <c r="C956" s="10"/>
      <c r="D956" s="10"/>
      <c r="E956" s="10"/>
      <c r="F956" s="10"/>
      <c r="G956" s="10"/>
      <c r="H956" s="10"/>
      <c r="I956" s="10"/>
    </row>
    <row r="957" spans="1:9" ht="15.75" customHeight="1">
      <c r="A957" s="10"/>
      <c r="B957" s="10"/>
      <c r="C957" s="10"/>
      <c r="D957" s="10"/>
      <c r="E957" s="10"/>
      <c r="F957" s="10"/>
      <c r="G957" s="10"/>
      <c r="H957" s="10"/>
      <c r="I957" s="10"/>
    </row>
    <row r="958" spans="1:9" ht="15.75" customHeight="1">
      <c r="A958" s="10"/>
      <c r="B958" s="10"/>
      <c r="C958" s="10"/>
      <c r="D958" s="10"/>
      <c r="E958" s="10"/>
      <c r="F958" s="10"/>
      <c r="G958" s="10"/>
      <c r="H958" s="10"/>
      <c r="I958" s="10"/>
    </row>
    <row r="959" spans="1:9" ht="15.75" customHeight="1">
      <c r="A959" s="10"/>
      <c r="B959" s="10"/>
      <c r="C959" s="10"/>
      <c r="D959" s="10"/>
      <c r="E959" s="10"/>
      <c r="F959" s="10"/>
      <c r="G959" s="10"/>
      <c r="H959" s="10"/>
      <c r="I959" s="10"/>
    </row>
    <row r="960" spans="1:9" ht="15.75" customHeight="1">
      <c r="A960" s="10"/>
      <c r="B960" s="10"/>
      <c r="C960" s="10"/>
      <c r="D960" s="10"/>
      <c r="E960" s="10"/>
      <c r="F960" s="10"/>
      <c r="G960" s="10"/>
      <c r="H960" s="10"/>
      <c r="I960" s="10"/>
    </row>
    <row r="961" spans="1:9" ht="15.75" customHeight="1">
      <c r="A961" s="10"/>
      <c r="B961" s="10"/>
      <c r="C961" s="10"/>
      <c r="D961" s="10"/>
      <c r="E961" s="10"/>
      <c r="F961" s="10"/>
      <c r="G961" s="10"/>
      <c r="H961" s="10"/>
      <c r="I961" s="10"/>
    </row>
    <row r="962" spans="1:9" ht="15.75" customHeight="1">
      <c r="A962" s="10"/>
      <c r="B962" s="10"/>
      <c r="C962" s="10"/>
      <c r="D962" s="10"/>
      <c r="E962" s="10"/>
      <c r="F962" s="10"/>
      <c r="G962" s="10"/>
      <c r="H962" s="10"/>
      <c r="I962" s="10"/>
    </row>
    <row r="963" spans="1:9" ht="15.75" customHeight="1">
      <c r="A963" s="10"/>
      <c r="B963" s="10"/>
      <c r="C963" s="10"/>
      <c r="D963" s="10"/>
      <c r="E963" s="10"/>
      <c r="F963" s="10"/>
      <c r="G963" s="10"/>
      <c r="H963" s="10"/>
      <c r="I963" s="10"/>
    </row>
    <row r="964" spans="1:9" ht="15.75" customHeight="1">
      <c r="A964" s="10"/>
      <c r="B964" s="10"/>
      <c r="C964" s="10"/>
      <c r="D964" s="10"/>
      <c r="E964" s="10"/>
      <c r="F964" s="10"/>
      <c r="G964" s="10"/>
      <c r="H964" s="10"/>
      <c r="I964" s="10"/>
    </row>
    <row r="965" spans="1:9" ht="15.75" customHeight="1">
      <c r="A965" s="10"/>
      <c r="B965" s="10"/>
      <c r="C965" s="10"/>
      <c r="D965" s="10"/>
      <c r="E965" s="10"/>
      <c r="F965" s="10"/>
      <c r="G965" s="10"/>
      <c r="H965" s="10"/>
      <c r="I965" s="10"/>
    </row>
    <row r="966" spans="1:9" ht="15.75" customHeight="1">
      <c r="A966" s="10"/>
      <c r="B966" s="10"/>
      <c r="C966" s="10"/>
      <c r="D966" s="10"/>
      <c r="E966" s="10"/>
      <c r="F966" s="10"/>
      <c r="G966" s="10"/>
      <c r="H966" s="10"/>
      <c r="I966" s="10"/>
    </row>
    <row r="967" spans="1:9" ht="15.75" customHeight="1">
      <c r="A967" s="10"/>
      <c r="B967" s="10"/>
      <c r="C967" s="10"/>
      <c r="D967" s="10"/>
      <c r="E967" s="10"/>
      <c r="F967" s="10"/>
      <c r="G967" s="10"/>
      <c r="H967" s="10"/>
      <c r="I967" s="10"/>
    </row>
    <row r="968" spans="1:9" ht="15.75" customHeight="1">
      <c r="A968" s="10"/>
      <c r="B968" s="10"/>
      <c r="C968" s="10"/>
      <c r="D968" s="10"/>
      <c r="E968" s="10"/>
      <c r="F968" s="10"/>
      <c r="G968" s="10"/>
      <c r="H968" s="10"/>
      <c r="I968" s="10"/>
    </row>
    <row r="969" spans="1:9" ht="15.75" customHeight="1">
      <c r="A969" s="10"/>
      <c r="B969" s="10"/>
      <c r="C969" s="10"/>
      <c r="D969" s="10"/>
      <c r="E969" s="10"/>
      <c r="F969" s="10"/>
      <c r="G969" s="10"/>
      <c r="H969" s="10"/>
      <c r="I969" s="10"/>
    </row>
    <row r="970" spans="1:9" ht="15.75" customHeight="1">
      <c r="A970" s="10"/>
      <c r="B970" s="10"/>
      <c r="C970" s="10"/>
      <c r="D970" s="10"/>
      <c r="E970" s="10"/>
      <c r="F970" s="10"/>
      <c r="G970" s="10"/>
      <c r="H970" s="10"/>
      <c r="I970" s="10"/>
    </row>
    <row r="971" spans="1:9" ht="15.75" customHeight="1">
      <c r="A971" s="10"/>
      <c r="B971" s="10"/>
      <c r="C971" s="10"/>
      <c r="D971" s="10"/>
      <c r="E971" s="10"/>
      <c r="F971" s="10"/>
      <c r="G971" s="10"/>
      <c r="H971" s="10"/>
      <c r="I971" s="10"/>
    </row>
    <row r="972" spans="1:9" ht="15.75" customHeight="1">
      <c r="A972" s="10"/>
      <c r="B972" s="10"/>
      <c r="C972" s="10"/>
      <c r="D972" s="10"/>
      <c r="E972" s="10"/>
      <c r="F972" s="10"/>
      <c r="G972" s="10"/>
      <c r="H972" s="10"/>
      <c r="I972" s="10"/>
    </row>
    <row r="973" spans="1:9" ht="15.75" customHeight="1">
      <c r="A973" s="10"/>
      <c r="B973" s="10"/>
      <c r="C973" s="10"/>
      <c r="D973" s="10"/>
      <c r="E973" s="10"/>
      <c r="F973" s="10"/>
      <c r="G973" s="10"/>
      <c r="H973" s="10"/>
      <c r="I973" s="10"/>
    </row>
    <row r="974" spans="1:9" ht="15.75" customHeight="1">
      <c r="A974" s="10"/>
      <c r="B974" s="10"/>
      <c r="C974" s="10"/>
      <c r="D974" s="10"/>
      <c r="E974" s="10"/>
      <c r="F974" s="10"/>
      <c r="G974" s="10"/>
      <c r="H974" s="10"/>
      <c r="I974" s="10"/>
    </row>
    <row r="975" spans="1:9" ht="15.75" customHeight="1">
      <c r="A975" s="10"/>
      <c r="B975" s="10"/>
      <c r="C975" s="10"/>
      <c r="D975" s="10"/>
      <c r="E975" s="10"/>
      <c r="F975" s="10"/>
      <c r="G975" s="10"/>
      <c r="H975" s="10"/>
      <c r="I975" s="10"/>
    </row>
    <row r="976" spans="1:9" ht="15.75" customHeight="1">
      <c r="A976" s="10"/>
      <c r="B976" s="10"/>
      <c r="C976" s="10"/>
      <c r="D976" s="10"/>
      <c r="E976" s="10"/>
      <c r="F976" s="10"/>
      <c r="G976" s="10"/>
      <c r="H976" s="10"/>
      <c r="I976" s="10"/>
    </row>
    <row r="977" spans="1:9" ht="15.75" customHeight="1">
      <c r="A977" s="10"/>
      <c r="B977" s="10"/>
      <c r="C977" s="10"/>
      <c r="D977" s="10"/>
      <c r="E977" s="10"/>
      <c r="F977" s="10"/>
      <c r="G977" s="10"/>
      <c r="H977" s="10"/>
      <c r="I977" s="10"/>
    </row>
    <row r="978" spans="1:9" ht="15.75" customHeight="1">
      <c r="A978" s="10"/>
      <c r="B978" s="10"/>
      <c r="C978" s="10"/>
      <c r="D978" s="10"/>
      <c r="E978" s="10"/>
      <c r="F978" s="10"/>
      <c r="G978" s="10"/>
      <c r="H978" s="10"/>
      <c r="I978" s="10"/>
    </row>
    <row r="979" spans="1:9" ht="15.75" customHeight="1">
      <c r="A979" s="10"/>
      <c r="B979" s="10"/>
      <c r="C979" s="10"/>
      <c r="D979" s="10"/>
      <c r="E979" s="10"/>
      <c r="F979" s="10"/>
      <c r="G979" s="10"/>
      <c r="H979" s="10"/>
      <c r="I979" s="10"/>
    </row>
    <row r="980" spans="1:9" ht="15.75" customHeight="1">
      <c r="A980" s="10"/>
      <c r="B980" s="10"/>
      <c r="C980" s="10"/>
      <c r="D980" s="10"/>
      <c r="E980" s="10"/>
      <c r="F980" s="10"/>
      <c r="G980" s="10"/>
      <c r="H980" s="10"/>
      <c r="I980" s="10"/>
    </row>
    <row r="981" spans="1:9" ht="15.75" customHeight="1">
      <c r="A981" s="10"/>
      <c r="B981" s="10"/>
      <c r="C981" s="10"/>
      <c r="D981" s="10"/>
      <c r="E981" s="10"/>
      <c r="F981" s="10"/>
      <c r="G981" s="10"/>
      <c r="H981" s="10"/>
      <c r="I981" s="10"/>
    </row>
    <row r="982" spans="1:9" ht="15.75" customHeight="1">
      <c r="A982" s="10"/>
      <c r="B982" s="10"/>
      <c r="C982" s="10"/>
      <c r="D982" s="10"/>
      <c r="E982" s="10"/>
      <c r="F982" s="10"/>
      <c r="G982" s="10"/>
      <c r="H982" s="10"/>
      <c r="I982" s="10"/>
    </row>
    <row r="983" spans="1:9" ht="15.75" customHeight="1">
      <c r="A983" s="10"/>
      <c r="B983" s="10"/>
      <c r="C983" s="10"/>
      <c r="D983" s="10"/>
      <c r="E983" s="10"/>
      <c r="F983" s="10"/>
      <c r="G983" s="10"/>
      <c r="H983" s="10"/>
      <c r="I983" s="10"/>
    </row>
    <row r="984" spans="1:9" ht="15.75" customHeight="1">
      <c r="A984" s="10"/>
      <c r="B984" s="10"/>
      <c r="C984" s="10"/>
      <c r="D984" s="10"/>
      <c r="E984" s="10"/>
      <c r="F984" s="10"/>
      <c r="G984" s="10"/>
      <c r="H984" s="10"/>
      <c r="I984" s="10"/>
    </row>
    <row r="985" spans="1:9" ht="15.75" customHeight="1">
      <c r="A985" s="10"/>
      <c r="B985" s="10"/>
      <c r="C985" s="10"/>
      <c r="D985" s="10"/>
      <c r="E985" s="10"/>
      <c r="F985" s="10"/>
      <c r="G985" s="10"/>
      <c r="H985" s="10"/>
      <c r="I985" s="10"/>
    </row>
    <row r="986" spans="1:9" ht="15.75" customHeight="1">
      <c r="A986" s="10"/>
      <c r="B986" s="10"/>
      <c r="C986" s="10"/>
      <c r="D986" s="10"/>
      <c r="E986" s="10"/>
      <c r="F986" s="10"/>
      <c r="G986" s="10"/>
      <c r="H986" s="10"/>
      <c r="I986" s="10"/>
    </row>
    <row r="987" spans="1:9" ht="15.75" customHeight="1">
      <c r="A987" s="10"/>
      <c r="B987" s="10"/>
      <c r="C987" s="10"/>
      <c r="D987" s="10"/>
      <c r="E987" s="10"/>
      <c r="F987" s="10"/>
      <c r="G987" s="10"/>
      <c r="H987" s="10"/>
      <c r="I987" s="10"/>
    </row>
    <row r="988" spans="1:9" ht="15.75" customHeight="1">
      <c r="A988" s="10"/>
      <c r="B988" s="10"/>
      <c r="C988" s="10"/>
      <c r="D988" s="10"/>
      <c r="E988" s="10"/>
      <c r="F988" s="10"/>
      <c r="G988" s="10"/>
      <c r="H988" s="10"/>
      <c r="I988" s="10"/>
    </row>
    <row r="989" spans="1:9" ht="15.75" customHeight="1">
      <c r="A989" s="10"/>
      <c r="B989" s="10"/>
      <c r="C989" s="10"/>
      <c r="D989" s="10"/>
      <c r="E989" s="10"/>
      <c r="F989" s="10"/>
      <c r="G989" s="10"/>
      <c r="H989" s="10"/>
      <c r="I989" s="10"/>
    </row>
    <row r="990" spans="1:9" ht="15.75" customHeight="1">
      <c r="A990" s="10"/>
      <c r="B990" s="10"/>
      <c r="C990" s="10"/>
      <c r="D990" s="10"/>
      <c r="E990" s="10"/>
      <c r="F990" s="10"/>
      <c r="G990" s="10"/>
      <c r="H990" s="10"/>
      <c r="I990" s="10"/>
    </row>
    <row r="991" spans="1:9" ht="15.75" customHeight="1">
      <c r="A991" s="10"/>
      <c r="B991" s="10"/>
      <c r="C991" s="10"/>
      <c r="D991" s="10"/>
      <c r="E991" s="10"/>
      <c r="F991" s="10"/>
      <c r="G991" s="10"/>
      <c r="H991" s="10"/>
      <c r="I991" s="10"/>
    </row>
    <row r="992" spans="1:9" ht="15.75" customHeight="1">
      <c r="A992" s="10"/>
      <c r="B992" s="10"/>
      <c r="C992" s="10"/>
      <c r="D992" s="10"/>
      <c r="E992" s="10"/>
      <c r="F992" s="10"/>
      <c r="G992" s="10"/>
      <c r="H992" s="10"/>
      <c r="I992" s="10"/>
    </row>
    <row r="993" spans="1:9" ht="15.75" customHeight="1">
      <c r="A993" s="10"/>
      <c r="B993" s="10"/>
      <c r="C993" s="10"/>
      <c r="D993" s="10"/>
      <c r="E993" s="10"/>
      <c r="F993" s="10"/>
      <c r="G993" s="10"/>
      <c r="H993" s="10"/>
      <c r="I993" s="10"/>
    </row>
    <row r="994" spans="1:9" ht="15.75" customHeight="1">
      <c r="A994" s="10"/>
      <c r="B994" s="10"/>
      <c r="C994" s="10"/>
      <c r="D994" s="10"/>
      <c r="E994" s="10"/>
      <c r="F994" s="10"/>
      <c r="G994" s="10"/>
      <c r="H994" s="10"/>
      <c r="I994" s="10"/>
    </row>
    <row r="995" spans="1:9" ht="15.75" customHeight="1">
      <c r="A995" s="10"/>
      <c r="B995" s="10"/>
      <c r="C995" s="10"/>
      <c r="D995" s="10"/>
      <c r="E995" s="10"/>
      <c r="F995" s="10"/>
      <c r="G995" s="10"/>
      <c r="H995" s="10"/>
      <c r="I995" s="10"/>
    </row>
    <row r="996" spans="1:9" ht="15.75" customHeight="1">
      <c r="A996" s="10"/>
      <c r="B996" s="10"/>
      <c r="C996" s="10"/>
      <c r="D996" s="10"/>
      <c r="E996" s="10"/>
      <c r="F996" s="10"/>
      <c r="G996" s="10"/>
      <c r="H996" s="10"/>
      <c r="I996" s="10"/>
    </row>
    <row r="997" spans="1:9" ht="15.75" customHeight="1">
      <c r="A997" s="10"/>
      <c r="B997" s="10"/>
      <c r="C997" s="10"/>
      <c r="D997" s="10"/>
      <c r="E997" s="10"/>
      <c r="F997" s="10"/>
      <c r="G997" s="10"/>
      <c r="H997" s="10"/>
      <c r="I997" s="10"/>
    </row>
    <row r="998" spans="1:9" ht="15.75" customHeight="1">
      <c r="A998" s="10"/>
      <c r="B998" s="10"/>
      <c r="C998" s="10"/>
      <c r="D998" s="10"/>
      <c r="E998" s="10"/>
      <c r="F998" s="10"/>
      <c r="G998" s="10"/>
      <c r="H998" s="10"/>
      <c r="I998" s="10"/>
    </row>
    <row r="999" spans="1:9" ht="15.75" customHeight="1">
      <c r="A999" s="10"/>
      <c r="B999" s="10"/>
      <c r="C999" s="10"/>
      <c r="D999" s="10"/>
      <c r="E999" s="10"/>
      <c r="F999" s="10"/>
      <c r="G999" s="10"/>
      <c r="H999" s="10"/>
      <c r="I999" s="10"/>
    </row>
  </sheetData>
  <autoFilter ref="A3:I152" xr:uid="{00000000-0009-0000-0000-000006000000}"/>
  <mergeCells count="2">
    <mergeCell ref="A1:I1"/>
    <mergeCell ref="A2:I2"/>
  </mergeCells>
  <conditionalFormatting sqref="F4:F152">
    <cfRule type="cellIs" dxfId="3" priority="3" operator="equal">
      <formula>"Highest"</formula>
    </cfRule>
  </conditionalFormatting>
  <conditionalFormatting sqref="I4:I152">
    <cfRule type="cellIs" dxfId="2" priority="1" operator="equal">
      <formula>"Open"</formula>
    </cfRule>
    <cfRule type="cellIs" dxfId="1" priority="2" operator="equal">
      <formula>"Fixed"</formula>
    </cfRule>
  </conditionalFormatting>
  <dataValidations count="3">
    <dataValidation type="list" allowBlank="1" sqref="C4:C152" xr:uid="{00000000-0002-0000-0600-000000000000}">
      <formula1>"EC,BE,TM,PY,Common"</formula1>
    </dataValidation>
    <dataValidation type="list" allowBlank="1" sqref="F4:F152" xr:uid="{00000000-0002-0000-0600-000002000000}">
      <formula1>"Highest,High,Medium,Low"</formula1>
    </dataValidation>
    <dataValidation type="list" allowBlank="1" sqref="I4:I152" xr:uid="{3558FCC1-156F-48E0-8B63-23292F0E7446}">
      <formula1>"New,Active,Resolved,Closed"</formula1>
    </dataValidation>
  </dataValidation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A857D-930F-41E2-8C30-24A59C0A2075}">
  <dimension ref="A1:E2"/>
  <sheetViews>
    <sheetView workbookViewId="0">
      <selection activeCell="A22" sqref="A22:XFD22"/>
    </sheetView>
  </sheetViews>
  <sheetFormatPr defaultRowHeight="14.45"/>
  <cols>
    <col min="2" max="2" width="46.85546875" customWidth="1"/>
    <col min="3" max="3" width="27.140625" customWidth="1"/>
    <col min="4" max="4" width="33.85546875" customWidth="1"/>
    <col min="5" max="5" width="48.7109375" customWidth="1"/>
  </cols>
  <sheetData>
    <row r="1" spans="1:5">
      <c r="A1" s="234" t="s">
        <v>6963</v>
      </c>
      <c r="B1" s="234" t="s">
        <v>6964</v>
      </c>
      <c r="D1" s="234" t="s">
        <v>6965</v>
      </c>
      <c r="E1" s="234" t="s">
        <v>6966</v>
      </c>
    </row>
    <row r="2" spans="1:5" ht="72.599999999999994">
      <c r="A2" s="18" t="s">
        <v>6967</v>
      </c>
      <c r="B2" s="252" t="s">
        <v>6968</v>
      </c>
      <c r="C2" s="18" t="s">
        <v>6969</v>
      </c>
      <c r="D2" s="56" t="s">
        <v>6970</v>
      </c>
      <c r="E2" s="56" t="s">
        <v>6971</v>
      </c>
    </row>
  </sheetData>
  <hyperlinks>
    <hyperlink ref="B2" r:id="rId1" xr:uid="{C2292D2C-015D-43B0-AF1E-DC54C60348E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12DB6-F6E2-4D7F-8B52-D77F198AAC03}">
  <dimension ref="A1:Z34"/>
  <sheetViews>
    <sheetView zoomScaleNormal="100" workbookViewId="0">
      <pane xSplit="2" ySplit="4" topLeftCell="D5" activePane="bottomRight" state="frozen"/>
      <selection pane="bottomRight" activeCell="E8" sqref="E8:H8"/>
      <selection pane="bottomLeft" activeCell="A5" sqref="A5"/>
      <selection pane="topRight" activeCell="D1" sqref="D1"/>
    </sheetView>
  </sheetViews>
  <sheetFormatPr defaultColWidth="10.28515625" defaultRowHeight="12.95"/>
  <cols>
    <col min="1" max="1" width="6.140625" style="265" bestFit="1" customWidth="1"/>
    <col min="2" max="2" width="39.28515625" style="265" customWidth="1"/>
    <col min="3" max="3" width="9.7109375" style="265" hidden="1" customWidth="1"/>
    <col min="4" max="4" width="10.42578125" style="265" customWidth="1"/>
    <col min="5" max="5" width="9.140625" style="265"/>
    <col min="6" max="8" width="10.28515625" style="265"/>
    <col min="9" max="10" width="9.140625" style="265"/>
    <col min="11" max="14" width="9.140625" style="265" bestFit="1" customWidth="1"/>
    <col min="15" max="15" width="9.140625" style="265"/>
    <col min="16" max="16" width="9.85546875" style="265" bestFit="1" customWidth="1"/>
    <col min="17" max="19" width="9.140625" style="265"/>
    <col min="20" max="20" width="9.85546875" style="265" bestFit="1" customWidth="1"/>
    <col min="21" max="16384" width="10.28515625" style="265"/>
  </cols>
  <sheetData>
    <row r="1" spans="1:25" ht="13.5" thickBot="1">
      <c r="A1" s="264"/>
      <c r="B1" s="593" t="s">
        <v>6967</v>
      </c>
      <c r="C1" s="264"/>
      <c r="D1" s="587" t="s">
        <v>6972</v>
      </c>
      <c r="E1" s="588"/>
      <c r="F1" s="588"/>
      <c r="G1" s="588"/>
      <c r="H1" s="588"/>
      <c r="I1" s="588"/>
      <c r="J1" s="588"/>
      <c r="K1" s="588"/>
      <c r="L1" s="588"/>
      <c r="M1" s="588"/>
      <c r="N1" s="589"/>
      <c r="O1" s="597" t="s">
        <v>6973</v>
      </c>
      <c r="P1" s="597"/>
      <c r="Q1" s="597"/>
      <c r="R1" s="597"/>
      <c r="S1" s="597" t="s">
        <v>6974</v>
      </c>
      <c r="T1" s="597"/>
      <c r="U1" s="597"/>
      <c r="V1" s="597"/>
      <c r="W1" s="594" t="s">
        <v>6975</v>
      </c>
      <c r="X1" s="594"/>
      <c r="Y1" s="594"/>
    </row>
    <row r="2" spans="1:25" ht="13.5" customHeight="1" thickBot="1">
      <c r="A2" s="266" t="s">
        <v>6976</v>
      </c>
      <c r="B2" s="593"/>
      <c r="C2" s="266" t="s">
        <v>6977</v>
      </c>
      <c r="D2" s="584" t="s">
        <v>6978</v>
      </c>
      <c r="E2" s="585"/>
      <c r="F2" s="585"/>
      <c r="G2" s="585"/>
      <c r="H2" s="586"/>
      <c r="I2" s="590" t="s">
        <v>6979</v>
      </c>
      <c r="J2" s="591"/>
      <c r="K2" s="591"/>
      <c r="L2" s="591"/>
      <c r="M2" s="591"/>
      <c r="N2" s="592"/>
      <c r="O2" s="595" t="s">
        <v>6978</v>
      </c>
      <c r="P2" s="595"/>
      <c r="Q2" s="596" t="s">
        <v>6979</v>
      </c>
      <c r="R2" s="596"/>
      <c r="S2" s="595" t="s">
        <v>6978</v>
      </c>
      <c r="T2" s="595"/>
      <c r="U2" s="596" t="s">
        <v>6979</v>
      </c>
      <c r="V2" s="596"/>
      <c r="W2" s="594"/>
      <c r="X2" s="594"/>
      <c r="Y2" s="594"/>
    </row>
    <row r="3" spans="1:25">
      <c r="A3" s="266"/>
      <c r="B3" s="593"/>
      <c r="C3" s="266"/>
      <c r="D3" s="383" t="s">
        <v>6980</v>
      </c>
      <c r="E3" s="384" t="s">
        <v>6981</v>
      </c>
      <c r="F3" s="385" t="s">
        <v>8</v>
      </c>
      <c r="G3" s="386" t="s">
        <v>9</v>
      </c>
      <c r="H3" s="387" t="s">
        <v>6982</v>
      </c>
      <c r="I3" s="269" t="s">
        <v>6980</v>
      </c>
      <c r="J3" s="268" t="s">
        <v>6981</v>
      </c>
      <c r="K3" s="400" t="s">
        <v>6981</v>
      </c>
      <c r="L3" s="401" t="s">
        <v>8</v>
      </c>
      <c r="M3" s="402" t="s">
        <v>9</v>
      </c>
      <c r="N3" s="403" t="s">
        <v>6982</v>
      </c>
      <c r="O3" s="269" t="s">
        <v>6980</v>
      </c>
      <c r="P3" s="270" t="s">
        <v>6981</v>
      </c>
      <c r="Q3" s="267" t="s">
        <v>6980</v>
      </c>
      <c r="R3" s="268" t="s">
        <v>6981</v>
      </c>
      <c r="S3" s="269" t="s">
        <v>6980</v>
      </c>
      <c r="T3" s="270" t="s">
        <v>6981</v>
      </c>
      <c r="U3" s="267" t="s">
        <v>6980</v>
      </c>
      <c r="V3" s="268" t="s">
        <v>6981</v>
      </c>
      <c r="W3" s="271" t="s">
        <v>6980</v>
      </c>
      <c r="X3" s="272" t="s">
        <v>6981</v>
      </c>
      <c r="Y3" s="273" t="s">
        <v>6983</v>
      </c>
    </row>
    <row r="4" spans="1:25">
      <c r="A4" s="274"/>
      <c r="B4" s="275" t="s">
        <v>2335</v>
      </c>
      <c r="C4" s="274">
        <f>D4/5</f>
        <v>11.4</v>
      </c>
      <c r="D4" s="274">
        <f>SUM(D5)</f>
        <v>57</v>
      </c>
      <c r="E4" s="274">
        <f>SUM(E5)</f>
        <v>20</v>
      </c>
      <c r="F4" s="274">
        <f>SUM(F5)</f>
        <v>15</v>
      </c>
      <c r="G4" s="274">
        <f>SUM(G5)</f>
        <v>5</v>
      </c>
      <c r="H4" s="399">
        <f>SUM(H5)</f>
        <v>0</v>
      </c>
      <c r="I4" s="406">
        <f>SUM(I5)</f>
        <v>0</v>
      </c>
      <c r="J4" s="406">
        <f>SUM(J5)</f>
        <v>0</v>
      </c>
      <c r="K4" s="406">
        <f>SUM(K5)</f>
        <v>0</v>
      </c>
      <c r="L4" s="406">
        <f>SUM(L5)</f>
        <v>0</v>
      </c>
      <c r="M4" s="406">
        <f>SUM(M5)</f>
        <v>0</v>
      </c>
      <c r="N4" s="406">
        <f>SUM(N5)</f>
        <v>0</v>
      </c>
      <c r="O4" s="276"/>
      <c r="P4" s="274"/>
      <c r="Q4" s="277"/>
      <c r="R4" s="274"/>
      <c r="S4" s="276"/>
      <c r="T4" s="274"/>
      <c r="U4" s="277"/>
      <c r="V4" s="274"/>
      <c r="W4" s="274"/>
      <c r="X4" s="278"/>
      <c r="Y4" s="278"/>
    </row>
    <row r="5" spans="1:25" s="282" customFormat="1" ht="21" customHeight="1">
      <c r="A5" s="382">
        <v>46265</v>
      </c>
      <c r="B5" s="310" t="s">
        <v>6984</v>
      </c>
      <c r="C5" s="280"/>
      <c r="D5" s="279">
        <v>57</v>
      </c>
      <c r="E5" s="279">
        <v>20</v>
      </c>
      <c r="F5" s="279">
        <v>15</v>
      </c>
      <c r="G5" s="279">
        <v>5</v>
      </c>
      <c r="H5" s="389" t="s">
        <v>6985</v>
      </c>
      <c r="I5" s="313"/>
      <c r="J5" s="313"/>
      <c r="K5" s="404"/>
      <c r="L5" s="404"/>
      <c r="M5" s="404"/>
      <c r="N5" s="405"/>
      <c r="O5" s="279"/>
      <c r="P5" s="279"/>
      <c r="Q5" s="279"/>
      <c r="R5" s="279"/>
      <c r="S5" s="279"/>
      <c r="T5" s="279"/>
      <c r="U5" s="279"/>
      <c r="V5" s="279"/>
      <c r="W5" s="281"/>
      <c r="X5" s="281"/>
      <c r="Y5" s="281"/>
    </row>
    <row r="6" spans="1:25">
      <c r="A6" s="289"/>
      <c r="B6" s="275" t="s">
        <v>3508</v>
      </c>
      <c r="C6" s="274">
        <f>I6/5</f>
        <v>0</v>
      </c>
      <c r="D6" s="274">
        <f>SUM(D8:D17)</f>
        <v>341</v>
      </c>
      <c r="E6" s="274">
        <f>SUM(E7:E17)</f>
        <v>14</v>
      </c>
      <c r="F6" s="274">
        <f>SUM(F7:F17)</f>
        <v>6</v>
      </c>
      <c r="G6" s="274">
        <f>SUM(G7:G17)</f>
        <v>7</v>
      </c>
      <c r="H6" s="274">
        <f>SUM(H7:H17)</f>
        <v>1</v>
      </c>
      <c r="I6" s="274">
        <f>SUM(I7:I17)</f>
        <v>0</v>
      </c>
      <c r="J6" s="274">
        <f>SUM(J7:J17)</f>
        <v>0</v>
      </c>
      <c r="K6" s="391">
        <f>SUM(K7:K17)</f>
        <v>0</v>
      </c>
      <c r="L6" s="391">
        <f>SUM(L7:L17)</f>
        <v>0</v>
      </c>
      <c r="M6" s="391">
        <f>SUM(M7:M17)</f>
        <v>0</v>
      </c>
      <c r="N6" s="391">
        <f>SUM(N7:N17)</f>
        <v>0</v>
      </c>
      <c r="O6" s="274"/>
      <c r="P6" s="274"/>
      <c r="Q6" s="274"/>
      <c r="R6" s="274"/>
      <c r="S6" s="274"/>
      <c r="T6" s="274"/>
      <c r="U6" s="274"/>
      <c r="V6" s="274"/>
      <c r="W6" s="274"/>
      <c r="X6" s="274"/>
      <c r="Y6" s="274"/>
    </row>
    <row r="7" spans="1:25" s="282" customFormat="1" ht="21" customHeight="1">
      <c r="A7" s="411">
        <v>46266</v>
      </c>
      <c r="B7" s="408" t="s">
        <v>6984</v>
      </c>
      <c r="C7" s="280"/>
      <c r="D7" s="279">
        <f>D5-E5</f>
        <v>37</v>
      </c>
      <c r="E7" s="279">
        <v>14</v>
      </c>
      <c r="F7" s="279">
        <v>6</v>
      </c>
      <c r="G7" s="279">
        <v>7</v>
      </c>
      <c r="H7" s="279">
        <v>1</v>
      </c>
      <c r="I7" s="279"/>
      <c r="J7" s="279"/>
      <c r="K7" s="390"/>
      <c r="L7" s="390"/>
      <c r="M7" s="390"/>
      <c r="N7" s="390"/>
      <c r="O7" s="279"/>
      <c r="P7" s="279"/>
      <c r="Q7" s="279"/>
      <c r="R7" s="279"/>
      <c r="S7" s="279"/>
      <c r="T7" s="279"/>
      <c r="U7" s="279"/>
      <c r="V7" s="279"/>
      <c r="W7" s="281"/>
      <c r="X7" s="281"/>
      <c r="Y7" s="281"/>
    </row>
    <row r="8" spans="1:25" s="282" customFormat="1" ht="21" customHeight="1">
      <c r="A8" s="412"/>
      <c r="B8" s="408" t="s">
        <v>6986</v>
      </c>
      <c r="C8" s="280"/>
      <c r="D8" s="279">
        <v>91</v>
      </c>
      <c r="E8" s="389" t="s">
        <v>6985</v>
      </c>
      <c r="F8" s="389" t="s">
        <v>6985</v>
      </c>
      <c r="G8" s="389" t="s">
        <v>6985</v>
      </c>
      <c r="H8" s="389" t="s">
        <v>6985</v>
      </c>
      <c r="I8" s="279"/>
      <c r="J8" s="279"/>
      <c r="K8" s="390"/>
      <c r="L8" s="390"/>
      <c r="M8" s="390"/>
      <c r="N8" s="390"/>
      <c r="O8" s="279"/>
      <c r="P8" s="279"/>
      <c r="Q8" s="279"/>
      <c r="R8" s="279"/>
      <c r="S8" s="279"/>
      <c r="T8" s="279"/>
      <c r="U8" s="279"/>
      <c r="V8" s="279"/>
      <c r="W8" s="281"/>
      <c r="X8" s="281"/>
      <c r="Y8" s="281"/>
    </row>
    <row r="9" spans="1:25" s="286" customFormat="1" ht="21" customHeight="1">
      <c r="A9" s="413">
        <v>46267</v>
      </c>
      <c r="B9" s="408" t="s">
        <v>6984</v>
      </c>
      <c r="C9" s="284"/>
      <c r="D9" s="283">
        <f>D5-E5-E7</f>
        <v>23</v>
      </c>
      <c r="E9" s="283"/>
      <c r="F9" s="283"/>
      <c r="G9" s="283"/>
      <c r="H9" s="283"/>
      <c r="I9" s="283"/>
      <c r="J9" s="283"/>
      <c r="K9" s="392"/>
      <c r="L9" s="392"/>
      <c r="M9" s="392"/>
      <c r="N9" s="392"/>
      <c r="O9" s="283"/>
      <c r="P9" s="283"/>
      <c r="Q9" s="283"/>
      <c r="R9" s="283"/>
      <c r="S9" s="283"/>
      <c r="T9" s="283"/>
      <c r="U9" s="283"/>
      <c r="V9" s="283"/>
      <c r="W9" s="285"/>
      <c r="X9" s="285"/>
      <c r="Y9" s="285"/>
    </row>
    <row r="10" spans="1:25" s="286" customFormat="1" ht="21" customHeight="1">
      <c r="A10" s="482"/>
      <c r="B10" s="408" t="s">
        <v>6986</v>
      </c>
      <c r="C10" s="280"/>
      <c r="D10" s="279">
        <v>91</v>
      </c>
      <c r="E10" s="283"/>
      <c r="F10" s="283"/>
      <c r="G10" s="283"/>
      <c r="H10" s="283"/>
      <c r="I10" s="283"/>
      <c r="J10" s="283"/>
      <c r="K10" s="392"/>
      <c r="L10" s="392"/>
      <c r="M10" s="392"/>
      <c r="N10" s="392"/>
      <c r="O10" s="283"/>
      <c r="P10" s="283"/>
      <c r="Q10" s="283"/>
      <c r="R10" s="283"/>
      <c r="S10" s="283"/>
      <c r="T10" s="283"/>
      <c r="U10" s="283"/>
      <c r="V10" s="283"/>
      <c r="W10" s="285"/>
      <c r="X10" s="285"/>
      <c r="Y10" s="285"/>
    </row>
    <row r="11" spans="1:25" s="286" customFormat="1" ht="21" customHeight="1">
      <c r="A11" s="482"/>
      <c r="B11" s="407" t="s">
        <v>6987</v>
      </c>
      <c r="C11" s="284"/>
      <c r="D11" s="283">
        <v>17</v>
      </c>
      <c r="E11" s="283"/>
      <c r="F11" s="283"/>
      <c r="G11" s="283"/>
      <c r="H11" s="283"/>
      <c r="I11" s="283"/>
      <c r="J11" s="283"/>
      <c r="K11" s="392"/>
      <c r="L11" s="392"/>
      <c r="M11" s="392"/>
      <c r="N11" s="392"/>
      <c r="O11" s="283"/>
      <c r="P11" s="283"/>
      <c r="Q11" s="283"/>
      <c r="R11" s="283"/>
      <c r="S11" s="283"/>
      <c r="T11" s="283"/>
      <c r="U11" s="283"/>
      <c r="V11" s="283"/>
      <c r="W11" s="285"/>
      <c r="X11" s="285"/>
      <c r="Y11" s="285"/>
    </row>
    <row r="12" spans="1:25" s="286" customFormat="1" ht="21" customHeight="1">
      <c r="A12" s="414"/>
      <c r="B12" s="407" t="s">
        <v>6988</v>
      </c>
      <c r="C12" s="284"/>
      <c r="D12" s="283">
        <v>10</v>
      </c>
      <c r="E12" s="283"/>
      <c r="F12" s="283"/>
      <c r="G12" s="283"/>
      <c r="H12" s="283"/>
      <c r="I12" s="283"/>
      <c r="J12" s="283"/>
      <c r="K12" s="392"/>
      <c r="L12" s="392"/>
      <c r="M12" s="392"/>
      <c r="N12" s="392"/>
      <c r="O12" s="283"/>
      <c r="P12" s="283"/>
      <c r="Q12" s="283"/>
      <c r="R12" s="283"/>
      <c r="S12" s="283"/>
      <c r="T12" s="283"/>
      <c r="U12" s="283"/>
      <c r="V12" s="283"/>
      <c r="W12" s="285"/>
      <c r="X12" s="285"/>
      <c r="Y12" s="285"/>
    </row>
    <row r="13" spans="1:25" s="282" customFormat="1" ht="21" customHeight="1">
      <c r="A13" s="413">
        <v>46268</v>
      </c>
      <c r="B13" s="407" t="s">
        <v>6988</v>
      </c>
      <c r="C13" s="280"/>
      <c r="D13" s="279">
        <v>15</v>
      </c>
      <c r="E13" s="279"/>
      <c r="F13" s="279"/>
      <c r="G13" s="279"/>
      <c r="H13" s="279"/>
      <c r="I13" s="279"/>
      <c r="J13" s="279"/>
      <c r="K13" s="390"/>
      <c r="L13" s="390"/>
      <c r="M13" s="390"/>
      <c r="N13" s="390"/>
      <c r="O13" s="279"/>
      <c r="P13" s="279"/>
      <c r="Q13" s="279"/>
      <c r="R13" s="279"/>
      <c r="S13" s="279"/>
      <c r="T13" s="279"/>
      <c r="U13" s="279"/>
      <c r="V13" s="279"/>
      <c r="W13" s="281"/>
      <c r="X13" s="281"/>
      <c r="Y13" s="281"/>
    </row>
    <row r="14" spans="1:25" s="282" customFormat="1" ht="21" customHeight="1">
      <c r="A14" s="409"/>
      <c r="B14" s="408" t="s">
        <v>6989</v>
      </c>
      <c r="C14" s="280"/>
      <c r="D14" s="279">
        <v>7</v>
      </c>
      <c r="E14" s="279"/>
      <c r="F14" s="279"/>
      <c r="G14" s="279"/>
      <c r="H14" s="279"/>
      <c r="I14" s="279"/>
      <c r="J14" s="279"/>
      <c r="K14" s="390"/>
      <c r="L14" s="390"/>
      <c r="M14" s="390"/>
      <c r="N14" s="390"/>
      <c r="O14" s="279"/>
      <c r="P14" s="279"/>
      <c r="Q14" s="279"/>
      <c r="R14" s="279"/>
      <c r="S14" s="279"/>
      <c r="T14" s="279"/>
      <c r="U14" s="279"/>
      <c r="V14" s="279"/>
      <c r="W14" s="281"/>
      <c r="X14" s="281"/>
      <c r="Y14" s="281"/>
    </row>
    <row r="15" spans="1:25" s="282" customFormat="1" ht="21" customHeight="1">
      <c r="A15" s="409"/>
      <c r="B15" s="408" t="s">
        <v>6990</v>
      </c>
      <c r="C15" s="280"/>
      <c r="D15" s="279">
        <v>20</v>
      </c>
      <c r="E15" s="279"/>
      <c r="F15" s="279"/>
      <c r="G15" s="279"/>
      <c r="H15" s="279"/>
      <c r="I15" s="279"/>
      <c r="J15" s="279"/>
      <c r="K15" s="390"/>
      <c r="L15" s="390"/>
      <c r="M15" s="390"/>
      <c r="N15" s="390"/>
      <c r="O15" s="279"/>
      <c r="P15" s="279"/>
      <c r="Q15" s="279"/>
      <c r="R15" s="279"/>
      <c r="S15" s="279"/>
      <c r="T15" s="279"/>
      <c r="U15" s="279"/>
      <c r="V15" s="279"/>
      <c r="W15" s="281"/>
      <c r="X15" s="281"/>
      <c r="Y15" s="281"/>
    </row>
    <row r="16" spans="1:25" s="282" customFormat="1" ht="24.75" customHeight="1">
      <c r="A16" s="413">
        <v>46269</v>
      </c>
      <c r="B16" s="408" t="s">
        <v>6990</v>
      </c>
      <c r="C16" s="280"/>
      <c r="D16" s="279">
        <v>37</v>
      </c>
      <c r="E16" s="279"/>
      <c r="F16" s="279"/>
      <c r="G16" s="279"/>
      <c r="H16" s="279"/>
      <c r="I16" s="279"/>
      <c r="J16" s="279"/>
      <c r="K16" s="390"/>
      <c r="L16" s="390"/>
      <c r="M16" s="390"/>
      <c r="N16" s="390"/>
      <c r="O16" s="279"/>
      <c r="P16" s="279"/>
      <c r="Q16" s="279"/>
      <c r="R16" s="279"/>
      <c r="S16" s="279"/>
      <c r="T16" s="279"/>
      <c r="U16" s="279"/>
      <c r="V16" s="279"/>
      <c r="W16" s="281"/>
      <c r="X16" s="281"/>
      <c r="Y16" s="281"/>
    </row>
    <row r="17" spans="1:26" s="282" customFormat="1" ht="24.75" customHeight="1">
      <c r="A17" s="410"/>
      <c r="B17" s="408" t="s">
        <v>6991</v>
      </c>
      <c r="C17" s="280"/>
      <c r="D17" s="279">
        <v>30</v>
      </c>
      <c r="E17" s="279"/>
      <c r="F17" s="279"/>
      <c r="G17" s="279"/>
      <c r="H17" s="279"/>
      <c r="I17" s="279"/>
      <c r="J17" s="279"/>
      <c r="K17" s="390"/>
      <c r="L17" s="390"/>
      <c r="M17" s="390"/>
      <c r="N17" s="390"/>
      <c r="O17" s="279"/>
      <c r="P17" s="279"/>
      <c r="Q17" s="279"/>
      <c r="R17" s="279"/>
      <c r="S17" s="279"/>
      <c r="T17" s="279"/>
      <c r="U17" s="279"/>
      <c r="V17" s="279"/>
      <c r="W17" s="281"/>
      <c r="X17" s="281"/>
      <c r="Y17" s="281"/>
    </row>
    <row r="18" spans="1:26">
      <c r="A18" s="287"/>
      <c r="B18" s="288" t="s">
        <v>6992</v>
      </c>
      <c r="C18" s="287"/>
      <c r="D18" s="289"/>
      <c r="E18" s="289"/>
      <c r="F18" s="289"/>
      <c r="G18" s="289"/>
      <c r="H18" s="289"/>
      <c r="I18" s="289"/>
      <c r="J18" s="289"/>
      <c r="K18" s="393"/>
      <c r="L18" s="393"/>
      <c r="M18" s="393"/>
      <c r="N18" s="393"/>
      <c r="O18" s="289"/>
      <c r="P18" s="289"/>
      <c r="Q18" s="289"/>
      <c r="R18" s="289"/>
      <c r="S18" s="289"/>
      <c r="T18" s="289"/>
      <c r="U18" s="289"/>
      <c r="V18" s="289"/>
      <c r="W18" s="289"/>
      <c r="X18" s="289"/>
      <c r="Y18" s="289"/>
    </row>
    <row r="19" spans="1:26">
      <c r="A19" s="279"/>
      <c r="B19" s="290" t="s">
        <v>6993</v>
      </c>
      <c r="C19" s="290"/>
      <c r="D19" s="291"/>
      <c r="E19" s="291"/>
      <c r="F19" s="291"/>
      <c r="G19" s="291"/>
      <c r="H19" s="291"/>
      <c r="I19" s="291"/>
      <c r="J19" s="292"/>
      <c r="K19" s="394"/>
      <c r="L19" s="394"/>
      <c r="M19" s="394"/>
      <c r="N19" s="394"/>
      <c r="O19" s="291"/>
      <c r="P19" s="291"/>
      <c r="Q19" s="291"/>
      <c r="R19" s="293"/>
      <c r="S19" s="291"/>
      <c r="T19" s="291"/>
      <c r="U19" s="291"/>
      <c r="V19" s="293"/>
      <c r="W19" s="294"/>
      <c r="X19" s="294"/>
      <c r="Y19" s="294"/>
    </row>
    <row r="20" spans="1:26">
      <c r="A20" s="290"/>
      <c r="B20" s="290" t="s">
        <v>6994</v>
      </c>
      <c r="C20" s="290"/>
      <c r="D20" s="291"/>
      <c r="E20" s="291"/>
      <c r="F20" s="291"/>
      <c r="G20" s="291"/>
      <c r="H20" s="291"/>
      <c r="I20" s="291"/>
      <c r="J20" s="292"/>
      <c r="K20" s="394"/>
      <c r="L20" s="394"/>
      <c r="M20" s="394"/>
      <c r="N20" s="394"/>
      <c r="O20" s="291"/>
      <c r="P20" s="291"/>
      <c r="Q20" s="291"/>
      <c r="R20" s="293"/>
      <c r="S20" s="291"/>
      <c r="T20" s="291"/>
      <c r="U20" s="291"/>
      <c r="V20" s="293"/>
      <c r="W20" s="294"/>
      <c r="X20" s="294"/>
      <c r="Y20" s="294"/>
    </row>
    <row r="21" spans="1:26">
      <c r="A21" s="290"/>
      <c r="B21" s="290" t="s">
        <v>6995</v>
      </c>
      <c r="C21" s="290"/>
      <c r="D21" s="291"/>
      <c r="E21" s="291"/>
      <c r="F21" s="291"/>
      <c r="G21" s="291"/>
      <c r="H21" s="291"/>
      <c r="I21" s="291"/>
      <c r="J21" s="292"/>
      <c r="K21" s="394"/>
      <c r="L21" s="394"/>
      <c r="M21" s="394"/>
      <c r="N21" s="394"/>
      <c r="O21" s="291"/>
      <c r="P21" s="291"/>
      <c r="Q21" s="291"/>
      <c r="R21" s="291"/>
      <c r="S21" s="291"/>
      <c r="T21" s="291"/>
      <c r="U21" s="291"/>
      <c r="V21" s="291"/>
      <c r="W21" s="294"/>
      <c r="X21" s="294"/>
      <c r="Y21" s="294"/>
      <c r="Z21" s="295"/>
    </row>
    <row r="22" spans="1:26">
      <c r="A22" s="290"/>
      <c r="B22" s="290" t="s">
        <v>6996</v>
      </c>
      <c r="C22" s="290"/>
      <c r="D22" s="291"/>
      <c r="E22" s="291"/>
      <c r="F22" s="291"/>
      <c r="G22" s="291"/>
      <c r="H22" s="291"/>
      <c r="I22" s="291"/>
      <c r="J22" s="291"/>
      <c r="K22" s="394"/>
      <c r="L22" s="394"/>
      <c r="M22" s="394"/>
      <c r="N22" s="394"/>
      <c r="O22" s="291"/>
      <c r="P22" s="291"/>
      <c r="Q22" s="291"/>
      <c r="R22" s="291"/>
      <c r="S22" s="291"/>
      <c r="T22" s="291"/>
      <c r="U22" s="291"/>
      <c r="V22" s="291"/>
      <c r="W22" s="294"/>
      <c r="X22" s="294"/>
      <c r="Y22" s="294"/>
      <c r="Z22" s="295"/>
    </row>
    <row r="23" spans="1:26">
      <c r="A23" s="290"/>
      <c r="B23" s="290" t="s">
        <v>6997</v>
      </c>
      <c r="C23" s="290"/>
      <c r="D23" s="291"/>
      <c r="E23" s="291"/>
      <c r="F23" s="291"/>
      <c r="G23" s="291"/>
      <c r="H23" s="291"/>
      <c r="I23" s="291"/>
      <c r="J23" s="291"/>
      <c r="K23" s="394"/>
      <c r="L23" s="394"/>
      <c r="M23" s="394"/>
      <c r="N23" s="394"/>
      <c r="O23" s="291"/>
      <c r="P23" s="291"/>
      <c r="Q23" s="291"/>
      <c r="R23" s="291"/>
      <c r="S23" s="291"/>
      <c r="T23" s="291"/>
      <c r="U23" s="291"/>
      <c r="V23" s="291"/>
      <c r="W23" s="294"/>
      <c r="X23" s="294"/>
      <c r="Y23" s="294"/>
      <c r="Z23" s="295"/>
    </row>
    <row r="24" spans="1:26">
      <c r="A24" s="290"/>
      <c r="B24" s="290" t="s">
        <v>6998</v>
      </c>
      <c r="C24" s="290"/>
      <c r="D24" s="291"/>
      <c r="E24" s="291"/>
      <c r="F24" s="291"/>
      <c r="G24" s="291"/>
      <c r="H24" s="291"/>
      <c r="I24" s="291"/>
      <c r="J24" s="291"/>
      <c r="K24" s="394"/>
      <c r="L24" s="394"/>
      <c r="M24" s="394"/>
      <c r="N24" s="394"/>
      <c r="O24" s="291"/>
      <c r="P24" s="291"/>
      <c r="Q24" s="291"/>
      <c r="R24" s="291"/>
      <c r="S24" s="291"/>
      <c r="T24" s="291"/>
      <c r="U24" s="291"/>
      <c r="V24" s="291"/>
      <c r="W24" s="294"/>
      <c r="X24" s="294"/>
      <c r="Y24" s="294"/>
      <c r="Z24" s="295"/>
    </row>
    <row r="25" spans="1:26">
      <c r="A25" s="290"/>
      <c r="B25" s="290" t="s">
        <v>6999</v>
      </c>
      <c r="C25" s="290"/>
      <c r="D25" s="291"/>
      <c r="E25" s="291"/>
      <c r="F25" s="291"/>
      <c r="G25" s="291"/>
      <c r="H25" s="291"/>
      <c r="I25" s="291"/>
      <c r="J25" s="291"/>
      <c r="K25" s="394"/>
      <c r="L25" s="394"/>
      <c r="M25" s="394"/>
      <c r="N25" s="394"/>
      <c r="O25" s="291"/>
      <c r="P25" s="291"/>
      <c r="Q25" s="291"/>
      <c r="R25" s="291"/>
      <c r="S25" s="291"/>
      <c r="T25" s="291"/>
      <c r="U25" s="291"/>
      <c r="V25" s="291"/>
      <c r="W25" s="294"/>
      <c r="X25" s="294"/>
      <c r="Y25" s="294"/>
      <c r="Z25" s="295"/>
    </row>
    <row r="26" spans="1:26">
      <c r="A26" s="275"/>
      <c r="B26" s="275" t="s">
        <v>7000</v>
      </c>
      <c r="C26" s="275"/>
      <c r="D26" s="274"/>
      <c r="E26" s="274"/>
      <c r="F26" s="274"/>
      <c r="G26" s="274"/>
      <c r="H26" s="274"/>
      <c r="I26" s="274"/>
      <c r="J26" s="274"/>
      <c r="K26" s="391"/>
      <c r="L26" s="391"/>
      <c r="M26" s="391"/>
      <c r="N26" s="391"/>
      <c r="O26" s="274"/>
      <c r="P26" s="274"/>
      <c r="Q26" s="274"/>
      <c r="R26" s="274"/>
      <c r="S26" s="274"/>
      <c r="T26" s="274"/>
      <c r="U26" s="274"/>
      <c r="V26" s="274"/>
      <c r="W26" s="274"/>
      <c r="X26" s="274"/>
      <c r="Y26" s="274"/>
      <c r="Z26" s="295"/>
    </row>
    <row r="27" spans="1:26">
      <c r="A27" s="290"/>
      <c r="B27" s="290" t="s">
        <v>7001</v>
      </c>
      <c r="C27" s="290"/>
      <c r="D27" s="296"/>
      <c r="E27" s="296"/>
      <c r="F27" s="296"/>
      <c r="G27" s="296"/>
      <c r="H27" s="296"/>
      <c r="I27" s="292"/>
      <c r="J27" s="291"/>
      <c r="K27" s="395"/>
      <c r="L27" s="395"/>
      <c r="M27" s="395"/>
      <c r="N27" s="395"/>
      <c r="O27" s="291"/>
      <c r="P27" s="291"/>
      <c r="Q27" s="291"/>
      <c r="R27" s="291"/>
      <c r="S27" s="291"/>
      <c r="T27" s="291"/>
      <c r="U27" s="291"/>
      <c r="V27" s="291"/>
      <c r="W27" s="294"/>
      <c r="X27" s="294"/>
      <c r="Y27" s="294"/>
    </row>
    <row r="28" spans="1:26">
      <c r="A28" s="290"/>
      <c r="B28" s="290" t="s">
        <v>7002</v>
      </c>
      <c r="C28" s="290"/>
      <c r="D28" s="297"/>
      <c r="E28" s="297"/>
      <c r="F28" s="297"/>
      <c r="G28" s="297"/>
      <c r="H28" s="297"/>
      <c r="I28" s="291"/>
      <c r="J28" s="291"/>
      <c r="K28" s="396"/>
      <c r="L28" s="396"/>
      <c r="M28" s="396"/>
      <c r="N28" s="396"/>
      <c r="O28" s="292"/>
      <c r="P28" s="292"/>
      <c r="Q28" s="291"/>
      <c r="R28" s="291"/>
      <c r="S28" s="292"/>
      <c r="T28" s="292"/>
      <c r="U28" s="291"/>
      <c r="V28" s="291"/>
      <c r="W28" s="294"/>
      <c r="X28" s="294"/>
      <c r="Y28" s="294"/>
    </row>
    <row r="29" spans="1:26">
      <c r="A29" s="298"/>
      <c r="B29" s="298"/>
      <c r="C29" s="298"/>
      <c r="D29" s="297"/>
      <c r="E29" s="297"/>
      <c r="F29" s="297"/>
      <c r="G29" s="297"/>
      <c r="H29" s="297"/>
      <c r="I29" s="291"/>
      <c r="J29" s="291"/>
      <c r="K29" s="396"/>
      <c r="L29" s="396"/>
      <c r="M29" s="396"/>
      <c r="N29" s="396"/>
      <c r="O29" s="292"/>
      <c r="P29" s="292"/>
      <c r="Q29" s="291"/>
      <c r="R29" s="291"/>
      <c r="S29" s="292"/>
      <c r="T29" s="292"/>
      <c r="U29" s="291"/>
      <c r="V29" s="291"/>
      <c r="W29" s="294"/>
      <c r="X29" s="294"/>
      <c r="Y29" s="294"/>
    </row>
    <row r="30" spans="1:26">
      <c r="A30" s="290"/>
      <c r="B30" s="290"/>
      <c r="C30" s="290"/>
      <c r="D30" s="297"/>
      <c r="E30" s="297"/>
      <c r="F30" s="297"/>
      <c r="G30" s="297"/>
      <c r="H30" s="297"/>
      <c r="I30" s="292"/>
      <c r="J30" s="292"/>
      <c r="K30" s="396"/>
      <c r="L30" s="396"/>
      <c r="M30" s="396"/>
      <c r="N30" s="396"/>
      <c r="O30" s="292"/>
      <c r="P30" s="299"/>
      <c r="Q30" s="297"/>
      <c r="R30" s="291"/>
      <c r="S30" s="292"/>
      <c r="T30" s="299"/>
      <c r="U30" s="297"/>
      <c r="V30" s="291"/>
      <c r="W30" s="300"/>
      <c r="X30" s="294"/>
      <c r="Y30" s="294"/>
    </row>
    <row r="31" spans="1:26">
      <c r="A31" s="301"/>
      <c r="B31" s="301" t="s">
        <v>6975</v>
      </c>
      <c r="C31" s="301"/>
      <c r="D31" s="302"/>
      <c r="E31" s="303"/>
      <c r="F31" s="381"/>
      <c r="G31" s="381"/>
      <c r="H31" s="381"/>
      <c r="I31" s="304"/>
      <c r="J31" s="302"/>
      <c r="K31" s="397"/>
      <c r="L31" s="398"/>
      <c r="M31" s="398"/>
      <c r="N31" s="398"/>
      <c r="O31" s="304"/>
      <c r="P31" s="304"/>
      <c r="Q31" s="304"/>
      <c r="R31" s="302"/>
      <c r="S31" s="304"/>
      <c r="T31" s="304"/>
      <c r="U31" s="304"/>
      <c r="V31" s="302"/>
      <c r="W31" s="305"/>
      <c r="X31" s="306"/>
      <c r="Y31" s="307"/>
    </row>
    <row r="32" spans="1:26" ht="14.45">
      <c r="B32" s="265" t="s">
        <v>7003</v>
      </c>
      <c r="J32" s="308"/>
      <c r="K32" s="428"/>
      <c r="L32" s="428"/>
      <c r="M32" s="428"/>
      <c r="N32" s="428"/>
      <c r="R32" s="308"/>
      <c r="V32" s="308"/>
    </row>
    <row r="33" spans="2:14">
      <c r="K33" s="428"/>
      <c r="L33" s="428"/>
      <c r="M33" s="428"/>
      <c r="N33" s="428"/>
    </row>
    <row r="34" spans="2:14">
      <c r="B34" s="309"/>
      <c r="K34" s="428"/>
      <c r="L34" s="428"/>
      <c r="M34" s="428"/>
      <c r="N34" s="428"/>
    </row>
  </sheetData>
  <mergeCells count="11">
    <mergeCell ref="D2:H2"/>
    <mergeCell ref="D1:N1"/>
    <mergeCell ref="I2:N2"/>
    <mergeCell ref="B1:B3"/>
    <mergeCell ref="W1:Y2"/>
    <mergeCell ref="O2:P2"/>
    <mergeCell ref="Q2:R2"/>
    <mergeCell ref="S2:T2"/>
    <mergeCell ref="U2:V2"/>
    <mergeCell ref="O1:R1"/>
    <mergeCell ref="S1:V1"/>
  </mergeCells>
  <conditionalFormatting sqref="D5:Y5 D19:Y25 D27:Y30 D7:Y17">
    <cfRule type="cellIs" dxfId="0" priority="1" operator="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54EB-F7EC-4F27-B4D2-7801AC754470}">
  <dimension ref="A1:AA17"/>
  <sheetViews>
    <sheetView workbookViewId="0">
      <selection activeCell="R17" sqref="R17"/>
    </sheetView>
  </sheetViews>
  <sheetFormatPr defaultRowHeight="14.45"/>
  <cols>
    <col min="1" max="1" width="3" customWidth="1"/>
    <col min="2" max="2" width="13" customWidth="1"/>
    <col min="3" max="27" width="10.5703125" customWidth="1"/>
  </cols>
  <sheetData>
    <row r="1" spans="1:27" ht="18" customHeight="1">
      <c r="A1" s="598" t="s">
        <v>7004</v>
      </c>
      <c r="B1" s="598"/>
      <c r="C1" s="598"/>
      <c r="D1" s="598"/>
      <c r="E1" s="598"/>
      <c r="F1" s="598"/>
      <c r="G1" s="598"/>
      <c r="H1" s="598"/>
      <c r="I1" s="598"/>
      <c r="J1" s="598"/>
      <c r="K1" s="598"/>
      <c r="L1" s="598"/>
      <c r="M1" s="598"/>
      <c r="N1" s="598"/>
      <c r="O1" s="598"/>
      <c r="P1" s="598"/>
      <c r="Q1" s="598"/>
      <c r="R1" s="598"/>
      <c r="S1" s="598"/>
      <c r="T1" s="598"/>
      <c r="U1" s="598"/>
      <c r="V1" s="598"/>
      <c r="W1" s="598"/>
      <c r="X1" s="598"/>
      <c r="Y1" s="598"/>
      <c r="Z1" s="598"/>
      <c r="AA1" s="598"/>
    </row>
    <row r="2" spans="1:27" ht="15" customHeight="1">
      <c r="A2" s="609" t="s">
        <v>7005</v>
      </c>
      <c r="B2" s="609"/>
      <c r="C2" s="609"/>
      <c r="D2" s="609"/>
      <c r="E2" s="609"/>
      <c r="F2" s="609"/>
      <c r="G2" s="609"/>
      <c r="H2" s="609"/>
      <c r="I2" s="609"/>
      <c r="J2" s="609"/>
      <c r="K2" s="609"/>
      <c r="L2" s="609"/>
      <c r="M2" s="609"/>
      <c r="N2" s="609"/>
      <c r="O2" s="609"/>
      <c r="P2" s="609"/>
      <c r="Q2" s="609"/>
      <c r="R2" s="609"/>
      <c r="S2" s="609"/>
      <c r="T2" s="609"/>
      <c r="U2" s="609"/>
      <c r="V2" s="609"/>
      <c r="W2" s="609"/>
      <c r="X2" s="609"/>
      <c r="Y2" s="609"/>
      <c r="Z2" s="609"/>
      <c r="AA2" s="609"/>
    </row>
    <row r="4" spans="1:27" ht="15" customHeight="1">
      <c r="B4" s="599" t="s">
        <v>6945</v>
      </c>
      <c r="C4" s="600" t="s">
        <v>51</v>
      </c>
      <c r="D4" s="600"/>
      <c r="E4" s="600"/>
      <c r="F4" s="600"/>
      <c r="G4" s="600"/>
      <c r="H4" s="601" t="s">
        <v>66</v>
      </c>
      <c r="I4" s="601"/>
      <c r="J4" s="601"/>
      <c r="K4" s="601"/>
      <c r="L4" s="601"/>
      <c r="M4" s="602" t="s">
        <v>117</v>
      </c>
      <c r="N4" s="602"/>
      <c r="O4" s="602"/>
      <c r="P4" s="602"/>
      <c r="Q4" s="602"/>
      <c r="R4" s="603" t="s">
        <v>6959</v>
      </c>
      <c r="S4" s="603"/>
      <c r="T4" s="603"/>
      <c r="U4" s="603"/>
      <c r="V4" s="603"/>
      <c r="W4" s="604" t="s">
        <v>7006</v>
      </c>
      <c r="X4" s="604"/>
      <c r="Y4" s="604"/>
      <c r="Z4" s="604"/>
      <c r="AA4" s="604"/>
    </row>
    <row r="5" spans="1:27" ht="15" customHeight="1">
      <c r="B5" s="599"/>
      <c r="C5" s="531" t="s">
        <v>7007</v>
      </c>
      <c r="D5" s="531" t="s">
        <v>7008</v>
      </c>
      <c r="E5" s="531" t="s">
        <v>7009</v>
      </c>
      <c r="F5" s="531" t="s">
        <v>10</v>
      </c>
      <c r="G5" s="531" t="s">
        <v>7010</v>
      </c>
      <c r="H5" s="532" t="s">
        <v>7007</v>
      </c>
      <c r="I5" s="532" t="s">
        <v>7008</v>
      </c>
      <c r="J5" s="532" t="s">
        <v>7009</v>
      </c>
      <c r="K5" s="532" t="s">
        <v>10</v>
      </c>
      <c r="L5" s="532" t="s">
        <v>7010</v>
      </c>
      <c r="M5" s="533" t="s">
        <v>7007</v>
      </c>
      <c r="N5" s="533" t="s">
        <v>7008</v>
      </c>
      <c r="O5" s="533" t="s">
        <v>7009</v>
      </c>
      <c r="P5" s="533" t="s">
        <v>10</v>
      </c>
      <c r="Q5" s="533" t="s">
        <v>7010</v>
      </c>
      <c r="R5" s="534" t="s">
        <v>7007</v>
      </c>
      <c r="S5" s="534" t="s">
        <v>7008</v>
      </c>
      <c r="T5" s="534" t="s">
        <v>7009</v>
      </c>
      <c r="U5" s="534" t="s">
        <v>10</v>
      </c>
      <c r="V5" s="534" t="s">
        <v>7010</v>
      </c>
      <c r="W5" s="535" t="s">
        <v>7007</v>
      </c>
      <c r="X5" s="535" t="s">
        <v>7008</v>
      </c>
      <c r="Y5" s="535" t="s">
        <v>7009</v>
      </c>
      <c r="Z5" s="535" t="s">
        <v>10</v>
      </c>
      <c r="AA5" s="535" t="s">
        <v>7010</v>
      </c>
    </row>
    <row r="6" spans="1:27" ht="13.5">
      <c r="B6" s="540">
        <v>46266</v>
      </c>
      <c r="C6" s="536" cm="1">
        <f t="array" ref="C6">SUMPRODUCT((EC!$C$2:$C$100000&lt;&gt;"")*(EC!$N$2:$N$100000=$B6))</f>
        <v>7</v>
      </c>
      <c r="D6" s="536" cm="1">
        <f t="array" ref="D6">SUMPRODUCT((EC!$N$2:$N$100000=$B6)*((EC!$M$2:$M$100000="Passed")+(EC!$M$2:$M$100000="Re-Test Passed")+(EC!$M$2:$M$100000="Pass")))</f>
        <v>5</v>
      </c>
      <c r="E6" s="536" cm="1">
        <f t="array" ref="E6">SUMPRODUCT((EC!$N$2:$N$100000=$B6)*((EC!$M$2:$M$100000="Failed")+(EC!$M$2:$M$100000="Re-Test Failed")))</f>
        <v>2</v>
      </c>
      <c r="F6" s="536" cm="1">
        <f t="array" ref="F6">SUMPRODUCT((EC!$N$2:$N$100000=$B6)*((EC!$M$2:$M$100000="Blocked")))</f>
        <v>0</v>
      </c>
      <c r="G6" s="536" cm="1">
        <f t="array" ref="G6">SUMPRODUCT((EC!$N$2:$N$100000=$B6)*((EC!$M$2:$M$100000="Ready to test")+(EC!$M$2:$M$100000="Pending confirm")+(EC!$M$2:$M$100000="Testing")+(EC!$M$2:$M$100000="Re-Testing")+(EC!$M$2:$M$100000="In progress")))</f>
        <v>0</v>
      </c>
      <c r="H6" s="536" cm="1">
        <f t="array" ref="H6">SUMPRODUCT((BE!$C$2:$C$100000&lt;&gt;"")*(BE!$N$2:$N$100000=$B6))</f>
        <v>14</v>
      </c>
      <c r="I6" s="536" cm="1">
        <f t="array" ref="I6">SUMPRODUCT((BE!$N$2:$N$100000=$B6)*((BE!$M$2:$M$100000="Passed")+(BE!$M$2:$M$100000="Re-Test Passed")+(BE!$M$2:$M$100000="Pass")))</f>
        <v>6</v>
      </c>
      <c r="J6" s="536" cm="1">
        <f t="array" ref="J6">SUMPRODUCT((BE!$N$2:$N$100000=$B6)*((BE!$M$2:$M$100000="Failed")+(BE!$M$2:$M$100000="Re-Test Failed")))</f>
        <v>7</v>
      </c>
      <c r="K6" s="536" cm="1">
        <f t="array" ref="K6">SUMPRODUCT((BE!$N$2:$N$100000=$B6)*((BE!$M$2:$M$100000="Blocked")))</f>
        <v>0</v>
      </c>
      <c r="L6" s="536" cm="1">
        <f t="array" ref="L6">SUMPRODUCT((BE!$N$2:$N$100000=$B6)*((BE!$M$2:$M$100000="Ready to test")+(BE!$M$2:$M$100000="Pending confirm")+(BE!$M$2:$M$100000="Testing")+(BE!$M$2:$M$100000="Re-Testing")+(BE!$M$2:$M$100000="In progress")))</f>
        <v>1</v>
      </c>
      <c r="M6" s="536" cm="1">
        <f t="array" ref="M6">SUMPRODUCT((TM!$C$2:$C$100000&lt;&gt;"")*(TM!$N$2:$N$100000=$B6))</f>
        <v>7</v>
      </c>
      <c r="N6" s="536" cm="1">
        <f t="array" ref="N6">SUMPRODUCT((TM!$N$2:$N$100000=$B6)*((TM!$M$2:$M$100000="Passed")+(TM!$M$2:$M$100000="Re-Test Passed")+(TM!$M$2:$M$100000="Pass")))</f>
        <v>5</v>
      </c>
      <c r="O6" s="536" cm="1">
        <f t="array" ref="O6">SUMPRODUCT((TM!$N$2:$N$100000=$B6)*((TM!$M$2:$M$100000="Failed")+(TM!$M$2:$M$100000="Re-Test Failed")))</f>
        <v>1</v>
      </c>
      <c r="P6" s="536" cm="1">
        <f t="array" ref="P6">SUMPRODUCT((TM!$N$2:$N$100000=$B6)*((TM!$M$2:$M$100000="Blocked")))</f>
        <v>0</v>
      </c>
      <c r="Q6" s="536" cm="1">
        <f t="array" ref="Q6">SUMPRODUCT((TM!$N$2:$N$100000=$B6)*((TM!$M$2:$M$100000="Ready to test")+(TM!$M$2:$M$100000="Pending confirm")+(TM!$M$2:$M$100000="Testing")+(TM!$M$2:$M$100000="Re-Testing")+(TM!$M$2:$M$100000="In progress")))</f>
        <v>1</v>
      </c>
      <c r="R6" s="536" cm="1">
        <f t="array" ref="R6">SUMPRODUCT((PY!$C$3:$C$100000&lt;&gt;"")*(PY!$N$3:$N$100000=$B6))</f>
        <v>3</v>
      </c>
      <c r="S6" s="536" cm="1">
        <f t="array" ref="S6">SUMPRODUCT((PY!$N$3:$N$100000=$B6)*((PY!$M$3:$M$100000="Passed")+(PY!$M$3:$M$100000="Re-Test Passed")+(PY!$M$3:$M$100000="Pass")))</f>
        <v>3</v>
      </c>
      <c r="T6" s="536" cm="1">
        <f t="array" ref="T6">SUMPRODUCT((PY!$N$3:$N$100000=$B6)*((PY!$M$3:$M$100000="Failed")+(PY!$M$3:$M$100000="Re-Test Failed")))</f>
        <v>0</v>
      </c>
      <c r="U6" s="536" cm="1">
        <f t="array" ref="U6">SUMPRODUCT((PY!$N$3:$N$100000=$B6)*((PY!$M$3:$M$100000="Blocked")))</f>
        <v>0</v>
      </c>
      <c r="V6" s="536" cm="1">
        <f t="array" ref="V6">SUMPRODUCT((PY!$N$3:$N$100000=$B6)*((PY!$M$3:$M$100000="Ready to test")+(PY!$M$3:$M$100000="Pending confirm")+(PY!$M$3:$M$100000="Testing")+(PY!$M$3:$M$100000="Re-Testing")+(PY!$M$3:$M$100000="In progress")))</f>
        <v>0</v>
      </c>
      <c r="W6" s="537">
        <f>C6+H6+M6+R6</f>
        <v>31</v>
      </c>
      <c r="X6" s="537">
        <f>D6+I6+N6+S6</f>
        <v>19</v>
      </c>
      <c r="Y6" s="537">
        <f>E6+J6+O6+T6</f>
        <v>10</v>
      </c>
      <c r="Z6" s="537">
        <f>F6+K6+P6+U6</f>
        <v>0</v>
      </c>
      <c r="AA6" s="537">
        <f>G6+L6+Q6+V6</f>
        <v>2</v>
      </c>
    </row>
    <row r="7" spans="1:27" ht="13.5">
      <c r="B7" s="540">
        <v>46267</v>
      </c>
      <c r="C7" s="536" cm="1">
        <f t="array" ref="C7">SUMPRODUCT((EC!$C$2:$C$100000&lt;&gt;"")*(EC!$N$2:$N$100000=$B7))</f>
        <v>10</v>
      </c>
      <c r="D7" s="536" cm="1">
        <f t="array" ref="D7">SUMPRODUCT((EC!$N$2:$N$100000=$B7)*((EC!$M$2:$M$100000="Passed")+(EC!$M$2:$M$100000="Re-Test Passed")+(EC!$M$2:$M$100000="Pass")))</f>
        <v>3</v>
      </c>
      <c r="E7" s="536" cm="1">
        <f t="array" ref="E7">SUMPRODUCT((EC!$N$2:$N$100000=$B7)*((EC!$M$2:$M$100000="Failed")+(EC!$M$2:$M$100000="Re-Test Failed")))</f>
        <v>5</v>
      </c>
      <c r="F7" s="536" cm="1">
        <f t="array" ref="F7">SUMPRODUCT((EC!$N$2:$N$100000=$B7)*((EC!$M$2:$M$100000="Blocked")))</f>
        <v>2</v>
      </c>
      <c r="G7" s="536" cm="1">
        <f t="array" ref="G7">SUMPRODUCT((EC!$N$2:$N$100000=$B7)*((EC!$M$2:$M$100000="Ready to test")+(EC!$M$2:$M$100000="Pending confirm")+(EC!$M$2:$M$100000="Testing")+(EC!$M$2:$M$100000="Re-Testing")+(EC!$M$2:$M$100000="In progress")))</f>
        <v>0</v>
      </c>
      <c r="H7" s="536" cm="1">
        <f t="array" ref="H7">SUMPRODUCT((BE!$C$2:$C$100000&lt;&gt;"")*(BE!$N$2:$N$100000=$B7))</f>
        <v>11</v>
      </c>
      <c r="I7" s="536" cm="1">
        <f t="array" ref="I7">SUMPRODUCT((BE!$N$2:$N$100000=$B7)*((BE!$M$2:$M$100000="Passed")+(BE!$M$2:$M$100000="Re-Test Passed")+(BE!$M$2:$M$100000="Pass")))</f>
        <v>0</v>
      </c>
      <c r="J7" s="536" cm="1">
        <f t="array" ref="J7">SUMPRODUCT((BE!$N$2:$N$100000=$B7)*((BE!$M$2:$M$100000="Failed")+(BE!$M$2:$M$100000="Re-Test Failed")))</f>
        <v>6</v>
      </c>
      <c r="K7" s="536" cm="1">
        <f t="array" ref="K7">SUMPRODUCT((BE!$N$2:$N$100000=$B7)*((BE!$M$2:$M$100000="Blocked")))</f>
        <v>5</v>
      </c>
      <c r="L7" s="536" cm="1">
        <f t="array" ref="L7">SUMPRODUCT((BE!$N$2:$N$100000=$B7)*((BE!$M$2:$M$100000="Ready to test")+(BE!$M$2:$M$100000="Pending confirm")+(BE!$M$2:$M$100000="Testing")+(BE!$M$2:$M$100000="Re-Testing")+(BE!$M$2:$M$100000="In progress")))</f>
        <v>0</v>
      </c>
      <c r="M7" s="536" cm="1">
        <f t="array" ref="M7">SUMPRODUCT((TM!$C$2:$C$100000&lt;&gt;"")*(TM!$N$2:$N$100000=$B7))</f>
        <v>15</v>
      </c>
      <c r="N7" s="536" cm="1">
        <f t="array" ref="N7">SUMPRODUCT((TM!$N$2:$N$100000=$B7)*((TM!$M$2:$M$100000="Passed")+(TM!$M$2:$M$100000="Re-Test Passed")+(TM!$M$2:$M$100000="Pass")))</f>
        <v>11</v>
      </c>
      <c r="O7" s="536" cm="1">
        <f t="array" ref="O7">SUMPRODUCT((TM!$N$2:$N$100000=$B7)*((TM!$M$2:$M$100000="Failed")+(TM!$M$2:$M$100000="Re-Test Failed")))</f>
        <v>4</v>
      </c>
      <c r="P7" s="536" cm="1">
        <f t="array" ref="P7">SUMPRODUCT((TM!$N$2:$N$100000=$B7)*((TM!$M$2:$M$100000="Blocked")))</f>
        <v>0</v>
      </c>
      <c r="Q7" s="536" cm="1">
        <f t="array" ref="Q7">SUMPRODUCT((TM!$N$2:$N$100000=$B7)*((TM!$M$2:$M$100000="Ready to test")+(TM!$M$2:$M$100000="Pending confirm")+(TM!$M$2:$M$100000="Testing")+(TM!$M$2:$M$100000="Re-Testing")+(TM!$M$2:$M$100000="In progress")))</f>
        <v>1</v>
      </c>
      <c r="R7" s="536" cm="1">
        <f t="array" ref="R7">SUMPRODUCT((PY!$C$3:$C$100000&lt;&gt;"")*(PY!$N$3:$N$100000=$B7))</f>
        <v>20</v>
      </c>
      <c r="S7" s="536" cm="1">
        <f t="array" ref="S7">SUMPRODUCT((PY!$N$3:$N$100000=$B7)*((PY!$M$3:$M$100000="Passed")+(PY!$M$3:$M$100000="Re-Test Passed")+(PY!$M$3:$M$100000="Pass")))</f>
        <v>12</v>
      </c>
      <c r="T7" s="536" cm="1">
        <f t="array" ref="T7">SUMPRODUCT((PY!$N$3:$N$100000=$B7)*((PY!$M$3:$M$100000="Failed")+(PY!$M$3:$M$100000="Re-Test Failed")))</f>
        <v>6</v>
      </c>
      <c r="U7" s="536" cm="1">
        <f t="array" ref="U7">SUMPRODUCT((PY!$N$3:$N$100000=$B7)*((PY!$M$3:$M$100000="Blocked")))</f>
        <v>2</v>
      </c>
      <c r="V7" s="536" cm="1">
        <f t="array" ref="V7">SUMPRODUCT((PY!$N$3:$N$100000=$B7)*((PY!$M$3:$M$100000="Ready to test")+(PY!$M$3:$M$100000="Pending confirm")+(PY!$M$3:$M$100000="Testing")+(PY!$M$3:$M$100000="Re-Testing")+(PY!$M$3:$M$100000="In progress")))</f>
        <v>0</v>
      </c>
      <c r="W7" s="537">
        <f>C7+H7+M7+R7</f>
        <v>56</v>
      </c>
      <c r="X7" s="537">
        <f>D7+I7+N7+S7</f>
        <v>26</v>
      </c>
      <c r="Y7" s="537">
        <f>E7+J7+O7+T7</f>
        <v>21</v>
      </c>
      <c r="Z7" s="537">
        <f>F7+K7+P7+U7</f>
        <v>9</v>
      </c>
      <c r="AA7" s="537">
        <f>G7+L7+Q7+V7</f>
        <v>1</v>
      </c>
    </row>
    <row r="8" spans="1:27" ht="13.5">
      <c r="B8" s="540">
        <v>46268</v>
      </c>
      <c r="C8" s="536" cm="1">
        <f t="array" ref="C8">SUMPRODUCT((EC!$C$2:$C$100000&lt;&gt;"")*(EC!$N$2:$N$100000=$B8))</f>
        <v>0</v>
      </c>
      <c r="D8" s="536" cm="1">
        <f t="array" ref="D8">SUMPRODUCT((EC!$N$2:$N$100000=$B8)*((EC!$M$2:$M$100000="Passed")+(EC!$M$2:$M$100000="Re-Test Passed")+(EC!$M$2:$M$100000="Pass")))</f>
        <v>0</v>
      </c>
      <c r="E8" s="536" cm="1">
        <f t="array" ref="E8">SUMPRODUCT((EC!$N$2:$N$100000=$B8)*((EC!$M$2:$M$100000="Failed")+(EC!$M$2:$M$100000="Re-Test Failed")))</f>
        <v>0</v>
      </c>
      <c r="F8" s="536" cm="1">
        <f t="array" ref="F8">SUMPRODUCT((EC!$N$2:$N$100000=$B8)*((EC!$M$2:$M$100000="Blocked")))</f>
        <v>0</v>
      </c>
      <c r="G8" s="536" cm="1">
        <f t="array" ref="G8">SUMPRODUCT((EC!$N$2:$N$100000=$B8)*((EC!$M$2:$M$100000="Ready to test")+(EC!$M$2:$M$100000="Pending confirm")+(EC!$M$2:$M$100000="Testing")+(EC!$M$2:$M$100000="Re-Testing")+(EC!$M$2:$M$100000="In progress")))</f>
        <v>0</v>
      </c>
      <c r="H8" s="536" cm="1">
        <f t="array" ref="H8">SUMPRODUCT((BE!$C$2:$C$100000&lt;&gt;"")*(BE!$N$2:$N$100000=$B8))</f>
        <v>0</v>
      </c>
      <c r="I8" s="536" cm="1">
        <f t="array" ref="I8">SUMPRODUCT((BE!$N$2:$N$100000=$B8)*((BE!$M$2:$M$100000="Passed")+(BE!$M$2:$M$100000="Re-Test Passed")+(BE!$M$2:$M$100000="Pass")))</f>
        <v>0</v>
      </c>
      <c r="J8" s="536" cm="1">
        <f t="array" ref="J8">SUMPRODUCT((BE!$N$2:$N$100000=$B8)*((BE!$M$2:$M$100000="Failed")+(BE!$M$2:$M$100000="Re-Test Failed")))</f>
        <v>0</v>
      </c>
      <c r="K8" s="536" cm="1">
        <f t="array" ref="K8">SUMPRODUCT((BE!$N$2:$N$100000=$B8)*((BE!$M$2:$M$100000="Blocked")))</f>
        <v>0</v>
      </c>
      <c r="L8" s="536" cm="1">
        <f t="array" ref="L8">SUMPRODUCT((BE!$N$2:$N$100000=$B8)*((BE!$M$2:$M$100000="Ready to test")+(BE!$M$2:$M$100000="Pending confirm")+(BE!$M$2:$M$100000="Testing")+(BE!$M$2:$M$100000="Re-Testing")+(BE!$M$2:$M$100000="In progress")))</f>
        <v>0</v>
      </c>
      <c r="M8" s="536" cm="1">
        <f t="array" ref="M8">SUMPRODUCT((TM!$C$2:$C$100000&lt;&gt;"")*(TM!$N$2:$N$100000=$B8))</f>
        <v>0</v>
      </c>
      <c r="N8" s="536" cm="1">
        <f t="array" ref="N8">SUMPRODUCT((TM!$N$2:$N$100000=$B8)*((TM!$M$2:$M$100000="Passed")+(TM!$M$2:$M$100000="Re-Test Passed")+(TM!$M$2:$M$100000="Pass")))</f>
        <v>0</v>
      </c>
      <c r="O8" s="536" cm="1">
        <f t="array" ref="O8">SUMPRODUCT((TM!$N$2:$N$100000=$B8)*((TM!$M$2:$M$100000="Failed")+(TM!$M$2:$M$100000="Re-Test Failed")))</f>
        <v>0</v>
      </c>
      <c r="P8" s="536" cm="1">
        <f t="array" ref="P8">SUMPRODUCT((TM!$N$2:$N$100000=$B8)*((TM!$M$2:$M$100000="Blocked")))</f>
        <v>0</v>
      </c>
      <c r="Q8" s="536" cm="1">
        <f t="array" ref="Q8">SUMPRODUCT((TM!$N$2:$N$100000=$B8)*((TM!$M$2:$M$100000="Ready to test")+(TM!$M$2:$M$100000="Pending confirm")+(TM!$M$2:$M$100000="Testing")+(TM!$M$2:$M$100000="Re-Testing")+(TM!$M$2:$M$100000="In progress")))</f>
        <v>0</v>
      </c>
      <c r="R8" s="536" cm="1">
        <f t="array" ref="R8">SUMPRODUCT((PY!$C$3:$C$100000&lt;&gt;"")*(PY!$N$3:$N$100000=$B8))</f>
        <v>0</v>
      </c>
      <c r="S8" s="536" cm="1">
        <f t="array" ref="S8">SUMPRODUCT((PY!$N$3:$N$100000=$B8)*((PY!$M$3:$M$100000="Passed")+(PY!$M$3:$M$100000="Re-Test Passed")+(PY!$M$3:$M$100000="Pass")))</f>
        <v>0</v>
      </c>
      <c r="T8" s="536" cm="1">
        <f t="array" ref="T8">SUMPRODUCT((PY!$N$3:$N$100000=$B8)*((PY!$M$3:$M$100000="Failed")+(PY!$M$3:$M$100000="Re-Test Failed")))</f>
        <v>0</v>
      </c>
      <c r="U8" s="536" cm="1">
        <f t="array" ref="U8">SUMPRODUCT((PY!$N$3:$N$100000=$B8)*((PY!$M$3:$M$100000="Blocked")))</f>
        <v>0</v>
      </c>
      <c r="V8" s="536" cm="1">
        <f t="array" ref="V8">SUMPRODUCT((PY!$N$3:$N$100000=$B8)*((PY!$M$3:$M$100000="Ready to test")+(PY!$M$3:$M$100000="Pending confirm")+(PY!$M$3:$M$100000="Testing")+(PY!$M$3:$M$100000="Re-Testing")+(PY!$M$3:$M$100000="In progress")))</f>
        <v>0</v>
      </c>
      <c r="W8" s="537">
        <f>C8+H8+M8+R8</f>
        <v>0</v>
      </c>
      <c r="X8" s="537">
        <f>D8+I8+N8+S8</f>
        <v>0</v>
      </c>
      <c r="Y8" s="537">
        <f>E8+J8+O8+T8</f>
        <v>0</v>
      </c>
      <c r="Z8" s="537">
        <f>F8+K8+P8+U8</f>
        <v>0</v>
      </c>
      <c r="AA8" s="537">
        <f>G8+L8+Q8+V8</f>
        <v>0</v>
      </c>
    </row>
    <row r="9" spans="1:27" ht="13.5">
      <c r="B9" s="540">
        <v>46269</v>
      </c>
      <c r="C9" s="536" cm="1">
        <f t="array" ref="C9">SUMPRODUCT((EC!$C$2:$C$100000&lt;&gt;"")*(EC!$N$2:$N$100000=$B9))</f>
        <v>0</v>
      </c>
      <c r="D9" s="536" cm="1">
        <f t="array" ref="D9">SUMPRODUCT((EC!$N$2:$N$100000=$B9)*((EC!$M$2:$M$100000="Passed")+(EC!$M$2:$M$100000="Re-Test Passed")+(EC!$M$2:$M$100000="Pass")))</f>
        <v>0</v>
      </c>
      <c r="E9" s="536" cm="1">
        <f t="array" ref="E9">SUMPRODUCT((EC!$N$2:$N$100000=$B9)*((EC!$M$2:$M$100000="Failed")+(EC!$M$2:$M$100000="Re-Test Failed")))</f>
        <v>0</v>
      </c>
      <c r="F9" s="536" cm="1">
        <f t="array" ref="F9">SUMPRODUCT((EC!$N$2:$N$100000=$B9)*((EC!$M$2:$M$100000="Blocked")))</f>
        <v>0</v>
      </c>
      <c r="G9" s="536" cm="1">
        <f t="array" ref="G9">SUMPRODUCT((EC!$N$2:$N$100000=$B9)*((EC!$M$2:$M$100000="Ready to test")+(EC!$M$2:$M$100000="Pending confirm")+(EC!$M$2:$M$100000="Testing")+(EC!$M$2:$M$100000="Re-Testing")+(EC!$M$2:$M$100000="In progress")))</f>
        <v>0</v>
      </c>
      <c r="H9" s="536" cm="1">
        <f t="array" ref="H9">SUMPRODUCT((BE!$C$2:$C$100000&lt;&gt;"")*(BE!$N$2:$N$100000=$B9))</f>
        <v>0</v>
      </c>
      <c r="I9" s="536" cm="1">
        <f t="array" ref="I9">SUMPRODUCT((BE!$N$2:$N$100000=$B9)*((BE!$M$2:$M$100000="Passed")+(BE!$M$2:$M$100000="Re-Test Passed")+(BE!$M$2:$M$100000="Pass")))</f>
        <v>0</v>
      </c>
      <c r="J9" s="536" cm="1">
        <f t="array" ref="J9">SUMPRODUCT((BE!$N$2:$N$100000=$B9)*((BE!$M$2:$M$100000="Failed")+(BE!$M$2:$M$100000="Re-Test Failed")))</f>
        <v>0</v>
      </c>
      <c r="K9" s="536" cm="1">
        <f t="array" ref="K9">SUMPRODUCT((BE!$N$2:$N$100000=$B9)*((BE!$M$2:$M$100000="Blocked")))</f>
        <v>0</v>
      </c>
      <c r="L9" s="536" cm="1">
        <f t="array" ref="L9">SUMPRODUCT((BE!$N$2:$N$100000=$B9)*((BE!$M$2:$M$100000="Ready to test")+(BE!$M$2:$M$100000="Pending confirm")+(BE!$M$2:$M$100000="Testing")+(BE!$M$2:$M$100000="Re-Testing")+(BE!$M$2:$M$100000="In progress")))</f>
        <v>0</v>
      </c>
      <c r="M9" s="536" cm="1">
        <f t="array" ref="M9">SUMPRODUCT((TM!$C$2:$C$100000&lt;&gt;"")*(TM!$N$2:$N$100000=$B9))</f>
        <v>0</v>
      </c>
      <c r="N9" s="536" cm="1">
        <f t="array" ref="N9">SUMPRODUCT((TM!$N$2:$N$100000=$B9)*((TM!$M$2:$M$100000="Passed")+(TM!$M$2:$M$100000="Re-Test Passed")+(TM!$M$2:$M$100000="Pass")))</f>
        <v>0</v>
      </c>
      <c r="O9" s="536" cm="1">
        <f t="array" ref="O9">SUMPRODUCT((TM!$N$2:$N$100000=$B9)*((TM!$M$2:$M$100000="Failed")+(TM!$M$2:$M$100000="Re-Test Failed")))</f>
        <v>0</v>
      </c>
      <c r="P9" s="536" cm="1">
        <f t="array" ref="P9">SUMPRODUCT((TM!$N$2:$N$100000=$B9)*((TM!$M$2:$M$100000="Blocked")))</f>
        <v>0</v>
      </c>
      <c r="Q9" s="536" cm="1">
        <f t="array" ref="Q9">SUMPRODUCT((TM!$N$2:$N$100000=$B9)*((TM!$M$2:$M$100000="Ready to test")+(TM!$M$2:$M$100000="Pending confirm")+(TM!$M$2:$M$100000="Testing")+(TM!$M$2:$M$100000="Re-Testing")+(TM!$M$2:$M$100000="In progress")))</f>
        <v>0</v>
      </c>
      <c r="R9" s="536" cm="1">
        <f t="array" ref="R9">SUMPRODUCT((PY!$C$3:$C$100000&lt;&gt;"")*(PY!$N$3:$N$100000=$B9))</f>
        <v>0</v>
      </c>
      <c r="S9" s="536" cm="1">
        <f t="array" ref="S9">SUMPRODUCT((PY!$N$3:$N$100000=$B9)*((PY!$M$3:$M$100000="Passed")+(PY!$M$3:$M$100000="Re-Test Passed")+(PY!$M$3:$M$100000="Pass")))</f>
        <v>0</v>
      </c>
      <c r="T9" s="536" cm="1">
        <f t="array" ref="T9">SUMPRODUCT((PY!$N$3:$N$100000=$B9)*((PY!$M$3:$M$100000="Failed")+(PY!$M$3:$M$100000="Re-Test Failed")))</f>
        <v>0</v>
      </c>
      <c r="U9" s="536" cm="1">
        <f t="array" ref="U9">SUMPRODUCT((PY!$N$3:$N$100000=$B9)*((PY!$M$3:$M$100000="Blocked")))</f>
        <v>0</v>
      </c>
      <c r="V9" s="536" cm="1">
        <f t="array" ref="V9">SUMPRODUCT((PY!$N$3:$N$100000=$B9)*((PY!$M$3:$M$100000="Ready to test")+(PY!$M$3:$M$100000="Pending confirm")+(PY!$M$3:$M$100000="Testing")+(PY!$M$3:$M$100000="Re-Testing")+(PY!$M$3:$M$100000="In progress")))</f>
        <v>0</v>
      </c>
      <c r="W9" s="537">
        <f>C9+H9+M9+R9</f>
        <v>0</v>
      </c>
      <c r="X9" s="537">
        <f>D9+I9+N9+S9</f>
        <v>0</v>
      </c>
      <c r="Y9" s="537">
        <f>E9+J9+O9+T9</f>
        <v>0</v>
      </c>
      <c r="Z9" s="537">
        <f>F9+K9+P9+U9</f>
        <v>0</v>
      </c>
      <c r="AA9" s="537">
        <f>G9+L9+Q9+V9</f>
        <v>0</v>
      </c>
    </row>
    <row r="10" spans="1:27" ht="13.5">
      <c r="B10" s="540">
        <v>46270</v>
      </c>
      <c r="C10" s="536" cm="1">
        <f t="array" ref="C10">SUMPRODUCT((EC!$C$2:$C$100000&lt;&gt;"")*(EC!$N$2:$N$100000=$B10))</f>
        <v>0</v>
      </c>
      <c r="D10" s="536" cm="1">
        <f t="array" ref="D10">SUMPRODUCT((EC!$N$2:$N$100000=$B10)*((EC!$M$2:$M$100000="Passed")+(EC!$M$2:$M$100000="Re-Test Passed")+(EC!$M$2:$M$100000="Pass")))</f>
        <v>0</v>
      </c>
      <c r="E10" s="536" cm="1">
        <f t="array" ref="E10">SUMPRODUCT((EC!$N$2:$N$100000=$B10)*((EC!$M$2:$M$100000="Failed")+(EC!$M$2:$M$100000="Re-Test Failed")))</f>
        <v>0</v>
      </c>
      <c r="F10" s="536" cm="1">
        <f t="array" ref="F10">SUMPRODUCT((EC!$N$2:$N$100000=$B10)*((EC!$M$2:$M$100000="Blocked")))</f>
        <v>0</v>
      </c>
      <c r="G10" s="536" cm="1">
        <f t="array" ref="G10">SUMPRODUCT((EC!$N$2:$N$100000=$B10)*((EC!$M$2:$M$100000="Ready to test")+(EC!$M$2:$M$100000="Pending confirm")+(EC!$M$2:$M$100000="Testing")+(EC!$M$2:$M$100000="Re-Testing")+(EC!$M$2:$M$100000="In progress")))</f>
        <v>0</v>
      </c>
      <c r="H10" s="536" cm="1">
        <f t="array" ref="H10">SUMPRODUCT((BE!$C$2:$C$100000&lt;&gt;"")*(BE!$N$2:$N$100000=$B10))</f>
        <v>0</v>
      </c>
      <c r="I10" s="536" cm="1">
        <f t="array" ref="I10">SUMPRODUCT((BE!$N$2:$N$100000=$B10)*((BE!$M$2:$M$100000="Passed")+(BE!$M$2:$M$100000="Re-Test Passed")+(BE!$M$2:$M$100000="Pass")))</f>
        <v>0</v>
      </c>
      <c r="J10" s="536" cm="1">
        <f t="array" ref="J10">SUMPRODUCT((BE!$N$2:$N$100000=$B10)*((BE!$M$2:$M$100000="Failed")+(BE!$M$2:$M$100000="Re-Test Failed")))</f>
        <v>0</v>
      </c>
      <c r="K10" s="536" cm="1">
        <f t="array" ref="K10">SUMPRODUCT((BE!$N$2:$N$100000=$B10)*((BE!$M$2:$M$100000="Blocked")))</f>
        <v>0</v>
      </c>
      <c r="L10" s="536" cm="1">
        <f t="array" ref="L10">SUMPRODUCT((BE!$N$2:$N$100000=$B10)*((BE!$M$2:$M$100000="Ready to test")+(BE!$M$2:$M$100000="Pending confirm")+(BE!$M$2:$M$100000="Testing")+(BE!$M$2:$M$100000="Re-Testing")+(BE!$M$2:$M$100000="In progress")))</f>
        <v>0</v>
      </c>
      <c r="M10" s="536" cm="1">
        <f t="array" ref="M10">SUMPRODUCT((TM!$C$2:$C$100000&lt;&gt;"")*(TM!$N$2:$N$100000=$B10))</f>
        <v>0</v>
      </c>
      <c r="N10" s="536" cm="1">
        <f t="array" ref="N10">SUMPRODUCT((TM!$N$2:$N$100000=$B10)*((TM!$M$2:$M$100000="Passed")+(TM!$M$2:$M$100000="Re-Test Passed")+(TM!$M$2:$M$100000="Pass")))</f>
        <v>0</v>
      </c>
      <c r="O10" s="536" cm="1">
        <f t="array" ref="O10">SUMPRODUCT((TM!$N$2:$N$100000=$B10)*((TM!$M$2:$M$100000="Failed")+(TM!$M$2:$M$100000="Re-Test Failed")))</f>
        <v>0</v>
      </c>
      <c r="P10" s="536" cm="1">
        <f t="array" ref="P10">SUMPRODUCT((TM!$N$2:$N$100000=$B10)*((TM!$M$2:$M$100000="Blocked")))</f>
        <v>0</v>
      </c>
      <c r="Q10" s="536" cm="1">
        <f t="array" ref="Q10">SUMPRODUCT((TM!$N$2:$N$100000=$B10)*((TM!$M$2:$M$100000="Ready to test")+(TM!$M$2:$M$100000="Pending confirm")+(TM!$M$2:$M$100000="Testing")+(TM!$M$2:$M$100000="Re-Testing")+(TM!$M$2:$M$100000="In progress")))</f>
        <v>0</v>
      </c>
      <c r="R10" s="536" cm="1">
        <f t="array" ref="R10">SUMPRODUCT((PY!$C$3:$C$100000&lt;&gt;"")*(PY!$N$3:$N$100000=$B10))</f>
        <v>0</v>
      </c>
      <c r="S10" s="536" cm="1">
        <f t="array" ref="S10">SUMPRODUCT((PY!$N$3:$N$100000=$B10)*((PY!$M$3:$M$100000="Passed")+(PY!$M$3:$M$100000="Re-Test Passed")+(PY!$M$3:$M$100000="Pass")))</f>
        <v>0</v>
      </c>
      <c r="T10" s="536" cm="1">
        <f t="array" ref="T10">SUMPRODUCT((PY!$N$3:$N$100000=$B10)*((PY!$M$3:$M$100000="Failed")+(PY!$M$3:$M$100000="Re-Test Failed")))</f>
        <v>0</v>
      </c>
      <c r="U10" s="536" cm="1">
        <f t="array" ref="U10">SUMPRODUCT((PY!$N$3:$N$100000=$B10)*((PY!$M$3:$M$100000="Blocked")))</f>
        <v>0</v>
      </c>
      <c r="V10" s="536" cm="1">
        <f t="array" ref="V10">SUMPRODUCT((PY!$N$3:$N$100000=$B10)*((PY!$M$3:$M$100000="Ready to test")+(PY!$M$3:$M$100000="Pending confirm")+(PY!$M$3:$M$100000="Testing")+(PY!$M$3:$M$100000="Re-Testing")+(PY!$M$3:$M$100000="In progress")))</f>
        <v>0</v>
      </c>
      <c r="W10" s="537">
        <f>C10+H10+M10+R10</f>
        <v>0</v>
      </c>
      <c r="X10" s="537">
        <f>D10+I10+N10+S10</f>
        <v>0</v>
      </c>
      <c r="Y10" s="537">
        <f>E10+J10+O10+T10</f>
        <v>0</v>
      </c>
      <c r="Z10" s="537">
        <f>F10+K10+P10+U10</f>
        <v>0</v>
      </c>
      <c r="AA10" s="537">
        <f>G10+L10+Q10+V10</f>
        <v>0</v>
      </c>
    </row>
    <row r="11" spans="1:27" ht="13.5">
      <c r="B11" s="540">
        <v>46271</v>
      </c>
      <c r="C11" s="536" cm="1">
        <f t="array" ref="C11">SUMPRODUCT((EC!$C$2:$C$100000&lt;&gt;"")*(EC!$N$2:$N$100000=$B11))</f>
        <v>0</v>
      </c>
      <c r="D11" s="536" cm="1">
        <f t="array" ref="D11">SUMPRODUCT((EC!$N$2:$N$100000=$B11)*((EC!$M$2:$M$100000="Passed")+(EC!$M$2:$M$100000="Re-Test Passed")+(EC!$M$2:$M$100000="Pass")))</f>
        <v>0</v>
      </c>
      <c r="E11" s="536" cm="1">
        <f t="array" ref="E11">SUMPRODUCT((EC!$N$2:$N$100000=$B11)*((EC!$M$2:$M$100000="Failed")+(EC!$M$2:$M$100000="Re-Test Failed")))</f>
        <v>0</v>
      </c>
      <c r="F11" s="536" cm="1">
        <f t="array" ref="F11">SUMPRODUCT((EC!$N$2:$N$100000=$B11)*((EC!$M$2:$M$100000="Blocked")))</f>
        <v>0</v>
      </c>
      <c r="G11" s="536" cm="1">
        <f t="array" ref="G11">SUMPRODUCT((EC!$N$2:$N$100000=$B11)*((EC!$M$2:$M$100000="Ready to test")+(EC!$M$2:$M$100000="Pending confirm")+(EC!$M$2:$M$100000="Testing")+(EC!$M$2:$M$100000="Re-Testing")+(EC!$M$2:$M$100000="In progress")))</f>
        <v>0</v>
      </c>
      <c r="H11" s="536" cm="1">
        <f t="array" ref="H11">SUMPRODUCT((BE!$C$2:$C$100000&lt;&gt;"")*(BE!$N$2:$N$100000=$B11))</f>
        <v>0</v>
      </c>
      <c r="I11" s="536" cm="1">
        <f t="array" ref="I11">SUMPRODUCT((BE!$N$2:$N$100000=$B11)*((BE!$M$2:$M$100000="Passed")+(BE!$M$2:$M$100000="Re-Test Passed")+(BE!$M$2:$M$100000="Pass")))</f>
        <v>0</v>
      </c>
      <c r="J11" s="536" cm="1">
        <f t="array" ref="J11">SUMPRODUCT((BE!$N$2:$N$100000=$B11)*((BE!$M$2:$M$100000="Failed")+(BE!$M$2:$M$100000="Re-Test Failed")))</f>
        <v>0</v>
      </c>
      <c r="K11" s="536" cm="1">
        <f t="array" ref="K11">SUMPRODUCT((BE!$N$2:$N$100000=$B11)*((BE!$M$2:$M$100000="Blocked")))</f>
        <v>0</v>
      </c>
      <c r="L11" s="536" cm="1">
        <f t="array" ref="L11">SUMPRODUCT((BE!$N$2:$N$100000=$B11)*((BE!$M$2:$M$100000="Ready to test")+(BE!$M$2:$M$100000="Pending confirm")+(BE!$M$2:$M$100000="Testing")+(BE!$M$2:$M$100000="Re-Testing")+(BE!$M$2:$M$100000="In progress")))</f>
        <v>0</v>
      </c>
      <c r="M11" s="536" cm="1">
        <f t="array" ref="M11">SUMPRODUCT((TM!$C$2:$C$100000&lt;&gt;"")*(TM!$N$2:$N$100000=$B11))</f>
        <v>0</v>
      </c>
      <c r="N11" s="536" cm="1">
        <f t="array" ref="N11">SUMPRODUCT((TM!$N$2:$N$100000=$B11)*((TM!$M$2:$M$100000="Passed")+(TM!$M$2:$M$100000="Re-Test Passed")+(TM!$M$2:$M$100000="Pass")))</f>
        <v>0</v>
      </c>
      <c r="O11" s="536" cm="1">
        <f t="array" ref="O11">SUMPRODUCT((TM!$N$2:$N$100000=$B11)*((TM!$M$2:$M$100000="Failed")+(TM!$M$2:$M$100000="Re-Test Failed")))</f>
        <v>0</v>
      </c>
      <c r="P11" s="536" cm="1">
        <f t="array" ref="P11">SUMPRODUCT((TM!$N$2:$N$100000=$B11)*((TM!$M$2:$M$100000="Blocked")))</f>
        <v>0</v>
      </c>
      <c r="Q11" s="536" cm="1">
        <f t="array" ref="Q11">SUMPRODUCT((TM!$N$2:$N$100000=$B11)*((TM!$M$2:$M$100000="Ready to test")+(TM!$M$2:$M$100000="Pending confirm")+(TM!$M$2:$M$100000="Testing")+(TM!$M$2:$M$100000="Re-Testing")+(TM!$M$2:$M$100000="In progress")))</f>
        <v>0</v>
      </c>
      <c r="R11" s="536" cm="1">
        <f t="array" ref="R11">SUMPRODUCT((PY!$C$3:$C$100000&lt;&gt;"")*(PY!$N$3:$N$100000=$B11))</f>
        <v>0</v>
      </c>
      <c r="S11" s="536" cm="1">
        <f t="array" ref="S11">SUMPRODUCT((PY!$N$3:$N$100000=$B11)*((PY!$M$3:$M$100000="Passed")+(PY!$M$3:$M$100000="Re-Test Passed")+(PY!$M$3:$M$100000="Pass")))</f>
        <v>0</v>
      </c>
      <c r="T11" s="536" cm="1">
        <f t="array" ref="T11">SUMPRODUCT((PY!$N$3:$N$100000=$B11)*((PY!$M$3:$M$100000="Failed")+(PY!$M$3:$M$100000="Re-Test Failed")))</f>
        <v>0</v>
      </c>
      <c r="U11" s="536" cm="1">
        <f t="array" ref="U11">SUMPRODUCT((PY!$N$3:$N$100000=$B11)*((PY!$M$3:$M$100000="Blocked")))</f>
        <v>0</v>
      </c>
      <c r="V11" s="536" cm="1">
        <f t="array" ref="V11">SUMPRODUCT((PY!$N$3:$N$100000=$B11)*((PY!$M$3:$M$100000="Ready to test")+(PY!$M$3:$M$100000="Pending confirm")+(PY!$M$3:$M$100000="Testing")+(PY!$M$3:$M$100000="Re-Testing")+(PY!$M$3:$M$100000="In progress")))</f>
        <v>0</v>
      </c>
      <c r="W11" s="537">
        <f>C11+H11+M11+R11</f>
        <v>0</v>
      </c>
      <c r="X11" s="537">
        <f>D11+I11+N11+S11</f>
        <v>0</v>
      </c>
      <c r="Y11" s="537">
        <f>E11+J11+O11+T11</f>
        <v>0</v>
      </c>
      <c r="Z11" s="537">
        <f>F11+K11+P11+U11</f>
        <v>0</v>
      </c>
      <c r="AA11" s="537">
        <f>G11+L11+Q11+V11</f>
        <v>0</v>
      </c>
    </row>
    <row r="12" spans="1:27" ht="13.5">
      <c r="B12" s="540">
        <v>46272</v>
      </c>
      <c r="C12" s="536" cm="1">
        <f t="array" ref="C12">SUMPRODUCT((EC!$C$2:$C$100000&lt;&gt;"")*(EC!$N$2:$N$100000=$B12))</f>
        <v>0</v>
      </c>
      <c r="D12" s="536" cm="1">
        <f t="array" ref="D12">SUMPRODUCT((EC!$N$2:$N$100000=$B12)*((EC!$M$2:$M$100000="Passed")+(EC!$M$2:$M$100000="Re-Test Passed")+(EC!$M$2:$M$100000="Pass")))</f>
        <v>0</v>
      </c>
      <c r="E12" s="536" cm="1">
        <f t="array" ref="E12">SUMPRODUCT((EC!$N$2:$N$100000=$B12)*((EC!$M$2:$M$100000="Failed")+(EC!$M$2:$M$100000="Re-Test Failed")))</f>
        <v>0</v>
      </c>
      <c r="F12" s="536" cm="1">
        <f t="array" ref="F12">SUMPRODUCT((EC!$N$2:$N$100000=$B12)*((EC!$M$2:$M$100000="Blocked")))</f>
        <v>0</v>
      </c>
      <c r="G12" s="536" cm="1">
        <f t="array" ref="G12">SUMPRODUCT((EC!$N$2:$N$100000=$B12)*((EC!$M$2:$M$100000="Ready to test")+(EC!$M$2:$M$100000="Pending confirm")+(EC!$M$2:$M$100000="Testing")+(EC!$M$2:$M$100000="Re-Testing")+(EC!$M$2:$M$100000="In progress")))</f>
        <v>0</v>
      </c>
      <c r="H12" s="536" cm="1">
        <f t="array" ref="H12">SUMPRODUCT((BE!$C$2:$C$100000&lt;&gt;"")*(BE!$N$2:$N$100000=$B12))</f>
        <v>0</v>
      </c>
      <c r="I12" s="536" cm="1">
        <f t="array" ref="I12">SUMPRODUCT((BE!$N$2:$N$100000=$B12)*((BE!$M$2:$M$100000="Passed")+(BE!$M$2:$M$100000="Re-Test Passed")+(BE!$M$2:$M$100000="Pass")))</f>
        <v>0</v>
      </c>
      <c r="J12" s="536" cm="1">
        <f t="array" ref="J12">SUMPRODUCT((BE!$N$2:$N$100000=$B12)*((BE!$M$2:$M$100000="Failed")+(BE!$M$2:$M$100000="Re-Test Failed")))</f>
        <v>0</v>
      </c>
      <c r="K12" s="536" cm="1">
        <f t="array" ref="K12">SUMPRODUCT((BE!$N$2:$N$100000=$B12)*((BE!$M$2:$M$100000="Blocked")))</f>
        <v>0</v>
      </c>
      <c r="L12" s="536" cm="1">
        <f t="array" ref="L12">SUMPRODUCT((BE!$N$2:$N$100000=$B12)*((BE!$M$2:$M$100000="Ready to test")+(BE!$M$2:$M$100000="Pending confirm")+(BE!$M$2:$M$100000="Testing")+(BE!$M$2:$M$100000="Re-Testing")+(BE!$M$2:$M$100000="In progress")))</f>
        <v>0</v>
      </c>
      <c r="M12" s="536" cm="1">
        <f t="array" ref="M12">SUMPRODUCT((TM!$C$2:$C$100000&lt;&gt;"")*(TM!$N$2:$N$100000=$B12))</f>
        <v>0</v>
      </c>
      <c r="N12" s="536" cm="1">
        <f t="array" ref="N12">SUMPRODUCT((TM!$N$2:$N$100000=$B12)*((TM!$M$2:$M$100000="Passed")+(TM!$M$2:$M$100000="Re-Test Passed")+(TM!$M$2:$M$100000="Pass")))</f>
        <v>0</v>
      </c>
      <c r="O12" s="536" cm="1">
        <f t="array" ref="O12">SUMPRODUCT((TM!$N$2:$N$100000=$B12)*((TM!$M$2:$M$100000="Failed")+(TM!$M$2:$M$100000="Re-Test Failed")))</f>
        <v>0</v>
      </c>
      <c r="P12" s="536" cm="1">
        <f t="array" ref="P12">SUMPRODUCT((TM!$N$2:$N$100000=$B12)*((TM!$M$2:$M$100000="Blocked")))</f>
        <v>0</v>
      </c>
      <c r="Q12" s="536" cm="1">
        <f t="array" ref="Q12">SUMPRODUCT((TM!$N$2:$N$100000=$B12)*((TM!$M$2:$M$100000="Ready to test")+(TM!$M$2:$M$100000="Pending confirm")+(TM!$M$2:$M$100000="Testing")+(TM!$M$2:$M$100000="Re-Testing")+(TM!$M$2:$M$100000="In progress")))</f>
        <v>0</v>
      </c>
      <c r="R12" s="536" cm="1">
        <f t="array" ref="R12">SUMPRODUCT((PY!$C$3:$C$100000&lt;&gt;"")*(PY!$N$3:$N$100000=$B12))</f>
        <v>0</v>
      </c>
      <c r="S12" s="536" cm="1">
        <f t="array" ref="S12">SUMPRODUCT((PY!$N$3:$N$100000=$B12)*((PY!$M$3:$M$100000="Passed")+(PY!$M$3:$M$100000="Re-Test Passed")+(PY!$M$3:$M$100000="Pass")))</f>
        <v>0</v>
      </c>
      <c r="T12" s="536" cm="1">
        <f t="array" ref="T12">SUMPRODUCT((PY!$N$3:$N$100000=$B12)*((PY!$M$3:$M$100000="Failed")+(PY!$M$3:$M$100000="Re-Test Failed")))</f>
        <v>0</v>
      </c>
      <c r="U12" s="536" cm="1">
        <f t="array" ref="U12">SUMPRODUCT((PY!$N$3:$N$100000=$B12)*((PY!$M$3:$M$100000="Blocked")))</f>
        <v>0</v>
      </c>
      <c r="V12" s="536" cm="1">
        <f t="array" ref="V12">SUMPRODUCT((PY!$N$3:$N$100000=$B12)*((PY!$M$3:$M$100000="Ready to test")+(PY!$M$3:$M$100000="Pending confirm")+(PY!$M$3:$M$100000="Testing")+(PY!$M$3:$M$100000="Re-Testing")+(PY!$M$3:$M$100000="In progress")))</f>
        <v>0</v>
      </c>
      <c r="W12" s="537">
        <f>C12+H12+M12+R12</f>
        <v>0</v>
      </c>
      <c r="X12" s="537">
        <f>D12+I12+N12+S12</f>
        <v>0</v>
      </c>
      <c r="Y12" s="537">
        <f>E12+J12+O12+T12</f>
        <v>0</v>
      </c>
      <c r="Z12" s="537">
        <f>F12+K12+P12+U12</f>
        <v>0</v>
      </c>
      <c r="AA12" s="537">
        <f>G12+L12+Q12+V12</f>
        <v>0</v>
      </c>
    </row>
    <row r="13" spans="1:27" ht="13.5">
      <c r="B13" s="540">
        <v>46273</v>
      </c>
      <c r="C13" s="536" cm="1">
        <f t="array" ref="C13">SUMPRODUCT((EC!$C$2:$C$100000&lt;&gt;"")*(EC!$N$2:$N$100000=$B13))</f>
        <v>0</v>
      </c>
      <c r="D13" s="536" cm="1">
        <f t="array" ref="D13">SUMPRODUCT((EC!$N$2:$N$100000=$B13)*((EC!$M$2:$M$100000="Passed")+(EC!$M$2:$M$100000="Re-Test Passed")+(EC!$M$2:$M$100000="Pass")))</f>
        <v>0</v>
      </c>
      <c r="E13" s="536" cm="1">
        <f t="array" ref="E13">SUMPRODUCT((EC!$N$2:$N$100000=$B13)*((EC!$M$2:$M$100000="Failed")+(EC!$M$2:$M$100000="Re-Test Failed")))</f>
        <v>0</v>
      </c>
      <c r="F13" s="536" cm="1">
        <f t="array" ref="F13">SUMPRODUCT((EC!$N$2:$N$100000=$B13)*((EC!$M$2:$M$100000="Blocked")))</f>
        <v>0</v>
      </c>
      <c r="G13" s="536" cm="1">
        <f t="array" ref="G13">SUMPRODUCT((EC!$N$2:$N$100000=$B13)*((EC!$M$2:$M$100000="Ready to test")+(EC!$M$2:$M$100000="Pending confirm")+(EC!$M$2:$M$100000="Testing")+(EC!$M$2:$M$100000="Re-Testing")+(EC!$M$2:$M$100000="In progress")))</f>
        <v>0</v>
      </c>
      <c r="H13" s="536" cm="1">
        <f t="array" ref="H13">SUMPRODUCT((BE!$C$2:$C$100000&lt;&gt;"")*(BE!$N$2:$N$100000=$B13))</f>
        <v>0</v>
      </c>
      <c r="I13" s="536" cm="1">
        <f t="array" ref="I13">SUMPRODUCT((BE!$N$2:$N$100000=$B13)*((BE!$M$2:$M$100000="Passed")+(BE!$M$2:$M$100000="Re-Test Passed")+(BE!$M$2:$M$100000="Pass")))</f>
        <v>0</v>
      </c>
      <c r="J13" s="536" cm="1">
        <f t="array" ref="J13">SUMPRODUCT((BE!$N$2:$N$100000=$B13)*((BE!$M$2:$M$100000="Failed")+(BE!$M$2:$M$100000="Re-Test Failed")))</f>
        <v>0</v>
      </c>
      <c r="K13" s="536" cm="1">
        <f t="array" ref="K13">SUMPRODUCT((BE!$N$2:$N$100000=$B13)*((BE!$M$2:$M$100000="Blocked")))</f>
        <v>0</v>
      </c>
      <c r="L13" s="536" cm="1">
        <f t="array" ref="L13">SUMPRODUCT((BE!$N$2:$N$100000=$B13)*((BE!$M$2:$M$100000="Ready to test")+(BE!$M$2:$M$100000="Pending confirm")+(BE!$M$2:$M$100000="Testing")+(BE!$M$2:$M$100000="Re-Testing")+(BE!$M$2:$M$100000="In progress")))</f>
        <v>0</v>
      </c>
      <c r="M13" s="536" cm="1">
        <f t="array" ref="M13">SUMPRODUCT((TM!$C$2:$C$100000&lt;&gt;"")*(TM!$N$2:$N$100000=$B13))</f>
        <v>0</v>
      </c>
      <c r="N13" s="536" cm="1">
        <f t="array" ref="N13">SUMPRODUCT((TM!$N$2:$N$100000=$B13)*((TM!$M$2:$M$100000="Passed")+(TM!$M$2:$M$100000="Re-Test Passed")+(TM!$M$2:$M$100000="Pass")))</f>
        <v>0</v>
      </c>
      <c r="O13" s="536" cm="1">
        <f t="array" ref="O13">SUMPRODUCT((TM!$N$2:$N$100000=$B13)*((TM!$M$2:$M$100000="Failed")+(TM!$M$2:$M$100000="Re-Test Failed")))</f>
        <v>0</v>
      </c>
      <c r="P13" s="536" cm="1">
        <f t="array" ref="P13">SUMPRODUCT((TM!$N$2:$N$100000=$B13)*((TM!$M$2:$M$100000="Blocked")))</f>
        <v>0</v>
      </c>
      <c r="Q13" s="536" cm="1">
        <f t="array" ref="Q13">SUMPRODUCT((TM!$N$2:$N$100000=$B13)*((TM!$M$2:$M$100000="Ready to test")+(TM!$M$2:$M$100000="Pending confirm")+(TM!$M$2:$M$100000="Testing")+(TM!$M$2:$M$100000="Re-Testing")+(TM!$M$2:$M$100000="In progress")))</f>
        <v>0</v>
      </c>
      <c r="R13" s="536" cm="1">
        <f t="array" ref="R13">SUMPRODUCT((PY!$C$3:$C$100000&lt;&gt;"")*(PY!$N$3:$N$100000=$B13))</f>
        <v>0</v>
      </c>
      <c r="S13" s="536" cm="1">
        <f t="array" ref="S13">SUMPRODUCT((PY!$N$3:$N$100000=$B13)*((PY!$M$3:$M$100000="Passed")+(PY!$M$3:$M$100000="Re-Test Passed")+(PY!$M$3:$M$100000="Pass")))</f>
        <v>0</v>
      </c>
      <c r="T13" s="536" cm="1">
        <f t="array" ref="T13">SUMPRODUCT((PY!$N$3:$N$100000=$B13)*((PY!$M$3:$M$100000="Failed")+(PY!$M$3:$M$100000="Re-Test Failed")))</f>
        <v>0</v>
      </c>
      <c r="U13" s="536" cm="1">
        <f t="array" ref="U13">SUMPRODUCT((PY!$N$3:$N$100000=$B13)*((PY!$M$3:$M$100000="Blocked")))</f>
        <v>0</v>
      </c>
      <c r="V13" s="536" cm="1">
        <f t="array" ref="V13">SUMPRODUCT((PY!$N$3:$N$100000=$B13)*((PY!$M$3:$M$100000="Ready to test")+(PY!$M$3:$M$100000="Pending confirm")+(PY!$M$3:$M$100000="Testing")+(PY!$M$3:$M$100000="Re-Testing")+(PY!$M$3:$M$100000="In progress")))</f>
        <v>0</v>
      </c>
      <c r="W13" s="537">
        <f>C13+H13+M13+R13</f>
        <v>0</v>
      </c>
      <c r="X13" s="537">
        <f>D13+I13+N13+S13</f>
        <v>0</v>
      </c>
      <c r="Y13" s="537">
        <f>E13+J13+O13+T13</f>
        <v>0</v>
      </c>
      <c r="Z13" s="537">
        <f>F13+K13+P13+U13</f>
        <v>0</v>
      </c>
      <c r="AA13" s="537">
        <f>G13+L13+Q13+V13</f>
        <v>0</v>
      </c>
    </row>
    <row r="14" spans="1:27" ht="13.5">
      <c r="B14" s="540">
        <v>46274</v>
      </c>
      <c r="C14" s="536" cm="1">
        <f t="array" ref="C14">SUMPRODUCT((EC!$C$2:$C$100000&lt;&gt;"")*(EC!$N$2:$N$100000=$B14))</f>
        <v>0</v>
      </c>
      <c r="D14" s="536" cm="1">
        <f t="array" ref="D14">SUMPRODUCT((EC!$N$2:$N$100000=$B14)*((EC!$M$2:$M$100000="Passed")+(EC!$M$2:$M$100000="Re-Test Passed")+(EC!$M$2:$M$100000="Pass")))</f>
        <v>0</v>
      </c>
      <c r="E14" s="536" cm="1">
        <f t="array" ref="E14">SUMPRODUCT((EC!$N$2:$N$100000=$B14)*((EC!$M$2:$M$100000="Failed")+(EC!$M$2:$M$100000="Re-Test Failed")))</f>
        <v>0</v>
      </c>
      <c r="F14" s="536" cm="1">
        <f t="array" ref="F14">SUMPRODUCT((EC!$N$2:$N$100000=$B14)*((EC!$M$2:$M$100000="Blocked")))</f>
        <v>0</v>
      </c>
      <c r="G14" s="536" cm="1">
        <f t="array" ref="G14">SUMPRODUCT((EC!$N$2:$N$100000=$B14)*((EC!$M$2:$M$100000="Ready to test")+(EC!$M$2:$M$100000="Pending confirm")+(EC!$M$2:$M$100000="Testing")+(EC!$M$2:$M$100000="Re-Testing")+(EC!$M$2:$M$100000="In progress")))</f>
        <v>0</v>
      </c>
      <c r="H14" s="536" cm="1">
        <f t="array" ref="H14">SUMPRODUCT((BE!$C$2:$C$100000&lt;&gt;"")*(BE!$N$2:$N$100000=$B14))</f>
        <v>0</v>
      </c>
      <c r="I14" s="536" cm="1">
        <f t="array" ref="I14">SUMPRODUCT((BE!$N$2:$N$100000=$B14)*((BE!$M$2:$M$100000="Passed")+(BE!$M$2:$M$100000="Re-Test Passed")+(BE!$M$2:$M$100000="Pass")))</f>
        <v>0</v>
      </c>
      <c r="J14" s="536" cm="1">
        <f t="array" ref="J14">SUMPRODUCT((BE!$N$2:$N$100000=$B14)*((BE!$M$2:$M$100000="Failed")+(BE!$M$2:$M$100000="Re-Test Failed")))</f>
        <v>0</v>
      </c>
      <c r="K14" s="536" cm="1">
        <f t="array" ref="K14">SUMPRODUCT((BE!$N$2:$N$100000=$B14)*((BE!$M$2:$M$100000="Blocked")))</f>
        <v>0</v>
      </c>
      <c r="L14" s="536" cm="1">
        <f t="array" ref="L14">SUMPRODUCT((BE!$N$2:$N$100000=$B14)*((BE!$M$2:$M$100000="Ready to test")+(BE!$M$2:$M$100000="Pending confirm")+(BE!$M$2:$M$100000="Testing")+(BE!$M$2:$M$100000="Re-Testing")+(BE!$M$2:$M$100000="In progress")))</f>
        <v>0</v>
      </c>
      <c r="M14" s="536" cm="1">
        <f t="array" ref="M14">SUMPRODUCT((TM!$C$2:$C$100000&lt;&gt;"")*(TM!$N$2:$N$100000=$B14))</f>
        <v>0</v>
      </c>
      <c r="N14" s="536" cm="1">
        <f t="array" ref="N14">SUMPRODUCT((TM!$N$2:$N$100000=$B14)*((TM!$M$2:$M$100000="Passed")+(TM!$M$2:$M$100000="Re-Test Passed")+(TM!$M$2:$M$100000="Pass")))</f>
        <v>0</v>
      </c>
      <c r="O14" s="536" cm="1">
        <f t="array" ref="O14">SUMPRODUCT((TM!$N$2:$N$100000=$B14)*((TM!$M$2:$M$100000="Failed")+(TM!$M$2:$M$100000="Re-Test Failed")))</f>
        <v>0</v>
      </c>
      <c r="P14" s="536" cm="1">
        <f t="array" ref="P14">SUMPRODUCT((TM!$N$2:$N$100000=$B14)*((TM!$M$2:$M$100000="Blocked")))</f>
        <v>0</v>
      </c>
      <c r="Q14" s="536" cm="1">
        <f t="array" ref="Q14">SUMPRODUCT((TM!$N$2:$N$100000=$B14)*((TM!$M$2:$M$100000="Ready to test")+(TM!$M$2:$M$100000="Pending confirm")+(TM!$M$2:$M$100000="Testing")+(TM!$M$2:$M$100000="Re-Testing")+(TM!$M$2:$M$100000="In progress")))</f>
        <v>0</v>
      </c>
      <c r="R14" s="536" cm="1">
        <f t="array" ref="R14">SUMPRODUCT((PY!$C$3:$C$100000&lt;&gt;"")*(PY!$N$3:$N$100000=$B14))</f>
        <v>0</v>
      </c>
      <c r="S14" s="536" cm="1">
        <f t="array" ref="S14">SUMPRODUCT((PY!$N$3:$N$100000=$B14)*((PY!$M$3:$M$100000="Passed")+(PY!$M$3:$M$100000="Re-Test Passed")+(PY!$M$3:$M$100000="Pass")))</f>
        <v>0</v>
      </c>
      <c r="T14" s="536" cm="1">
        <f t="array" ref="T14">SUMPRODUCT((PY!$N$3:$N$100000=$B14)*((PY!$M$3:$M$100000="Failed")+(PY!$M$3:$M$100000="Re-Test Failed")))</f>
        <v>0</v>
      </c>
      <c r="U14" s="536" cm="1">
        <f t="array" ref="U14">SUMPRODUCT((PY!$N$3:$N$100000=$B14)*((PY!$M$3:$M$100000="Blocked")))</f>
        <v>0</v>
      </c>
      <c r="V14" s="536" cm="1">
        <f t="array" ref="V14">SUMPRODUCT((PY!$N$3:$N$100000=$B14)*((PY!$M$3:$M$100000="Ready to test")+(PY!$M$3:$M$100000="Pending confirm")+(PY!$M$3:$M$100000="Testing")+(PY!$M$3:$M$100000="Re-Testing")+(PY!$M$3:$M$100000="In progress")))</f>
        <v>0</v>
      </c>
      <c r="W14" s="537">
        <f>C14+H14+M14+R14</f>
        <v>0</v>
      </c>
      <c r="X14" s="537">
        <f>D14+I14+N14+S14</f>
        <v>0</v>
      </c>
      <c r="Y14" s="537">
        <f>E14+J14+O14+T14</f>
        <v>0</v>
      </c>
      <c r="Z14" s="537">
        <f>F14+K14+P14+U14</f>
        <v>0</v>
      </c>
      <c r="AA14" s="537">
        <f>G14+L14+Q14+V14</f>
        <v>0</v>
      </c>
    </row>
    <row r="15" spans="1:27" ht="13.5">
      <c r="B15" s="540">
        <v>46275</v>
      </c>
      <c r="C15" s="536" cm="1">
        <f t="array" ref="C15">SUMPRODUCT((EC!$C$2:$C$100000&lt;&gt;"")*(EC!$N$2:$N$100000=$B15))</f>
        <v>0</v>
      </c>
      <c r="D15" s="536" cm="1">
        <f t="array" ref="D15">SUMPRODUCT((EC!$N$2:$N$100000=$B15)*((EC!$M$2:$M$100000="Passed")+(EC!$M$2:$M$100000="Re-Test Passed")+(EC!$M$2:$M$100000="Pass")))</f>
        <v>0</v>
      </c>
      <c r="E15" s="536" cm="1">
        <f t="array" ref="E15">SUMPRODUCT((EC!$N$2:$N$100000=$B15)*((EC!$M$2:$M$100000="Failed")+(EC!$M$2:$M$100000="Re-Test Failed")))</f>
        <v>0</v>
      </c>
      <c r="F15" s="536" cm="1">
        <f t="array" ref="F15">SUMPRODUCT((EC!$N$2:$N$100000=$B15)*((EC!$M$2:$M$100000="Blocked")))</f>
        <v>0</v>
      </c>
      <c r="G15" s="536" cm="1">
        <f t="array" ref="G15">SUMPRODUCT((EC!$N$2:$N$100000=$B15)*((EC!$M$2:$M$100000="Ready to test")+(EC!$M$2:$M$100000="Pending confirm")+(EC!$M$2:$M$100000="Testing")+(EC!$M$2:$M$100000="Re-Testing")+(EC!$M$2:$M$100000="In progress")))</f>
        <v>0</v>
      </c>
      <c r="H15" s="536" cm="1">
        <f t="array" ref="H15">SUMPRODUCT((BE!$C$2:$C$100000&lt;&gt;"")*(BE!$N$2:$N$100000=$B15))</f>
        <v>0</v>
      </c>
      <c r="I15" s="536" cm="1">
        <f t="array" ref="I15">SUMPRODUCT((BE!$N$2:$N$100000=$B15)*((BE!$M$2:$M$100000="Passed")+(BE!$M$2:$M$100000="Re-Test Passed")+(BE!$M$2:$M$100000="Pass")))</f>
        <v>0</v>
      </c>
      <c r="J15" s="536" cm="1">
        <f t="array" ref="J15">SUMPRODUCT((BE!$N$2:$N$100000=$B15)*((BE!$M$2:$M$100000="Failed")+(BE!$M$2:$M$100000="Re-Test Failed")))</f>
        <v>0</v>
      </c>
      <c r="K15" s="536" cm="1">
        <f t="array" ref="K15">SUMPRODUCT((BE!$N$2:$N$100000=$B15)*((BE!$M$2:$M$100000="Blocked")))</f>
        <v>0</v>
      </c>
      <c r="L15" s="536" cm="1">
        <f t="array" ref="L15">SUMPRODUCT((BE!$N$2:$N$100000=$B15)*((BE!$M$2:$M$100000="Ready to test")+(BE!$M$2:$M$100000="Pending confirm")+(BE!$M$2:$M$100000="Testing")+(BE!$M$2:$M$100000="Re-Testing")+(BE!$M$2:$M$100000="In progress")))</f>
        <v>0</v>
      </c>
      <c r="M15" s="536" cm="1">
        <f t="array" ref="M15">SUMPRODUCT((TM!$C$2:$C$100000&lt;&gt;"")*(TM!$N$2:$N$100000=$B15))</f>
        <v>0</v>
      </c>
      <c r="N15" s="536" cm="1">
        <f t="array" ref="N15">SUMPRODUCT((TM!$N$2:$N$100000=$B15)*((TM!$M$2:$M$100000="Passed")+(TM!$M$2:$M$100000="Re-Test Passed")+(TM!$M$2:$M$100000="Pass")))</f>
        <v>0</v>
      </c>
      <c r="O15" s="536" cm="1">
        <f t="array" ref="O15">SUMPRODUCT((TM!$N$2:$N$100000=$B15)*((TM!$M$2:$M$100000="Failed")+(TM!$M$2:$M$100000="Re-Test Failed")))</f>
        <v>0</v>
      </c>
      <c r="P15" s="536" cm="1">
        <f t="array" ref="P15">SUMPRODUCT((TM!$N$2:$N$100000=$B15)*((TM!$M$2:$M$100000="Blocked")))</f>
        <v>0</v>
      </c>
      <c r="Q15" s="536" cm="1">
        <f t="array" ref="Q15">SUMPRODUCT((TM!$N$2:$N$100000=$B15)*((TM!$M$2:$M$100000="Ready to test")+(TM!$M$2:$M$100000="Pending confirm")+(TM!$M$2:$M$100000="Testing")+(TM!$M$2:$M$100000="Re-Testing")+(TM!$M$2:$M$100000="In progress")))</f>
        <v>0</v>
      </c>
      <c r="R15" s="536" cm="1">
        <f t="array" ref="R15">SUMPRODUCT((PY!$C$3:$C$100000&lt;&gt;"")*(PY!$N$3:$N$100000=$B15))</f>
        <v>0</v>
      </c>
      <c r="S15" s="536" cm="1">
        <f t="array" ref="S15">SUMPRODUCT((PY!$N$3:$N$100000=$B15)*((PY!$M$3:$M$100000="Passed")+(PY!$M$3:$M$100000="Re-Test Passed")+(PY!$M$3:$M$100000="Pass")))</f>
        <v>0</v>
      </c>
      <c r="T15" s="536" cm="1">
        <f t="array" ref="T15">SUMPRODUCT((PY!$N$3:$N$100000=$B15)*((PY!$M$3:$M$100000="Failed")+(PY!$M$3:$M$100000="Re-Test Failed")))</f>
        <v>0</v>
      </c>
      <c r="U15" s="536" cm="1">
        <f t="array" ref="U15">SUMPRODUCT((PY!$N$3:$N$100000=$B15)*((PY!$M$3:$M$100000="Blocked")))</f>
        <v>0</v>
      </c>
      <c r="V15" s="536" cm="1">
        <f t="array" ref="V15">SUMPRODUCT((PY!$N$3:$N$100000=$B15)*((PY!$M$3:$M$100000="Ready to test")+(PY!$M$3:$M$100000="Pending confirm")+(PY!$M$3:$M$100000="Testing")+(PY!$M$3:$M$100000="Re-Testing")+(PY!$M$3:$M$100000="In progress")))</f>
        <v>0</v>
      </c>
      <c r="W15" s="537">
        <f>C15+H15+M15+R15</f>
        <v>0</v>
      </c>
      <c r="X15" s="537">
        <f>D15+I15+N15+S15</f>
        <v>0</v>
      </c>
      <c r="Y15" s="537">
        <f>E15+J15+O15+T15</f>
        <v>0</v>
      </c>
      <c r="Z15" s="537">
        <f>F15+K15+P15+U15</f>
        <v>0</v>
      </c>
      <c r="AA15" s="537">
        <f>G15+L15+Q15+V15</f>
        <v>0</v>
      </c>
    </row>
    <row r="16" spans="1:27" ht="13.5">
      <c r="B16" s="540">
        <v>46276</v>
      </c>
      <c r="C16" s="536" cm="1">
        <f t="array" ref="C16">SUMPRODUCT((EC!$C$2:$C$100000&lt;&gt;"")*(EC!$N$2:$N$100000=$B16))</f>
        <v>0</v>
      </c>
      <c r="D16" s="536" cm="1">
        <f t="array" ref="D16">SUMPRODUCT((EC!$N$2:$N$100000=$B16)*((EC!$M$2:$M$100000="Passed")+(EC!$M$2:$M$100000="Re-Test Passed")+(EC!$M$2:$M$100000="Pass")))</f>
        <v>0</v>
      </c>
      <c r="E16" s="536" cm="1">
        <f t="array" ref="E16">SUMPRODUCT((EC!$N$2:$N$100000=$B16)*((EC!$M$2:$M$100000="Failed")+(EC!$M$2:$M$100000="Re-Test Failed")))</f>
        <v>0</v>
      </c>
      <c r="F16" s="536" cm="1">
        <f t="array" ref="F16">SUMPRODUCT((EC!$N$2:$N$100000=$B16)*((EC!$M$2:$M$100000="Blocked")))</f>
        <v>0</v>
      </c>
      <c r="G16" s="536" cm="1">
        <f t="array" ref="G16">SUMPRODUCT((EC!$N$2:$N$100000=$B16)*((EC!$M$2:$M$100000="Ready to test")+(EC!$M$2:$M$100000="Pending confirm")+(EC!$M$2:$M$100000="Testing")+(EC!$M$2:$M$100000="Re-Testing")+(EC!$M$2:$M$100000="In progress")))</f>
        <v>0</v>
      </c>
      <c r="H16" s="536" cm="1">
        <f t="array" ref="H16">SUMPRODUCT((BE!$C$2:$C$100000&lt;&gt;"")*(BE!$N$2:$N$100000=$B16))</f>
        <v>0</v>
      </c>
      <c r="I16" s="536" cm="1">
        <f t="array" ref="I16">SUMPRODUCT((BE!$N$2:$N$100000=$B16)*((BE!$M$2:$M$100000="Passed")+(BE!$M$2:$M$100000="Re-Test Passed")+(BE!$M$2:$M$100000="Pass")))</f>
        <v>0</v>
      </c>
      <c r="J16" s="536" cm="1">
        <f t="array" ref="J16">SUMPRODUCT((BE!$N$2:$N$100000=$B16)*((BE!$M$2:$M$100000="Failed")+(BE!$M$2:$M$100000="Re-Test Failed")))</f>
        <v>0</v>
      </c>
      <c r="K16" s="536" cm="1">
        <f t="array" ref="K16">SUMPRODUCT((BE!$N$2:$N$100000=$B16)*((BE!$M$2:$M$100000="Blocked")))</f>
        <v>0</v>
      </c>
      <c r="L16" s="536" cm="1">
        <f t="array" ref="L16">SUMPRODUCT((BE!$N$2:$N$100000=$B16)*((BE!$M$2:$M$100000="Ready to test")+(BE!$M$2:$M$100000="Pending confirm")+(BE!$M$2:$M$100000="Testing")+(BE!$M$2:$M$100000="Re-Testing")+(BE!$M$2:$M$100000="In progress")))</f>
        <v>0</v>
      </c>
      <c r="M16" s="536" cm="1">
        <f t="array" ref="M16">SUMPRODUCT((TM!$C$2:$C$100000&lt;&gt;"")*(TM!$N$2:$N$100000=$B16))</f>
        <v>0</v>
      </c>
      <c r="N16" s="536" cm="1">
        <f t="array" ref="N16">SUMPRODUCT((TM!$N$2:$N$100000=$B16)*((TM!$M$2:$M$100000="Passed")+(TM!$M$2:$M$100000="Re-Test Passed")+(TM!$M$2:$M$100000="Pass")))</f>
        <v>0</v>
      </c>
      <c r="O16" s="536" cm="1">
        <f t="array" ref="O16">SUMPRODUCT((TM!$N$2:$N$100000=$B16)*((TM!$M$2:$M$100000="Failed")+(TM!$M$2:$M$100000="Re-Test Failed")))</f>
        <v>0</v>
      </c>
      <c r="P16" s="536" cm="1">
        <f t="array" ref="P16">SUMPRODUCT((TM!$N$2:$N$100000=$B16)*((TM!$M$2:$M$100000="Blocked")))</f>
        <v>0</v>
      </c>
      <c r="Q16" s="536" cm="1">
        <f t="array" ref="Q16">SUMPRODUCT((TM!$N$2:$N$100000=$B16)*((TM!$M$2:$M$100000="Ready to test")+(TM!$M$2:$M$100000="Pending confirm")+(TM!$M$2:$M$100000="Testing")+(TM!$M$2:$M$100000="Re-Testing")+(TM!$M$2:$M$100000="In progress")))</f>
        <v>0</v>
      </c>
      <c r="R16" s="536" cm="1">
        <f t="array" ref="R16">SUMPRODUCT((PY!$C$3:$C$100000&lt;&gt;"")*(PY!$N$3:$N$100000=$B16))</f>
        <v>0</v>
      </c>
      <c r="S16" s="536" cm="1">
        <f t="array" ref="S16">SUMPRODUCT((PY!$N$3:$N$100000=$B16)*((PY!$M$3:$M$100000="Passed")+(PY!$M$3:$M$100000="Re-Test Passed")+(PY!$M$3:$M$100000="Pass")))</f>
        <v>0</v>
      </c>
      <c r="T16" s="536" cm="1">
        <f t="array" ref="T16">SUMPRODUCT((PY!$N$3:$N$100000=$B16)*((PY!$M$3:$M$100000="Failed")+(PY!$M$3:$M$100000="Re-Test Failed")))</f>
        <v>0</v>
      </c>
      <c r="U16" s="536" cm="1">
        <f t="array" ref="U16">SUMPRODUCT((PY!$N$3:$N$100000=$B16)*((PY!$M$3:$M$100000="Blocked")))</f>
        <v>0</v>
      </c>
      <c r="V16" s="536" cm="1">
        <f t="array" ref="V16">SUMPRODUCT((PY!$N$3:$N$100000=$B16)*((PY!$M$3:$M$100000="Ready to test")+(PY!$M$3:$M$100000="Pending confirm")+(PY!$M$3:$M$100000="Testing")+(PY!$M$3:$M$100000="Re-Testing")+(PY!$M$3:$M$100000="In progress")))</f>
        <v>0</v>
      </c>
      <c r="W16" s="537">
        <f>C16+H16+M16+R16</f>
        <v>0</v>
      </c>
      <c r="X16" s="537">
        <f>D16+I16+N16+S16</f>
        <v>0</v>
      </c>
      <c r="Y16" s="537">
        <f>E16+J16+O16+T16</f>
        <v>0</v>
      </c>
      <c r="Z16" s="537">
        <f>F16+K16+P16+U16</f>
        <v>0</v>
      </c>
      <c r="AA16" s="537">
        <f>G16+L16+Q16+V16</f>
        <v>0</v>
      </c>
    </row>
    <row r="17" spans="2:27" ht="13.5">
      <c r="B17" s="538" t="s">
        <v>6975</v>
      </c>
      <c r="C17" s="539">
        <f>SUM(C6:C16)</f>
        <v>17</v>
      </c>
      <c r="D17" s="539">
        <f>SUM(D6:D16)</f>
        <v>8</v>
      </c>
      <c r="E17" s="539">
        <f>SUM(E6:E16)</f>
        <v>7</v>
      </c>
      <c r="F17" s="539">
        <f>SUM(F6:F16)</f>
        <v>2</v>
      </c>
      <c r="G17" s="539">
        <f>SUM(G6:G16)</f>
        <v>0</v>
      </c>
      <c r="H17" s="539">
        <f>SUM(H6:H16)</f>
        <v>25</v>
      </c>
      <c r="I17" s="539">
        <f>SUM(I6:I16)</f>
        <v>6</v>
      </c>
      <c r="J17" s="539">
        <f>SUM(J6:J16)</f>
        <v>13</v>
      </c>
      <c r="K17" s="539">
        <f>SUM(K6:K16)</f>
        <v>5</v>
      </c>
      <c r="L17" s="539">
        <f>SUM(L6:L16)</f>
        <v>1</v>
      </c>
      <c r="M17" s="539">
        <f>SUM(M6:M16)</f>
        <v>22</v>
      </c>
      <c r="N17" s="539">
        <f>SUM(N6:N16)</f>
        <v>16</v>
      </c>
      <c r="O17" s="539">
        <f>SUM(O6:O16)</f>
        <v>5</v>
      </c>
      <c r="P17" s="539">
        <f>SUM(P6:P16)</f>
        <v>0</v>
      </c>
      <c r="Q17" s="539">
        <f>SUM(Q6:Q16)</f>
        <v>2</v>
      </c>
      <c r="R17" s="539">
        <f>SUM(R6:R16)</f>
        <v>23</v>
      </c>
      <c r="S17" s="539">
        <f>SUM(S6:S16)</f>
        <v>15</v>
      </c>
      <c r="T17" s="539">
        <f>SUM(T6:T16)</f>
        <v>6</v>
      </c>
      <c r="U17" s="539">
        <f>SUM(U6:U16)</f>
        <v>2</v>
      </c>
      <c r="V17" s="539">
        <f>SUM(V6:V16)</f>
        <v>0</v>
      </c>
      <c r="W17" s="539">
        <f>SUM(W6:W16)</f>
        <v>87</v>
      </c>
      <c r="X17" s="539">
        <f>SUM(X6:X16)</f>
        <v>45</v>
      </c>
      <c r="Y17" s="539">
        <f>SUM(Y6:Y16)</f>
        <v>31</v>
      </c>
      <c r="Z17" s="539">
        <f>SUM(Z6:Z16)</f>
        <v>9</v>
      </c>
      <c r="AA17" s="539">
        <f>SUM(AA6:AA16)</f>
        <v>3</v>
      </c>
    </row>
  </sheetData>
  <mergeCells count="8">
    <mergeCell ref="A1:AA1"/>
    <mergeCell ref="A2:AA2"/>
    <mergeCell ref="B4:B5"/>
    <mergeCell ref="C4:G4"/>
    <mergeCell ref="H4:L4"/>
    <mergeCell ref="M4:Q4"/>
    <mergeCell ref="R4:V4"/>
    <mergeCell ref="W4:AA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5946FAC856B9B44BAD519C371B668D0" ma:contentTypeVersion="9" ma:contentTypeDescription="Create a new document." ma:contentTypeScope="" ma:versionID="bdeec2b72d158d8603288d0cabccef04">
  <xsd:schema xmlns:xsd="http://www.w3.org/2001/XMLSchema" xmlns:xs="http://www.w3.org/2001/XMLSchema" xmlns:p="http://schemas.microsoft.com/office/2006/metadata/properties" xmlns:ns2="df754e9f-61b7-468b-8760-39422617e75c" xmlns:ns3="49f7c97e-bab0-41de-bbe9-f4e910f0a9ac" targetNamespace="http://schemas.microsoft.com/office/2006/metadata/properties" ma:root="true" ma:fieldsID="aead1afb71418651746a895c7726d1ac" ns2:_="" ns3:_="">
    <xsd:import namespace="df754e9f-61b7-468b-8760-39422617e75c"/>
    <xsd:import namespace="49f7c97e-bab0-41de-bbe9-f4e910f0a9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754e9f-61b7-468b-8760-39422617e7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ca56a5-f7a3-46b4-8333-1fd6a9d1a6b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f7c97e-bab0-41de-bbe9-f4e910f0a9a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2159049-643d-49fe-ae8d-61b73ab3e968}" ma:internalName="TaxCatchAll" ma:showField="CatchAllData" ma:web="49f7c97e-bab0-41de-bbe9-f4e910f0a9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9f7c97e-bab0-41de-bbe9-f4e910f0a9ac" xsi:nil="true"/>
    <lcf76f155ced4ddcb4097134ff3c332f xmlns="df754e9f-61b7-468b-8760-39422617e7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A808E2-A247-48D1-A749-95A408235D19}"/>
</file>

<file path=customXml/itemProps2.xml><?xml version="1.0" encoding="utf-8"?>
<ds:datastoreItem xmlns:ds="http://schemas.openxmlformats.org/officeDocument/2006/customXml" ds:itemID="{352FE81A-5DFD-4DAB-9EE0-CC433555D016}"/>
</file>

<file path=customXml/itemProps3.xml><?xml version="1.0" encoding="utf-8"?>
<ds:datastoreItem xmlns:ds="http://schemas.openxmlformats.org/officeDocument/2006/customXml" ds:itemID="{12277AE9-58DB-4599-AC39-5B8BE4FE3F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2026-06-23T07:04:27Z</dcterms:created>
  <dcterms:modified xsi:type="dcterms:W3CDTF">2026-09-02T13:51:28Z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0x01010085946FAC856B9B44BAD519C371B668D0</vt:lpwstr>
  </property>
  <property fmtid="{D5CDD505-2E9C-101B-9397-08002B2CF9AE}" pid="3" name="MediaServiceImageTags">
    <vt:lpwstr/>
  </property>
</Properties>
</file>