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eden\Documents\cur_work\phys_lab\semester_2\lab_2_10\"/>
    </mc:Choice>
  </mc:AlternateContent>
  <xr:revisionPtr revIDLastSave="0" documentId="13_ncr:1_{092D5670-99AE-4F87-B0DA-2CDA283F51DF}" xr6:coauthVersionLast="47" xr6:coauthVersionMax="47" xr10:uidLastSave="{00000000-0000-0000-0000-000000000000}"/>
  <bookViews>
    <workbookView xWindow="28680" yWindow="-120" windowWidth="29040" windowHeight="15720" xr2:uid="{FC1784ED-C5A5-4E94-82CE-46DA8ECF3FC7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1" l="1"/>
  <c r="B40" i="1"/>
  <c r="B41" i="1"/>
  <c r="B42" i="1"/>
  <c r="B43" i="1"/>
  <c r="B44" i="1"/>
  <c r="B45" i="1"/>
  <c r="B46" i="1"/>
  <c r="B47" i="1"/>
  <c r="B48" i="1"/>
  <c r="B49" i="1"/>
  <c r="B38" i="1"/>
  <c r="B25" i="1"/>
  <c r="B26" i="1"/>
  <c r="B27" i="1"/>
  <c r="B28" i="1"/>
  <c r="B29" i="1"/>
  <c r="B30" i="1"/>
  <c r="B31" i="1"/>
  <c r="B32" i="1"/>
  <c r="B33" i="1"/>
  <c r="B34" i="1"/>
  <c r="B35" i="1"/>
  <c r="B24" i="1"/>
  <c r="F27" i="1"/>
  <c r="F39" i="1"/>
  <c r="F40" i="1"/>
  <c r="F41" i="1"/>
  <c r="F42" i="1"/>
  <c r="F43" i="1"/>
  <c r="F44" i="1"/>
  <c r="F45" i="1"/>
  <c r="F46" i="1"/>
  <c r="F47" i="1"/>
  <c r="F48" i="1"/>
  <c r="F49" i="1"/>
  <c r="F38" i="1"/>
  <c r="E38" i="1"/>
  <c r="A39" i="1"/>
  <c r="A38" i="1"/>
  <c r="F25" i="1"/>
  <c r="F26" i="1"/>
  <c r="F28" i="1"/>
  <c r="F29" i="1"/>
  <c r="F30" i="1"/>
  <c r="F31" i="1"/>
  <c r="F32" i="1"/>
  <c r="F33" i="1"/>
  <c r="F34" i="1"/>
  <c r="F35" i="1"/>
  <c r="F24" i="1"/>
  <c r="E28" i="1"/>
  <c r="E27" i="1"/>
  <c r="E26" i="1"/>
  <c r="E25" i="1"/>
  <c r="E24" i="1"/>
  <c r="A24" i="1"/>
  <c r="D18" i="2"/>
  <c r="D19" i="2"/>
  <c r="D20" i="2"/>
  <c r="D21" i="2"/>
  <c r="D22" i="2"/>
  <c r="D23" i="2"/>
  <c r="D24" i="2"/>
  <c r="D25" i="2"/>
  <c r="D26" i="2"/>
  <c r="D27" i="2"/>
  <c r="D28" i="2"/>
  <c r="D17" i="2"/>
  <c r="D3" i="2"/>
  <c r="D4" i="2"/>
  <c r="D5" i="2"/>
  <c r="D6" i="2"/>
  <c r="D7" i="2"/>
  <c r="D8" i="2"/>
  <c r="D9" i="2"/>
  <c r="D10" i="2"/>
  <c r="D11" i="2"/>
  <c r="D12" i="2"/>
  <c r="D13" i="2"/>
  <c r="D2" i="2"/>
  <c r="H8" i="1"/>
  <c r="G15" i="1"/>
  <c r="G14" i="1"/>
  <c r="G13" i="1"/>
  <c r="G12" i="1"/>
  <c r="G11" i="1"/>
  <c r="G10" i="1"/>
  <c r="G9" i="1"/>
  <c r="G8" i="1"/>
  <c r="F12" i="1"/>
  <c r="F11" i="1"/>
  <c r="F10" i="1"/>
  <c r="F9" i="1"/>
  <c r="F8" i="1"/>
  <c r="D9" i="1"/>
  <c r="D8" i="1"/>
  <c r="C15" i="1"/>
  <c r="C14" i="1"/>
  <c r="C13" i="1"/>
  <c r="C12" i="1"/>
  <c r="C11" i="1"/>
  <c r="C10" i="1"/>
  <c r="C9" i="1"/>
  <c r="B8" i="1"/>
</calcChain>
</file>

<file path=xl/sharedStrings.xml><?xml version="1.0" encoding="utf-8"?>
<sst xmlns="http://schemas.openxmlformats.org/spreadsheetml/2006/main" count="19" uniqueCount="11">
  <si>
    <t>Uпр, В</t>
  </si>
  <si>
    <t>Iпр мА</t>
  </si>
  <si>
    <t>Uобр, В</t>
  </si>
  <si>
    <t>Iобр, мкА</t>
  </si>
  <si>
    <t>Iпр, мА</t>
  </si>
  <si>
    <t>№ опыта</t>
  </si>
  <si>
    <t>Прямое</t>
  </si>
  <si>
    <t>Обратное</t>
  </si>
  <si>
    <t>Электрическое смещение</t>
  </si>
  <si>
    <t>Диод кремниевый</t>
  </si>
  <si>
    <t>Диод германиевый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</si>
</sst>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2" xfId="0" applyFont="1" applyBorder="1"/>
    <xf numFmtId="0" fontId="0" fillId="0" borderId="6" xfId="0" applyBorder="1"/>
    <xf numFmtId="0" fontId="0" fillId="0" borderId="7" xfId="0" applyBorder="1"/>
    <xf numFmtId="2" fontId="0" fillId="0" borderId="4" xfId="0" applyNumberFormat="1" applyBorder="1"/>
    <xf numFmtId="2" fontId="0" fillId="0" borderId="5" xfId="0" applyNumberFormat="1" applyBorder="1"/>
    <xf numFmtId="164" fontId="0" fillId="0" borderId="3" xfId="0" applyNumberFormat="1" applyBorder="1"/>
    <xf numFmtId="164" fontId="0" fillId="0" borderId="1" xfId="0" applyNumberFormat="1" applyBorder="1"/>
    <xf numFmtId="2" fontId="0" fillId="0" borderId="3" xfId="0" applyNumberFormat="1" applyBorder="1"/>
    <xf numFmtId="2" fontId="0" fillId="0" borderId="1" xfId="0" applyNumberFormat="1" applyBorder="1"/>
    <xf numFmtId="11" fontId="0" fillId="0" borderId="1" xfId="0" applyNumberFormat="1" applyBorder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  <a:r>
              <a:rPr lang="ru-RU" baseline="0"/>
              <a:t> 1.1 ВАХ крениевого диода (прямая ветвть)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Лист1!$B$8:$B$19</c:f>
              <c:numCache>
                <c:formatCode>0.00</c:formatCode>
                <c:ptCount val="12"/>
                <c:pt idx="0">
                  <c:v>1.6999999999999999E-3</c:v>
                </c:pt>
                <c:pt idx="1">
                  <c:v>0.35899999999999999</c:v>
                </c:pt>
                <c:pt idx="2">
                  <c:v>0.45</c:v>
                </c:pt>
                <c:pt idx="3">
                  <c:v>0.47</c:v>
                </c:pt>
                <c:pt idx="4">
                  <c:v>0.498</c:v>
                </c:pt>
                <c:pt idx="5">
                  <c:v>0.54100000000000004</c:v>
                </c:pt>
                <c:pt idx="6">
                  <c:v>0.56899999999999995</c:v>
                </c:pt>
                <c:pt idx="7">
                  <c:v>0.59</c:v>
                </c:pt>
                <c:pt idx="8">
                  <c:v>0.61799999999999999</c:v>
                </c:pt>
                <c:pt idx="9">
                  <c:v>0.65500000000000003</c:v>
                </c:pt>
                <c:pt idx="10">
                  <c:v>0.66600000000000004</c:v>
                </c:pt>
                <c:pt idx="11">
                  <c:v>0.68</c:v>
                </c:pt>
              </c:numCache>
            </c:numRef>
          </c:xVal>
          <c:yVal>
            <c:numRef>
              <c:f>Лист1!$C$8:$C$19</c:f>
              <c:numCache>
                <c:formatCode>0.0000</c:formatCode>
                <c:ptCount val="12"/>
                <c:pt idx="0">
                  <c:v>0.03</c:v>
                </c:pt>
                <c:pt idx="1">
                  <c:v>1E-3</c:v>
                </c:pt>
                <c:pt idx="2">
                  <c:v>1.9E-3</c:v>
                </c:pt>
                <c:pt idx="3">
                  <c:v>6.9000000000000008E-3</c:v>
                </c:pt>
                <c:pt idx="4">
                  <c:v>1.3599999999999999E-2</c:v>
                </c:pt>
                <c:pt idx="5">
                  <c:v>4.19E-2</c:v>
                </c:pt>
                <c:pt idx="6">
                  <c:v>8.6400000000000005E-2</c:v>
                </c:pt>
                <c:pt idx="7">
                  <c:v>0.14990000000000001</c:v>
                </c:pt>
                <c:pt idx="8">
                  <c:v>0.29799999999999999</c:v>
                </c:pt>
                <c:pt idx="9">
                  <c:v>0.69799999999999995</c:v>
                </c:pt>
                <c:pt idx="10">
                  <c:v>0.86799999999999999</c:v>
                </c:pt>
                <c:pt idx="11">
                  <c:v>1.169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D3-4DE4-B4AC-10116FC32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305008"/>
        <c:axId val="654303568"/>
      </c:scatterChart>
      <c:valAx>
        <c:axId val="65430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U</a:t>
                </a:r>
                <a:r>
                  <a:rPr lang="ru-RU" b="1"/>
                  <a:t>пр</a:t>
                </a:r>
                <a:r>
                  <a:rPr lang="en-US" b="1"/>
                  <a:t>, </a:t>
                </a:r>
                <a:r>
                  <a:rPr lang="ru-RU" b="1"/>
                  <a:t>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4303568"/>
        <c:crosses val="autoZero"/>
        <c:crossBetween val="midCat"/>
      </c:valAx>
      <c:valAx>
        <c:axId val="6543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</a:t>
                </a:r>
                <a:r>
                  <a:rPr lang="ru-RU" b="1"/>
                  <a:t>пр</a:t>
                </a:r>
                <a:r>
                  <a:rPr lang="ru-RU" b="1" baseline="0"/>
                  <a:t> мА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430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1.2. ВАХ кремниевого диода (обратное</a:t>
            </a:r>
            <a:r>
              <a:rPr lang="ru-RU" baseline="0"/>
              <a:t> смещение)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Лист1!$D$8:$D$19</c:f>
              <c:numCache>
                <c:formatCode>0.00</c:formatCode>
                <c:ptCount val="12"/>
                <c:pt idx="0">
                  <c:v>-1.6999999999999999E-3</c:v>
                </c:pt>
                <c:pt idx="1">
                  <c:v>-3.6999999999999998E-2</c:v>
                </c:pt>
                <c:pt idx="2">
                  <c:v>-0.67900000000000005</c:v>
                </c:pt>
                <c:pt idx="3">
                  <c:v>-1.03</c:v>
                </c:pt>
                <c:pt idx="4">
                  <c:v>-2.0499999999999998</c:v>
                </c:pt>
                <c:pt idx="5">
                  <c:v>-3</c:v>
                </c:pt>
                <c:pt idx="6">
                  <c:v>-4.01</c:v>
                </c:pt>
                <c:pt idx="7">
                  <c:v>-5.01</c:v>
                </c:pt>
                <c:pt idx="8">
                  <c:v>-6.02</c:v>
                </c:pt>
                <c:pt idx="9">
                  <c:v>-7.05</c:v>
                </c:pt>
                <c:pt idx="10">
                  <c:v>-8.01</c:v>
                </c:pt>
                <c:pt idx="11">
                  <c:v>-9.0299999999999994</c:v>
                </c:pt>
              </c:numCache>
            </c:numRef>
          </c:xVal>
          <c:yVal>
            <c:numRef>
              <c:f>Лист1!$E$8:$E$19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-0.1</c:v>
                </c:pt>
                <c:pt idx="3">
                  <c:v>-0.1</c:v>
                </c:pt>
                <c:pt idx="4">
                  <c:v>-0.2</c:v>
                </c:pt>
                <c:pt idx="5">
                  <c:v>-0.3</c:v>
                </c:pt>
                <c:pt idx="6">
                  <c:v>-0.4</c:v>
                </c:pt>
                <c:pt idx="7">
                  <c:v>-0.5</c:v>
                </c:pt>
                <c:pt idx="8">
                  <c:v>-0.6</c:v>
                </c:pt>
                <c:pt idx="9">
                  <c:v>-0.7</c:v>
                </c:pt>
                <c:pt idx="10">
                  <c:v>-0.8</c:v>
                </c:pt>
                <c:pt idx="11">
                  <c:v>-0.9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A9-432D-B2F2-F52C45CCC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170656"/>
        <c:axId val="700169696"/>
      </c:scatterChart>
      <c:valAx>
        <c:axId val="70017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U</a:t>
                </a:r>
                <a:r>
                  <a:rPr lang="ru-RU" b="1"/>
                  <a:t>обр</a:t>
                </a:r>
                <a:r>
                  <a:rPr lang="en-US" b="1"/>
                  <a:t>, </a:t>
                </a:r>
                <a:r>
                  <a:rPr lang="ru-RU" b="1"/>
                  <a:t> 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0169696"/>
        <c:crosses val="autoZero"/>
        <c:crossBetween val="midCat"/>
      </c:valAx>
      <c:valAx>
        <c:axId val="7001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</a:t>
                </a:r>
                <a:r>
                  <a:rPr lang="ru-RU" b="1"/>
                  <a:t>об</a:t>
                </a:r>
                <a:r>
                  <a:rPr lang="en-US" b="1"/>
                  <a:t>, </a:t>
                </a:r>
                <a:r>
                  <a:rPr lang="ru-RU" b="1"/>
                  <a:t>мкА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017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  <a:r>
              <a:rPr lang="ru-RU" baseline="0"/>
              <a:t> 2.1. ВАХ германиевого диода (прямая ветвь)</a:t>
            </a:r>
            <a:endParaRPr lang="ru-RU"/>
          </a:p>
        </c:rich>
      </c:tx>
      <c:layout>
        <c:manualLayout>
          <c:xMode val="edge"/>
          <c:yMode val="edge"/>
          <c:x val="0.14700142935485774"/>
          <c:y val="2.36986870554163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Лист1!$F$8:$F$19</c:f>
              <c:numCache>
                <c:formatCode>General</c:formatCode>
                <c:ptCount val="12"/>
                <c:pt idx="0">
                  <c:v>1.6000000000000001E-3</c:v>
                </c:pt>
                <c:pt idx="1">
                  <c:v>2.1999999999999999E-2</c:v>
                </c:pt>
                <c:pt idx="2">
                  <c:v>4.0100000000000004E-2</c:v>
                </c:pt>
                <c:pt idx="3">
                  <c:v>8.3000000000000004E-2</c:v>
                </c:pt>
                <c:pt idx="4">
                  <c:v>0.106</c:v>
                </c:pt>
                <c:pt idx="5">
                  <c:v>0.127</c:v>
                </c:pt>
                <c:pt idx="6">
                  <c:v>0.14099999999999999</c:v>
                </c:pt>
                <c:pt idx="7">
                  <c:v>0.16900000000000001</c:v>
                </c:pt>
                <c:pt idx="8">
                  <c:v>0.191</c:v>
                </c:pt>
                <c:pt idx="9">
                  <c:v>0.22900000000000001</c:v>
                </c:pt>
                <c:pt idx="10">
                  <c:v>0.248</c:v>
                </c:pt>
                <c:pt idx="11">
                  <c:v>0.27500000000000002</c:v>
                </c:pt>
              </c:numCache>
            </c:numRef>
          </c:xVal>
          <c:yVal>
            <c:numRef>
              <c:f>Лист1!$G$8:$G$19</c:f>
              <c:numCache>
                <c:formatCode>General</c:formatCode>
                <c:ptCount val="12"/>
                <c:pt idx="0">
                  <c:v>1E-3</c:v>
                </c:pt>
                <c:pt idx="1">
                  <c:v>3.3999999999999998E-3</c:v>
                </c:pt>
                <c:pt idx="2">
                  <c:v>8.0000000000000002E-3</c:v>
                </c:pt>
                <c:pt idx="3">
                  <c:v>1.9E-2</c:v>
                </c:pt>
                <c:pt idx="4">
                  <c:v>5.04E-2</c:v>
                </c:pt>
                <c:pt idx="5">
                  <c:v>7.5200000000000003E-2</c:v>
                </c:pt>
                <c:pt idx="6">
                  <c:v>9.7099999999999992E-2</c:v>
                </c:pt>
                <c:pt idx="7">
                  <c:v>0.151</c:v>
                </c:pt>
                <c:pt idx="8">
                  <c:v>0.186</c:v>
                </c:pt>
                <c:pt idx="9">
                  <c:v>0.30199999999999999</c:v>
                </c:pt>
                <c:pt idx="10">
                  <c:v>0.373</c:v>
                </c:pt>
                <c:pt idx="11">
                  <c:v>0.49299999999999999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3D-4A11-8603-F407B217E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834576"/>
        <c:axId val="702835536"/>
      </c:scatterChart>
      <c:valAx>
        <c:axId val="70283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U</a:t>
                </a:r>
                <a:r>
                  <a:rPr lang="ru-RU" b="1"/>
                  <a:t>обр</a:t>
                </a:r>
                <a:r>
                  <a:rPr lang="en-US" b="1"/>
                  <a:t>,</a:t>
                </a:r>
                <a:r>
                  <a:rPr lang="en-US" b="1" baseline="0"/>
                  <a:t> </a:t>
                </a:r>
                <a:r>
                  <a:rPr lang="ru-RU" b="1" baseline="0"/>
                  <a:t>В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2835536"/>
        <c:crosses val="autoZero"/>
        <c:crossBetween val="midCat"/>
      </c:valAx>
      <c:valAx>
        <c:axId val="70283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</a:t>
                </a:r>
                <a:r>
                  <a:rPr lang="ru-RU" b="1"/>
                  <a:t>пр</a:t>
                </a:r>
                <a:r>
                  <a:rPr lang="en-US" b="1"/>
                  <a:t>, </a:t>
                </a:r>
                <a:r>
                  <a:rPr lang="ru-RU" b="1"/>
                  <a:t>мА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283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2.2.</a:t>
            </a:r>
            <a:r>
              <a:rPr lang="ru-RU" baseline="0"/>
              <a:t> ВАХ Германиевого диода (обратная ветвь)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Лист1!$H$8:$H$19</c:f>
              <c:numCache>
                <c:formatCode>General</c:formatCode>
                <c:ptCount val="12"/>
                <c:pt idx="0">
                  <c:v>-0.15000000000000002</c:v>
                </c:pt>
                <c:pt idx="1">
                  <c:v>-1.02</c:v>
                </c:pt>
                <c:pt idx="2">
                  <c:v>-2.02</c:v>
                </c:pt>
                <c:pt idx="3">
                  <c:v>-3.09</c:v>
                </c:pt>
                <c:pt idx="4">
                  <c:v>-4.07</c:v>
                </c:pt>
                <c:pt idx="5">
                  <c:v>-5</c:v>
                </c:pt>
                <c:pt idx="6">
                  <c:v>-6.01</c:v>
                </c:pt>
                <c:pt idx="7">
                  <c:v>-7.03</c:v>
                </c:pt>
                <c:pt idx="8">
                  <c:v>-8.06</c:v>
                </c:pt>
                <c:pt idx="9">
                  <c:v>-9.01</c:v>
                </c:pt>
                <c:pt idx="10">
                  <c:v>-10</c:v>
                </c:pt>
                <c:pt idx="11">
                  <c:v>-11.05</c:v>
                </c:pt>
              </c:numCache>
            </c:numRef>
          </c:xVal>
          <c:yVal>
            <c:numRef>
              <c:f>Лист1!$I$8:$I$19</c:f>
              <c:numCache>
                <c:formatCode>General</c:formatCode>
                <c:ptCount val="12"/>
                <c:pt idx="0">
                  <c:v>-0.3</c:v>
                </c:pt>
                <c:pt idx="1">
                  <c:v>-0.7</c:v>
                </c:pt>
                <c:pt idx="2">
                  <c:v>-0.78</c:v>
                </c:pt>
                <c:pt idx="3">
                  <c:v>-8.5</c:v>
                </c:pt>
                <c:pt idx="4">
                  <c:v>-9</c:v>
                </c:pt>
                <c:pt idx="5">
                  <c:v>-9.5</c:v>
                </c:pt>
                <c:pt idx="6">
                  <c:v>-10</c:v>
                </c:pt>
                <c:pt idx="7">
                  <c:v>-10.5</c:v>
                </c:pt>
                <c:pt idx="8">
                  <c:v>-11</c:v>
                </c:pt>
                <c:pt idx="9">
                  <c:v>-11.5</c:v>
                </c:pt>
                <c:pt idx="10">
                  <c:v>-12</c:v>
                </c:pt>
                <c:pt idx="11">
                  <c:v>-12.5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F9-4894-A9A3-01CAB7780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760512"/>
        <c:axId val="540757632"/>
      </c:scatterChart>
      <c:valAx>
        <c:axId val="54076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757632"/>
        <c:crosses val="autoZero"/>
        <c:crossBetween val="midCat"/>
      </c:valAx>
      <c:valAx>
        <c:axId val="54075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76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Лист1!$E$24:$E$35</c:f>
              <c:numCache>
                <c:formatCode>General</c:formatCode>
                <c:ptCount val="12"/>
                <c:pt idx="0">
                  <c:v>1.6000000000000001E-3</c:v>
                </c:pt>
                <c:pt idx="1">
                  <c:v>2.1999999999999999E-2</c:v>
                </c:pt>
                <c:pt idx="2">
                  <c:v>4.0100000000000004E-2</c:v>
                </c:pt>
                <c:pt idx="3">
                  <c:v>8.3000000000000004E-2</c:v>
                </c:pt>
                <c:pt idx="4">
                  <c:v>0.106</c:v>
                </c:pt>
                <c:pt idx="5">
                  <c:v>0.127</c:v>
                </c:pt>
                <c:pt idx="6">
                  <c:v>0.14099999999999999</c:v>
                </c:pt>
                <c:pt idx="7">
                  <c:v>0.16900000000000001</c:v>
                </c:pt>
                <c:pt idx="8">
                  <c:v>0.191</c:v>
                </c:pt>
                <c:pt idx="9">
                  <c:v>0.22900000000000001</c:v>
                </c:pt>
                <c:pt idx="10">
                  <c:v>0.248</c:v>
                </c:pt>
                <c:pt idx="11">
                  <c:v>0.27500000000000002</c:v>
                </c:pt>
              </c:numCache>
            </c:numRef>
          </c:xVal>
          <c:yVal>
            <c:numRef>
              <c:f>Лист1!$F$24:$F$35</c:f>
              <c:numCache>
                <c:formatCode>General</c:formatCode>
                <c:ptCount val="12"/>
                <c:pt idx="0">
                  <c:v>7.9837287857125188E-4</c:v>
                </c:pt>
                <c:pt idx="1">
                  <c:v>1.6783756954056418E-2</c:v>
                </c:pt>
                <c:pt idx="2">
                  <c:v>4.6493324679665271E-2</c:v>
                </c:pt>
                <c:pt idx="3">
                  <c:v>0</c:v>
                </c:pt>
                <c:pt idx="4">
                  <c:v>0.74306648165926736</c:v>
                </c:pt>
                <c:pt idx="5">
                  <c:v>1.6903804361118433</c:v>
                </c:pt>
                <c:pt idx="6">
                  <c:v>2.91474094339863</c:v>
                </c:pt>
                <c:pt idx="7">
                  <c:v>8.6373206162019933</c:v>
                </c:pt>
                <c:pt idx="8">
                  <c:v>20.251439569683676</c:v>
                </c:pt>
                <c:pt idx="9">
                  <c:v>88.158464942456945</c:v>
                </c:pt>
                <c:pt idx="10">
                  <c:v>183.90643768144716</c:v>
                </c:pt>
                <c:pt idx="11">
                  <c:v>522.82866239740383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3F-4DAC-954C-6F04BACB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813888"/>
        <c:axId val="319583440"/>
      </c:scatterChart>
      <c:valAx>
        <c:axId val="70181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583440"/>
        <c:crosses val="autoZero"/>
        <c:crossBetween val="midCat"/>
      </c:valAx>
      <c:valAx>
        <c:axId val="31958344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181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обр германий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Лист1!$E$38:$E$49</c:f>
              <c:numCache>
                <c:formatCode>General</c:formatCode>
                <c:ptCount val="12"/>
                <c:pt idx="0">
                  <c:v>-0.15000000000000002</c:v>
                </c:pt>
                <c:pt idx="1">
                  <c:v>-1.02</c:v>
                </c:pt>
                <c:pt idx="2">
                  <c:v>-2.02</c:v>
                </c:pt>
                <c:pt idx="3">
                  <c:v>-3.09</c:v>
                </c:pt>
                <c:pt idx="4">
                  <c:v>-4.07</c:v>
                </c:pt>
                <c:pt idx="5">
                  <c:v>-5</c:v>
                </c:pt>
                <c:pt idx="6">
                  <c:v>-6.01</c:v>
                </c:pt>
                <c:pt idx="7">
                  <c:v>-7.03</c:v>
                </c:pt>
                <c:pt idx="8">
                  <c:v>-8.06</c:v>
                </c:pt>
                <c:pt idx="9">
                  <c:v>-9.01</c:v>
                </c:pt>
                <c:pt idx="10">
                  <c:v>-10</c:v>
                </c:pt>
                <c:pt idx="11">
                  <c:v>-11.05</c:v>
                </c:pt>
              </c:numCache>
            </c:numRef>
          </c:xVal>
          <c:yVal>
            <c:numRef>
              <c:f>Лист1!$F$38:$F$49</c:f>
              <c:numCache>
                <c:formatCode>General</c:formatCode>
                <c:ptCount val="12"/>
                <c:pt idx="0">
                  <c:v>-1.2462319749521547E-2</c:v>
                </c:pt>
                <c:pt idx="1">
                  <c:v>-1.2500000000000001E-2</c:v>
                </c:pt>
                <c:pt idx="2">
                  <c:v>-1.2500000000000001E-2</c:v>
                </c:pt>
                <c:pt idx="3">
                  <c:v>-1.2500000000000001E-2</c:v>
                </c:pt>
                <c:pt idx="4">
                  <c:v>-1.2500000000000001E-2</c:v>
                </c:pt>
                <c:pt idx="5">
                  <c:v>-1.2500000000000001E-2</c:v>
                </c:pt>
                <c:pt idx="6">
                  <c:v>-1.2500000000000001E-2</c:v>
                </c:pt>
                <c:pt idx="7">
                  <c:v>-1.2500000000000001E-2</c:v>
                </c:pt>
                <c:pt idx="8">
                  <c:v>-1.2500000000000001E-2</c:v>
                </c:pt>
                <c:pt idx="9">
                  <c:v>-1.2500000000000001E-2</c:v>
                </c:pt>
                <c:pt idx="10">
                  <c:v>-1.2500000000000001E-2</c:v>
                </c:pt>
                <c:pt idx="11">
                  <c:v>-1.2500000000000001E-2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70-41BB-99D1-9A545C9B9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08416"/>
        <c:axId val="536908896"/>
      </c:scatterChart>
      <c:valAx>
        <c:axId val="53690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6908896"/>
        <c:crosses val="autoZero"/>
        <c:crossBetween val="midCat"/>
      </c:valAx>
      <c:valAx>
        <c:axId val="53690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690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обр кремний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Лист1!$A$38:$A$49</c:f>
              <c:numCache>
                <c:formatCode>0.00</c:formatCode>
                <c:ptCount val="12"/>
                <c:pt idx="0">
                  <c:v>-1.6999999999999999E-3</c:v>
                </c:pt>
                <c:pt idx="1">
                  <c:v>-3.6999999999999998E-2</c:v>
                </c:pt>
                <c:pt idx="2">
                  <c:v>-0.67900000000000005</c:v>
                </c:pt>
                <c:pt idx="3">
                  <c:v>-1.03</c:v>
                </c:pt>
                <c:pt idx="4">
                  <c:v>-2.0499999999999998</c:v>
                </c:pt>
                <c:pt idx="5">
                  <c:v>-3</c:v>
                </c:pt>
                <c:pt idx="6">
                  <c:v>-4.01</c:v>
                </c:pt>
                <c:pt idx="7">
                  <c:v>-5.01</c:v>
                </c:pt>
                <c:pt idx="8">
                  <c:v>-6.02</c:v>
                </c:pt>
                <c:pt idx="9">
                  <c:v>-7.05</c:v>
                </c:pt>
                <c:pt idx="10">
                  <c:v>-8.01</c:v>
                </c:pt>
                <c:pt idx="11">
                  <c:v>-9.0299999999999994</c:v>
                </c:pt>
              </c:numCache>
            </c:numRef>
          </c:xVal>
          <c:yVal>
            <c:numRef>
              <c:f>Лист1!$B$38:$B$49</c:f>
              <c:numCache>
                <c:formatCode>General</c:formatCode>
                <c:ptCount val="12"/>
                <c:pt idx="0">
                  <c:v>-5.7299046189169468E-5</c:v>
                </c:pt>
                <c:pt idx="1">
                  <c:v>-6.8499621494288142E-4</c:v>
                </c:pt>
                <c:pt idx="2">
                  <c:v>-8.9999999999650505E-4</c:v>
                </c:pt>
                <c:pt idx="3">
                  <c:v>-8.9999999999999998E-4</c:v>
                </c:pt>
                <c:pt idx="4">
                  <c:v>-8.9999999999999998E-4</c:v>
                </c:pt>
                <c:pt idx="5">
                  <c:v>-8.9999999999999998E-4</c:v>
                </c:pt>
                <c:pt idx="6">
                  <c:v>-8.9999999999999998E-4</c:v>
                </c:pt>
                <c:pt idx="7">
                  <c:v>-8.9999999999999998E-4</c:v>
                </c:pt>
                <c:pt idx="8">
                  <c:v>-8.9999999999999998E-4</c:v>
                </c:pt>
                <c:pt idx="9">
                  <c:v>-8.9999999999999998E-4</c:v>
                </c:pt>
                <c:pt idx="10">
                  <c:v>-8.9999999999999998E-4</c:v>
                </c:pt>
                <c:pt idx="11">
                  <c:v>-8.9999999999999998E-4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36-49A3-9A0F-213C5A925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510720"/>
        <c:axId val="697511680"/>
      </c:scatterChart>
      <c:valAx>
        <c:axId val="69751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7511680"/>
        <c:crosses val="autoZero"/>
        <c:crossBetween val="midCat"/>
      </c:valAx>
      <c:valAx>
        <c:axId val="69751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751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-1</xdr:colOff>
      <xdr:row>2</xdr:row>
      <xdr:rowOff>4761</xdr:rowOff>
    </xdr:from>
    <xdr:to>
      <xdr:col>19</xdr:col>
      <xdr:colOff>54427</xdr:colOff>
      <xdr:row>18</xdr:row>
      <xdr:rowOff>190499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A0FE006-D265-1B1F-BBA0-7C9CCA6F0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1358</xdr:colOff>
      <xdr:row>1</xdr:row>
      <xdr:rowOff>167368</xdr:rowOff>
    </xdr:from>
    <xdr:to>
      <xdr:col>29</xdr:col>
      <xdr:colOff>612320</xdr:colOff>
      <xdr:row>19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B480D92-F9FE-DE82-9123-B54545C36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170089</xdr:colOff>
      <xdr:row>35</xdr:row>
      <xdr:rowOff>36739</xdr:rowOff>
    </xdr:from>
    <xdr:to>
      <xdr:col>23</xdr:col>
      <xdr:colOff>231321</xdr:colOff>
      <xdr:row>52</xdr:row>
      <xdr:rowOff>13607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3E11979-2DEF-14F2-DEE5-13FC49CB5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218915</xdr:colOff>
      <xdr:row>19</xdr:row>
      <xdr:rowOff>47944</xdr:rowOff>
    </xdr:from>
    <xdr:to>
      <xdr:col>23</xdr:col>
      <xdr:colOff>300158</xdr:colOff>
      <xdr:row>34</xdr:row>
      <xdr:rowOff>147277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1538651-E42A-2F75-E864-DBAC6302C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293189</xdr:colOff>
      <xdr:row>20</xdr:row>
      <xdr:rowOff>115296</xdr:rowOff>
    </xdr:from>
    <xdr:to>
      <xdr:col>13</xdr:col>
      <xdr:colOff>497838</xdr:colOff>
      <xdr:row>35</xdr:row>
      <xdr:rowOff>996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9A7CE780-2712-80C6-8D36-E3807FEBC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106888</xdr:colOff>
      <xdr:row>58</xdr:row>
      <xdr:rowOff>101974</xdr:rowOff>
    </xdr:from>
    <xdr:to>
      <xdr:col>20</xdr:col>
      <xdr:colOff>421945</xdr:colOff>
      <xdr:row>72</xdr:row>
      <xdr:rowOff>178174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199A9473-DA81-4D24-BFD1-13D3AADD4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603298</xdr:colOff>
      <xdr:row>19</xdr:row>
      <xdr:rowOff>108859</xdr:rowOff>
    </xdr:from>
    <xdr:to>
      <xdr:col>31</xdr:col>
      <xdr:colOff>503465</xdr:colOff>
      <xdr:row>40</xdr:row>
      <xdr:rowOff>13609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14822719-C724-5826-A0CD-2B3059CD4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86F01-39F7-438B-A474-65CFA43D04AB}">
  <dimension ref="A1:I49"/>
  <sheetViews>
    <sheetView tabSelected="1" zoomScale="70" zoomScaleNormal="70" workbookViewId="0">
      <selection activeCell="AJ21" sqref="AJ21"/>
    </sheetView>
  </sheetViews>
  <sheetFormatPr defaultRowHeight="15" x14ac:dyDescent="0.25"/>
  <cols>
    <col min="2" max="2" width="10.42578125" customWidth="1"/>
    <col min="5" max="5" width="9.85546875" customWidth="1"/>
    <col min="9" max="9" width="10.85546875" customWidth="1"/>
  </cols>
  <sheetData>
    <row r="1" spans="1:9" ht="16.5" customHeight="1" x14ac:dyDescent="0.25"/>
    <row r="4" spans="1:9" x14ac:dyDescent="0.25">
      <c r="A4" s="1"/>
      <c r="B4" s="15" t="s">
        <v>9</v>
      </c>
      <c r="C4" s="15"/>
      <c r="D4" s="15"/>
      <c r="E4" s="15"/>
      <c r="F4" s="15" t="s">
        <v>10</v>
      </c>
      <c r="G4" s="15"/>
      <c r="H4" s="15"/>
      <c r="I4" s="15"/>
    </row>
    <row r="5" spans="1:9" x14ac:dyDescent="0.25">
      <c r="A5" s="1"/>
      <c r="B5" s="15" t="s">
        <v>8</v>
      </c>
      <c r="C5" s="15"/>
      <c r="D5" s="15"/>
      <c r="E5" s="15"/>
      <c r="F5" s="15" t="s">
        <v>8</v>
      </c>
      <c r="G5" s="15"/>
      <c r="H5" s="15"/>
      <c r="I5" s="15"/>
    </row>
    <row r="6" spans="1:9" x14ac:dyDescent="0.25">
      <c r="A6" s="1"/>
      <c r="B6" s="15" t="s">
        <v>6</v>
      </c>
      <c r="C6" s="15"/>
      <c r="D6" s="15" t="s">
        <v>7</v>
      </c>
      <c r="E6" s="15"/>
      <c r="F6" s="15" t="s">
        <v>6</v>
      </c>
      <c r="G6" s="15"/>
      <c r="H6" s="15" t="s">
        <v>7</v>
      </c>
      <c r="I6" s="15"/>
    </row>
    <row r="7" spans="1:9" ht="15.75" thickBot="1" x14ac:dyDescent="0.3">
      <c r="A7" s="3" t="s">
        <v>5</v>
      </c>
      <c r="B7" s="3" t="s">
        <v>0</v>
      </c>
      <c r="C7" s="3" t="s">
        <v>1</v>
      </c>
      <c r="D7" s="3" t="s">
        <v>2</v>
      </c>
      <c r="E7" s="3" t="s">
        <v>3</v>
      </c>
      <c r="F7" s="3" t="s">
        <v>0</v>
      </c>
      <c r="G7" s="3" t="s">
        <v>4</v>
      </c>
      <c r="H7" s="3" t="s">
        <v>2</v>
      </c>
      <c r="I7" s="3" t="s">
        <v>3</v>
      </c>
    </row>
    <row r="8" spans="1:9" x14ac:dyDescent="0.25">
      <c r="A8" s="4">
        <v>1</v>
      </c>
      <c r="B8" s="6">
        <f>1.7 * 10^-3</f>
        <v>1.6999999999999999E-3</v>
      </c>
      <c r="C8" s="8">
        <v>0.03</v>
      </c>
      <c r="D8" s="10">
        <f>-1.7*10^-3</f>
        <v>-1.6999999999999999E-3</v>
      </c>
      <c r="E8" s="2">
        <v>0</v>
      </c>
      <c r="F8" s="2">
        <f>1.6*10^-3</f>
        <v>1.6000000000000001E-3</v>
      </c>
      <c r="G8" s="2">
        <f>1*10^-3</f>
        <v>1E-3</v>
      </c>
      <c r="H8" s="2">
        <f>-1.5*10^-1</f>
        <v>-0.15000000000000002</v>
      </c>
      <c r="I8" s="2">
        <v>-0.3</v>
      </c>
    </row>
    <row r="9" spans="1:9" x14ac:dyDescent="0.25">
      <c r="A9" s="5">
        <v>2</v>
      </c>
      <c r="B9" s="7">
        <v>0.35899999999999999</v>
      </c>
      <c r="C9" s="9">
        <f>10^-3</f>
        <v>1E-3</v>
      </c>
      <c r="D9" s="11">
        <f>-37*10^-3</f>
        <v>-3.6999999999999998E-2</v>
      </c>
      <c r="E9" s="1">
        <v>0</v>
      </c>
      <c r="F9" s="1">
        <f>22*10^-3</f>
        <v>2.1999999999999999E-2</v>
      </c>
      <c r="G9" s="1">
        <f>3.4*10^-3</f>
        <v>3.3999999999999998E-3</v>
      </c>
      <c r="H9" s="1">
        <v>-1.02</v>
      </c>
      <c r="I9" s="1">
        <v>-0.7</v>
      </c>
    </row>
    <row r="10" spans="1:9" x14ac:dyDescent="0.25">
      <c r="A10" s="5">
        <v>3</v>
      </c>
      <c r="B10" s="7">
        <v>0.45</v>
      </c>
      <c r="C10" s="9">
        <f>1.9*10^-3</f>
        <v>1.9E-3</v>
      </c>
      <c r="D10" s="11">
        <v>-0.67900000000000005</v>
      </c>
      <c r="E10" s="1">
        <v>-0.1</v>
      </c>
      <c r="F10" s="1">
        <f>40.1*10^-3</f>
        <v>4.0100000000000004E-2</v>
      </c>
      <c r="G10" s="1">
        <f>8*10^-3</f>
        <v>8.0000000000000002E-3</v>
      </c>
      <c r="H10" s="1">
        <v>-2.02</v>
      </c>
      <c r="I10" s="1">
        <v>-0.78</v>
      </c>
    </row>
    <row r="11" spans="1:9" x14ac:dyDescent="0.25">
      <c r="A11" s="5">
        <v>4</v>
      </c>
      <c r="B11" s="7">
        <v>0.47</v>
      </c>
      <c r="C11" s="9">
        <f>6.9*10^-3</f>
        <v>6.9000000000000008E-3</v>
      </c>
      <c r="D11" s="11">
        <v>-1.03</v>
      </c>
      <c r="E11" s="1">
        <v>-0.1</v>
      </c>
      <c r="F11" s="1">
        <f>83*10^-3</f>
        <v>8.3000000000000004E-2</v>
      </c>
      <c r="G11" s="1">
        <f>19*10^-3</f>
        <v>1.9E-2</v>
      </c>
      <c r="H11" s="1">
        <v>-3.09</v>
      </c>
      <c r="I11" s="1">
        <v>-8.5</v>
      </c>
    </row>
    <row r="12" spans="1:9" x14ac:dyDescent="0.25">
      <c r="A12" s="5">
        <v>5</v>
      </c>
      <c r="B12" s="7">
        <v>0.498</v>
      </c>
      <c r="C12" s="9">
        <f>13.6*10^-3</f>
        <v>1.3599999999999999E-2</v>
      </c>
      <c r="D12" s="11">
        <v>-2.0499999999999998</v>
      </c>
      <c r="E12" s="1">
        <v>-0.2</v>
      </c>
      <c r="F12" s="1">
        <f>106*10^-3</f>
        <v>0.106</v>
      </c>
      <c r="G12" s="1">
        <f>50.4*10^-3</f>
        <v>5.04E-2</v>
      </c>
      <c r="H12" s="1">
        <v>-4.07</v>
      </c>
      <c r="I12" s="1">
        <v>-9</v>
      </c>
    </row>
    <row r="13" spans="1:9" x14ac:dyDescent="0.25">
      <c r="A13" s="5">
        <v>6</v>
      </c>
      <c r="B13" s="7">
        <v>0.54100000000000004</v>
      </c>
      <c r="C13" s="9">
        <f>41.9*10^-3</f>
        <v>4.19E-2</v>
      </c>
      <c r="D13" s="11">
        <v>-3</v>
      </c>
      <c r="E13" s="1">
        <v>-0.3</v>
      </c>
      <c r="F13" s="1">
        <v>0.127</v>
      </c>
      <c r="G13" s="1">
        <f>75.2*10^-3</f>
        <v>7.5200000000000003E-2</v>
      </c>
      <c r="H13" s="1">
        <v>-5</v>
      </c>
      <c r="I13" s="1">
        <v>-9.5</v>
      </c>
    </row>
    <row r="14" spans="1:9" x14ac:dyDescent="0.25">
      <c r="A14" s="5">
        <v>7</v>
      </c>
      <c r="B14" s="7">
        <v>0.56899999999999995</v>
      </c>
      <c r="C14" s="9">
        <f>86.4*10^-3</f>
        <v>8.6400000000000005E-2</v>
      </c>
      <c r="D14" s="11">
        <v>-4.01</v>
      </c>
      <c r="E14" s="1">
        <v>-0.4</v>
      </c>
      <c r="F14" s="1">
        <v>0.14099999999999999</v>
      </c>
      <c r="G14" s="1">
        <f>97.1*10^-3</f>
        <v>9.7099999999999992E-2</v>
      </c>
      <c r="H14" s="1">
        <v>-6.01</v>
      </c>
      <c r="I14" s="1">
        <v>-10</v>
      </c>
    </row>
    <row r="15" spans="1:9" x14ac:dyDescent="0.25">
      <c r="A15" s="5">
        <v>8</v>
      </c>
      <c r="B15" s="7">
        <v>0.59</v>
      </c>
      <c r="C15" s="9">
        <f>149.9*10^-3</f>
        <v>0.14990000000000001</v>
      </c>
      <c r="D15" s="11">
        <v>-5.01</v>
      </c>
      <c r="E15" s="1">
        <v>-0.5</v>
      </c>
      <c r="F15" s="1">
        <v>0.16900000000000001</v>
      </c>
      <c r="G15" s="1">
        <f>151*10^-3</f>
        <v>0.151</v>
      </c>
      <c r="H15" s="1">
        <v>-7.03</v>
      </c>
      <c r="I15" s="1">
        <v>-10.5</v>
      </c>
    </row>
    <row r="16" spans="1:9" x14ac:dyDescent="0.25">
      <c r="A16" s="5">
        <v>9</v>
      </c>
      <c r="B16" s="7">
        <v>0.61799999999999999</v>
      </c>
      <c r="C16" s="9">
        <v>0.29799999999999999</v>
      </c>
      <c r="D16" s="11">
        <v>-6.02</v>
      </c>
      <c r="E16" s="1">
        <v>-0.6</v>
      </c>
      <c r="F16" s="1">
        <v>0.191</v>
      </c>
      <c r="G16" s="1">
        <v>0.186</v>
      </c>
      <c r="H16" s="1">
        <v>-8.06</v>
      </c>
      <c r="I16" s="1">
        <v>-11</v>
      </c>
    </row>
    <row r="17" spans="1:9" x14ac:dyDescent="0.25">
      <c r="A17" s="5">
        <v>10</v>
      </c>
      <c r="B17" s="7">
        <v>0.65500000000000003</v>
      </c>
      <c r="C17" s="9">
        <v>0.69799999999999995</v>
      </c>
      <c r="D17" s="11">
        <v>-7.05</v>
      </c>
      <c r="E17" s="1">
        <v>-0.7</v>
      </c>
      <c r="F17" s="1">
        <v>0.22900000000000001</v>
      </c>
      <c r="G17" s="1">
        <v>0.30199999999999999</v>
      </c>
      <c r="H17" s="1">
        <v>-9.01</v>
      </c>
      <c r="I17" s="1">
        <v>-11.5</v>
      </c>
    </row>
    <row r="18" spans="1:9" x14ac:dyDescent="0.25">
      <c r="A18" s="5">
        <v>11</v>
      </c>
      <c r="B18" s="7">
        <v>0.66600000000000004</v>
      </c>
      <c r="C18" s="9">
        <v>0.86799999999999999</v>
      </c>
      <c r="D18" s="11">
        <v>-8.01</v>
      </c>
      <c r="E18" s="1">
        <v>-0.8</v>
      </c>
      <c r="F18" s="1">
        <v>0.248</v>
      </c>
      <c r="G18" s="1">
        <v>0.373</v>
      </c>
      <c r="H18" s="1">
        <v>-10</v>
      </c>
      <c r="I18" s="1">
        <v>-12</v>
      </c>
    </row>
    <row r="19" spans="1:9" x14ac:dyDescent="0.25">
      <c r="A19" s="5">
        <v>12</v>
      </c>
      <c r="B19" s="7">
        <v>0.68</v>
      </c>
      <c r="C19" s="9">
        <v>1.169</v>
      </c>
      <c r="D19" s="11">
        <v>-9.0299999999999994</v>
      </c>
      <c r="E19" s="1">
        <v>-0.9</v>
      </c>
      <c r="F19" s="1">
        <v>0.27500000000000002</v>
      </c>
      <c r="G19" s="1">
        <v>0.49299999999999999</v>
      </c>
      <c r="H19" s="1">
        <v>-11.05</v>
      </c>
      <c r="I19" s="1">
        <v>-12.5</v>
      </c>
    </row>
    <row r="24" spans="1:9" x14ac:dyDescent="0.25">
      <c r="A24" s="6">
        <f>1.7 * 10^-3</f>
        <v>1.6999999999999999E-3</v>
      </c>
      <c r="B24">
        <f>0.0000009*(EXP((1.602E-19*A24)/(1.38E-23*300))-1)*1000</f>
        <v>6.1195067285789163E-5</v>
      </c>
      <c r="E24" s="2">
        <f>1.6*10^-3</f>
        <v>1.6000000000000001E-3</v>
      </c>
      <c r="F24">
        <f>0.0000125*(EXP((1.602E-19*E24)/(1.38E-23*300))-1)*1000</f>
        <v>7.9837287857125188E-4</v>
      </c>
    </row>
    <row r="25" spans="1:9" x14ac:dyDescent="0.25">
      <c r="A25" s="7">
        <v>0.35899999999999999</v>
      </c>
      <c r="B25">
        <f t="shared" ref="B25:B35" si="0">0.0000009*(EXP((1.602E-19*A25)/(1.38E-23*300))-1)*1000</f>
        <v>971.28740113739491</v>
      </c>
      <c r="E25" s="1">
        <f>22*10^-3</f>
        <v>2.1999999999999999E-2</v>
      </c>
      <c r="F25">
        <f t="shared" ref="F25:F35" si="1">0.0000125*(EXP((1.602E-19*E25)/(1.38E-23*300))-1)*1000</f>
        <v>1.6783756954056418E-2</v>
      </c>
    </row>
    <row r="26" spans="1:9" x14ac:dyDescent="0.25">
      <c r="A26" s="7">
        <v>0.45</v>
      </c>
      <c r="B26">
        <f t="shared" si="0"/>
        <v>32857.248571216449</v>
      </c>
      <c r="E26" s="1">
        <f>40.1*10^-3</f>
        <v>4.0100000000000004E-2</v>
      </c>
      <c r="F26">
        <f t="shared" si="1"/>
        <v>4.6493324679665271E-2</v>
      </c>
    </row>
    <row r="27" spans="1:9" x14ac:dyDescent="0.25">
      <c r="A27" s="7">
        <v>0.47</v>
      </c>
      <c r="B27">
        <f t="shared" si="0"/>
        <v>71242.206840120765</v>
      </c>
      <c r="E27" s="1">
        <f>83*10^-3</f>
        <v>8.3000000000000004E-2</v>
      </c>
      <c r="F27" t="b">
        <f>B24=0.0000125*(EXP((1.602E-19*E27)/(1.38E-23*300))-1)*1000</f>
        <v>0</v>
      </c>
    </row>
    <row r="28" spans="1:9" x14ac:dyDescent="0.25">
      <c r="A28" s="7">
        <v>0.498</v>
      </c>
      <c r="B28">
        <f t="shared" si="0"/>
        <v>210516.43050068078</v>
      </c>
      <c r="E28" s="1">
        <f>106*10^-3</f>
        <v>0.106</v>
      </c>
      <c r="F28">
        <f t="shared" si="1"/>
        <v>0.74306648165926736</v>
      </c>
    </row>
    <row r="29" spans="1:9" x14ac:dyDescent="0.25">
      <c r="A29" s="7">
        <v>0.54100000000000004</v>
      </c>
      <c r="B29">
        <f t="shared" si="0"/>
        <v>1111512.2468533409</v>
      </c>
      <c r="E29" s="1">
        <v>0.127</v>
      </c>
      <c r="F29">
        <f t="shared" si="1"/>
        <v>1.6903804361118433</v>
      </c>
    </row>
    <row r="30" spans="1:9" x14ac:dyDescent="0.25">
      <c r="A30" s="7">
        <v>0.56899999999999995</v>
      </c>
      <c r="B30">
        <f t="shared" si="0"/>
        <v>3284451.7205955307</v>
      </c>
      <c r="E30" s="1">
        <v>0.14099999999999999</v>
      </c>
      <c r="F30">
        <f t="shared" si="1"/>
        <v>2.91474094339863</v>
      </c>
    </row>
    <row r="31" spans="1:9" x14ac:dyDescent="0.25">
      <c r="A31" s="7">
        <v>0.59</v>
      </c>
      <c r="B31">
        <f t="shared" si="0"/>
        <v>7402430.7787264409</v>
      </c>
      <c r="E31" s="1">
        <v>0.16900000000000001</v>
      </c>
      <c r="F31">
        <f t="shared" si="1"/>
        <v>8.6373206162019933</v>
      </c>
    </row>
    <row r="32" spans="1:9" x14ac:dyDescent="0.25">
      <c r="A32" s="7">
        <v>0.61799999999999999</v>
      </c>
      <c r="B32">
        <f t="shared" si="0"/>
        <v>21873736.943104349</v>
      </c>
      <c r="E32" s="1">
        <v>0.191</v>
      </c>
      <c r="F32">
        <f t="shared" si="1"/>
        <v>20.251439569683676</v>
      </c>
    </row>
    <row r="33" spans="1:6" x14ac:dyDescent="0.25">
      <c r="A33" s="7">
        <v>0.65500000000000003</v>
      </c>
      <c r="B33">
        <f t="shared" si="0"/>
        <v>91562868.273135424</v>
      </c>
      <c r="E33" s="1">
        <v>0.22900000000000001</v>
      </c>
      <c r="F33">
        <f t="shared" si="1"/>
        <v>88.158464942456945</v>
      </c>
    </row>
    <row r="34" spans="1:6" x14ac:dyDescent="0.25">
      <c r="A34" s="7">
        <v>0.66600000000000004</v>
      </c>
      <c r="B34">
        <f t="shared" si="0"/>
        <v>140145055.25952083</v>
      </c>
      <c r="E34" s="1">
        <v>0.248</v>
      </c>
      <c r="F34">
        <f t="shared" si="1"/>
        <v>183.90643768144716</v>
      </c>
    </row>
    <row r="35" spans="1:6" x14ac:dyDescent="0.25">
      <c r="A35" s="7">
        <v>0.68</v>
      </c>
      <c r="B35">
        <f t="shared" si="0"/>
        <v>240908483.69150588</v>
      </c>
      <c r="E35" s="1">
        <v>0.27500000000000002</v>
      </c>
      <c r="F35">
        <f t="shared" si="1"/>
        <v>522.82866239740383</v>
      </c>
    </row>
    <row r="38" spans="1:6" x14ac:dyDescent="0.25">
      <c r="A38" s="10">
        <f>-1.7*10^-3</f>
        <v>-1.6999999999999999E-3</v>
      </c>
      <c r="B38">
        <f>0.0000009*(EXP((1.602E-19*A38)/(1.38E-23*300))-1)*1000</f>
        <v>-5.7299046189169468E-5</v>
      </c>
      <c r="E38" s="2">
        <f>-1.5*10^-1</f>
        <v>-0.15000000000000002</v>
      </c>
      <c r="F38">
        <f>0.0000125*(EXP((1.602E-19*E38)/(1.38E-23*300))-1)*1000</f>
        <v>-1.2462319749521547E-2</v>
      </c>
    </row>
    <row r="39" spans="1:6" x14ac:dyDescent="0.25">
      <c r="A39" s="11">
        <f>-37*10^-3</f>
        <v>-3.6999999999999998E-2</v>
      </c>
      <c r="B39">
        <f t="shared" ref="B39:B49" si="2">0.0000009*(EXP((1.602E-19*A39)/(1.38E-23*300))-1)*1000</f>
        <v>-6.8499621494288142E-4</v>
      </c>
      <c r="E39" s="1">
        <v>-1.02</v>
      </c>
      <c r="F39">
        <f t="shared" ref="F39:F49" si="3">0.0000125*(EXP((1.602E-19*E39)/(1.38E-23*300))-1)*1000</f>
        <v>-1.2500000000000001E-2</v>
      </c>
    </row>
    <row r="40" spans="1:6" x14ac:dyDescent="0.25">
      <c r="A40" s="11">
        <v>-0.67900000000000005</v>
      </c>
      <c r="B40">
        <f t="shared" si="2"/>
        <v>-8.9999999999650505E-4</v>
      </c>
      <c r="E40" s="1">
        <v>-2.02</v>
      </c>
      <c r="F40">
        <f t="shared" si="3"/>
        <v>-1.2500000000000001E-2</v>
      </c>
    </row>
    <row r="41" spans="1:6" x14ac:dyDescent="0.25">
      <c r="A41" s="11">
        <v>-1.03</v>
      </c>
      <c r="B41">
        <f t="shared" si="2"/>
        <v>-8.9999999999999998E-4</v>
      </c>
      <c r="E41" s="1">
        <v>-3.09</v>
      </c>
      <c r="F41">
        <f t="shared" si="3"/>
        <v>-1.2500000000000001E-2</v>
      </c>
    </row>
    <row r="42" spans="1:6" x14ac:dyDescent="0.25">
      <c r="A42" s="11">
        <v>-2.0499999999999998</v>
      </c>
      <c r="B42">
        <f t="shared" si="2"/>
        <v>-8.9999999999999998E-4</v>
      </c>
      <c r="E42" s="1">
        <v>-4.07</v>
      </c>
      <c r="F42">
        <f t="shared" si="3"/>
        <v>-1.2500000000000001E-2</v>
      </c>
    </row>
    <row r="43" spans="1:6" x14ac:dyDescent="0.25">
      <c r="A43" s="11">
        <v>-3</v>
      </c>
      <c r="B43">
        <f t="shared" si="2"/>
        <v>-8.9999999999999998E-4</v>
      </c>
      <c r="E43" s="1">
        <v>-5</v>
      </c>
      <c r="F43">
        <f t="shared" si="3"/>
        <v>-1.2500000000000001E-2</v>
      </c>
    </row>
    <row r="44" spans="1:6" x14ac:dyDescent="0.25">
      <c r="A44" s="11">
        <v>-4.01</v>
      </c>
      <c r="B44">
        <f t="shared" si="2"/>
        <v>-8.9999999999999998E-4</v>
      </c>
      <c r="E44" s="1">
        <v>-6.01</v>
      </c>
      <c r="F44">
        <f t="shared" si="3"/>
        <v>-1.2500000000000001E-2</v>
      </c>
    </row>
    <row r="45" spans="1:6" x14ac:dyDescent="0.25">
      <c r="A45" s="11">
        <v>-5.01</v>
      </c>
      <c r="B45">
        <f t="shared" si="2"/>
        <v>-8.9999999999999998E-4</v>
      </c>
      <c r="E45" s="1">
        <v>-7.03</v>
      </c>
      <c r="F45">
        <f t="shared" si="3"/>
        <v>-1.2500000000000001E-2</v>
      </c>
    </row>
    <row r="46" spans="1:6" x14ac:dyDescent="0.25">
      <c r="A46" s="11">
        <v>-6.02</v>
      </c>
      <c r="B46">
        <f t="shared" si="2"/>
        <v>-8.9999999999999998E-4</v>
      </c>
      <c r="E46" s="1">
        <v>-8.06</v>
      </c>
      <c r="F46">
        <f t="shared" si="3"/>
        <v>-1.2500000000000001E-2</v>
      </c>
    </row>
    <row r="47" spans="1:6" x14ac:dyDescent="0.25">
      <c r="A47" s="11">
        <v>-7.05</v>
      </c>
      <c r="B47">
        <f t="shared" si="2"/>
        <v>-8.9999999999999998E-4</v>
      </c>
      <c r="E47" s="1">
        <v>-9.01</v>
      </c>
      <c r="F47">
        <f t="shared" si="3"/>
        <v>-1.2500000000000001E-2</v>
      </c>
    </row>
    <row r="48" spans="1:6" x14ac:dyDescent="0.25">
      <c r="A48" s="11">
        <v>-8.01</v>
      </c>
      <c r="B48">
        <f t="shared" si="2"/>
        <v>-8.9999999999999998E-4</v>
      </c>
      <c r="E48" s="1">
        <v>-10</v>
      </c>
      <c r="F48">
        <f t="shared" si="3"/>
        <v>-1.2500000000000001E-2</v>
      </c>
    </row>
    <row r="49" spans="1:6" x14ac:dyDescent="0.25">
      <c r="A49" s="11">
        <v>-9.0299999999999994</v>
      </c>
      <c r="B49">
        <f t="shared" si="2"/>
        <v>-8.9999999999999998E-4</v>
      </c>
      <c r="E49" s="1">
        <v>-11.05</v>
      </c>
      <c r="F49">
        <f t="shared" si="3"/>
        <v>-1.2500000000000001E-2</v>
      </c>
    </row>
  </sheetData>
  <mergeCells count="8">
    <mergeCell ref="B4:E4"/>
    <mergeCell ref="F4:I4"/>
    <mergeCell ref="B6:C6"/>
    <mergeCell ref="D6:E6"/>
    <mergeCell ref="F6:G6"/>
    <mergeCell ref="H6:I6"/>
    <mergeCell ref="B5:E5"/>
    <mergeCell ref="F5:I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324C-19AF-4994-AE0F-21560F2AC67F}">
  <dimension ref="A1:G28"/>
  <sheetViews>
    <sheetView zoomScale="130" zoomScaleNormal="130" workbookViewId="0">
      <selection activeCell="D17" activeCellId="1" sqref="B17:B28 D17:D28"/>
    </sheetView>
  </sheetViews>
  <sheetFormatPr defaultRowHeight="15" x14ac:dyDescent="0.25"/>
  <sheetData>
    <row r="1" spans="1:7" ht="30" x14ac:dyDescent="0.25">
      <c r="A1" s="14" t="s">
        <v>5</v>
      </c>
      <c r="B1" s="14"/>
      <c r="C1" s="14"/>
      <c r="E1" s="14"/>
      <c r="F1" s="14"/>
      <c r="G1" s="14"/>
    </row>
    <row r="2" spans="1:7" x14ac:dyDescent="0.25">
      <c r="A2" s="13">
        <v>1</v>
      </c>
      <c r="B2" s="13">
        <v>1.6000000000000001E-3</v>
      </c>
      <c r="C2" s="13">
        <v>1E-3</v>
      </c>
      <c r="D2" s="13">
        <f>0.0000125*(EXP((1.602E-19*B2)/(1.38E-23*300))-1)*1000</f>
        <v>7.9837287857125188E-4</v>
      </c>
      <c r="E2" s="13"/>
      <c r="F2" s="13"/>
      <c r="G2" s="13"/>
    </row>
    <row r="3" spans="1:7" x14ac:dyDescent="0.25">
      <c r="A3" s="13">
        <v>2</v>
      </c>
      <c r="B3" s="13">
        <v>2.1999999999999999E-2</v>
      </c>
      <c r="C3" s="13">
        <v>3.3999999999999998E-3</v>
      </c>
      <c r="D3" s="13">
        <f t="shared" ref="D3:D13" si="0">0.0000125*(EXP((1.602E-19*B3)/(1.38E-23*300))-1)*1000</f>
        <v>1.6783756954056418E-2</v>
      </c>
      <c r="E3" s="13"/>
      <c r="F3" s="13"/>
      <c r="G3" s="13"/>
    </row>
    <row r="4" spans="1:7" x14ac:dyDescent="0.25">
      <c r="A4" s="13">
        <v>3</v>
      </c>
      <c r="B4" s="13">
        <v>4.0099999999999997E-2</v>
      </c>
      <c r="C4" s="13">
        <v>8.0000000000000002E-3</v>
      </c>
      <c r="D4" s="13">
        <f t="shared" si="0"/>
        <v>4.6493324679665236E-2</v>
      </c>
      <c r="E4" s="13"/>
      <c r="F4" s="13"/>
      <c r="G4" s="13"/>
    </row>
    <row r="5" spans="1:7" x14ac:dyDescent="0.25">
      <c r="A5" s="13">
        <v>4</v>
      </c>
      <c r="B5" s="13">
        <v>8.3000000000000004E-2</v>
      </c>
      <c r="C5" s="13">
        <v>1.9E-2</v>
      </c>
      <c r="D5" s="13">
        <f t="shared" si="0"/>
        <v>0.29777772228022781</v>
      </c>
      <c r="E5" s="13"/>
      <c r="F5" s="13"/>
      <c r="G5" s="13"/>
    </row>
    <row r="6" spans="1:7" x14ac:dyDescent="0.25">
      <c r="A6" s="13">
        <v>5</v>
      </c>
      <c r="B6" s="13">
        <v>0.106</v>
      </c>
      <c r="C6" s="13">
        <v>5.04E-2</v>
      </c>
      <c r="D6" s="13">
        <f t="shared" si="0"/>
        <v>0.74306648165926736</v>
      </c>
      <c r="E6" s="13"/>
      <c r="F6" s="13"/>
      <c r="G6" s="13"/>
    </row>
    <row r="7" spans="1:7" x14ac:dyDescent="0.25">
      <c r="A7" s="13">
        <v>6</v>
      </c>
      <c r="B7" s="13">
        <v>0.127</v>
      </c>
      <c r="C7" s="13">
        <v>7.5200000000000003E-2</v>
      </c>
      <c r="D7" s="13">
        <f t="shared" si="0"/>
        <v>1.6903804361118433</v>
      </c>
      <c r="E7" s="13"/>
      <c r="F7" s="13"/>
      <c r="G7" s="13"/>
    </row>
    <row r="8" spans="1:7" x14ac:dyDescent="0.25">
      <c r="A8" s="13">
        <v>7</v>
      </c>
      <c r="B8" s="13">
        <v>0.14099999999999999</v>
      </c>
      <c r="C8" s="13">
        <v>9.7100000000000006E-2</v>
      </c>
      <c r="D8" s="13">
        <f t="shared" si="0"/>
        <v>2.91474094339863</v>
      </c>
      <c r="E8" s="13"/>
      <c r="F8" s="13"/>
      <c r="G8" s="13"/>
    </row>
    <row r="9" spans="1:7" x14ac:dyDescent="0.25">
      <c r="A9" s="13">
        <v>8</v>
      </c>
      <c r="B9" s="13">
        <v>0.16900000000000001</v>
      </c>
      <c r="C9" s="13">
        <v>0.151</v>
      </c>
      <c r="D9" s="13">
        <f t="shared" si="0"/>
        <v>8.6373206162019933</v>
      </c>
      <c r="E9" s="13"/>
      <c r="F9" s="13"/>
      <c r="G9" s="13"/>
    </row>
    <row r="10" spans="1:7" x14ac:dyDescent="0.25">
      <c r="A10" s="13">
        <v>9</v>
      </c>
      <c r="B10" s="13">
        <v>0.191</v>
      </c>
      <c r="C10" s="13">
        <v>0.186</v>
      </c>
      <c r="D10" s="13">
        <f t="shared" si="0"/>
        <v>20.251439569683676</v>
      </c>
      <c r="E10" s="13"/>
      <c r="F10" s="13"/>
      <c r="G10" s="13"/>
    </row>
    <row r="11" spans="1:7" x14ac:dyDescent="0.25">
      <c r="A11" s="13">
        <v>10</v>
      </c>
      <c r="B11" s="13">
        <v>0.22900000000000001</v>
      </c>
      <c r="C11" s="13">
        <v>0.30199999999999999</v>
      </c>
      <c r="D11" s="13">
        <f t="shared" si="0"/>
        <v>88.158464942456945</v>
      </c>
      <c r="E11" s="13"/>
      <c r="F11" s="13"/>
      <c r="G11" s="13"/>
    </row>
    <row r="12" spans="1:7" x14ac:dyDescent="0.25">
      <c r="A12" s="13">
        <v>11</v>
      </c>
      <c r="B12" s="13">
        <v>0.248</v>
      </c>
      <c r="C12" s="13">
        <v>0.373</v>
      </c>
      <c r="D12" s="13">
        <f t="shared" si="0"/>
        <v>183.90643768144716</v>
      </c>
      <c r="E12" s="13"/>
      <c r="F12" s="13"/>
      <c r="G12" s="13"/>
    </row>
    <row r="13" spans="1:7" x14ac:dyDescent="0.25">
      <c r="A13" s="13">
        <v>12</v>
      </c>
      <c r="B13" s="13">
        <v>0.27500000000000002</v>
      </c>
      <c r="C13" s="13">
        <v>0.49299999999999999</v>
      </c>
      <c r="D13" s="13">
        <f t="shared" si="0"/>
        <v>522.82866239740383</v>
      </c>
      <c r="E13" s="13"/>
      <c r="F13" s="13"/>
      <c r="G13" s="13"/>
    </row>
    <row r="14" spans="1:7" x14ac:dyDescent="0.25">
      <c r="A14" s="7"/>
      <c r="B14" s="12"/>
    </row>
    <row r="15" spans="1:7" x14ac:dyDescent="0.25">
      <c r="A15" s="7"/>
      <c r="B15" s="12"/>
    </row>
    <row r="16" spans="1:7" ht="30" x14ac:dyDescent="0.25">
      <c r="A16" s="14" t="s">
        <v>5</v>
      </c>
      <c r="B16" s="14"/>
      <c r="C16" s="14"/>
    </row>
    <row r="17" spans="1:4" x14ac:dyDescent="0.25">
      <c r="A17" s="13">
        <v>1</v>
      </c>
      <c r="B17" s="13">
        <v>0</v>
      </c>
      <c r="C17" s="13">
        <v>0.03</v>
      </c>
      <c r="D17">
        <f>0.0000009*(EXP((1.602E-19*B17)/(1.38E-23*300))-1)*1000</f>
        <v>0</v>
      </c>
    </row>
    <row r="18" spans="1:4" x14ac:dyDescent="0.25">
      <c r="A18" s="13">
        <v>2</v>
      </c>
      <c r="B18" s="13">
        <v>0.36</v>
      </c>
      <c r="C18" s="13">
        <v>1E-3</v>
      </c>
      <c r="D18">
        <f t="shared" ref="D18:D28" si="1">0.0000009*(EXP((1.602E-19*B18)/(1.38E-23*300))-1)*1000</f>
        <v>1009.6086873906489</v>
      </c>
    </row>
    <row r="19" spans="1:4" x14ac:dyDescent="0.25">
      <c r="A19" s="13">
        <v>3</v>
      </c>
      <c r="B19" s="13">
        <v>0.45</v>
      </c>
      <c r="C19" s="13">
        <v>1.9E-3</v>
      </c>
      <c r="D19">
        <f t="shared" si="1"/>
        <v>32857.248571216449</v>
      </c>
    </row>
    <row r="20" spans="1:4" x14ac:dyDescent="0.25">
      <c r="A20" s="13">
        <v>4</v>
      </c>
      <c r="B20" s="13">
        <v>0.47</v>
      </c>
      <c r="C20" s="13">
        <v>6.8999999999999999E-3</v>
      </c>
      <c r="D20">
        <f t="shared" si="1"/>
        <v>71242.206840120765</v>
      </c>
    </row>
    <row r="21" spans="1:4" x14ac:dyDescent="0.25">
      <c r="A21" s="13">
        <v>5</v>
      </c>
      <c r="B21" s="13">
        <v>0.5</v>
      </c>
      <c r="C21" s="13">
        <v>1.3599999999999999E-2</v>
      </c>
      <c r="D21">
        <f t="shared" si="1"/>
        <v>227455.58973467819</v>
      </c>
    </row>
    <row r="22" spans="1:4" x14ac:dyDescent="0.25">
      <c r="A22" s="13">
        <v>6</v>
      </c>
      <c r="B22" s="13">
        <v>0.54</v>
      </c>
      <c r="C22" s="13">
        <v>4.19E-2</v>
      </c>
      <c r="D22">
        <f t="shared" si="1"/>
        <v>1069323.08823982</v>
      </c>
    </row>
    <row r="23" spans="1:4" x14ac:dyDescent="0.25">
      <c r="A23" s="13">
        <v>7</v>
      </c>
      <c r="B23" s="13">
        <v>0.56999999999999995</v>
      </c>
      <c r="C23" s="13">
        <v>8.6400000000000005E-2</v>
      </c>
      <c r="D23">
        <f t="shared" si="1"/>
        <v>3414036.7412912808</v>
      </c>
    </row>
    <row r="24" spans="1:4" x14ac:dyDescent="0.25">
      <c r="A24" s="13">
        <v>8</v>
      </c>
      <c r="B24" s="13">
        <v>0.59</v>
      </c>
      <c r="C24" s="13">
        <v>0.14990000000000001</v>
      </c>
      <c r="D24">
        <f t="shared" si="1"/>
        <v>7402430.7787264409</v>
      </c>
    </row>
    <row r="25" spans="1:4" x14ac:dyDescent="0.25">
      <c r="A25" s="13">
        <v>9</v>
      </c>
      <c r="B25" s="13">
        <v>0.62</v>
      </c>
      <c r="C25" s="13">
        <v>0.29799999999999999</v>
      </c>
      <c r="D25">
        <f t="shared" si="1"/>
        <v>23633802.467072189</v>
      </c>
    </row>
    <row r="26" spans="1:4" x14ac:dyDescent="0.25">
      <c r="A26" s="13">
        <v>10</v>
      </c>
      <c r="B26" s="13">
        <v>0.66</v>
      </c>
      <c r="C26" s="13">
        <v>0.69799999999999995</v>
      </c>
      <c r="D26">
        <f t="shared" si="1"/>
        <v>111108153.43096109</v>
      </c>
    </row>
    <row r="27" spans="1:4" x14ac:dyDescent="0.25">
      <c r="A27" s="13">
        <v>11</v>
      </c>
      <c r="B27" s="13">
        <v>0.67</v>
      </c>
      <c r="C27" s="13">
        <v>0.86799999999999999</v>
      </c>
      <c r="D27">
        <f t="shared" si="1"/>
        <v>163605919.11308759</v>
      </c>
    </row>
    <row r="28" spans="1:4" x14ac:dyDescent="0.25">
      <c r="A28" s="13">
        <v>12</v>
      </c>
      <c r="B28" s="13">
        <v>0.68</v>
      </c>
      <c r="C28" s="13">
        <v>1.169</v>
      </c>
      <c r="D28">
        <f t="shared" si="1"/>
        <v>240908483.69150588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Krokoz™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Веденеев Артём Сергеевич</dc:creator>
  <cp:lastModifiedBy>Веденеев Артём Сергеевич</cp:lastModifiedBy>
  <dcterms:created xsi:type="dcterms:W3CDTF">2025-04-28T13:36:08Z</dcterms:created>
  <dcterms:modified xsi:type="dcterms:W3CDTF">2025-05-09T14:43:10Z</dcterms:modified>
</cp:coreProperties>
</file>