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240" yWindow="105" windowWidth="14805" windowHeight="8010" activeTab="6"/>
  </bookViews>
  <sheets>
    <sheet name="개발비" sheetId="7" r:id="rId1"/>
    <sheet name="작업비" sheetId="11" r:id="rId2"/>
    <sheet name="부품 구입비" sheetId="9" r:id="rId3"/>
    <sheet name="Transformer" sheetId="1" r:id="rId4"/>
    <sheet name="0314" sheetId="8" r:id="rId5"/>
    <sheet name="0403" sheetId="10" r:id="rId6"/>
    <sheet name="0409" sheetId="12" r:id="rId7"/>
  </sheets>
  <definedNames>
    <definedName name="_xlnm._FilterDatabase" localSheetId="4">'0314'!$B$4:$F$4</definedName>
  </definedNames>
  <calcPr calcId="145621"/>
</workbook>
</file>

<file path=xl/calcChain.xml><?xml version="1.0" encoding="utf-8"?>
<calcChain xmlns="http://schemas.openxmlformats.org/spreadsheetml/2006/main">
  <c r="J25" i="12" l="1"/>
  <c r="J24" i="12"/>
  <c r="J23" i="12"/>
  <c r="J22" i="12"/>
  <c r="J21" i="12"/>
  <c r="J26" i="12" s="1"/>
  <c r="J20" i="12"/>
  <c r="J27" i="12" l="1"/>
  <c r="J28" i="12" s="1"/>
  <c r="J8" i="12"/>
  <c r="J7" i="12"/>
  <c r="J14" i="12" s="1"/>
  <c r="J6" i="12"/>
  <c r="J5" i="12"/>
  <c r="J4" i="12"/>
  <c r="J15" i="12" l="1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s="1"/>
  <c r="J52" i="10" l="1"/>
  <c r="J54" i="10" s="1"/>
  <c r="J55" i="10" s="1"/>
  <c r="J56" i="10" s="1"/>
  <c r="D3" i="9" l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11" i="7" l="1"/>
  <c r="F11" i="7" s="1"/>
  <c r="I11" i="7" s="1"/>
  <c r="O19" i="7"/>
  <c r="I34" i="7"/>
  <c r="E29" i="7"/>
  <c r="F29" i="7" s="1"/>
  <c r="M12" i="7"/>
  <c r="N12" i="7" s="1"/>
  <c r="E24" i="7"/>
  <c r="F24" i="7" s="1"/>
  <c r="E17" i="7"/>
  <c r="F17" i="7" s="1"/>
  <c r="I17" i="7" s="1"/>
  <c r="E16" i="7"/>
  <c r="F16" i="7" s="1"/>
  <c r="I16" i="7" s="1"/>
  <c r="E15" i="7"/>
  <c r="F15" i="7" s="1"/>
  <c r="I15" i="7" s="1"/>
  <c r="E14" i="7"/>
  <c r="F14" i="7" s="1"/>
  <c r="I14" i="7" s="1"/>
  <c r="E13" i="7"/>
  <c r="F13" i="7" s="1"/>
  <c r="I13" i="7" s="1"/>
  <c r="E12" i="7"/>
  <c r="F12" i="7" s="1"/>
  <c r="I12" i="7" s="1"/>
  <c r="I29" i="7" l="1"/>
  <c r="I24" i="7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<sst xmlns="http://schemas.openxmlformats.org/spreadsheetml/2006/main" count="629" uniqueCount="352">
  <si>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</si>
  <si>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</si>
  <si>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</si>
  <si>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</si>
  <si>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</si>
  <si>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</si>
  <si>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</si>
  <si>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8" type="noConversion"/>
  </si>
  <si>
    <t>상품코드</t>
    <phoneticPr fontId="8" type="noConversion"/>
  </si>
  <si>
    <t>ICbanQ</t>
  </si>
  <si>
    <t>ICbanQ</t>
    <phoneticPr fontId="8" type="noConversion"/>
  </si>
  <si>
    <t xml:space="preserve">P002101847 </t>
    <phoneticPr fontId="8" type="noConversion"/>
  </si>
  <si>
    <t>NTD5802N</t>
  </si>
  <si>
    <t>CTX210607-R</t>
  </si>
  <si>
    <t>53398-0471</t>
    <phoneticPr fontId="8" type="noConversion"/>
  </si>
  <si>
    <t>50058-8000</t>
    <phoneticPr fontId="8" type="noConversion"/>
  </si>
  <si>
    <t>CRIMP TERMINAL 51021용 (1.25mm) AWG 28,30,32</t>
  </si>
  <si>
    <t>P_value</t>
  </si>
  <si>
    <t>Q'ty</t>
  </si>
  <si>
    <t>51021-0400</t>
    <phoneticPr fontId="8" type="noConversion"/>
  </si>
  <si>
    <t>구매수량</t>
    <phoneticPr fontId="8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</si>
  <si>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</si>
  <si>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</si>
  <si>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</si>
  <si>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</si>
  <si>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8" type="noConversion"/>
  </si>
  <si>
    <t>P000740132</t>
    <phoneticPr fontId="8" type="noConversion"/>
  </si>
  <si>
    <t>P005634281</t>
    <phoneticPr fontId="8" type="noConversion"/>
  </si>
  <si>
    <t>CTX210609-R</t>
    <phoneticPr fontId="8" type="noConversion"/>
  </si>
  <si>
    <t>TRANSFORMER CCFL 6W 13V 11MA SMD Turn-R:100</t>
  </si>
  <si>
    <t>CTX210605-R</t>
    <phoneticPr fontId="8" type="noConversion"/>
  </si>
  <si>
    <t>P002058985</t>
    <phoneticPr fontId="8" type="noConversion"/>
  </si>
  <si>
    <t>P005831162</t>
    <phoneticPr fontId="8" type="noConversion"/>
  </si>
  <si>
    <t>P002058197</t>
    <phoneticPr fontId="8" type="noConversion"/>
  </si>
  <si>
    <t xml:space="preserve">P007073878 </t>
    <phoneticPr fontId="8" type="noConversion"/>
  </si>
  <si>
    <t>부가세</t>
    <phoneticPr fontId="8" type="noConversion"/>
  </si>
  <si>
    <t>부품 Total</t>
    <phoneticPr fontId="8" type="noConversion"/>
  </si>
  <si>
    <t>P007567011</t>
    <phoneticPr fontId="8" type="noConversion"/>
  </si>
  <si>
    <t>40V, 2.8mOhm , 110A, Single N−Channel Power MOSFET</t>
    <phoneticPr fontId="8" type="noConversion"/>
  </si>
  <si>
    <t>NVMFS5C450NL</t>
    <phoneticPr fontId="8" type="noConversion"/>
  </si>
  <si>
    <t>CAP TANT 220UF 16V 10% 2917</t>
    <phoneticPr fontId="8" type="noConversion"/>
  </si>
  <si>
    <t>P008221708</t>
    <phoneticPr fontId="8" type="noConversion"/>
  </si>
  <si>
    <t>장보고 재고 있음</t>
    <phoneticPr fontId="8" type="noConversion"/>
  </si>
  <si>
    <t>2/5일 구매</t>
    <phoneticPr fontId="8" type="noConversion"/>
  </si>
  <si>
    <t>T491D227K016AT</t>
    <phoneticPr fontId="8" type="noConversion"/>
  </si>
  <si>
    <t>재고 없음</t>
    <phoneticPr fontId="8" type="noConversion"/>
  </si>
  <si>
    <t xml:space="preserve">P007223445 </t>
    <phoneticPr fontId="8" type="noConversion"/>
  </si>
  <si>
    <t>2/8일 구매</t>
    <phoneticPr fontId="8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</si>
  <si>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8" type="noConversion"/>
  </si>
  <si>
    <t>B180212004001</t>
    <phoneticPr fontId="8" type="noConversion"/>
  </si>
  <si>
    <t>주문번호</t>
    <phoneticPr fontId="8" type="noConversion"/>
  </si>
  <si>
    <t>2/12일 구매</t>
    <phoneticPr fontId="8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</si>
  <si>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</si>
  <si>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</si>
  <si>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</si>
  <si>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</si>
  <si>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</si>
  <si>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</si>
  <si>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</si>
  <si>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</si>
  <si>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</si>
  <si>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</si>
  <si>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</si>
  <si>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</si>
  <si>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</si>
  <si>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</si>
  <si>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</si>
  <si>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</si>
  <si>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</si>
  <si>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</si>
  <si>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</si>
  <si>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</si>
  <si>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</si>
  <si>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</si>
  <si>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</si>
  <si>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</si>
  <si>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</si>
  <si>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</si>
  <si>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</si>
  <si>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</si>
  <si>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</si>
  <si>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</si>
  <si>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</si>
  <si>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</si>
  <si>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</si>
  <si>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8" type="noConversion"/>
  </si>
  <si>
    <t>Touch Program</t>
    <phoneticPr fontId="8" type="noConversion"/>
  </si>
  <si>
    <t>작업기간</t>
    <phoneticPr fontId="8" type="noConversion"/>
  </si>
  <si>
    <t>Month</t>
    <phoneticPr fontId="8" type="noConversion"/>
  </si>
  <si>
    <t>Day[20/Month]</t>
    <phoneticPr fontId="8" type="noConversion"/>
  </si>
  <si>
    <t>Hour[3/Day]</t>
    <phoneticPr fontId="8" type="noConversion"/>
  </si>
  <si>
    <t>시급</t>
    <phoneticPr fontId="8" type="noConversion"/>
  </si>
  <si>
    <t>가중치</t>
    <phoneticPr fontId="8" type="noConversion"/>
  </si>
  <si>
    <t>LF Gen MCU</t>
    <phoneticPr fontId="8" type="noConversion"/>
  </si>
  <si>
    <t>LF Control MCU</t>
    <phoneticPr fontId="8" type="noConversion"/>
  </si>
  <si>
    <t>Cost</t>
    <phoneticPr fontId="8" type="noConversion"/>
  </si>
  <si>
    <t>1차 작업</t>
    <phoneticPr fontId="8" type="noConversion"/>
  </si>
  <si>
    <t>Item</t>
    <phoneticPr fontId="8" type="noConversion"/>
  </si>
  <si>
    <t>2차 작업</t>
    <phoneticPr fontId="8" type="noConversion"/>
  </si>
  <si>
    <t>Hour[3.5/Day]</t>
    <phoneticPr fontId="8" type="noConversion"/>
  </si>
  <si>
    <t>H/W</t>
    <phoneticPr fontId="8" type="noConversion"/>
  </si>
  <si>
    <t>M/E</t>
    <phoneticPr fontId="8" type="noConversion"/>
  </si>
  <si>
    <t>Pipette 2차</t>
    <phoneticPr fontId="8" type="noConversion"/>
  </si>
  <si>
    <t>Set 수량</t>
  </si>
  <si>
    <t>Unit Cost</t>
  </si>
  <si>
    <t>구매 Cost</t>
    <phoneticPr fontId="31" type="noConversion"/>
  </si>
  <si>
    <t>ICBanQ 3/14</t>
    <phoneticPr fontId="31" type="noConversion"/>
  </si>
  <si>
    <t>STPS120M</t>
  </si>
  <si>
    <t>ST</t>
  </si>
  <si>
    <t>1.0 Amp 20 Volt DIODE</t>
  </si>
  <si>
    <t>P001539333</t>
    <phoneticPr fontId="31" type="noConversion"/>
  </si>
  <si>
    <t>SMBJ12CA</t>
  </si>
  <si>
    <t>KD</t>
  </si>
  <si>
    <t>bi-directional Vr=12V 600W TVS_diode</t>
  </si>
  <si>
    <t>P004928252</t>
    <phoneticPr fontId="31" type="noConversion"/>
  </si>
  <si>
    <t>P007475431</t>
    <phoneticPr fontId="31" type="noConversion"/>
  </si>
  <si>
    <t>LF용 포함 구매</t>
    <phoneticPr fontId="31" type="noConversion"/>
  </si>
  <si>
    <t>DC-011C_SMD</t>
  </si>
  <si>
    <t>DC Power Jack, 0.7 Pie, DC Plug, SMD</t>
  </si>
  <si>
    <t>P005658771</t>
    <phoneticPr fontId="31" type="noConversion"/>
  </si>
  <si>
    <t>053048-0310</t>
  </si>
  <si>
    <t>1.25mm Pitch DIP CON, Right Angle 3-Pin</t>
  </si>
  <si>
    <t>P005634294</t>
    <phoneticPr fontId="31" type="noConversion"/>
  </si>
  <si>
    <t>053048-0710</t>
  </si>
  <si>
    <t>1.25mm Pitch DIP CON, Right Angle 7-Pin</t>
  </si>
  <si>
    <t>P005634298</t>
    <phoneticPr fontId="31" type="noConversion"/>
  </si>
  <si>
    <t>HI05-AG0272</t>
  </si>
  <si>
    <t>HYUP JIN</t>
  </si>
  <si>
    <t>Micro USB type-B 5PIN SOCKET</t>
  </si>
  <si>
    <t>P005659337</t>
    <phoneticPr fontId="31" type="noConversion"/>
  </si>
  <si>
    <t>F0603E2R50FSTR</t>
  </si>
  <si>
    <t>AVX</t>
  </si>
  <si>
    <t>FUSE BOARD MOUNT 2.5A 32VDC 0603</t>
  </si>
  <si>
    <t>P001574681</t>
    <phoneticPr fontId="31" type="noConversion"/>
  </si>
  <si>
    <t>1 point 삭제 예정</t>
    <phoneticPr fontId="31" type="noConversion"/>
  </si>
  <si>
    <t>MSS5131-153ML</t>
  </si>
  <si>
    <t>Coilcraft</t>
  </si>
  <si>
    <t>INDUCTOR, PWR, 15UH, 1.5A, 20%,32MHZ</t>
  </si>
  <si>
    <t xml:space="preserve">P002266417 </t>
    <phoneticPr fontId="31" type="noConversion"/>
  </si>
  <si>
    <t>LQM2HPZ2R2MG0</t>
  </si>
  <si>
    <t>Murata</t>
  </si>
  <si>
    <t>FIXED IND 2.2UH 1.3A 80 MOHM SMD, SRF 40MHz</t>
  </si>
  <si>
    <t>P008172717</t>
    <phoneticPr fontId="31" type="noConversion"/>
  </si>
  <si>
    <t>ASMT-YTD2-0BB02</t>
  </si>
  <si>
    <t>Avago</t>
  </si>
  <si>
    <t>3 color type LED 6-pin, TOP View, R745mcd, G1600mcd, B380mcd</t>
  </si>
  <si>
    <t>P000725384</t>
    <phoneticPr fontId="31" type="noConversion"/>
  </si>
  <si>
    <t>17-21/W1D-ANPHY/3T</t>
  </si>
  <si>
    <t>EVERLIGHT</t>
  </si>
  <si>
    <t>Backlight LED SMD 2012 White</t>
  </si>
  <si>
    <t>P005609815</t>
    <phoneticPr fontId="31" type="noConversion"/>
  </si>
  <si>
    <t>19-21/R6C-AP1Q2/3T</t>
  </si>
  <si>
    <t>Backlight LED SMD 1608 Red</t>
  </si>
  <si>
    <t>P005609821</t>
    <phoneticPr fontId="31" type="noConversion"/>
  </si>
  <si>
    <t>19-217/W1D-APQHY/3T</t>
  </si>
  <si>
    <t>Backlight LED SMD 1608 White</t>
  </si>
  <si>
    <t>P000098995</t>
    <phoneticPr fontId="31" type="noConversion"/>
  </si>
  <si>
    <t>재품이 없어 고휘도 구매</t>
    <phoneticPr fontId="31" type="noConversion"/>
  </si>
  <si>
    <t>19-213/G6C-AN1P2 /3T</t>
  </si>
  <si>
    <t>Backlight LED SMD 1608 Green</t>
  </si>
  <si>
    <t>P005609818</t>
    <phoneticPr fontId="31" type="noConversion"/>
  </si>
  <si>
    <t>CTT-1139P1</t>
  </si>
  <si>
    <t>CT Electronics</t>
  </si>
  <si>
    <t>Tack S/W</t>
  </si>
  <si>
    <t>P000092681</t>
    <phoneticPr fontId="31" type="noConversion"/>
  </si>
  <si>
    <t>MOQ</t>
    <phoneticPr fontId="31" type="noConversion"/>
  </si>
  <si>
    <t>SKRMABE010</t>
  </si>
  <si>
    <t>APLS</t>
  </si>
  <si>
    <t xml:space="preserve">P001566090 </t>
    <phoneticPr fontId="31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</si>
  <si>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</si>
  <si>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</si>
  <si>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</si>
  <si>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</si>
  <si>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</si>
  <si>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</si>
  <si>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1" type="noConversion"/>
  </si>
  <si>
    <t>LM2735XMF</t>
  </si>
  <si>
    <t>TI</t>
  </si>
  <si>
    <t>1.6-MHz Space-Efficient Boost and SEPIC DC-DC Regulator 24V 2.1A</t>
  </si>
  <si>
    <t>P006290287</t>
    <phoneticPr fontId="31" type="noConversion"/>
  </si>
  <si>
    <t>LM3671MF-3.3</t>
  </si>
  <si>
    <t>2-MHz, 600-mA Step-Down DC-DC Converter</t>
  </si>
  <si>
    <t>P007302353</t>
    <phoneticPr fontId="31" type="noConversion"/>
  </si>
  <si>
    <t>TPS3801L30</t>
  </si>
  <si>
    <t>Reset IC Vth=2.64V Delay=200msec</t>
  </si>
  <si>
    <t>P007092561</t>
    <phoneticPr fontId="31" type="noConversion"/>
  </si>
  <si>
    <t>Pipette Main</t>
    <phoneticPr fontId="8" type="noConversion"/>
  </si>
  <si>
    <t>Battery 하네스</t>
    <phoneticPr fontId="31" type="noConversion"/>
  </si>
  <si>
    <t>구매 Cost</t>
    <phoneticPr fontId="31" type="noConversion"/>
  </si>
  <si>
    <t>ICBanQ 3/14</t>
    <phoneticPr fontId="31" type="noConversion"/>
  </si>
  <si>
    <t>51021-0300</t>
    <phoneticPr fontId="31" type="noConversion"/>
  </si>
  <si>
    <t>1.25mm Pitch Housing, Female, 3-Pin</t>
    <phoneticPr fontId="31" type="noConversion"/>
  </si>
  <si>
    <t>P005634252</t>
    <phoneticPr fontId="31" type="noConversion"/>
  </si>
  <si>
    <t>Transformer 하네스</t>
    <phoneticPr fontId="31" type="noConversion"/>
  </si>
  <si>
    <t>51021-0700</t>
    <phoneticPr fontId="31" type="noConversion"/>
  </si>
  <si>
    <t>1.25mm Pitch Housing, Female, 7-Pin</t>
    <phoneticPr fontId="31" type="noConversion"/>
  </si>
  <si>
    <t>P005634256</t>
    <phoneticPr fontId="31" type="noConversion"/>
  </si>
  <si>
    <t>50058 양단 1007 케이블</t>
    <phoneticPr fontId="31" type="noConversion"/>
  </si>
  <si>
    <t>P005634320</t>
    <phoneticPr fontId="31" type="noConversion"/>
  </si>
  <si>
    <t>50058 양단 케이블 L=100mm, Black</t>
    <phoneticPr fontId="31" type="noConversion"/>
  </si>
  <si>
    <t>Date</t>
    <phoneticPr fontId="8" type="noConversion"/>
  </si>
  <si>
    <t>Cost</t>
    <phoneticPr fontId="8" type="noConversion"/>
  </si>
  <si>
    <t>Item</t>
    <phoneticPr fontId="8" type="noConversion"/>
  </si>
  <si>
    <t>Pipette Proto-type 부품 구매</t>
    <phoneticPr fontId="8" type="noConversion"/>
  </si>
  <si>
    <t>Transformer V1.0</t>
    <phoneticPr fontId="8" type="noConversion"/>
  </si>
  <si>
    <t xml:space="preserve">Total cost : </t>
    <phoneticPr fontId="8" type="noConversion"/>
  </si>
  <si>
    <t>Pipette V1.0 / LF MCU 일부</t>
    <phoneticPr fontId="8" type="noConversion"/>
  </si>
  <si>
    <t>Comment</t>
    <phoneticPr fontId="8" type="noConversion"/>
  </si>
  <si>
    <t>Pipette과 overlap되는 LF MCU 부품 구매</t>
    <phoneticPr fontId="8" type="noConversion"/>
  </si>
  <si>
    <t>ON Semiconductor</t>
  </si>
  <si>
    <t>053398-0571</t>
  </si>
  <si>
    <t>1.25mm Pitch SMD CON, Vertical 5-Pin</t>
  </si>
  <si>
    <t>구매수량</t>
    <phoneticPr fontId="8" type="noConversion"/>
  </si>
  <si>
    <t>Total</t>
    <phoneticPr fontId="8" type="noConversion"/>
  </si>
  <si>
    <t>재고</t>
    <phoneticPr fontId="8" type="noConversion"/>
  </si>
  <si>
    <t>주문번호</t>
    <phoneticPr fontId="8" type="noConversion"/>
  </si>
  <si>
    <t>EX-936ESD</t>
    <phoneticPr fontId="8" type="noConversion"/>
  </si>
  <si>
    <t xml:space="preserve"> EXSO </t>
    <phoneticPr fontId="8" type="noConversion"/>
  </si>
  <si>
    <t>정전기 방지 온도조절형 인두, 소비전력:60W, 온도:220℃ ~ 480℃</t>
    <phoneticPr fontId="8" type="noConversion"/>
  </si>
  <si>
    <t>P001909039</t>
    <phoneticPr fontId="8" type="noConversion"/>
  </si>
  <si>
    <t xml:space="preserve">LedSol 3001 </t>
    <phoneticPr fontId="8" type="noConversion"/>
  </si>
  <si>
    <t>EXSO</t>
    <phoneticPr fontId="8" type="noConversion"/>
  </si>
  <si>
    <t>디지털 무연인두기, 75W, 온도: 100~500℃</t>
    <phoneticPr fontId="8" type="noConversion"/>
  </si>
  <si>
    <t>P007193509</t>
    <phoneticPr fontId="8" type="noConversion"/>
  </si>
  <si>
    <t xml:space="preserve">LedSol-100 </t>
    <phoneticPr fontId="8" type="noConversion"/>
  </si>
  <si>
    <t>아날로그 무연인두기 , 24V 75W, 온도: 200~480℃</t>
    <phoneticPr fontId="8" type="noConversion"/>
  </si>
  <si>
    <t>P007193511</t>
    <phoneticPr fontId="8" type="noConversion"/>
  </si>
  <si>
    <t xml:space="preserve">LedSol-200 </t>
    <phoneticPr fontId="8" type="noConversion"/>
  </si>
  <si>
    <t>디지털 무연인두기, 24V 70W, 온도: 200~480℃</t>
    <phoneticPr fontId="8" type="noConversion"/>
  </si>
  <si>
    <t>P007193512</t>
    <phoneticPr fontId="8" type="noConversion"/>
  </si>
  <si>
    <t>FX-888D(70W)</t>
    <phoneticPr fontId="8" type="noConversion"/>
  </si>
  <si>
    <t>HAKKO</t>
    <phoneticPr fontId="8" type="noConversion"/>
  </si>
  <si>
    <t>디지털 무연인두기, 26V 70W, 온도: 200~480℃</t>
    <phoneticPr fontId="8" type="noConversion"/>
  </si>
  <si>
    <t>P005688453</t>
    <phoneticPr fontId="8" type="noConversion"/>
  </si>
  <si>
    <t>FX-951</t>
    <phoneticPr fontId="8" type="noConversion"/>
  </si>
  <si>
    <t>디지털 무연인두기, 24V 75W, 온도: 200~450℃</t>
    <phoneticPr fontId="8" type="noConversion"/>
  </si>
  <si>
    <t>P005688454</t>
    <phoneticPr fontId="8" type="noConversion"/>
  </si>
  <si>
    <t>T18-K</t>
    <phoneticPr fontId="8" type="noConversion"/>
  </si>
  <si>
    <t>HAKKO</t>
    <phoneticPr fontId="8" type="noConversion"/>
  </si>
  <si>
    <t>HAKKO FX-888(FX-8801) 전용 인두 칼팁</t>
    <phoneticPr fontId="8" type="noConversion"/>
  </si>
  <si>
    <t>P002116124</t>
    <phoneticPr fontId="8" type="noConversion"/>
  </si>
  <si>
    <t>T18-3.5K</t>
    <phoneticPr fontId="8" type="noConversion"/>
  </si>
  <si>
    <t>T18-B</t>
    <phoneticPr fontId="8" type="noConversion"/>
  </si>
  <si>
    <t>HAKKO FX-888(FX-8801) 전용 인두 팁</t>
    <phoneticPr fontId="8" type="noConversion"/>
  </si>
  <si>
    <t xml:space="preserve">P002116123 </t>
    <phoneticPr fontId="8" type="noConversion"/>
  </si>
  <si>
    <t>B3474</t>
    <phoneticPr fontId="8" type="noConversion"/>
  </si>
  <si>
    <t>Rubber Cleaner</t>
    <phoneticPr fontId="8" type="noConversion"/>
  </si>
  <si>
    <t>A1561</t>
    <phoneticPr fontId="8" type="noConversion"/>
  </si>
  <si>
    <t>HAKKO A1561 클리닝와이어</t>
    <phoneticPr fontId="8" type="noConversion"/>
  </si>
  <si>
    <t>P004702618</t>
    <phoneticPr fontId="8" type="noConversion"/>
  </si>
  <si>
    <t>A1559</t>
    <phoneticPr fontId="8" type="noConversion"/>
  </si>
  <si>
    <t>HAKKO A1559 스폰지</t>
    <phoneticPr fontId="8" type="noConversion"/>
  </si>
  <si>
    <t>P004704819</t>
    <phoneticPr fontId="8" type="noConversion"/>
  </si>
  <si>
    <t>SPPON 18</t>
    <phoneticPr fontId="8" type="noConversion"/>
  </si>
  <si>
    <t>HAKKO 18 SPPON DESOLDERING TOOL</t>
    <phoneticPr fontId="8" type="noConversion"/>
  </si>
  <si>
    <t>P004702809</t>
    <phoneticPr fontId="8" type="noConversion"/>
  </si>
  <si>
    <t>18N.18G</t>
    <phoneticPr fontId="8" type="noConversion"/>
  </si>
  <si>
    <t>HAKKO SPPON NOZZLE</t>
    <phoneticPr fontId="8" type="noConversion"/>
  </si>
  <si>
    <t>ic114</t>
    <phoneticPr fontId="8" type="noConversion"/>
  </si>
  <si>
    <t>UL1007-AWG20</t>
    <phoneticPr fontId="8" type="noConversion"/>
  </si>
  <si>
    <t>UL전선</t>
    <phoneticPr fontId="8" type="noConversion"/>
  </si>
  <si>
    <t>극세선 난연성 전선(UL전선) / AWG20 / 길이(30M) (검정색)</t>
    <phoneticPr fontId="8" type="noConversion"/>
  </si>
  <si>
    <t xml:space="preserve">P002329495 </t>
    <phoneticPr fontId="8" type="noConversion"/>
  </si>
  <si>
    <t>극세선 난연성 전선(UL전선) / AWG20 / 길이(30M) (빨강)</t>
    <phoneticPr fontId="8" type="noConversion"/>
  </si>
  <si>
    <t xml:space="preserve">P002329190 </t>
    <phoneticPr fontId="8" type="noConversion"/>
  </si>
  <si>
    <t>칩저항 키트</t>
    <phoneticPr fontId="8" type="noConversion"/>
  </si>
  <si>
    <t>Any vender</t>
    <phoneticPr fontId="8" type="noConversion"/>
  </si>
  <si>
    <t>1005 사이즈 F급(1%) 160종 칩저항 키트 - (100개들이)</t>
    <phoneticPr fontId="8" type="noConversion"/>
  </si>
  <si>
    <t>P001907055</t>
    <phoneticPr fontId="8" type="noConversion"/>
  </si>
  <si>
    <t>JL-0232 적색</t>
    <phoneticPr fontId="8" type="noConversion"/>
  </si>
  <si>
    <t>Any vender</t>
    <phoneticPr fontId="8" type="noConversion"/>
  </si>
  <si>
    <t xml:space="preserve">더블 바나나플러그 / 적색 </t>
    <phoneticPr fontId="8" type="noConversion"/>
  </si>
  <si>
    <t>P005658758</t>
    <phoneticPr fontId="8" type="noConversion"/>
  </si>
  <si>
    <t>GHG630DCE</t>
    <phoneticPr fontId="8" type="noConversion"/>
  </si>
  <si>
    <t xml:space="preserve"> BOSCH </t>
    <phoneticPr fontId="8" type="noConversion"/>
  </si>
  <si>
    <t>열풍기(히터건) (GHG630DCE)</t>
    <phoneticPr fontId="8" type="noConversion"/>
  </si>
  <si>
    <t>P007320842</t>
    <phoneticPr fontId="8" type="noConversion"/>
  </si>
  <si>
    <t>ST-LINK/V2</t>
    <phoneticPr fontId="8" type="noConversion"/>
  </si>
  <si>
    <t>STMicroelectronics</t>
    <phoneticPr fontId="8" type="noConversion"/>
  </si>
  <si>
    <t>ICD/PROGRAMMER, FOR STM8, STM32</t>
    <phoneticPr fontId="8" type="noConversion"/>
  </si>
  <si>
    <t>P001648331</t>
    <phoneticPr fontId="8" type="noConversion"/>
  </si>
  <si>
    <t>ENGINEER SL-04</t>
    <phoneticPr fontId="8" type="noConversion"/>
  </si>
  <si>
    <t>ENGINEER SL-04 DESK-TOP LOUPE, 렌즈 직경 75mm, 배율 3X</t>
    <phoneticPr fontId="8" type="noConversion"/>
  </si>
  <si>
    <t xml:space="preserve">P004704041 </t>
    <phoneticPr fontId="8" type="noConversion"/>
  </si>
  <si>
    <t>8611L</t>
    <phoneticPr fontId="8" type="noConversion"/>
  </si>
  <si>
    <t>8611L LED조명 확대경, 렌즈 직경 89mm, 배율 3X</t>
    <phoneticPr fontId="8" type="noConversion"/>
  </si>
  <si>
    <t>P004704064</t>
    <phoneticPr fontId="8" type="noConversion"/>
  </si>
  <si>
    <t>824-22-003-00-005000</t>
    <phoneticPr fontId="8" type="noConversion"/>
  </si>
  <si>
    <t>Mill-Max</t>
    <phoneticPr fontId="8" type="noConversion"/>
  </si>
  <si>
    <t xml:space="preserve">Mill-Max Pin &amp; Socket Connectors </t>
    <phoneticPr fontId="8" type="noConversion"/>
  </si>
  <si>
    <t>P008110102</t>
    <phoneticPr fontId="8" type="noConversion"/>
  </si>
  <si>
    <t>Transformer PCB</t>
    <phoneticPr fontId="8" type="noConversion"/>
  </si>
  <si>
    <t>재고</t>
    <phoneticPr fontId="8" type="noConversion"/>
  </si>
  <si>
    <t>ICBanQ 3/14</t>
  </si>
  <si>
    <t>P007567011</t>
    <phoneticPr fontId="31" type="noConversion"/>
  </si>
  <si>
    <t>P005634282</t>
    <phoneticPr fontId="31" type="noConversion"/>
  </si>
  <si>
    <t>재고 소진</t>
    <phoneticPr fontId="8" type="noConversion"/>
  </si>
  <si>
    <t>Pipette V1.0 부품 및 장비</t>
    <phoneticPr fontId="8" type="noConversion"/>
  </si>
  <si>
    <t>실험실에서 사용할 장비 및 Pipette 관련 추가 부품</t>
    <phoneticPr fontId="8" type="noConversion"/>
  </si>
  <si>
    <t>부자재</t>
    <phoneticPr fontId="8" type="noConversion"/>
  </si>
  <si>
    <t>수삽</t>
    <phoneticPr fontId="8" type="noConversion"/>
  </si>
  <si>
    <t>개인</t>
    <phoneticPr fontId="8" type="noConversion"/>
  </si>
  <si>
    <t>Point</t>
    <phoneticPr fontId="8" type="noConversion"/>
  </si>
  <si>
    <t>단가</t>
    <phoneticPr fontId="8" type="noConversion"/>
  </si>
  <si>
    <t>금액</t>
    <phoneticPr fontId="8" type="noConversion"/>
  </si>
  <si>
    <t>소계</t>
    <phoneticPr fontId="8" type="noConversion"/>
  </si>
  <si>
    <t>작업내용</t>
    <phoneticPr fontId="8" type="noConversion"/>
  </si>
  <si>
    <t>수량</t>
    <phoneticPr fontId="8" type="noConversion"/>
  </si>
  <si>
    <t>합계</t>
    <phoneticPr fontId="8" type="noConversion"/>
  </si>
  <si>
    <t>-</t>
    <phoneticPr fontId="8" type="noConversion"/>
  </si>
  <si>
    <t>-</t>
    <phoneticPr fontId="8" type="noConversion"/>
  </si>
  <si>
    <t>이윤</t>
    <phoneticPr fontId="8" type="noConversion"/>
  </si>
  <si>
    <t>SMD</t>
    <phoneticPr fontId="8" type="noConversion"/>
  </si>
  <si>
    <t>Metal mask</t>
    <phoneticPr fontId="8" type="noConversion"/>
  </si>
  <si>
    <t>Sample용 견적</t>
    <phoneticPr fontId="8" type="noConversion"/>
  </si>
  <si>
    <t>부품비</t>
    <phoneticPr fontId="8" type="noConversion"/>
  </si>
  <si>
    <t>LF Generator MCU Board</t>
    <phoneticPr fontId="8" type="noConversion"/>
  </si>
  <si>
    <t xml:space="preserve">HIPPO 6구 접지 멀티탭 멀티탭 - 기본 1.5M </t>
    <phoneticPr fontId="8" type="noConversion"/>
  </si>
  <si>
    <t xml:space="preserve">HIPPO 6구 접지 멀티탭 멀티탭 - 3M </t>
    <phoneticPr fontId="8" type="noConversion"/>
  </si>
  <si>
    <t>HIPPO</t>
    <phoneticPr fontId="8" type="noConversion"/>
  </si>
  <si>
    <t>KFT HT-5023 스트리퍼 (AWG20~30)</t>
    <phoneticPr fontId="8" type="noConversion"/>
  </si>
  <si>
    <t xml:space="preserve">KFT </t>
    <phoneticPr fontId="8" type="noConversion"/>
  </si>
  <si>
    <t>P001415029</t>
    <phoneticPr fontId="8" type="noConversion"/>
  </si>
  <si>
    <t>페이스트 [135-0805]</t>
    <phoneticPr fontId="8" type="noConversion"/>
  </si>
  <si>
    <t>P008012287</t>
    <phoneticPr fontId="8" type="noConversion"/>
  </si>
  <si>
    <t>정전기매트 120cm*1M</t>
    <phoneticPr fontId="8" type="noConversion"/>
  </si>
  <si>
    <t>P000119604</t>
    <phoneticPr fontId="8" type="noConversion"/>
  </si>
  <si>
    <t xml:space="preserve">P007311227 </t>
    <phoneticPr fontId="8" type="noConversion"/>
  </si>
  <si>
    <t>실험실 물품 구매</t>
    <phoneticPr fontId="8" type="noConversion"/>
  </si>
  <si>
    <t>제이엘텍 - Sample build 견적</t>
    <phoneticPr fontId="8" type="noConversion"/>
  </si>
  <si>
    <t>LF GEN MCU 부품 구매</t>
    <phoneticPr fontId="8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</si>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</sst>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</numFmts>
  <fonts count="3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96">
    <xf numFmtId="0" fontId="0" fillId="0" borderId="0"/>
    <xf numFmtId="41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8" fillId="0" borderId="0"/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0" borderId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10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7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7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6" fillId="33" borderId="11" xfId="43" applyNumberFormat="1" applyFont="1" applyFill="1" applyBorder="1" applyAlignment="1">
      <alignment horizontal="center" vertical="center"/>
    </xf>
    <xf numFmtId="0" fontId="7" fillId="0" borderId="14" xfId="43" applyBorder="1">
      <alignment vertical="center"/>
    </xf>
    <xf numFmtId="49" fontId="26" fillId="33" borderId="10" xfId="43" applyNumberFormat="1" applyFont="1" applyFill="1" applyBorder="1" applyAlignment="1">
      <alignment horizontal="center" vertical="center"/>
    </xf>
    <xf numFmtId="0" fontId="7" fillId="0" borderId="17" xfId="43" applyBorder="1">
      <alignment vertical="center"/>
    </xf>
    <xf numFmtId="0" fontId="7" fillId="0" borderId="14" xfId="43" applyBorder="1" applyAlignment="1">
      <alignment horizontal="center" vertical="center"/>
    </xf>
    <xf numFmtId="0" fontId="7" fillId="0" borderId="17" xfId="43" applyBorder="1" applyAlignment="1">
      <alignment horizontal="center" vertical="center"/>
    </xf>
    <xf numFmtId="0" fontId="7" fillId="0" borderId="20" xfId="43" applyBorder="1" applyAlignment="1">
      <alignment horizontal="center" vertical="center"/>
    </xf>
    <xf numFmtId="0" fontId="9" fillId="0" borderId="20" xfId="52" applyFill="1" applyBorder="1"/>
    <xf numFmtId="0" fontId="26" fillId="33" borderId="11" xfId="0" applyFont="1" applyFill="1" applyBorder="1" applyAlignment="1">
      <alignment horizontal="center" vertical="center"/>
    </xf>
    <xf numFmtId="0" fontId="26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9" fillId="0" borderId="17" xfId="52" applyFill="1" applyBorder="1"/>
    <xf numFmtId="41" fontId="0" fillId="0" borderId="20" xfId="0" applyNumberFormat="1" applyBorder="1"/>
    <xf numFmtId="0" fontId="29" fillId="0" borderId="20" xfId="0" applyFont="1" applyBorder="1" applyAlignment="1">
      <alignment horizontal="center"/>
    </xf>
    <xf numFmtId="0" fontId="27" fillId="0" borderId="0" xfId="0" applyFont="1" applyAlignment="1">
      <alignment horizontal="right"/>
    </xf>
    <xf numFmtId="0" fontId="26" fillId="0" borderId="0" xfId="0" applyFont="1" applyFill="1" applyBorder="1" applyAlignment="1">
      <alignment horizontal="right"/>
    </xf>
    <xf numFmtId="41" fontId="27" fillId="0" borderId="0" xfId="0" applyNumberFormat="1" applyFont="1"/>
    <xf numFmtId="176" fontId="27" fillId="0" borderId="0" xfId="0" applyNumberFormat="1" applyFont="1"/>
    <xf numFmtId="176" fontId="26" fillId="0" borderId="0" xfId="0" applyNumberFormat="1" applyFont="1"/>
    <xf numFmtId="0" fontId="6" fillId="0" borderId="16" xfId="43" applyFont="1" applyBorder="1" applyAlignment="1">
      <alignment horizontal="left" vertical="center"/>
    </xf>
    <xf numFmtId="0" fontId="6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26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26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36" borderId="16" xfId="43" applyFill="1" applyBorder="1" applyAlignment="1">
      <alignment horizontal="left" vertical="center"/>
    </xf>
    <xf numFmtId="0" fontId="7" fillId="36" borderId="17" xfId="43" applyFill="1" applyBorder="1" applyAlignment="1">
      <alignment horizontal="center" vertical="center"/>
    </xf>
    <xf numFmtId="0" fontId="7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7" fillId="0" borderId="13" xfId="43" applyFill="1" applyBorder="1" applyAlignment="1">
      <alignment horizontal="left" vertical="center"/>
    </xf>
    <xf numFmtId="0" fontId="7" fillId="0" borderId="14" xfId="43" applyFill="1" applyBorder="1" applyAlignment="1">
      <alignment horizontal="center" vertical="center"/>
    </xf>
    <xf numFmtId="0" fontId="7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5" fillId="0" borderId="13" xfId="43" applyFont="1" applyFill="1" applyBorder="1" applyAlignment="1">
      <alignment horizontal="left" vertical="center"/>
    </xf>
    <xf numFmtId="41" fontId="27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6" fillId="33" borderId="24" xfId="0" applyFont="1" applyFill="1" applyBorder="1" applyAlignment="1">
      <alignment horizontal="center" vertical="center"/>
    </xf>
    <xf numFmtId="0" fontId="26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4" borderId="21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0" fontId="0" fillId="34" borderId="32" xfId="0" applyFill="1" applyBorder="1"/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26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26" fillId="33" borderId="24" xfId="69" applyNumberFormat="1" applyFont="1" applyFill="1" applyBorder="1" applyAlignment="1">
      <alignment horizontal="center" vertical="center"/>
    </xf>
    <xf numFmtId="0" fontId="26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9" fillId="0" borderId="0" xfId="69" applyAlignment="1">
      <alignment vertical="center"/>
    </xf>
    <xf numFmtId="49" fontId="26" fillId="33" borderId="11" xfId="69" applyNumberFormat="1" applyFont="1" applyFill="1" applyBorder="1" applyAlignment="1">
      <alignment horizontal="center" vertical="center"/>
    </xf>
    <xf numFmtId="0" fontId="26" fillId="35" borderId="12" xfId="69" applyFont="1" applyFill="1" applyBorder="1" applyAlignment="1">
      <alignment horizontal="center" vertical="center"/>
    </xf>
    <xf numFmtId="0" fontId="9" fillId="0" borderId="0" xfId="69" applyBorder="1" applyAlignment="1">
      <alignment vertical="center"/>
    </xf>
    <xf numFmtId="0" fontId="9" fillId="0" borderId="14" xfId="69" applyBorder="1" applyAlignment="1">
      <alignment vertical="center"/>
    </xf>
    <xf numFmtId="0" fontId="9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0" fontId="26" fillId="0" borderId="20" xfId="0" applyFont="1" applyBorder="1" applyAlignment="1">
      <alignment horizontal="center"/>
    </xf>
    <xf numFmtId="0" fontId="26" fillId="0" borderId="14" xfId="0" applyFont="1" applyBorder="1"/>
    <xf numFmtId="179" fontId="0" fillId="0" borderId="14" xfId="0" applyNumberFormat="1" applyBorder="1"/>
    <xf numFmtId="41" fontId="0" fillId="0" borderId="14" xfId="1" applyFont="1" applyBorder="1" applyAlignment="1"/>
    <xf numFmtId="41" fontId="0" fillId="0" borderId="15" xfId="0" applyNumberFormat="1" applyBorder="1"/>
    <xf numFmtId="0" fontId="26" fillId="0" borderId="17" xfId="0" applyFont="1" applyBorder="1"/>
    <xf numFmtId="179" fontId="0" fillId="0" borderId="17" xfId="0" applyNumberFormat="1" applyBorder="1"/>
    <xf numFmtId="41" fontId="0" fillId="0" borderId="18" xfId="0" applyNumberFormat="1" applyBorder="1"/>
    <xf numFmtId="0" fontId="26" fillId="0" borderId="20" xfId="0" applyFont="1" applyBorder="1"/>
    <xf numFmtId="179" fontId="0" fillId="0" borderId="20" xfId="0" applyNumberFormat="1" applyBorder="1"/>
    <xf numFmtId="41" fontId="0" fillId="0" borderId="21" xfId="0" applyNumberFormat="1" applyBorder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26" fillId="0" borderId="0" xfId="75" applyFont="1">
      <alignment vertical="center"/>
    </xf>
    <xf numFmtId="0" fontId="26" fillId="0" borderId="0" xfId="75" applyFont="1" applyAlignment="1">
      <alignment horizontal="center" vertical="center"/>
    </xf>
    <xf numFmtId="0" fontId="3" fillId="0" borderId="0" xfId="75">
      <alignment vertical="center"/>
    </xf>
    <xf numFmtId="0" fontId="3" fillId="0" borderId="0" xfId="75" applyAlignment="1">
      <alignment horizontal="center" vertical="center"/>
    </xf>
    <xf numFmtId="49" fontId="26" fillId="0" borderId="0" xfId="75" applyNumberFormat="1" applyFont="1">
      <alignment vertical="center"/>
    </xf>
    <xf numFmtId="49" fontId="26" fillId="33" borderId="23" xfId="75" applyNumberFormat="1" applyFont="1" applyFill="1" applyBorder="1" applyAlignment="1">
      <alignment horizontal="center" vertical="center"/>
    </xf>
    <xf numFmtId="49" fontId="26" fillId="33" borderId="24" xfId="75" applyNumberFormat="1" applyFont="1" applyFill="1" applyBorder="1" applyAlignment="1">
      <alignment horizontal="center" vertical="center"/>
    </xf>
    <xf numFmtId="49" fontId="26" fillId="33" borderId="33" xfId="75" applyNumberFormat="1" applyFont="1" applyFill="1" applyBorder="1" applyAlignment="1">
      <alignment horizontal="center" vertical="center"/>
    </xf>
    <xf numFmtId="49" fontId="26" fillId="33" borderId="23" xfId="69" applyNumberFormat="1" applyFont="1" applyFill="1" applyBorder="1" applyAlignment="1">
      <alignment horizontal="center" vertical="center"/>
    </xf>
    <xf numFmtId="0" fontId="3" fillId="0" borderId="13" xfId="75" applyBorder="1">
      <alignment vertical="center"/>
    </xf>
    <xf numFmtId="0" fontId="3" fillId="0" borderId="14" xfId="75" applyBorder="1">
      <alignment vertical="center"/>
    </xf>
    <xf numFmtId="0" fontId="3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3" fillId="0" borderId="16" xfId="75" applyBorder="1">
      <alignment vertical="center"/>
    </xf>
    <xf numFmtId="0" fontId="3" fillId="0" borderId="17" xfId="75" applyBorder="1">
      <alignment vertical="center"/>
    </xf>
    <xf numFmtId="0" fontId="3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3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9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3" fillId="34" borderId="18" xfId="75" applyFill="1" applyBorder="1">
      <alignment vertical="center"/>
    </xf>
    <xf numFmtId="0" fontId="3" fillId="34" borderId="17" xfId="75" applyFill="1" applyBorder="1">
      <alignment vertical="center"/>
    </xf>
    <xf numFmtId="0" fontId="3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9" fillId="34" borderId="18" xfId="69" applyFill="1" applyBorder="1" applyAlignment="1">
      <alignment vertical="center"/>
    </xf>
    <xf numFmtId="41" fontId="26" fillId="0" borderId="22" xfId="76" applyFont="1" applyFill="1" applyBorder="1">
      <alignment vertical="center"/>
    </xf>
    <xf numFmtId="41" fontId="3" fillId="0" borderId="0" xfId="75" applyNumberFormat="1">
      <alignment vertical="center"/>
    </xf>
    <xf numFmtId="176" fontId="3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26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26" fillId="0" borderId="0" xfId="1" applyFont="1" applyAlignment="1"/>
    <xf numFmtId="14" fontId="0" fillId="0" borderId="0" xfId="0" applyNumberFormat="1" applyAlignment="1">
      <alignment horizontal="center"/>
    </xf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right"/>
    </xf>
    <xf numFmtId="14" fontId="26" fillId="0" borderId="10" xfId="0" applyNumberFormat="1" applyFont="1" applyBorder="1" applyAlignment="1">
      <alignment horizontal="center"/>
    </xf>
    <xf numFmtId="14" fontId="26" fillId="0" borderId="11" xfId="0" applyNumberFormat="1" applyFont="1" applyBorder="1" applyAlignment="1">
      <alignment horizontal="center"/>
    </xf>
    <xf numFmtId="41" fontId="26" fillId="0" borderId="12" xfId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/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41" fontId="0" fillId="0" borderId="18" xfId="1" applyFont="1" applyBorder="1" applyAlignment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26" fillId="0" borderId="0" xfId="0" applyNumberFormat="1" applyFont="1" applyAlignment="1">
      <alignment vertical="center"/>
    </xf>
    <xf numFmtId="49" fontId="26" fillId="33" borderId="24" xfId="0" applyNumberFormat="1" applyFont="1" applyFill="1" applyBorder="1" applyAlignment="1">
      <alignment horizontal="center" vertical="center"/>
    </xf>
    <xf numFmtId="49" fontId="26" fillId="33" borderId="23" xfId="77" applyNumberFormat="1" applyFont="1" applyFill="1" applyBorder="1" applyAlignment="1">
      <alignment horizontal="center" vertical="center"/>
    </xf>
    <xf numFmtId="49" fontId="26" fillId="33" borderId="24" xfId="77" applyNumberFormat="1" applyFont="1" applyFill="1" applyBorder="1" applyAlignment="1">
      <alignment horizontal="center" vertical="center"/>
    </xf>
    <xf numFmtId="0" fontId="2" fillId="0" borderId="13" xfId="77" applyFont="1" applyFill="1" applyBorder="1" applyAlignment="1">
      <alignment horizontal="left" vertical="center"/>
    </xf>
    <xf numFmtId="0" fontId="2" fillId="0" borderId="14" xfId="77" applyFont="1" applyFill="1" applyBorder="1">
      <alignment vertical="center"/>
    </xf>
    <xf numFmtId="0" fontId="2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26" fillId="33" borderId="10" xfId="78" applyNumberFormat="1" applyFont="1" applyFill="1" applyBorder="1" applyAlignment="1">
      <alignment horizontal="center" vertical="center"/>
    </xf>
    <xf numFmtId="49" fontId="26" fillId="33" borderId="11" xfId="78" applyNumberFormat="1" applyFont="1" applyFill="1" applyBorder="1" applyAlignment="1">
      <alignment horizontal="center" vertical="center"/>
    </xf>
    <xf numFmtId="0" fontId="2" fillId="0" borderId="13" xfId="78" applyBorder="1">
      <alignment vertical="center"/>
    </xf>
    <xf numFmtId="0" fontId="2" fillId="0" borderId="14" xfId="78" applyBorder="1">
      <alignment vertical="center"/>
    </xf>
    <xf numFmtId="0" fontId="2" fillId="34" borderId="15" xfId="78" applyFill="1" applyBorder="1">
      <alignment vertical="center"/>
    </xf>
    <xf numFmtId="0" fontId="2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2" fillId="34" borderId="21" xfId="78" applyFont="1" applyFill="1" applyBorder="1">
      <alignment vertical="center"/>
    </xf>
    <xf numFmtId="0" fontId="26" fillId="0" borderId="0" xfId="78" applyFont="1">
      <alignment vertical="center"/>
    </xf>
    <xf numFmtId="0" fontId="26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2" fillId="0" borderId="0" xfId="78" applyAlignment="1">
      <alignment horizontal="center" vertical="center"/>
    </xf>
    <xf numFmtId="177" fontId="2" fillId="0" borderId="0" xfId="78" applyNumberFormat="1">
      <alignment vertical="center"/>
    </xf>
    <xf numFmtId="49" fontId="26" fillId="33" borderId="24" xfId="78" applyNumberFormat="1" applyFont="1" applyFill="1" applyBorder="1" applyAlignment="1">
      <alignment horizontal="center" vertical="center"/>
    </xf>
    <xf numFmtId="0" fontId="2" fillId="0" borderId="13" xfId="78" applyBorder="1" applyAlignment="1">
      <alignment horizontal="center" vertical="center"/>
    </xf>
    <xf numFmtId="0" fontId="2" fillId="0" borderId="14" xfId="78" applyFill="1" applyBorder="1">
      <alignment vertical="center"/>
    </xf>
    <xf numFmtId="41" fontId="2" fillId="0" borderId="14" xfId="79" applyFont="1" applyBorder="1">
      <alignment vertical="center"/>
    </xf>
    <xf numFmtId="0" fontId="2" fillId="0" borderId="16" xfId="78" applyBorder="1" applyAlignment="1">
      <alignment horizontal="center" vertical="center"/>
    </xf>
    <xf numFmtId="0" fontId="2" fillId="0" borderId="17" xfId="78" applyFill="1" applyBorder="1">
      <alignment vertical="center"/>
    </xf>
    <xf numFmtId="0" fontId="2" fillId="0" borderId="17" xfId="78" applyBorder="1">
      <alignment vertical="center"/>
    </xf>
    <xf numFmtId="41" fontId="2" fillId="0" borderId="17" xfId="79" applyFont="1" applyBorder="1">
      <alignment vertical="center"/>
    </xf>
    <xf numFmtId="0" fontId="2" fillId="34" borderId="18" xfId="78" applyFill="1" applyBorder="1">
      <alignment vertical="center"/>
    </xf>
    <xf numFmtId="0" fontId="2" fillId="0" borderId="19" xfId="78" applyBorder="1" applyAlignment="1">
      <alignment horizontal="center" vertical="center"/>
    </xf>
    <xf numFmtId="0" fontId="2" fillId="0" borderId="20" xfId="78" applyFill="1" applyBorder="1">
      <alignment vertical="center"/>
    </xf>
    <xf numFmtId="0" fontId="2" fillId="0" borderId="20" xfId="78" applyBorder="1">
      <alignment vertical="center"/>
    </xf>
    <xf numFmtId="41" fontId="2" fillId="0" borderId="20" xfId="79" applyFont="1" applyFill="1" applyBorder="1">
      <alignment vertical="center"/>
    </xf>
    <xf numFmtId="41" fontId="2" fillId="0" borderId="20" xfId="79" applyFont="1" applyBorder="1">
      <alignment vertical="center"/>
    </xf>
    <xf numFmtId="0" fontId="2" fillId="34" borderId="21" xfId="78" applyFill="1" applyBorder="1">
      <alignment vertical="center"/>
    </xf>
    <xf numFmtId="0" fontId="2" fillId="0" borderId="0" xfId="78" applyFill="1" applyBorder="1">
      <alignment vertical="center"/>
    </xf>
    <xf numFmtId="0" fontId="2" fillId="0" borderId="0" xfId="78" applyBorder="1">
      <alignment vertical="center"/>
    </xf>
    <xf numFmtId="41" fontId="2" fillId="0" borderId="0" xfId="79" applyFont="1" applyBorder="1">
      <alignment vertical="center"/>
    </xf>
    <xf numFmtId="0" fontId="26" fillId="0" borderId="0" xfId="78" applyFont="1" applyBorder="1">
      <alignment vertical="center"/>
    </xf>
    <xf numFmtId="41" fontId="2" fillId="0" borderId="14" xfId="79" applyFont="1" applyFill="1" applyBorder="1">
      <alignment vertical="center"/>
    </xf>
    <xf numFmtId="0" fontId="2" fillId="35" borderId="15" xfId="78" applyFill="1" applyBorder="1">
      <alignment vertical="center"/>
    </xf>
    <xf numFmtId="0" fontId="2" fillId="0" borderId="16" xfId="78" applyFill="1" applyBorder="1">
      <alignment vertical="center"/>
    </xf>
    <xf numFmtId="41" fontId="2" fillId="0" borderId="17" xfId="79" applyFont="1" applyFill="1" applyBorder="1">
      <alignment vertical="center"/>
    </xf>
    <xf numFmtId="0" fontId="2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26" fillId="0" borderId="13" xfId="0" applyFont="1" applyBorder="1"/>
    <xf numFmtId="0" fontId="26" fillId="0" borderId="16" xfId="0" applyFont="1" applyBorder="1" applyAlignment="1"/>
    <xf numFmtId="0" fontId="26" fillId="0" borderId="19" xfId="0" applyFont="1" applyBorder="1" applyAlignment="1"/>
    <xf numFmtId="0" fontId="26" fillId="33" borderId="10" xfId="0" applyFont="1" applyFill="1" applyBorder="1" applyAlignment="1">
      <alignment horizontal="center"/>
    </xf>
    <xf numFmtId="0" fontId="26" fillId="33" borderId="11" xfId="0" applyFont="1" applyFill="1" applyBorder="1" applyAlignment="1">
      <alignment horizontal="center"/>
    </xf>
    <xf numFmtId="0" fontId="26" fillId="33" borderId="12" xfId="0" applyFont="1" applyFill="1" applyBorder="1" applyAlignment="1">
      <alignment horizontal="center"/>
    </xf>
    <xf numFmtId="0" fontId="26" fillId="33" borderId="10" xfId="0" applyFont="1" applyFill="1" applyBorder="1" applyAlignment="1">
      <alignment horizontal="center" vertical="center"/>
    </xf>
    <xf numFmtId="41" fontId="26" fillId="33" borderId="11" xfId="1" applyFont="1" applyFill="1" applyBorder="1" applyAlignment="1">
      <alignment horizontal="center" vertical="center"/>
    </xf>
    <xf numFmtId="41" fontId="26" fillId="0" borderId="12" xfId="1" applyFont="1" applyBorder="1" applyAlignment="1"/>
    <xf numFmtId="0" fontId="26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26" fillId="0" borderId="10" xfId="0" applyFont="1" applyBorder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/>
    </xf>
    <xf numFmtId="0" fontId="26" fillId="0" borderId="15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41" fontId="26" fillId="0" borderId="11" xfId="1" applyFont="1" applyBorder="1" applyAlignment="1">
      <alignment horizontal="center"/>
    </xf>
    <xf numFmtId="41" fontId="26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7" xfId="80" applyBorder="1">
      <alignment vertical="center"/>
    </xf>
    <xf numFmtId="0" fontId="1" fillId="34" borderId="17" xfId="80" applyFill="1" applyBorder="1">
      <alignment vertical="center"/>
    </xf>
    <xf numFmtId="0" fontId="1" fillId="0" borderId="17" xfId="80" applyBorder="1">
      <alignment vertical="center"/>
    </xf>
    <xf numFmtId="0" fontId="1" fillId="34" borderId="17" xfId="80" applyFill="1" applyBorder="1">
      <alignment vertical="center"/>
    </xf>
    <xf numFmtId="0" fontId="1" fillId="0" borderId="17" xfId="80" applyBorder="1">
      <alignment vertical="center"/>
    </xf>
    <xf numFmtId="0" fontId="1" fillId="0" borderId="17" xfId="80" applyBorder="1">
      <alignment vertical="center"/>
    </xf>
    <xf numFmtId="0" fontId="1" fillId="0" borderId="17" xfId="80" applyBorder="1">
      <alignment vertical="center"/>
    </xf>
    <xf numFmtId="41" fontId="1" fillId="0" borderId="17" xfId="95" applyFont="1" applyBorder="1">
      <alignment vertical="center"/>
    </xf>
    <xf numFmtId="0" fontId="1" fillId="34" borderId="18" xfId="80" applyFill="1" applyBorder="1">
      <alignment vertical="center"/>
    </xf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34"/>
  <sheetViews>
    <sheetView topLeftCell="A22" workbookViewId="0">
      <selection activeCell="A38" sqref="A38:XFD44"/>
    </sheetView>
  </sheetViews>
  <sheetFormatPr defaultRowHeight="16.5" x14ac:dyDescent="0.3"/>
  <cols>
    <col min="2" max="2" width="9" style="1"/>
    <col min="3" max="3" width="19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6" spans="2:14" x14ac:dyDescent="0.3">
      <c r="C6" s="5"/>
      <c r="G6" s="140"/>
    </row>
    <row r="8" spans="2:14" ht="17.25" thickBot="1" x14ac:dyDescent="0.35"/>
    <row r="9" spans="2:14" x14ac:dyDescent="0.3">
      <c r="B9" s="290" t="s">
        <v>97</v>
      </c>
      <c r="C9" s="291"/>
      <c r="D9" s="294" t="s">
        <v>87</v>
      </c>
      <c r="E9" s="294"/>
      <c r="F9" s="294"/>
      <c r="G9" s="291" t="s">
        <v>91</v>
      </c>
      <c r="H9" s="291" t="s">
        <v>92</v>
      </c>
      <c r="I9" s="295" t="s">
        <v>95</v>
      </c>
    </row>
    <row r="10" spans="2:14" s="141" customFormat="1" ht="17.25" thickBot="1" x14ac:dyDescent="0.35">
      <c r="B10" s="292"/>
      <c r="C10" s="293"/>
      <c r="D10" s="142" t="s">
        <v>88</v>
      </c>
      <c r="E10" s="142" t="s">
        <v>89</v>
      </c>
      <c r="F10" s="142" t="s">
        <v>90</v>
      </c>
      <c r="G10" s="293"/>
      <c r="H10" s="293"/>
      <c r="I10" s="296"/>
    </row>
    <row r="11" spans="2:14" s="141" customFormat="1" ht="17.25" thickBot="1" x14ac:dyDescent="0.35">
      <c r="B11" s="288" t="s">
        <v>102</v>
      </c>
      <c r="C11" s="289"/>
      <c r="D11" s="144">
        <v>0.25</v>
      </c>
      <c r="E11" s="23">
        <f t="shared" ref="E11:E17" si="0">D11*20</f>
        <v>5</v>
      </c>
      <c r="F11" s="23">
        <f t="shared" ref="F11:F17" si="1">E11*3</f>
        <v>15</v>
      </c>
      <c r="G11" s="145">
        <v>30000</v>
      </c>
      <c r="H11" s="23">
        <v>0.8</v>
      </c>
      <c r="I11" s="146">
        <f t="shared" ref="I11:I17" si="2">F11*G11*H11</f>
        <v>360000</v>
      </c>
    </row>
    <row r="12" spans="2:14" x14ac:dyDescent="0.3">
      <c r="B12" s="290" t="s">
        <v>96</v>
      </c>
      <c r="C12" s="143" t="s">
        <v>86</v>
      </c>
      <c r="D12" s="144">
        <v>1.5</v>
      </c>
      <c r="E12" s="23">
        <f t="shared" si="0"/>
        <v>30</v>
      </c>
      <c r="F12" s="23">
        <f t="shared" si="1"/>
        <v>90</v>
      </c>
      <c r="G12" s="145">
        <v>30000</v>
      </c>
      <c r="H12" s="23">
        <v>0.8</v>
      </c>
      <c r="I12" s="146">
        <f t="shared" si="2"/>
        <v>2160000</v>
      </c>
      <c r="K12" s="5"/>
      <c r="L12" s="11">
        <v>4300000</v>
      </c>
      <c r="M12" s="11">
        <f>L12/20</f>
        <v>215000</v>
      </c>
      <c r="N12" s="11">
        <f>M12/8</f>
        <v>26875</v>
      </c>
    </row>
    <row r="13" spans="2:14" x14ac:dyDescent="0.3">
      <c r="B13" s="297"/>
      <c r="C13" s="147" t="s">
        <v>93</v>
      </c>
      <c r="D13" s="148">
        <v>0.5</v>
      </c>
      <c r="E13" s="19">
        <f t="shared" si="0"/>
        <v>10</v>
      </c>
      <c r="F13" s="19">
        <f t="shared" si="1"/>
        <v>30</v>
      </c>
      <c r="G13" s="3">
        <v>30000</v>
      </c>
      <c r="H13" s="19">
        <v>0.8</v>
      </c>
      <c r="I13" s="149">
        <f t="shared" si="2"/>
        <v>720000</v>
      </c>
    </row>
    <row r="14" spans="2:14" ht="17.25" thickBot="1" x14ac:dyDescent="0.35">
      <c r="B14" s="292"/>
      <c r="C14" s="150" t="s">
        <v>94</v>
      </c>
      <c r="D14" s="151">
        <v>1</v>
      </c>
      <c r="E14" s="2">
        <f t="shared" si="0"/>
        <v>20</v>
      </c>
      <c r="F14" s="2">
        <f t="shared" si="1"/>
        <v>60</v>
      </c>
      <c r="G14" s="4">
        <v>30000</v>
      </c>
      <c r="H14" s="2">
        <v>0.8</v>
      </c>
      <c r="I14" s="152">
        <f t="shared" si="2"/>
        <v>1440000</v>
      </c>
    </row>
    <row r="15" spans="2:14" x14ac:dyDescent="0.3">
      <c r="B15" s="290" t="s">
        <v>98</v>
      </c>
      <c r="C15" s="143" t="s">
        <v>86</v>
      </c>
      <c r="D15" s="144">
        <v>4</v>
      </c>
      <c r="E15" s="23">
        <f t="shared" si="0"/>
        <v>80</v>
      </c>
      <c r="F15" s="23">
        <f t="shared" si="1"/>
        <v>240</v>
      </c>
      <c r="G15" s="145">
        <v>30000</v>
      </c>
      <c r="H15" s="23">
        <v>0.8</v>
      </c>
      <c r="I15" s="146">
        <f t="shared" si="2"/>
        <v>5760000</v>
      </c>
    </row>
    <row r="16" spans="2:14" x14ac:dyDescent="0.3">
      <c r="B16" s="297"/>
      <c r="C16" s="147" t="s">
        <v>93</v>
      </c>
      <c r="D16" s="148">
        <v>0</v>
      </c>
      <c r="E16" s="19">
        <f t="shared" si="0"/>
        <v>0</v>
      </c>
      <c r="F16" s="19">
        <f t="shared" si="1"/>
        <v>0</v>
      </c>
      <c r="G16" s="3">
        <v>30000</v>
      </c>
      <c r="H16" s="19">
        <v>0.8</v>
      </c>
      <c r="I16" s="149">
        <f t="shared" si="2"/>
        <v>0</v>
      </c>
    </row>
    <row r="17" spans="2:15" ht="17.25" thickBot="1" x14ac:dyDescent="0.35">
      <c r="B17" s="292"/>
      <c r="C17" s="150" t="s">
        <v>94</v>
      </c>
      <c r="D17" s="151">
        <v>0.5</v>
      </c>
      <c r="E17" s="2">
        <f t="shared" si="0"/>
        <v>10</v>
      </c>
      <c r="F17" s="2">
        <f t="shared" si="1"/>
        <v>30</v>
      </c>
      <c r="G17" s="4">
        <v>30000</v>
      </c>
      <c r="H17" s="2">
        <v>0.8</v>
      </c>
      <c r="I17" s="152">
        <f t="shared" si="2"/>
        <v>720000</v>
      </c>
    </row>
    <row r="19" spans="2:15" x14ac:dyDescent="0.3">
      <c r="G19" s="11"/>
      <c r="L19">
        <v>22000</v>
      </c>
      <c r="M19">
        <v>8</v>
      </c>
      <c r="N19">
        <v>20</v>
      </c>
      <c r="O19" s="5">
        <f>L19*M19*N19</f>
        <v>3520000</v>
      </c>
    </row>
    <row r="21" spans="2:15" ht="17.25" thickBot="1" x14ac:dyDescent="0.35"/>
    <row r="22" spans="2:15" x14ac:dyDescent="0.3">
      <c r="B22" s="290" t="s">
        <v>97</v>
      </c>
      <c r="C22" s="291"/>
      <c r="D22" s="294" t="s">
        <v>87</v>
      </c>
      <c r="E22" s="294"/>
      <c r="F22" s="294"/>
      <c r="G22" s="291" t="s">
        <v>91</v>
      </c>
      <c r="H22" s="291" t="s">
        <v>92</v>
      </c>
      <c r="I22" s="295" t="s">
        <v>95</v>
      </c>
    </row>
    <row r="23" spans="2:15" ht="17.25" thickBot="1" x14ac:dyDescent="0.35">
      <c r="B23" s="292"/>
      <c r="C23" s="293"/>
      <c r="D23" s="142" t="s">
        <v>88</v>
      </c>
      <c r="E23" s="142" t="s">
        <v>89</v>
      </c>
      <c r="F23" s="142" t="s">
        <v>99</v>
      </c>
      <c r="G23" s="293"/>
      <c r="H23" s="293"/>
      <c r="I23" s="296"/>
    </row>
    <row r="24" spans="2:15" ht="17.25" thickBot="1" x14ac:dyDescent="0.35">
      <c r="B24" s="288" t="s">
        <v>100</v>
      </c>
      <c r="C24" s="289"/>
      <c r="D24" s="153">
        <v>1</v>
      </c>
      <c r="E24" s="106">
        <f>D24*20</f>
        <v>20</v>
      </c>
      <c r="F24" s="106">
        <f>E24*3.5</f>
        <v>70</v>
      </c>
      <c r="G24" s="154">
        <v>30000</v>
      </c>
      <c r="H24" s="106">
        <v>1</v>
      </c>
      <c r="I24" s="155">
        <f>F24*G24*H24</f>
        <v>2100000</v>
      </c>
    </row>
    <row r="26" spans="2:15" ht="17.25" thickBot="1" x14ac:dyDescent="0.35"/>
    <row r="27" spans="2:15" x14ac:dyDescent="0.3">
      <c r="B27" s="290" t="s">
        <v>97</v>
      </c>
      <c r="C27" s="291"/>
      <c r="D27" s="294" t="s">
        <v>87</v>
      </c>
      <c r="E27" s="294"/>
      <c r="F27" s="294"/>
      <c r="G27" s="291" t="s">
        <v>91</v>
      </c>
      <c r="H27" s="291" t="s">
        <v>92</v>
      </c>
      <c r="I27" s="295" t="s">
        <v>95</v>
      </c>
    </row>
    <row r="28" spans="2:15" ht="17.25" thickBot="1" x14ac:dyDescent="0.35">
      <c r="B28" s="292"/>
      <c r="C28" s="293"/>
      <c r="D28" s="142" t="s">
        <v>88</v>
      </c>
      <c r="E28" s="142" t="s">
        <v>89</v>
      </c>
      <c r="F28" s="142" t="s">
        <v>90</v>
      </c>
      <c r="G28" s="293"/>
      <c r="H28" s="293"/>
      <c r="I28" s="296"/>
    </row>
    <row r="29" spans="2:15" ht="17.25" thickBot="1" x14ac:dyDescent="0.35">
      <c r="B29" s="288" t="s">
        <v>101</v>
      </c>
      <c r="C29" s="289"/>
      <c r="D29" s="153">
        <v>3</v>
      </c>
      <c r="E29" s="106">
        <f>D29*20</f>
        <v>60</v>
      </c>
      <c r="F29" s="106">
        <f>E29*3</f>
        <v>180</v>
      </c>
      <c r="G29" s="154">
        <v>22000</v>
      </c>
      <c r="H29" s="106">
        <v>1</v>
      </c>
      <c r="I29" s="155">
        <f>F29*G29*H29</f>
        <v>3960000</v>
      </c>
    </row>
    <row r="32" spans="2:15" x14ac:dyDescent="0.3">
      <c r="I32" s="11">
        <v>4000000</v>
      </c>
    </row>
    <row r="33" spans="9:9" x14ac:dyDescent="0.3">
      <c r="I33">
        <v>180</v>
      </c>
    </row>
    <row r="34" spans="9:9" x14ac:dyDescent="0.3">
      <c r="I34" s="139">
        <f>I32/I33</f>
        <v>22222.222222222223</v>
      </c>
    </row>
  </sheetData>
  <mergeCells count="20">
    <mergeCell ref="D9:F9"/>
    <mergeCell ref="I9:I10"/>
    <mergeCell ref="H9:H10"/>
    <mergeCell ref="G9:G10"/>
    <mergeCell ref="B12:B14"/>
    <mergeCell ref="B9:C10"/>
    <mergeCell ref="G27:G28"/>
    <mergeCell ref="H27:H28"/>
    <mergeCell ref="I27:I28"/>
    <mergeCell ref="B15:B17"/>
    <mergeCell ref="B22:C23"/>
    <mergeCell ref="D22:F22"/>
    <mergeCell ref="G22:G23"/>
    <mergeCell ref="H22:H23"/>
    <mergeCell ref="I22:I23"/>
    <mergeCell ref="B29:C29"/>
    <mergeCell ref="B11:C11"/>
    <mergeCell ref="B24:C24"/>
    <mergeCell ref="B27:C28"/>
    <mergeCell ref="D27:F27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C4" sqref="C4:F14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7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7"/>
    <col min="11" max="11" width="11.5" customWidth="1"/>
  </cols>
  <sheetData>
    <row r="1" spans="2:11" x14ac:dyDescent="0.3">
      <c r="B1" s="57" t="s">
        <v>314</v>
      </c>
    </row>
    <row r="2" spans="2:11" s="1" customFormat="1" x14ac:dyDescent="0.3">
      <c r="B2" s="57"/>
      <c r="C2" s="57"/>
      <c r="H2" s="57"/>
    </row>
    <row r="3" spans="2:11" x14ac:dyDescent="0.3">
      <c r="B3" s="57" t="s">
        <v>316</v>
      </c>
    </row>
    <row r="4" spans="2:11" ht="17.25" thickBot="1" x14ac:dyDescent="0.35">
      <c r="C4" s="57" t="s">
        <v>329</v>
      </c>
      <c r="H4" s="57" t="s">
        <v>301</v>
      </c>
      <c r="I4" s="1"/>
      <c r="J4" s="1"/>
      <c r="K4" s="1"/>
    </row>
    <row r="5" spans="2:11" ht="17.25" thickBot="1" x14ac:dyDescent="0.35">
      <c r="C5" s="279" t="s">
        <v>306</v>
      </c>
      <c r="D5" s="280" t="s">
        <v>302</v>
      </c>
      <c r="E5" s="280" t="s">
        <v>303</v>
      </c>
      <c r="F5" s="281" t="s">
        <v>304</v>
      </c>
      <c r="H5" s="279" t="s">
        <v>306</v>
      </c>
      <c r="I5" s="280" t="s">
        <v>302</v>
      </c>
      <c r="J5" s="280" t="s">
        <v>303</v>
      </c>
      <c r="K5" s="281" t="s">
        <v>304</v>
      </c>
    </row>
    <row r="6" spans="2:11" x14ac:dyDescent="0.3">
      <c r="C6" s="276" t="s">
        <v>300</v>
      </c>
      <c r="D6" s="145">
        <v>169</v>
      </c>
      <c r="E6" s="145">
        <v>630</v>
      </c>
      <c r="F6" s="216">
        <f>D6*E6</f>
        <v>106470</v>
      </c>
      <c r="H6" s="276" t="s">
        <v>300</v>
      </c>
      <c r="I6" s="145">
        <v>169</v>
      </c>
      <c r="J6" s="145">
        <v>500</v>
      </c>
      <c r="K6" s="216">
        <f>I6*J6</f>
        <v>84500</v>
      </c>
    </row>
    <row r="7" spans="2:11" x14ac:dyDescent="0.3">
      <c r="C7" s="277" t="s">
        <v>299</v>
      </c>
      <c r="D7" s="270">
        <v>15</v>
      </c>
      <c r="E7" s="272" t="s">
        <v>309</v>
      </c>
      <c r="F7" s="271">
        <f>F6*D7/100</f>
        <v>15970.5</v>
      </c>
      <c r="H7" s="277" t="s">
        <v>299</v>
      </c>
      <c r="I7" s="270">
        <v>15</v>
      </c>
      <c r="J7" s="272" t="s">
        <v>309</v>
      </c>
      <c r="K7" s="271">
        <f>K6*I7/100</f>
        <v>12675</v>
      </c>
    </row>
    <row r="8" spans="2:11" ht="17.25" thickBot="1" x14ac:dyDescent="0.35">
      <c r="C8" s="278" t="s">
        <v>311</v>
      </c>
      <c r="D8" s="273">
        <v>15</v>
      </c>
      <c r="E8" s="274" t="s">
        <v>310</v>
      </c>
      <c r="F8" s="275">
        <f>F6*D8/100</f>
        <v>15970.5</v>
      </c>
      <c r="H8" s="278" t="s">
        <v>311</v>
      </c>
      <c r="I8" s="273">
        <v>0</v>
      </c>
      <c r="J8" s="274" t="s">
        <v>310</v>
      </c>
      <c r="K8" s="275">
        <f>K6*I8/100</f>
        <v>0</v>
      </c>
    </row>
    <row r="9" spans="2:11" s="57" customFormat="1" ht="17.25" thickBot="1" x14ac:dyDescent="0.35">
      <c r="C9" s="288" t="s">
        <v>305</v>
      </c>
      <c r="D9" s="289"/>
      <c r="E9" s="289"/>
      <c r="F9" s="284">
        <f>SUM(F6:F8)</f>
        <v>138411</v>
      </c>
      <c r="H9" s="288" t="s">
        <v>305</v>
      </c>
      <c r="I9" s="289"/>
      <c r="J9" s="289"/>
      <c r="K9" s="284">
        <f>SUM(K6:K8)</f>
        <v>97175</v>
      </c>
    </row>
    <row r="10" spans="2:11" ht="17.25" thickBot="1" x14ac:dyDescent="0.35">
      <c r="D10" s="5"/>
      <c r="E10" s="5"/>
      <c r="F10" s="5"/>
      <c r="I10" s="5"/>
      <c r="J10" s="5"/>
      <c r="K10" s="5"/>
    </row>
    <row r="11" spans="2:11" ht="17.25" thickBot="1" x14ac:dyDescent="0.35">
      <c r="C11" s="282" t="s">
        <v>306</v>
      </c>
      <c r="D11" s="283" t="s">
        <v>307</v>
      </c>
      <c r="E11" s="32" t="s">
        <v>303</v>
      </c>
      <c r="F11" s="33" t="s">
        <v>304</v>
      </c>
      <c r="H11" s="282" t="s">
        <v>306</v>
      </c>
      <c r="I11" s="283" t="s">
        <v>307</v>
      </c>
      <c r="J11" s="32" t="s">
        <v>303</v>
      </c>
      <c r="K11" s="33" t="s">
        <v>304</v>
      </c>
    </row>
    <row r="12" spans="2:11" x14ac:dyDescent="0.3">
      <c r="C12" s="285" t="s">
        <v>300</v>
      </c>
      <c r="D12" s="145">
        <v>4</v>
      </c>
      <c r="E12" s="145">
        <f>F9</f>
        <v>138411</v>
      </c>
      <c r="F12" s="100">
        <f>D12*E12</f>
        <v>553644</v>
      </c>
      <c r="H12" s="285" t="s">
        <v>300</v>
      </c>
      <c r="I12" s="145">
        <v>4</v>
      </c>
      <c r="J12" s="145">
        <f>K9</f>
        <v>97175</v>
      </c>
      <c r="K12" s="100">
        <f>I12*J12</f>
        <v>388700</v>
      </c>
    </row>
    <row r="13" spans="2:11" s="1" customFormat="1" ht="17.25" thickBot="1" x14ac:dyDescent="0.35">
      <c r="C13" s="278" t="s">
        <v>315</v>
      </c>
      <c r="D13" s="4">
        <v>4</v>
      </c>
      <c r="E13" s="4">
        <v>0</v>
      </c>
      <c r="F13" s="286">
        <f>D13*E13</f>
        <v>0</v>
      </c>
      <c r="H13" s="278" t="s">
        <v>315</v>
      </c>
      <c r="I13" s="4">
        <v>4</v>
      </c>
      <c r="J13" s="4">
        <v>0</v>
      </c>
      <c r="K13" s="286">
        <f>I13*J13</f>
        <v>0</v>
      </c>
    </row>
    <row r="14" spans="2:11" ht="17.25" thickBot="1" x14ac:dyDescent="0.35">
      <c r="C14" s="288" t="s">
        <v>308</v>
      </c>
      <c r="D14" s="289"/>
      <c r="E14" s="298">
        <f>F12</f>
        <v>553644</v>
      </c>
      <c r="F14" s="299"/>
      <c r="H14" s="288" t="s">
        <v>308</v>
      </c>
      <c r="I14" s="289"/>
      <c r="J14" s="298">
        <f>K12</f>
        <v>388700</v>
      </c>
      <c r="K14" s="299"/>
    </row>
    <row r="15" spans="2:11" x14ac:dyDescent="0.3">
      <c r="C15" s="300"/>
      <c r="D15" s="300"/>
      <c r="E15" s="5"/>
      <c r="F15" s="5"/>
    </row>
    <row r="16" spans="2:11" x14ac:dyDescent="0.3">
      <c r="D16" s="5"/>
      <c r="E16" s="5"/>
      <c r="F16" s="5"/>
    </row>
    <row r="17" spans="3:8" ht="17.25" thickBot="1" x14ac:dyDescent="0.35">
      <c r="D17" s="5"/>
      <c r="E17" s="5"/>
      <c r="F17" s="5"/>
    </row>
    <row r="18" spans="3:8" ht="17.25" thickBot="1" x14ac:dyDescent="0.35">
      <c r="C18" s="279" t="s">
        <v>306</v>
      </c>
      <c r="D18" s="280" t="s">
        <v>302</v>
      </c>
      <c r="E18" s="280" t="s">
        <v>303</v>
      </c>
      <c r="F18" s="281" t="s">
        <v>304</v>
      </c>
    </row>
    <row r="19" spans="3:8" x14ac:dyDescent="0.3">
      <c r="C19" s="276" t="s">
        <v>312</v>
      </c>
      <c r="D19" s="145">
        <v>52</v>
      </c>
      <c r="E19" s="145">
        <v>670</v>
      </c>
      <c r="F19" s="216">
        <f>D19*E19</f>
        <v>34840</v>
      </c>
    </row>
    <row r="20" spans="3:8" x14ac:dyDescent="0.3">
      <c r="C20" s="277" t="s">
        <v>299</v>
      </c>
      <c r="D20" s="270">
        <v>15</v>
      </c>
      <c r="E20" s="272" t="s">
        <v>309</v>
      </c>
      <c r="F20" s="271">
        <f>F19*D20/100</f>
        <v>5226</v>
      </c>
    </row>
    <row r="21" spans="3:8" ht="17.25" thickBot="1" x14ac:dyDescent="0.35">
      <c r="C21" s="278" t="s">
        <v>311</v>
      </c>
      <c r="D21" s="273">
        <v>15</v>
      </c>
      <c r="E21" s="274" t="s">
        <v>310</v>
      </c>
      <c r="F21" s="275">
        <f>F19*D21/100</f>
        <v>5226</v>
      </c>
    </row>
    <row r="22" spans="3:8" s="57" customFormat="1" ht="17.25" thickBot="1" x14ac:dyDescent="0.35">
      <c r="C22" s="288" t="s">
        <v>305</v>
      </c>
      <c r="D22" s="289"/>
      <c r="E22" s="289"/>
      <c r="F22" s="284">
        <f>SUM(F19:F21)</f>
        <v>45292</v>
      </c>
    </row>
    <row r="23" spans="3:8" ht="17.25" thickBot="1" x14ac:dyDescent="0.35">
      <c r="D23" s="5"/>
      <c r="E23" s="5"/>
      <c r="F23" s="5"/>
    </row>
    <row r="24" spans="3:8" ht="17.25" thickBot="1" x14ac:dyDescent="0.35">
      <c r="C24" s="282" t="s">
        <v>306</v>
      </c>
      <c r="D24" s="283" t="s">
        <v>307</v>
      </c>
      <c r="E24" s="32" t="s">
        <v>303</v>
      </c>
      <c r="F24" s="33" t="s">
        <v>304</v>
      </c>
    </row>
    <row r="25" spans="3:8" x14ac:dyDescent="0.3">
      <c r="C25" s="276" t="s">
        <v>312</v>
      </c>
      <c r="D25" s="145">
        <v>4</v>
      </c>
      <c r="E25" s="145">
        <f>F22</f>
        <v>45292</v>
      </c>
      <c r="F25" s="100">
        <f>D25*E25</f>
        <v>181168</v>
      </c>
    </row>
    <row r="26" spans="3:8" ht="17.25" thickBot="1" x14ac:dyDescent="0.35">
      <c r="C26" s="278" t="s">
        <v>313</v>
      </c>
      <c r="D26" s="4">
        <v>1</v>
      </c>
      <c r="E26" s="4">
        <v>110000</v>
      </c>
      <c r="F26" s="286">
        <f>D26*E26</f>
        <v>110000</v>
      </c>
    </row>
    <row r="27" spans="3:8" s="1" customFormat="1" ht="17.25" thickBot="1" x14ac:dyDescent="0.35">
      <c r="C27" s="278" t="s">
        <v>315</v>
      </c>
      <c r="D27" s="4">
        <v>4</v>
      </c>
      <c r="E27" s="4">
        <v>0</v>
      </c>
      <c r="F27" s="286">
        <f>D27*E27</f>
        <v>0</v>
      </c>
      <c r="H27" s="57"/>
    </row>
    <row r="28" spans="3:8" ht="17.25" thickBot="1" x14ac:dyDescent="0.35">
      <c r="C28" s="288" t="s">
        <v>308</v>
      </c>
      <c r="D28" s="289"/>
      <c r="E28" s="298">
        <f>SUM(F25:F27)</f>
        <v>291168</v>
      </c>
      <c r="F28" s="299"/>
    </row>
  </sheetData>
  <mergeCells count="10"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D32" sqref="D32"/>
    </sheetView>
  </sheetViews>
  <sheetFormatPr defaultRowHeight="16.5" x14ac:dyDescent="0.3"/>
  <cols>
    <col min="2" max="2" width="13.75" style="208" customWidth="1"/>
    <col min="3" max="3" width="31.625" style="206" customWidth="1"/>
    <col min="4" max="4" width="12.5" style="5" customWidth="1"/>
    <col min="5" max="5" width="55.75" customWidth="1"/>
  </cols>
  <sheetData>
    <row r="3" spans="2:5" ht="17.25" thickBot="1" x14ac:dyDescent="0.35">
      <c r="C3" s="210" t="s">
        <v>205</v>
      </c>
      <c r="D3" s="207">
        <f>SUM(D5:D25)</f>
        <v>1570330</v>
      </c>
    </row>
    <row r="4" spans="2:5" s="209" customFormat="1" ht="17.25" thickBot="1" x14ac:dyDescent="0.35">
      <c r="B4" s="211" t="s">
        <v>200</v>
      </c>
      <c r="C4" s="212" t="s">
        <v>202</v>
      </c>
      <c r="D4" s="213" t="s">
        <v>201</v>
      </c>
      <c r="E4" s="212" t="s">
        <v>207</v>
      </c>
    </row>
    <row r="5" spans="2:5" x14ac:dyDescent="0.3">
      <c r="B5" s="214">
        <v>43075</v>
      </c>
      <c r="C5" s="215" t="s">
        <v>203</v>
      </c>
      <c r="D5" s="216">
        <v>62080</v>
      </c>
      <c r="E5" s="215"/>
    </row>
    <row r="6" spans="2:5" x14ac:dyDescent="0.3">
      <c r="B6" s="217">
        <v>43136</v>
      </c>
      <c r="C6" s="218" t="s">
        <v>204</v>
      </c>
      <c r="D6" s="219">
        <v>81880</v>
      </c>
      <c r="E6" s="218"/>
    </row>
    <row r="7" spans="2:5" x14ac:dyDescent="0.3">
      <c r="B7" s="217">
        <v>43139</v>
      </c>
      <c r="C7" s="218" t="s">
        <v>204</v>
      </c>
      <c r="D7" s="219">
        <v>42900</v>
      </c>
      <c r="E7" s="218"/>
    </row>
    <row r="8" spans="2:5" x14ac:dyDescent="0.3">
      <c r="B8" s="217">
        <v>43173</v>
      </c>
      <c r="C8" s="218" t="s">
        <v>206</v>
      </c>
      <c r="D8" s="219">
        <v>514080</v>
      </c>
      <c r="E8" s="218" t="s">
        <v>208</v>
      </c>
    </row>
    <row r="9" spans="2:5" x14ac:dyDescent="0.3">
      <c r="B9" s="217">
        <v>43193</v>
      </c>
      <c r="C9" s="218" t="s">
        <v>297</v>
      </c>
      <c r="D9" s="219">
        <v>869390</v>
      </c>
      <c r="E9" s="218" t="s">
        <v>298</v>
      </c>
    </row>
    <row r="10" spans="2:5" x14ac:dyDescent="0.3">
      <c r="B10" s="217"/>
      <c r="C10" s="218"/>
      <c r="D10" s="219"/>
      <c r="E10" s="218"/>
    </row>
    <row r="11" spans="2:5" x14ac:dyDescent="0.3">
      <c r="B11" s="217"/>
      <c r="C11" s="218"/>
      <c r="D11" s="219"/>
      <c r="E11" s="218"/>
    </row>
    <row r="12" spans="2:5" x14ac:dyDescent="0.3">
      <c r="B12" s="217"/>
      <c r="C12" s="218"/>
      <c r="D12" s="219"/>
      <c r="E12" s="218"/>
    </row>
    <row r="13" spans="2:5" x14ac:dyDescent="0.3">
      <c r="B13" s="217"/>
      <c r="C13" s="218"/>
      <c r="D13" s="219"/>
      <c r="E13" s="218"/>
    </row>
    <row r="14" spans="2:5" x14ac:dyDescent="0.3">
      <c r="B14" s="217"/>
      <c r="C14" s="218"/>
      <c r="D14" s="219"/>
      <c r="E14" s="218"/>
    </row>
    <row r="15" spans="2:5" x14ac:dyDescent="0.3">
      <c r="B15" s="217"/>
      <c r="C15" s="218"/>
      <c r="D15" s="219"/>
      <c r="E15" s="218"/>
    </row>
    <row r="16" spans="2:5" x14ac:dyDescent="0.3">
      <c r="B16" s="217"/>
      <c r="C16" s="218"/>
      <c r="D16" s="219"/>
      <c r="E16" s="218"/>
    </row>
    <row r="17" spans="2:5" x14ac:dyDescent="0.3">
      <c r="B17" s="217"/>
      <c r="C17" s="218"/>
      <c r="D17" s="219"/>
      <c r="E17" s="218"/>
    </row>
    <row r="18" spans="2:5" x14ac:dyDescent="0.3">
      <c r="B18" s="217"/>
      <c r="C18" s="218"/>
      <c r="D18" s="219"/>
      <c r="E18" s="218"/>
    </row>
    <row r="19" spans="2:5" x14ac:dyDescent="0.3">
      <c r="B19" s="217"/>
      <c r="C19" s="218"/>
      <c r="D19" s="219"/>
      <c r="E19" s="218"/>
    </row>
    <row r="20" spans="2:5" x14ac:dyDescent="0.3">
      <c r="B20" s="217"/>
      <c r="C20" s="218"/>
      <c r="D20" s="219"/>
      <c r="E20" s="218"/>
    </row>
    <row r="21" spans="2:5" x14ac:dyDescent="0.3">
      <c r="B21" s="217"/>
      <c r="C21" s="218"/>
      <c r="D21" s="219"/>
      <c r="E21" s="218"/>
    </row>
    <row r="22" spans="2:5" ht="17.25" thickBot="1" x14ac:dyDescent="0.35">
      <c r="B22" s="220"/>
      <c r="C22" s="221"/>
      <c r="D22" s="222"/>
      <c r="E22" s="221"/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G20" sqref="G20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7" t="s">
        <v>43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80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39</v>
      </c>
      <c r="C6" s="22">
        <v>2</v>
      </c>
      <c r="D6" s="52" t="s">
        <v>38</v>
      </c>
      <c r="E6" s="54" t="s">
        <v>9</v>
      </c>
      <c r="F6" s="22">
        <v>1</v>
      </c>
      <c r="G6" s="55">
        <v>960</v>
      </c>
      <c r="H6" s="7">
        <v>20</v>
      </c>
      <c r="I6" s="9">
        <v>16400</v>
      </c>
      <c r="J6" s="19"/>
      <c r="K6" s="56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2" t="s">
        <v>30</v>
      </c>
      <c r="C8" s="63">
        <v>1</v>
      </c>
      <c r="D8" s="64" t="s">
        <v>24</v>
      </c>
      <c r="E8" s="65" t="s">
        <v>9</v>
      </c>
      <c r="F8" s="66">
        <v>2</v>
      </c>
      <c r="G8" s="67">
        <v>7100</v>
      </c>
      <c r="H8" s="67">
        <v>0</v>
      </c>
      <c r="I8" s="68">
        <f t="shared" ref="I8:I11" si="0">G8*H8</f>
        <v>0</v>
      </c>
      <c r="J8" s="65" t="s">
        <v>45</v>
      </c>
      <c r="K8" s="69" t="s">
        <v>32</v>
      </c>
    </row>
    <row r="9" spans="2:11" s="1" customFormat="1" x14ac:dyDescent="0.3">
      <c r="B9" s="70" t="s">
        <v>13</v>
      </c>
      <c r="C9" s="63">
        <v>1</v>
      </c>
      <c r="D9" s="64" t="s">
        <v>24</v>
      </c>
      <c r="E9" s="65" t="s">
        <v>9</v>
      </c>
      <c r="F9" s="66">
        <v>1</v>
      </c>
      <c r="G9" s="67">
        <v>10080</v>
      </c>
      <c r="H9" s="67">
        <v>0</v>
      </c>
      <c r="I9" s="68">
        <f t="shared" si="0"/>
        <v>0</v>
      </c>
      <c r="J9" s="65" t="s">
        <v>45</v>
      </c>
      <c r="K9" s="69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9">
        <v>200</v>
      </c>
      <c r="I12" s="44">
        <f>G12*H12</f>
        <v>4000</v>
      </c>
      <c r="J12" s="45" t="s">
        <v>42</v>
      </c>
      <c r="K12" s="8" t="s">
        <v>41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7" t="s">
        <v>47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1" t="s">
        <v>30</v>
      </c>
      <c r="C18" s="72">
        <v>1</v>
      </c>
      <c r="D18" s="73" t="s">
        <v>24</v>
      </c>
      <c r="E18" s="35" t="s">
        <v>9</v>
      </c>
      <c r="F18" s="13">
        <v>2</v>
      </c>
      <c r="G18" s="21">
        <v>7100</v>
      </c>
      <c r="H18" s="80">
        <v>2</v>
      </c>
      <c r="I18" s="74">
        <f t="shared" ref="I18:I20" si="1">G18*H18</f>
        <v>14200</v>
      </c>
      <c r="J18" s="35"/>
      <c r="K18" s="37" t="s">
        <v>32</v>
      </c>
    </row>
    <row r="19" spans="2:11" x14ac:dyDescent="0.3">
      <c r="B19" s="70" t="s">
        <v>28</v>
      </c>
      <c r="C19" s="66">
        <v>1</v>
      </c>
      <c r="D19" s="65" t="s">
        <v>29</v>
      </c>
      <c r="E19" s="65" t="s">
        <v>9</v>
      </c>
      <c r="F19" s="66">
        <v>1</v>
      </c>
      <c r="G19" s="67">
        <v>11090</v>
      </c>
      <c r="H19" s="67">
        <v>0</v>
      </c>
      <c r="I19" s="68">
        <f t="shared" si="1"/>
        <v>0</v>
      </c>
      <c r="J19" s="65" t="s">
        <v>45</v>
      </c>
      <c r="K19" s="69" t="s">
        <v>31</v>
      </c>
    </row>
    <row r="20" spans="2:11" ht="17.25" thickBot="1" x14ac:dyDescent="0.35">
      <c r="B20" s="77" t="s">
        <v>44</v>
      </c>
      <c r="C20" s="75">
        <v>10</v>
      </c>
      <c r="D20" s="58" t="s">
        <v>40</v>
      </c>
      <c r="E20" s="36" t="s">
        <v>9</v>
      </c>
      <c r="F20" s="76">
        <v>5</v>
      </c>
      <c r="G20" s="4">
        <v>2280</v>
      </c>
      <c r="H20" s="81">
        <v>10</v>
      </c>
      <c r="I20" s="44">
        <f t="shared" si="1"/>
        <v>22800</v>
      </c>
      <c r="J20" s="2"/>
      <c r="K20" s="8" t="s">
        <v>46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7" t="s">
        <v>51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50</v>
      </c>
    </row>
    <row r="29" spans="2:11" x14ac:dyDescent="0.3">
      <c r="B29" s="78" t="s">
        <v>48</v>
      </c>
      <c r="C29" s="72">
        <v>1</v>
      </c>
      <c r="D29" s="73" t="s">
        <v>24</v>
      </c>
      <c r="E29" s="35" t="s">
        <v>9</v>
      </c>
      <c r="F29" s="13">
        <v>2</v>
      </c>
      <c r="G29" s="21">
        <v>13200</v>
      </c>
      <c r="H29" s="80">
        <v>4</v>
      </c>
      <c r="I29" s="74">
        <f t="shared" ref="I29" si="2">G29*H29</f>
        <v>52800</v>
      </c>
      <c r="J29" s="35"/>
      <c r="K29" s="37" t="s">
        <v>49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39" sqref="E39"/>
    </sheetView>
  </sheetViews>
  <sheetFormatPr defaultRowHeight="16.5" x14ac:dyDescent="0.3"/>
  <cols>
    <col min="1" max="1" width="9" style="158"/>
    <col min="2" max="2" width="6" style="158" customWidth="1"/>
    <col min="3" max="3" width="23.125" style="159" bestFit="1" customWidth="1"/>
    <col min="4" max="4" width="18.375" style="158" bestFit="1" customWidth="1"/>
    <col min="5" max="5" width="58.625" style="158" customWidth="1"/>
    <col min="6" max="7" width="9" style="158"/>
    <col min="8" max="8" width="9.375" style="158" bestFit="1" customWidth="1"/>
    <col min="9" max="12" width="9" style="158"/>
    <col min="13" max="13" width="9.875" style="158" bestFit="1" customWidth="1"/>
    <col min="14" max="14" width="12.875" style="158" bestFit="1" customWidth="1"/>
    <col min="15" max="15" width="23.5" style="158" bestFit="1" customWidth="1"/>
    <col min="16" max="16384" width="9" style="158"/>
  </cols>
  <sheetData>
    <row r="1" spans="1:15" s="156" customFormat="1" x14ac:dyDescent="0.3">
      <c r="C1" s="157"/>
    </row>
    <row r="2" spans="1:15" x14ac:dyDescent="0.3">
      <c r="J2" s="124" t="s">
        <v>103</v>
      </c>
    </row>
    <row r="3" spans="1:15" ht="17.25" thickBot="1" x14ac:dyDescent="0.35">
      <c r="B3" s="156" t="s">
        <v>186</v>
      </c>
      <c r="J3" s="124">
        <v>20</v>
      </c>
    </row>
    <row r="4" spans="1:15" ht="17.25" thickBot="1" x14ac:dyDescent="0.35">
      <c r="A4" s="160"/>
      <c r="B4" s="161" t="s">
        <v>58</v>
      </c>
      <c r="C4" s="162" t="s">
        <v>17</v>
      </c>
      <c r="D4" s="162" t="s">
        <v>0</v>
      </c>
      <c r="E4" s="162" t="s">
        <v>59</v>
      </c>
      <c r="F4" s="162" t="s">
        <v>18</v>
      </c>
      <c r="G4" s="162" t="s">
        <v>104</v>
      </c>
      <c r="H4" s="163" t="s">
        <v>60</v>
      </c>
      <c r="I4" s="164" t="s">
        <v>105</v>
      </c>
      <c r="J4" s="121" t="s">
        <v>61</v>
      </c>
      <c r="K4" s="121" t="s">
        <v>5</v>
      </c>
      <c r="L4" s="121" t="s">
        <v>62</v>
      </c>
      <c r="M4" s="121" t="s">
        <v>63</v>
      </c>
      <c r="N4" s="122" t="s">
        <v>106</v>
      </c>
    </row>
    <row r="5" spans="1:15" x14ac:dyDescent="0.3">
      <c r="B5" s="165">
        <v>15</v>
      </c>
      <c r="C5" s="167" t="s">
        <v>107</v>
      </c>
      <c r="D5" s="166" t="s">
        <v>108</v>
      </c>
      <c r="E5" s="166" t="s">
        <v>109</v>
      </c>
      <c r="F5" s="166">
        <v>1</v>
      </c>
      <c r="G5" s="166">
        <v>520</v>
      </c>
      <c r="H5" s="168">
        <f t="shared" ref="H5:H14" si="0">F5*G5</f>
        <v>520</v>
      </c>
      <c r="I5" s="173">
        <v>380</v>
      </c>
      <c r="J5" s="128">
        <f t="shared" ref="J5:J25" si="1">F5*J$3</f>
        <v>20</v>
      </c>
      <c r="K5" s="166">
        <v>1</v>
      </c>
      <c r="L5" s="166">
        <v>20</v>
      </c>
      <c r="M5" s="178">
        <f t="shared" ref="M5:M11" si="2">I5*L5</f>
        <v>7600</v>
      </c>
      <c r="N5" s="175" t="s">
        <v>110</v>
      </c>
    </row>
    <row r="6" spans="1:15" x14ac:dyDescent="0.3">
      <c r="B6" s="169">
        <v>16</v>
      </c>
      <c r="C6" s="171" t="s">
        <v>111</v>
      </c>
      <c r="D6" s="170" t="s">
        <v>112</v>
      </c>
      <c r="E6" s="170" t="s">
        <v>113</v>
      </c>
      <c r="F6" s="170">
        <v>1</v>
      </c>
      <c r="G6" s="170">
        <v>200</v>
      </c>
      <c r="H6" s="172">
        <f t="shared" si="0"/>
        <v>200</v>
      </c>
      <c r="I6" s="176">
        <v>200</v>
      </c>
      <c r="J6" s="177">
        <f t="shared" si="1"/>
        <v>20</v>
      </c>
      <c r="K6" s="170">
        <v>10</v>
      </c>
      <c r="L6" s="170">
        <v>20</v>
      </c>
      <c r="M6" s="178">
        <f t="shared" si="2"/>
        <v>4000</v>
      </c>
      <c r="N6" s="179" t="s">
        <v>114</v>
      </c>
    </row>
    <row r="7" spans="1:15" x14ac:dyDescent="0.3">
      <c r="B7" s="169">
        <v>18</v>
      </c>
      <c r="C7" s="171" t="s">
        <v>117</v>
      </c>
      <c r="D7" s="170" t="s">
        <v>81</v>
      </c>
      <c r="E7" s="170" t="s">
        <v>118</v>
      </c>
      <c r="F7" s="170">
        <v>1</v>
      </c>
      <c r="G7" s="170">
        <v>380</v>
      </c>
      <c r="H7" s="172">
        <f t="shared" si="0"/>
        <v>380</v>
      </c>
      <c r="I7" s="176">
        <v>380</v>
      </c>
      <c r="J7" s="177">
        <f t="shared" si="1"/>
        <v>20</v>
      </c>
      <c r="K7" s="170">
        <v>10</v>
      </c>
      <c r="L7" s="170">
        <v>10</v>
      </c>
      <c r="M7" s="178">
        <f t="shared" si="2"/>
        <v>3800</v>
      </c>
      <c r="N7" s="179" t="s">
        <v>119</v>
      </c>
    </row>
    <row r="8" spans="1:15" x14ac:dyDescent="0.3">
      <c r="B8" s="169">
        <v>19</v>
      </c>
      <c r="C8" s="171" t="s">
        <v>120</v>
      </c>
      <c r="D8" s="170" t="s">
        <v>65</v>
      </c>
      <c r="E8" s="170" t="s">
        <v>121</v>
      </c>
      <c r="F8" s="170">
        <v>1</v>
      </c>
      <c r="G8" s="170">
        <v>110</v>
      </c>
      <c r="H8" s="172">
        <f t="shared" si="0"/>
        <v>110</v>
      </c>
      <c r="I8" s="176">
        <v>110</v>
      </c>
      <c r="J8" s="177">
        <f t="shared" si="1"/>
        <v>20</v>
      </c>
      <c r="K8" s="170">
        <v>10</v>
      </c>
      <c r="L8" s="170">
        <v>20</v>
      </c>
      <c r="M8" s="178">
        <f t="shared" si="2"/>
        <v>2200</v>
      </c>
      <c r="N8" s="179" t="s">
        <v>122</v>
      </c>
    </row>
    <row r="9" spans="1:15" x14ac:dyDescent="0.3">
      <c r="B9" s="169">
        <v>20</v>
      </c>
      <c r="C9" s="171" t="s">
        <v>123</v>
      </c>
      <c r="D9" s="170" t="s">
        <v>65</v>
      </c>
      <c r="E9" s="170" t="s">
        <v>124</v>
      </c>
      <c r="F9" s="170">
        <v>1</v>
      </c>
      <c r="G9" s="170">
        <v>220</v>
      </c>
      <c r="H9" s="172">
        <f t="shared" si="0"/>
        <v>220</v>
      </c>
      <c r="I9" s="176">
        <v>220</v>
      </c>
      <c r="J9" s="177">
        <f t="shared" si="1"/>
        <v>20</v>
      </c>
      <c r="K9" s="170">
        <v>10</v>
      </c>
      <c r="L9" s="170">
        <v>20</v>
      </c>
      <c r="M9" s="178">
        <f t="shared" si="2"/>
        <v>4400</v>
      </c>
      <c r="N9" s="179" t="s">
        <v>125</v>
      </c>
    </row>
    <row r="10" spans="1:15" x14ac:dyDescent="0.3">
      <c r="B10" s="169">
        <v>21</v>
      </c>
      <c r="C10" s="171" t="s">
        <v>126</v>
      </c>
      <c r="D10" s="170" t="s">
        <v>127</v>
      </c>
      <c r="E10" s="170" t="s">
        <v>128</v>
      </c>
      <c r="F10" s="170">
        <v>1</v>
      </c>
      <c r="G10" s="170">
        <v>260</v>
      </c>
      <c r="H10" s="172">
        <f t="shared" si="0"/>
        <v>260</v>
      </c>
      <c r="I10" s="176">
        <v>320</v>
      </c>
      <c r="J10" s="177">
        <f t="shared" si="1"/>
        <v>20</v>
      </c>
      <c r="K10" s="170">
        <v>1</v>
      </c>
      <c r="L10" s="170">
        <v>20</v>
      </c>
      <c r="M10" s="178">
        <f t="shared" si="2"/>
        <v>6400</v>
      </c>
      <c r="N10" s="179" t="s">
        <v>129</v>
      </c>
    </row>
    <row r="11" spans="1:15" x14ac:dyDescent="0.3">
      <c r="B11" s="169">
        <v>22</v>
      </c>
      <c r="C11" s="171" t="s">
        <v>130</v>
      </c>
      <c r="D11" s="170" t="s">
        <v>131</v>
      </c>
      <c r="E11" s="170" t="s">
        <v>132</v>
      </c>
      <c r="F11" s="170">
        <v>1</v>
      </c>
      <c r="G11" s="170">
        <v>420</v>
      </c>
      <c r="H11" s="172">
        <f t="shared" si="0"/>
        <v>420</v>
      </c>
      <c r="I11" s="176">
        <v>350</v>
      </c>
      <c r="J11" s="177">
        <f t="shared" si="1"/>
        <v>20</v>
      </c>
      <c r="K11" s="170">
        <v>1</v>
      </c>
      <c r="L11" s="181">
        <v>20</v>
      </c>
      <c r="M11" s="178">
        <f t="shared" si="2"/>
        <v>7000</v>
      </c>
      <c r="N11" s="179" t="s">
        <v>133</v>
      </c>
      <c r="O11" s="158" t="s">
        <v>134</v>
      </c>
    </row>
    <row r="12" spans="1:15" x14ac:dyDescent="0.3">
      <c r="B12" s="169">
        <v>23</v>
      </c>
      <c r="C12" s="171" t="s">
        <v>135</v>
      </c>
      <c r="D12" s="170" t="s">
        <v>136</v>
      </c>
      <c r="E12" s="170" t="s">
        <v>137</v>
      </c>
      <c r="F12" s="170">
        <v>1</v>
      </c>
      <c r="G12" s="170">
        <v>2150</v>
      </c>
      <c r="H12" s="172">
        <f t="shared" si="0"/>
        <v>2150</v>
      </c>
      <c r="I12" s="176">
        <v>1880</v>
      </c>
      <c r="J12" s="177">
        <f t="shared" si="1"/>
        <v>20</v>
      </c>
      <c r="K12" s="170">
        <v>1</v>
      </c>
      <c r="L12" s="170">
        <v>20</v>
      </c>
      <c r="M12" s="178">
        <f>I12*L12</f>
        <v>37600</v>
      </c>
      <c r="N12" s="179" t="s">
        <v>138</v>
      </c>
    </row>
    <row r="13" spans="1:15" x14ac:dyDescent="0.3">
      <c r="B13" s="169">
        <v>24</v>
      </c>
      <c r="C13" s="171" t="s">
        <v>139</v>
      </c>
      <c r="D13" s="170" t="s">
        <v>140</v>
      </c>
      <c r="E13" s="170" t="s">
        <v>141</v>
      </c>
      <c r="F13" s="170">
        <v>1</v>
      </c>
      <c r="G13" s="170">
        <v>480</v>
      </c>
      <c r="H13" s="172">
        <f t="shared" si="0"/>
        <v>480</v>
      </c>
      <c r="I13" s="176">
        <v>260</v>
      </c>
      <c r="J13" s="177">
        <f t="shared" si="1"/>
        <v>20</v>
      </c>
      <c r="K13" s="170">
        <v>1</v>
      </c>
      <c r="L13" s="180">
        <v>100</v>
      </c>
      <c r="M13" s="178">
        <f t="shared" ref="M13:M25" si="3">I13*L13</f>
        <v>26000</v>
      </c>
      <c r="N13" s="179" t="s">
        <v>142</v>
      </c>
      <c r="O13" s="158" t="s">
        <v>116</v>
      </c>
    </row>
    <row r="14" spans="1:15" x14ac:dyDescent="0.3">
      <c r="B14" s="169">
        <v>25</v>
      </c>
      <c r="C14" s="171" t="s">
        <v>143</v>
      </c>
      <c r="D14" s="170" t="s">
        <v>144</v>
      </c>
      <c r="E14" s="170" t="s">
        <v>145</v>
      </c>
      <c r="F14" s="170">
        <v>1</v>
      </c>
      <c r="G14" s="170">
        <v>720</v>
      </c>
      <c r="H14" s="172">
        <f t="shared" si="0"/>
        <v>720</v>
      </c>
      <c r="I14" s="176">
        <v>1270</v>
      </c>
      <c r="J14" s="177">
        <f t="shared" si="1"/>
        <v>20</v>
      </c>
      <c r="K14" s="170">
        <v>1</v>
      </c>
      <c r="L14" s="170">
        <v>20</v>
      </c>
      <c r="M14" s="178">
        <f t="shared" si="3"/>
        <v>25400</v>
      </c>
      <c r="N14" s="179" t="s">
        <v>146</v>
      </c>
    </row>
    <row r="15" spans="1:15" x14ac:dyDescent="0.3">
      <c r="B15" s="169">
        <v>26</v>
      </c>
      <c r="C15" s="171" t="s">
        <v>147</v>
      </c>
      <c r="D15" s="170" t="s">
        <v>148</v>
      </c>
      <c r="E15" s="170" t="s">
        <v>149</v>
      </c>
      <c r="F15" s="170">
        <v>1</v>
      </c>
      <c r="G15" s="170">
        <v>20</v>
      </c>
      <c r="H15" s="182">
        <v>40</v>
      </c>
      <c r="I15" s="176">
        <v>40</v>
      </c>
      <c r="J15" s="177">
        <f t="shared" si="1"/>
        <v>20</v>
      </c>
      <c r="K15" s="170">
        <v>10</v>
      </c>
      <c r="L15" s="170">
        <v>20</v>
      </c>
      <c r="M15" s="178">
        <f t="shared" si="3"/>
        <v>800</v>
      </c>
      <c r="N15" s="179" t="s">
        <v>150</v>
      </c>
    </row>
    <row r="16" spans="1:15" x14ac:dyDescent="0.3">
      <c r="B16" s="169">
        <v>27</v>
      </c>
      <c r="C16" s="171" t="s">
        <v>151</v>
      </c>
      <c r="D16" s="170" t="s">
        <v>148</v>
      </c>
      <c r="E16" s="170" t="s">
        <v>152</v>
      </c>
      <c r="F16" s="170">
        <v>1</v>
      </c>
      <c r="G16" s="170">
        <v>20</v>
      </c>
      <c r="H16" s="172">
        <f t="shared" ref="H16:H21" si="4">F16*G16</f>
        <v>20</v>
      </c>
      <c r="I16" s="176">
        <v>20</v>
      </c>
      <c r="J16" s="177">
        <f t="shared" si="1"/>
        <v>20</v>
      </c>
      <c r="K16" s="170">
        <v>10</v>
      </c>
      <c r="L16" s="180">
        <v>40</v>
      </c>
      <c r="M16" s="178">
        <f t="shared" si="3"/>
        <v>800</v>
      </c>
      <c r="N16" s="179" t="s">
        <v>153</v>
      </c>
      <c r="O16" s="158" t="s">
        <v>116</v>
      </c>
    </row>
    <row r="17" spans="1:15" x14ac:dyDescent="0.3">
      <c r="B17" s="169">
        <v>28</v>
      </c>
      <c r="C17" s="171" t="s">
        <v>154</v>
      </c>
      <c r="D17" s="170" t="s">
        <v>148</v>
      </c>
      <c r="E17" s="170" t="s">
        <v>155</v>
      </c>
      <c r="F17" s="170">
        <v>1</v>
      </c>
      <c r="G17" s="170">
        <v>40</v>
      </c>
      <c r="H17" s="172">
        <f t="shared" si="4"/>
        <v>40</v>
      </c>
      <c r="I17" s="176">
        <v>250</v>
      </c>
      <c r="J17" s="177">
        <f t="shared" si="1"/>
        <v>20</v>
      </c>
      <c r="K17" s="170">
        <v>10</v>
      </c>
      <c r="L17" s="170">
        <v>20</v>
      </c>
      <c r="M17" s="178">
        <f t="shared" si="3"/>
        <v>5000</v>
      </c>
      <c r="N17" s="183" t="s">
        <v>156</v>
      </c>
      <c r="O17" s="158" t="s">
        <v>157</v>
      </c>
    </row>
    <row r="18" spans="1:15" x14ac:dyDescent="0.3">
      <c r="B18" s="169">
        <v>29</v>
      </c>
      <c r="C18" s="171" t="s">
        <v>158</v>
      </c>
      <c r="D18" s="170" t="s">
        <v>148</v>
      </c>
      <c r="E18" s="170" t="s">
        <v>159</v>
      </c>
      <c r="F18" s="170">
        <v>1</v>
      </c>
      <c r="G18" s="170">
        <v>20</v>
      </c>
      <c r="H18" s="172">
        <f t="shared" si="4"/>
        <v>20</v>
      </c>
      <c r="I18" s="176">
        <v>20</v>
      </c>
      <c r="J18" s="177">
        <f t="shared" si="1"/>
        <v>20</v>
      </c>
      <c r="K18" s="170">
        <v>10</v>
      </c>
      <c r="L18" s="180">
        <v>40</v>
      </c>
      <c r="M18" s="178">
        <f t="shared" si="3"/>
        <v>800</v>
      </c>
      <c r="N18" s="183" t="s">
        <v>160</v>
      </c>
      <c r="O18" s="158" t="s">
        <v>116</v>
      </c>
    </row>
    <row r="19" spans="1:15" x14ac:dyDescent="0.3">
      <c r="B19" s="169">
        <v>31</v>
      </c>
      <c r="C19" s="171" t="s">
        <v>161</v>
      </c>
      <c r="D19" s="170" t="s">
        <v>162</v>
      </c>
      <c r="E19" s="170" t="s">
        <v>163</v>
      </c>
      <c r="F19" s="170">
        <v>1</v>
      </c>
      <c r="G19" s="170">
        <v>160</v>
      </c>
      <c r="H19" s="172">
        <f t="shared" si="4"/>
        <v>160</v>
      </c>
      <c r="I19" s="176">
        <v>160</v>
      </c>
      <c r="J19" s="177">
        <f t="shared" si="1"/>
        <v>20</v>
      </c>
      <c r="K19" s="170">
        <v>50</v>
      </c>
      <c r="L19" s="181">
        <v>50</v>
      </c>
      <c r="M19" s="178">
        <f t="shared" si="3"/>
        <v>8000</v>
      </c>
      <c r="N19" s="179" t="s">
        <v>164</v>
      </c>
      <c r="O19" s="158" t="s">
        <v>165</v>
      </c>
    </row>
    <row r="20" spans="1:15" x14ac:dyDescent="0.3">
      <c r="B20" s="169">
        <v>32</v>
      </c>
      <c r="C20" s="171" t="s">
        <v>166</v>
      </c>
      <c r="D20" s="170" t="s">
        <v>167</v>
      </c>
      <c r="E20" s="170" t="s">
        <v>163</v>
      </c>
      <c r="F20" s="170">
        <v>3</v>
      </c>
      <c r="G20" s="170">
        <v>280</v>
      </c>
      <c r="H20" s="172">
        <f t="shared" si="4"/>
        <v>840</v>
      </c>
      <c r="I20" s="176">
        <v>270</v>
      </c>
      <c r="J20" s="177">
        <f t="shared" si="1"/>
        <v>60</v>
      </c>
      <c r="K20" s="170">
        <v>1</v>
      </c>
      <c r="L20" s="170">
        <v>60</v>
      </c>
      <c r="M20" s="178">
        <f t="shared" si="3"/>
        <v>16200</v>
      </c>
      <c r="N20" s="179" t="s">
        <v>168</v>
      </c>
    </row>
    <row r="21" spans="1:15" x14ac:dyDescent="0.3">
      <c r="B21" s="169">
        <v>33</v>
      </c>
      <c r="C21" s="171" t="s">
        <v>169</v>
      </c>
      <c r="D21" s="170" t="s">
        <v>170</v>
      </c>
      <c r="E21" s="170" t="s">
        <v>171</v>
      </c>
      <c r="F21" s="170">
        <v>1</v>
      </c>
      <c r="G21" s="170">
        <v>3970</v>
      </c>
      <c r="H21" s="172">
        <f t="shared" si="4"/>
        <v>3970</v>
      </c>
      <c r="I21" s="176">
        <v>2340</v>
      </c>
      <c r="J21" s="177">
        <f t="shared" si="1"/>
        <v>20</v>
      </c>
      <c r="K21" s="170">
        <v>1</v>
      </c>
      <c r="L21" s="180">
        <v>40</v>
      </c>
      <c r="M21" s="178">
        <f t="shared" si="3"/>
        <v>93600</v>
      </c>
      <c r="N21" s="179" t="s">
        <v>115</v>
      </c>
      <c r="O21" s="158" t="s">
        <v>116</v>
      </c>
    </row>
    <row r="22" spans="1:15" x14ac:dyDescent="0.3">
      <c r="B22" s="169">
        <v>34</v>
      </c>
      <c r="C22" s="171" t="s">
        <v>172</v>
      </c>
      <c r="D22" s="170" t="s">
        <v>173</v>
      </c>
      <c r="E22" s="170" t="s">
        <v>174</v>
      </c>
      <c r="F22" s="170">
        <v>1</v>
      </c>
      <c r="G22" s="170">
        <v>750</v>
      </c>
      <c r="H22" s="172">
        <v>3240</v>
      </c>
      <c r="I22" s="176">
        <v>550</v>
      </c>
      <c r="J22" s="177">
        <f t="shared" si="1"/>
        <v>20</v>
      </c>
      <c r="K22" s="170">
        <v>1</v>
      </c>
      <c r="L22" s="170">
        <v>25</v>
      </c>
      <c r="M22" s="178">
        <f t="shared" si="3"/>
        <v>13750</v>
      </c>
      <c r="N22" s="179" t="s">
        <v>175</v>
      </c>
    </row>
    <row r="23" spans="1:15" x14ac:dyDescent="0.3">
      <c r="B23" s="169">
        <v>35</v>
      </c>
      <c r="C23" s="171" t="s">
        <v>176</v>
      </c>
      <c r="D23" s="170" t="s">
        <v>177</v>
      </c>
      <c r="E23" s="170" t="s">
        <v>178</v>
      </c>
      <c r="F23" s="170">
        <v>1</v>
      </c>
      <c r="G23" s="170">
        <v>2850</v>
      </c>
      <c r="H23" s="172">
        <f>F23*G23</f>
        <v>2850</v>
      </c>
      <c r="I23" s="176">
        <v>3240</v>
      </c>
      <c r="J23" s="177">
        <f t="shared" si="1"/>
        <v>20</v>
      </c>
      <c r="K23" s="170">
        <v>1</v>
      </c>
      <c r="L23" s="170">
        <v>20</v>
      </c>
      <c r="M23" s="178">
        <f t="shared" si="3"/>
        <v>64800</v>
      </c>
      <c r="N23" s="179" t="s">
        <v>179</v>
      </c>
    </row>
    <row r="24" spans="1:15" x14ac:dyDescent="0.3">
      <c r="B24" s="169">
        <v>36</v>
      </c>
      <c r="C24" s="171" t="s">
        <v>180</v>
      </c>
      <c r="D24" s="170" t="s">
        <v>177</v>
      </c>
      <c r="E24" s="170" t="s">
        <v>181</v>
      </c>
      <c r="F24" s="170">
        <v>1</v>
      </c>
      <c r="G24" s="170">
        <v>1750</v>
      </c>
      <c r="H24" s="172">
        <f>F24*G24</f>
        <v>1750</v>
      </c>
      <c r="I24" s="176">
        <v>1000</v>
      </c>
      <c r="J24" s="177">
        <f t="shared" si="1"/>
        <v>20</v>
      </c>
      <c r="K24" s="170">
        <v>1</v>
      </c>
      <c r="L24" s="180">
        <v>60</v>
      </c>
      <c r="M24" s="178">
        <f t="shared" si="3"/>
        <v>60000</v>
      </c>
      <c r="N24" s="179" t="s">
        <v>182</v>
      </c>
      <c r="O24" s="158" t="s">
        <v>116</v>
      </c>
    </row>
    <row r="25" spans="1:15" x14ac:dyDescent="0.3">
      <c r="B25" s="169">
        <v>37</v>
      </c>
      <c r="C25" s="171" t="s">
        <v>183</v>
      </c>
      <c r="D25" s="170" t="s">
        <v>177</v>
      </c>
      <c r="E25" s="170" t="s">
        <v>184</v>
      </c>
      <c r="F25" s="170">
        <v>1</v>
      </c>
      <c r="G25" s="170">
        <v>870</v>
      </c>
      <c r="H25" s="172">
        <f>F25*G25</f>
        <v>870</v>
      </c>
      <c r="I25" s="176">
        <v>870</v>
      </c>
      <c r="J25" s="177">
        <f t="shared" si="1"/>
        <v>20</v>
      </c>
      <c r="K25" s="170">
        <v>5</v>
      </c>
      <c r="L25" s="180">
        <v>40</v>
      </c>
      <c r="M25" s="178">
        <f t="shared" si="3"/>
        <v>34800</v>
      </c>
      <c r="N25" s="179" t="s">
        <v>185</v>
      </c>
      <c r="O25" s="158" t="s">
        <v>116</v>
      </c>
    </row>
    <row r="26" spans="1:15" x14ac:dyDescent="0.3">
      <c r="H26" s="184">
        <f>SUM(H5:H25)</f>
        <v>19260</v>
      </c>
    </row>
    <row r="29" spans="1:15" s="189" customFormat="1" ht="17.25" thickBot="1" x14ac:dyDescent="0.35">
      <c r="A29" s="187"/>
      <c r="B29" s="188" t="s">
        <v>187</v>
      </c>
      <c r="D29" s="187"/>
      <c r="K29" s="124">
        <v>10</v>
      </c>
      <c r="N29" s="190">
        <v>43172</v>
      </c>
    </row>
    <row r="30" spans="1:15" s="189" customFormat="1" ht="17.25" thickBot="1" x14ac:dyDescent="0.35">
      <c r="B30" s="191" t="s">
        <v>58</v>
      </c>
      <c r="C30" s="60" t="s">
        <v>17</v>
      </c>
      <c r="D30" s="60" t="s">
        <v>0</v>
      </c>
      <c r="E30" s="60" t="s">
        <v>59</v>
      </c>
      <c r="F30" s="60" t="s">
        <v>18</v>
      </c>
      <c r="G30" s="60" t="s">
        <v>104</v>
      </c>
      <c r="H30" s="60" t="s">
        <v>60</v>
      </c>
      <c r="I30" s="125" t="s">
        <v>188</v>
      </c>
      <c r="J30" s="125" t="s">
        <v>61</v>
      </c>
      <c r="K30" s="125" t="s">
        <v>5</v>
      </c>
      <c r="L30" s="125" t="s">
        <v>62</v>
      </c>
      <c r="M30" s="125" t="s">
        <v>63</v>
      </c>
      <c r="N30" s="126" t="s">
        <v>189</v>
      </c>
    </row>
    <row r="31" spans="1:15" s="189" customFormat="1" x14ac:dyDescent="0.3">
      <c r="B31" s="137">
        <v>2</v>
      </c>
      <c r="C31" s="61" t="s">
        <v>190</v>
      </c>
      <c r="D31" s="192" t="s">
        <v>65</v>
      </c>
      <c r="E31" s="59" t="s">
        <v>191</v>
      </c>
      <c r="F31" s="192">
        <v>1</v>
      </c>
      <c r="G31" s="192">
        <v>140</v>
      </c>
      <c r="H31" s="178">
        <f>F31*G31</f>
        <v>140</v>
      </c>
      <c r="I31" s="192">
        <v>140</v>
      </c>
      <c r="J31" s="177">
        <f>F31*K$3</f>
        <v>0</v>
      </c>
      <c r="K31" s="192">
        <v>10</v>
      </c>
      <c r="L31" s="192">
        <v>10</v>
      </c>
      <c r="M31" s="178">
        <f t="shared" ref="M31" si="5">I31*L31</f>
        <v>1400</v>
      </c>
      <c r="N31" s="193" t="s">
        <v>192</v>
      </c>
    </row>
    <row r="32" spans="1:15" s="189" customFormat="1" x14ac:dyDescent="0.3">
      <c r="C32" s="194"/>
      <c r="D32" s="195"/>
      <c r="E32" s="194"/>
      <c r="H32" s="196"/>
      <c r="I32" s="196"/>
      <c r="J32" s="127"/>
      <c r="M32" s="196"/>
    </row>
    <row r="33" spans="1:14" s="189" customFormat="1" ht="17.25" thickBot="1" x14ac:dyDescent="0.35">
      <c r="A33" s="187"/>
      <c r="B33" s="188" t="s">
        <v>193</v>
      </c>
      <c r="C33" s="187"/>
      <c r="J33" s="124">
        <v>10</v>
      </c>
      <c r="M33" s="190"/>
    </row>
    <row r="34" spans="1:14" s="189" customFormat="1" ht="17.25" thickBot="1" x14ac:dyDescent="0.35">
      <c r="B34" s="191" t="s">
        <v>58</v>
      </c>
      <c r="C34" s="60" t="s">
        <v>17</v>
      </c>
      <c r="D34" s="60" t="s">
        <v>0</v>
      </c>
      <c r="E34" s="60" t="s">
        <v>59</v>
      </c>
      <c r="F34" s="60" t="s">
        <v>18</v>
      </c>
      <c r="G34" s="60" t="s">
        <v>104</v>
      </c>
      <c r="H34" s="60" t="s">
        <v>60</v>
      </c>
      <c r="I34" s="125" t="s">
        <v>188</v>
      </c>
      <c r="J34" s="125" t="s">
        <v>61</v>
      </c>
      <c r="K34" s="125" t="s">
        <v>5</v>
      </c>
      <c r="L34" s="125" t="s">
        <v>62</v>
      </c>
      <c r="M34" s="125" t="s">
        <v>63</v>
      </c>
      <c r="N34" s="126" t="s">
        <v>189</v>
      </c>
    </row>
    <row r="35" spans="1:14" s="189" customFormat="1" x14ac:dyDescent="0.3">
      <c r="B35" s="197">
        <v>1</v>
      </c>
      <c r="C35" s="199" t="s">
        <v>194</v>
      </c>
      <c r="D35" s="198" t="s">
        <v>65</v>
      </c>
      <c r="E35" s="200" t="s">
        <v>195</v>
      </c>
      <c r="F35" s="198">
        <v>1</v>
      </c>
      <c r="G35" s="198">
        <v>230</v>
      </c>
      <c r="H35" s="174">
        <f>F35*G35</f>
        <v>230</v>
      </c>
      <c r="I35" s="198">
        <v>230</v>
      </c>
      <c r="J35" s="128">
        <f>F35*K$3</f>
        <v>0</v>
      </c>
      <c r="K35" s="198">
        <v>10</v>
      </c>
      <c r="L35" s="198">
        <v>20</v>
      </c>
      <c r="M35" s="168">
        <f t="shared" ref="M35" si="6">I35*L35</f>
        <v>4600</v>
      </c>
      <c r="N35" s="201" t="s">
        <v>196</v>
      </c>
    </row>
    <row r="36" spans="1:14" s="189" customFormat="1" ht="17.25" thickBot="1" x14ac:dyDescent="0.35">
      <c r="B36" s="138"/>
      <c r="C36" s="202" t="s">
        <v>197</v>
      </c>
      <c r="D36" s="202" t="s">
        <v>65</v>
      </c>
      <c r="E36" s="202" t="s">
        <v>199</v>
      </c>
      <c r="F36" s="202">
        <v>8</v>
      </c>
      <c r="G36" s="202">
        <v>130</v>
      </c>
      <c r="H36" s="203">
        <f>F36*G36</f>
        <v>1040</v>
      </c>
      <c r="I36" s="203">
        <v>130</v>
      </c>
      <c r="J36" s="129">
        <f>F36*K$3</f>
        <v>0</v>
      </c>
      <c r="K36" s="202">
        <v>300</v>
      </c>
      <c r="L36" s="202">
        <v>300</v>
      </c>
      <c r="M36" s="204">
        <f>I36*L36</f>
        <v>39000</v>
      </c>
      <c r="N36" s="205" t="s">
        <v>198</v>
      </c>
    </row>
    <row r="37" spans="1:14" s="189" customFormat="1" x14ac:dyDescent="0.3">
      <c r="C37" s="194"/>
      <c r="D37" s="195"/>
      <c r="E37" s="194"/>
      <c r="H37" s="196"/>
      <c r="I37" s="196"/>
      <c r="J37" s="127"/>
      <c r="M37" s="196"/>
    </row>
    <row r="38" spans="1:14" x14ac:dyDescent="0.3">
      <c r="M38" s="185">
        <f>SUM(M5:M36)</f>
        <v>467950</v>
      </c>
    </row>
    <row r="39" spans="1:14" x14ac:dyDescent="0.3">
      <c r="M39" s="186">
        <f>M38*0.1</f>
        <v>46795</v>
      </c>
    </row>
    <row r="40" spans="1:14" x14ac:dyDescent="0.3">
      <c r="M40" s="185">
        <f>M38+M39</f>
        <v>514745</v>
      </c>
    </row>
  </sheetData>
  <autoFilter ref="B4:F4"/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E7" sqref="E7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25" t="s">
        <v>17</v>
      </c>
      <c r="C2" s="82" t="s">
        <v>0</v>
      </c>
      <c r="D2" s="82" t="s">
        <v>1</v>
      </c>
      <c r="E2" s="82" t="s">
        <v>4</v>
      </c>
      <c r="F2" s="226" t="s">
        <v>18</v>
      </c>
      <c r="G2" s="82" t="s">
        <v>6</v>
      </c>
      <c r="H2" s="82" t="s">
        <v>5</v>
      </c>
      <c r="I2" s="82" t="s">
        <v>212</v>
      </c>
      <c r="J2" s="82" t="s">
        <v>213</v>
      </c>
      <c r="K2" s="82" t="s">
        <v>214</v>
      </c>
      <c r="L2" s="83" t="s">
        <v>215</v>
      </c>
    </row>
    <row r="3" spans="2:12" x14ac:dyDescent="0.3">
      <c r="B3" s="227" t="s">
        <v>216</v>
      </c>
      <c r="C3" s="85" t="s">
        <v>217</v>
      </c>
      <c r="D3" s="228" t="s">
        <v>218</v>
      </c>
      <c r="E3" s="35" t="s">
        <v>9</v>
      </c>
      <c r="F3" s="229">
        <v>1</v>
      </c>
      <c r="G3" s="21">
        <v>129800</v>
      </c>
      <c r="H3" s="13">
        <v>1</v>
      </c>
      <c r="I3" s="97"/>
      <c r="J3" s="74">
        <f t="shared" ref="J3:J11" si="0">G3*I3</f>
        <v>0</v>
      </c>
      <c r="K3" s="35"/>
      <c r="L3" s="37" t="s">
        <v>219</v>
      </c>
    </row>
    <row r="4" spans="2:12" x14ac:dyDescent="0.3">
      <c r="B4" s="86" t="s">
        <v>220</v>
      </c>
      <c r="C4" s="87" t="s">
        <v>221</v>
      </c>
      <c r="D4" s="19" t="s">
        <v>222</v>
      </c>
      <c r="E4" s="34" t="s">
        <v>9</v>
      </c>
      <c r="F4" s="87">
        <v>1</v>
      </c>
      <c r="G4" s="3">
        <v>275000</v>
      </c>
      <c r="H4" s="87">
        <v>1</v>
      </c>
      <c r="I4" s="87"/>
      <c r="J4" s="84">
        <f t="shared" si="0"/>
        <v>0</v>
      </c>
      <c r="K4" s="19"/>
      <c r="L4" s="18" t="s">
        <v>223</v>
      </c>
    </row>
    <row r="5" spans="2:12" x14ac:dyDescent="0.3">
      <c r="B5" s="86" t="s">
        <v>224</v>
      </c>
      <c r="C5" s="87" t="s">
        <v>221</v>
      </c>
      <c r="D5" s="19" t="s">
        <v>225</v>
      </c>
      <c r="E5" s="34" t="s">
        <v>9</v>
      </c>
      <c r="F5" s="87">
        <v>1</v>
      </c>
      <c r="G5" s="3">
        <v>110000</v>
      </c>
      <c r="H5" s="87">
        <v>1</v>
      </c>
      <c r="I5" s="87"/>
      <c r="J5" s="84">
        <f t="shared" si="0"/>
        <v>0</v>
      </c>
      <c r="K5" s="19"/>
      <c r="L5" s="18" t="s">
        <v>226</v>
      </c>
    </row>
    <row r="6" spans="2:12" x14ac:dyDescent="0.3">
      <c r="B6" s="86" t="s">
        <v>227</v>
      </c>
      <c r="C6" s="19"/>
      <c r="D6" s="19" t="s">
        <v>228</v>
      </c>
      <c r="E6" s="34" t="s">
        <v>9</v>
      </c>
      <c r="F6" s="87">
        <v>1</v>
      </c>
      <c r="G6" s="3">
        <v>132000</v>
      </c>
      <c r="H6" s="87">
        <v>1</v>
      </c>
      <c r="I6" s="87"/>
      <c r="J6" s="84">
        <f t="shared" si="0"/>
        <v>0</v>
      </c>
      <c r="K6" s="19"/>
      <c r="L6" s="18" t="s">
        <v>229</v>
      </c>
    </row>
    <row r="7" spans="2:12" x14ac:dyDescent="0.3">
      <c r="B7" s="88" t="s">
        <v>230</v>
      </c>
      <c r="C7" s="53" t="s">
        <v>231</v>
      </c>
      <c r="D7" s="17" t="s">
        <v>232</v>
      </c>
      <c r="E7" s="17" t="s">
        <v>9</v>
      </c>
      <c r="F7" s="53">
        <v>1</v>
      </c>
      <c r="G7" s="7">
        <v>140000</v>
      </c>
      <c r="H7" s="53">
        <v>1</v>
      </c>
      <c r="I7" s="53">
        <v>2</v>
      </c>
      <c r="J7" s="89">
        <f t="shared" si="0"/>
        <v>280000</v>
      </c>
      <c r="K7" s="17"/>
      <c r="L7" s="90" t="s">
        <v>233</v>
      </c>
    </row>
    <row r="8" spans="2:12" ht="17.25" thickBot="1" x14ac:dyDescent="0.35">
      <c r="B8" s="91" t="s">
        <v>234</v>
      </c>
      <c r="C8" s="92" t="s">
        <v>231</v>
      </c>
      <c r="D8" s="93" t="s">
        <v>235</v>
      </c>
      <c r="E8" s="93" t="s">
        <v>9</v>
      </c>
      <c r="F8" s="92">
        <v>1</v>
      </c>
      <c r="G8" s="94">
        <v>270000</v>
      </c>
      <c r="H8" s="92">
        <v>1</v>
      </c>
      <c r="I8" s="92"/>
      <c r="J8" s="95">
        <f t="shared" si="0"/>
        <v>0</v>
      </c>
      <c r="K8" s="93"/>
      <c r="L8" s="96" t="s">
        <v>236</v>
      </c>
    </row>
    <row r="9" spans="2:12" x14ac:dyDescent="0.3">
      <c r="B9" s="98" t="s">
        <v>237</v>
      </c>
      <c r="C9" s="85" t="s">
        <v>238</v>
      </c>
      <c r="D9" s="23" t="s">
        <v>239</v>
      </c>
      <c r="E9" s="35" t="s">
        <v>9</v>
      </c>
      <c r="F9" s="85">
        <v>1</v>
      </c>
      <c r="G9" s="99">
        <v>12000</v>
      </c>
      <c r="H9" s="85">
        <v>1</v>
      </c>
      <c r="I9" s="85"/>
      <c r="J9" s="74">
        <f t="shared" si="0"/>
        <v>0</v>
      </c>
      <c r="K9" s="23"/>
      <c r="L9" s="100" t="s">
        <v>240</v>
      </c>
    </row>
    <row r="10" spans="2:12" x14ac:dyDescent="0.3">
      <c r="B10" s="86" t="s">
        <v>241</v>
      </c>
      <c r="C10" s="87" t="s">
        <v>238</v>
      </c>
      <c r="D10" s="19" t="s">
        <v>239</v>
      </c>
      <c r="E10" s="34" t="s">
        <v>9</v>
      </c>
      <c r="F10" s="87">
        <v>1</v>
      </c>
      <c r="G10" s="19"/>
      <c r="H10" s="87">
        <v>1</v>
      </c>
      <c r="I10" s="87"/>
      <c r="J10" s="84">
        <f t="shared" si="0"/>
        <v>0</v>
      </c>
      <c r="K10" s="19"/>
      <c r="L10" s="18"/>
    </row>
    <row r="11" spans="2:12" x14ac:dyDescent="0.3">
      <c r="B11" s="88" t="s">
        <v>242</v>
      </c>
      <c r="C11" s="53" t="s">
        <v>238</v>
      </c>
      <c r="D11" s="17" t="s">
        <v>243</v>
      </c>
      <c r="E11" s="17" t="s">
        <v>9</v>
      </c>
      <c r="F11" s="53">
        <v>1</v>
      </c>
      <c r="G11" s="101">
        <v>6500</v>
      </c>
      <c r="H11" s="53">
        <v>1</v>
      </c>
      <c r="I11" s="53">
        <v>2</v>
      </c>
      <c r="J11" s="89">
        <f t="shared" si="0"/>
        <v>13000</v>
      </c>
      <c r="K11" s="17"/>
      <c r="L11" s="90" t="s">
        <v>244</v>
      </c>
    </row>
    <row r="12" spans="2:12" x14ac:dyDescent="0.3">
      <c r="B12" s="102" t="s">
        <v>245</v>
      </c>
      <c r="C12" s="87" t="s">
        <v>238</v>
      </c>
      <c r="D12" s="34" t="s">
        <v>246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8" t="s">
        <v>247</v>
      </c>
      <c r="C13" s="53" t="s">
        <v>238</v>
      </c>
      <c r="D13" s="17" t="s">
        <v>248</v>
      </c>
      <c r="E13" s="17" t="s">
        <v>9</v>
      </c>
      <c r="F13" s="53">
        <v>1</v>
      </c>
      <c r="G13" s="101">
        <v>4000</v>
      </c>
      <c r="H13" s="53">
        <v>1</v>
      </c>
      <c r="I13" s="53">
        <v>2</v>
      </c>
      <c r="J13" s="89">
        <f>G13*I13</f>
        <v>8000</v>
      </c>
      <c r="K13" s="17"/>
      <c r="L13" s="90" t="s">
        <v>249</v>
      </c>
    </row>
    <row r="14" spans="2:12" x14ac:dyDescent="0.3">
      <c r="B14" s="88" t="s">
        <v>250</v>
      </c>
      <c r="C14" s="53" t="s">
        <v>231</v>
      </c>
      <c r="D14" s="17" t="s">
        <v>251</v>
      </c>
      <c r="E14" s="17" t="s">
        <v>9</v>
      </c>
      <c r="F14" s="53">
        <v>1</v>
      </c>
      <c r="G14" s="101">
        <v>4500</v>
      </c>
      <c r="H14" s="53">
        <v>1</v>
      </c>
      <c r="I14" s="53">
        <v>2</v>
      </c>
      <c r="J14" s="89">
        <f>G14*I14</f>
        <v>9000</v>
      </c>
      <c r="K14" s="17"/>
      <c r="L14" s="90" t="s">
        <v>252</v>
      </c>
    </row>
    <row r="15" spans="2:12" x14ac:dyDescent="0.3">
      <c r="B15" s="88" t="s">
        <v>253</v>
      </c>
      <c r="C15" s="53" t="s">
        <v>231</v>
      </c>
      <c r="D15" s="17" t="s">
        <v>254</v>
      </c>
      <c r="E15" s="17" t="s">
        <v>9</v>
      </c>
      <c r="F15" s="53">
        <v>1</v>
      </c>
      <c r="G15" s="101">
        <v>16500</v>
      </c>
      <c r="H15" s="53">
        <v>1</v>
      </c>
      <c r="I15" s="53">
        <v>1</v>
      </c>
      <c r="J15" s="89">
        <f>G15*I15</f>
        <v>16500</v>
      </c>
      <c r="K15" s="17"/>
      <c r="L15" s="90" t="s">
        <v>255</v>
      </c>
    </row>
    <row r="16" spans="2:12" x14ac:dyDescent="0.3">
      <c r="B16" s="123" t="s">
        <v>256</v>
      </c>
      <c r="C16" s="119" t="s">
        <v>231</v>
      </c>
      <c r="D16" s="112" t="s">
        <v>257</v>
      </c>
      <c r="E16" s="112" t="s">
        <v>258</v>
      </c>
      <c r="F16" s="119">
        <v>1</v>
      </c>
      <c r="G16" s="109">
        <v>4100</v>
      </c>
      <c r="H16" s="112"/>
      <c r="I16" s="112"/>
      <c r="J16" s="112"/>
      <c r="K16" s="112"/>
      <c r="L16" s="108"/>
    </row>
    <row r="17" spans="2:13" x14ac:dyDescent="0.3">
      <c r="B17" s="88" t="s">
        <v>259</v>
      </c>
      <c r="C17" s="53" t="s">
        <v>260</v>
      </c>
      <c r="D17" s="17" t="s">
        <v>261</v>
      </c>
      <c r="E17" s="17" t="s">
        <v>9</v>
      </c>
      <c r="F17" s="53">
        <v>1</v>
      </c>
      <c r="G17" s="7">
        <v>9000</v>
      </c>
      <c r="H17" s="53">
        <v>1</v>
      </c>
      <c r="I17" s="53">
        <v>1</v>
      </c>
      <c r="J17" s="89">
        <f t="shared" ref="J17:J22" si="1">G17*I17</f>
        <v>9000</v>
      </c>
      <c r="K17" s="17"/>
      <c r="L17" s="90" t="s">
        <v>262</v>
      </c>
    </row>
    <row r="18" spans="2:13" x14ac:dyDescent="0.3">
      <c r="B18" s="88" t="s">
        <v>259</v>
      </c>
      <c r="C18" s="53" t="s">
        <v>260</v>
      </c>
      <c r="D18" s="17" t="s">
        <v>263</v>
      </c>
      <c r="E18" s="17" t="s">
        <v>9</v>
      </c>
      <c r="F18" s="53">
        <v>1</v>
      </c>
      <c r="G18" s="7">
        <v>9000</v>
      </c>
      <c r="H18" s="53">
        <v>1</v>
      </c>
      <c r="I18" s="53">
        <v>1</v>
      </c>
      <c r="J18" s="89">
        <f t="shared" si="1"/>
        <v>9000</v>
      </c>
      <c r="K18" s="17"/>
      <c r="L18" s="90" t="s">
        <v>264</v>
      </c>
    </row>
    <row r="19" spans="2:13" s="56" customFormat="1" x14ac:dyDescent="0.3">
      <c r="B19" s="117" t="s">
        <v>265</v>
      </c>
      <c r="C19" s="111" t="s">
        <v>266</v>
      </c>
      <c r="D19" s="110" t="s">
        <v>267</v>
      </c>
      <c r="E19" s="17" t="s">
        <v>9</v>
      </c>
      <c r="F19" s="53">
        <v>1</v>
      </c>
      <c r="G19" s="116">
        <v>180000</v>
      </c>
      <c r="H19" s="53">
        <v>1</v>
      </c>
      <c r="I19" s="53">
        <v>1</v>
      </c>
      <c r="J19" s="89">
        <f t="shared" si="1"/>
        <v>180000</v>
      </c>
      <c r="K19" s="110"/>
      <c r="L19" s="114" t="s">
        <v>268</v>
      </c>
    </row>
    <row r="20" spans="2:13" s="56" customFormat="1" x14ac:dyDescent="0.3">
      <c r="B20" s="117" t="s">
        <v>269</v>
      </c>
      <c r="C20" s="111" t="s">
        <v>270</v>
      </c>
      <c r="D20" s="110" t="s">
        <v>271</v>
      </c>
      <c r="E20" s="17" t="s">
        <v>9</v>
      </c>
      <c r="F20" s="53">
        <v>1</v>
      </c>
      <c r="G20" s="116">
        <v>1210</v>
      </c>
      <c r="H20" s="111">
        <v>1</v>
      </c>
      <c r="I20" s="53">
        <v>2</v>
      </c>
      <c r="J20" s="89">
        <f t="shared" si="1"/>
        <v>2420</v>
      </c>
      <c r="K20" s="110"/>
      <c r="L20" s="114" t="s">
        <v>272</v>
      </c>
    </row>
    <row r="21" spans="2:13" s="56" customFormat="1" x14ac:dyDescent="0.3">
      <c r="B21" s="117" t="s">
        <v>273</v>
      </c>
      <c r="C21" s="111" t="s">
        <v>274</v>
      </c>
      <c r="D21" s="110" t="s">
        <v>275</v>
      </c>
      <c r="E21" s="17" t="s">
        <v>9</v>
      </c>
      <c r="F21" s="53">
        <v>1</v>
      </c>
      <c r="G21" s="116">
        <v>101200</v>
      </c>
      <c r="H21" s="53">
        <v>1</v>
      </c>
      <c r="I21" s="53">
        <v>1</v>
      </c>
      <c r="J21" s="89">
        <f t="shared" si="1"/>
        <v>101200</v>
      </c>
      <c r="K21" s="110"/>
      <c r="L21" s="114" t="s">
        <v>276</v>
      </c>
    </row>
    <row r="22" spans="2:13" s="56" customFormat="1" x14ac:dyDescent="0.3">
      <c r="B22" s="117" t="s">
        <v>277</v>
      </c>
      <c r="C22" s="111" t="s">
        <v>278</v>
      </c>
      <c r="D22" s="110" t="s">
        <v>279</v>
      </c>
      <c r="E22" s="17" t="s">
        <v>9</v>
      </c>
      <c r="F22" s="53">
        <v>2</v>
      </c>
      <c r="G22" s="116">
        <v>24500</v>
      </c>
      <c r="H22" s="53">
        <v>1</v>
      </c>
      <c r="I22" s="53">
        <v>2</v>
      </c>
      <c r="J22" s="230">
        <f t="shared" si="1"/>
        <v>49000</v>
      </c>
      <c r="K22" s="110"/>
      <c r="L22" s="114" t="s">
        <v>280</v>
      </c>
    </row>
    <row r="23" spans="2:13" s="56" customFormat="1" x14ac:dyDescent="0.3">
      <c r="B23" s="120" t="s">
        <v>281</v>
      </c>
      <c r="C23" s="113"/>
      <c r="D23" s="130" t="s">
        <v>282</v>
      </c>
      <c r="E23" s="34" t="s">
        <v>9</v>
      </c>
      <c r="F23" s="87">
        <v>1</v>
      </c>
      <c r="G23" s="131">
        <v>40000</v>
      </c>
      <c r="H23" s="113"/>
      <c r="I23" s="130"/>
      <c r="J23" s="132"/>
      <c r="K23" s="130"/>
      <c r="L23" s="133" t="s">
        <v>283</v>
      </c>
    </row>
    <row r="24" spans="2:13" ht="17.25" thickBot="1" x14ac:dyDescent="0.35">
      <c r="B24" s="103" t="s">
        <v>284</v>
      </c>
      <c r="C24" s="104"/>
      <c r="D24" s="104" t="s">
        <v>285</v>
      </c>
      <c r="E24" s="17" t="s">
        <v>9</v>
      </c>
      <c r="F24" s="53">
        <v>1</v>
      </c>
      <c r="G24" s="81">
        <v>45000</v>
      </c>
      <c r="H24" s="53">
        <v>1</v>
      </c>
      <c r="I24" s="53">
        <v>1</v>
      </c>
      <c r="J24" s="89">
        <f>G24*I24</f>
        <v>45000</v>
      </c>
      <c r="K24" s="104"/>
      <c r="L24" s="105" t="s">
        <v>286</v>
      </c>
    </row>
    <row r="25" spans="2:13" x14ac:dyDescent="0.3">
      <c r="B25" s="134"/>
      <c r="C25" s="134"/>
      <c r="D25" s="134"/>
      <c r="E25" s="38"/>
      <c r="F25" s="135"/>
      <c r="G25" s="136"/>
      <c r="H25" s="134"/>
      <c r="I25" s="134"/>
      <c r="J25" s="134"/>
      <c r="K25" s="134"/>
      <c r="L25" s="134"/>
    </row>
    <row r="26" spans="2:13" x14ac:dyDescent="0.3">
      <c r="J26" s="11">
        <f>SUM(J3:J24)</f>
        <v>722120</v>
      </c>
    </row>
    <row r="29" spans="2:13" ht="17.25" thickBot="1" x14ac:dyDescent="0.35">
      <c r="B29" s="57" t="s">
        <v>85</v>
      </c>
    </row>
    <row r="30" spans="2:13" ht="17.25" thickBot="1" x14ac:dyDescent="0.35">
      <c r="B30" s="231" t="s">
        <v>17</v>
      </c>
      <c r="C30" s="232" t="s">
        <v>0</v>
      </c>
      <c r="D30" s="232" t="s">
        <v>59</v>
      </c>
      <c r="E30" s="32" t="s">
        <v>4</v>
      </c>
      <c r="F30" s="232" t="s">
        <v>18</v>
      </c>
      <c r="G30" s="232" t="s">
        <v>60</v>
      </c>
      <c r="H30" s="125" t="s">
        <v>5</v>
      </c>
      <c r="I30" s="125" t="s">
        <v>62</v>
      </c>
      <c r="J30" s="125" t="s">
        <v>63</v>
      </c>
      <c r="K30" s="32" t="s">
        <v>7</v>
      </c>
      <c r="L30" s="126" t="s">
        <v>64</v>
      </c>
    </row>
    <row r="31" spans="2:13" x14ac:dyDescent="0.3">
      <c r="B31" s="233" t="s">
        <v>52</v>
      </c>
      <c r="C31" s="234" t="s">
        <v>53</v>
      </c>
      <c r="D31" s="234" t="s">
        <v>54</v>
      </c>
      <c r="E31" s="35" t="s">
        <v>9</v>
      </c>
      <c r="F31" s="85">
        <v>3</v>
      </c>
      <c r="G31" s="145">
        <v>60</v>
      </c>
      <c r="H31" s="85">
        <v>1</v>
      </c>
      <c r="I31" s="85">
        <v>120</v>
      </c>
      <c r="J31" s="74">
        <f>G31*I31</f>
        <v>7200</v>
      </c>
      <c r="K31" s="35"/>
      <c r="L31" s="235" t="s">
        <v>55</v>
      </c>
      <c r="M31" s="236" t="s">
        <v>56</v>
      </c>
    </row>
    <row r="32" spans="2:13" ht="17.25" thickBot="1" x14ac:dyDescent="0.35">
      <c r="B32" s="237" t="s">
        <v>287</v>
      </c>
      <c r="C32" s="2" t="s">
        <v>288</v>
      </c>
      <c r="D32" s="2" t="s">
        <v>289</v>
      </c>
      <c r="E32" s="36" t="s">
        <v>9</v>
      </c>
      <c r="F32" s="76">
        <v>1</v>
      </c>
      <c r="G32" s="238">
        <v>3520</v>
      </c>
      <c r="H32" s="76">
        <v>1</v>
      </c>
      <c r="I32" s="76">
        <v>2</v>
      </c>
      <c r="J32" s="239">
        <f>G32*I32</f>
        <v>7040</v>
      </c>
      <c r="K32" s="36"/>
      <c r="L32" s="240" t="s">
        <v>290</v>
      </c>
    </row>
    <row r="35" spans="1:14" s="189" customFormat="1" ht="17.25" thickBot="1" x14ac:dyDescent="0.35">
      <c r="B35" s="241" t="s">
        <v>291</v>
      </c>
    </row>
    <row r="36" spans="1:14" s="189" customFormat="1" ht="17.25" thickBot="1" x14ac:dyDescent="0.35">
      <c r="A36" s="223"/>
      <c r="B36" s="224" t="s">
        <v>17</v>
      </c>
      <c r="C36" s="224" t="s">
        <v>0</v>
      </c>
      <c r="D36" s="224" t="s">
        <v>59</v>
      </c>
      <c r="E36" s="32" t="s">
        <v>4</v>
      </c>
      <c r="F36" s="224" t="s">
        <v>18</v>
      </c>
      <c r="G36" s="224" t="s">
        <v>104</v>
      </c>
      <c r="H36" s="121" t="s">
        <v>5</v>
      </c>
      <c r="I36" s="121" t="s">
        <v>62</v>
      </c>
      <c r="J36" s="121" t="s">
        <v>63</v>
      </c>
      <c r="K36" s="32" t="s">
        <v>292</v>
      </c>
      <c r="L36" s="242" t="s">
        <v>293</v>
      </c>
    </row>
    <row r="37" spans="1:14" s="189" customFormat="1" ht="17.25" thickBot="1" x14ac:dyDescent="0.35">
      <c r="B37" s="192" t="s">
        <v>12</v>
      </c>
      <c r="C37" s="192" t="s">
        <v>209</v>
      </c>
      <c r="D37" s="192" t="s">
        <v>23</v>
      </c>
      <c r="E37" s="35" t="s">
        <v>9</v>
      </c>
      <c r="F37" s="192">
        <v>2</v>
      </c>
      <c r="G37" s="192">
        <v>1020</v>
      </c>
      <c r="H37" s="192">
        <v>1</v>
      </c>
      <c r="I37" s="192">
        <v>20</v>
      </c>
      <c r="J37" s="243">
        <f>G37*I37</f>
        <v>20400</v>
      </c>
      <c r="K37" s="35"/>
      <c r="L37" s="193" t="s">
        <v>294</v>
      </c>
    </row>
    <row r="38" spans="1:14" s="189" customFormat="1" ht="17.25" thickBot="1" x14ac:dyDescent="0.35">
      <c r="B38" s="192" t="s">
        <v>210</v>
      </c>
      <c r="C38" s="192" t="s">
        <v>65</v>
      </c>
      <c r="D38" s="192" t="s">
        <v>211</v>
      </c>
      <c r="E38" s="35" t="s">
        <v>9</v>
      </c>
      <c r="F38" s="192">
        <v>1</v>
      </c>
      <c r="G38" s="192">
        <v>130</v>
      </c>
      <c r="H38" s="192">
        <v>100</v>
      </c>
      <c r="I38" s="192">
        <v>100</v>
      </c>
      <c r="J38" s="243">
        <f>G38*I38</f>
        <v>13000</v>
      </c>
      <c r="K38" s="36"/>
      <c r="L38" s="193" t="s">
        <v>295</v>
      </c>
    </row>
    <row r="41" spans="1:14" ht="17.25" thickBot="1" x14ac:dyDescent="0.35">
      <c r="B41" s="241" t="s">
        <v>57</v>
      </c>
      <c r="C41" s="244"/>
      <c r="D41" s="236"/>
      <c r="E41" s="236"/>
      <c r="F41" s="236"/>
      <c r="G41" s="236"/>
      <c r="H41" s="236"/>
      <c r="I41" s="124">
        <v>10</v>
      </c>
      <c r="J41" s="236"/>
      <c r="K41" s="236"/>
      <c r="L41" s="245"/>
      <c r="M41" s="236"/>
      <c r="N41" s="236"/>
    </row>
    <row r="42" spans="1:14" ht="17.25" thickBot="1" x14ac:dyDescent="0.35">
      <c r="B42" s="246" t="s">
        <v>17</v>
      </c>
      <c r="C42" s="246" t="s">
        <v>0</v>
      </c>
      <c r="D42" s="246" t="s">
        <v>59</v>
      </c>
      <c r="E42" s="82" t="s">
        <v>4</v>
      </c>
      <c r="F42" s="246" t="s">
        <v>18</v>
      </c>
      <c r="G42" s="246" t="s">
        <v>60</v>
      </c>
      <c r="H42" s="121" t="s">
        <v>5</v>
      </c>
      <c r="I42" s="121" t="s">
        <v>62</v>
      </c>
      <c r="J42" s="121" t="s">
        <v>63</v>
      </c>
      <c r="K42" s="32" t="s">
        <v>292</v>
      </c>
      <c r="L42" s="122" t="s">
        <v>64</v>
      </c>
    </row>
    <row r="43" spans="1:14" x14ac:dyDescent="0.3">
      <c r="B43" s="247" t="s">
        <v>66</v>
      </c>
      <c r="C43" s="248" t="s">
        <v>65</v>
      </c>
      <c r="D43" s="248" t="s">
        <v>67</v>
      </c>
      <c r="E43" s="35" t="s">
        <v>9</v>
      </c>
      <c r="F43" s="234">
        <v>1</v>
      </c>
      <c r="G43" s="249">
        <v>210</v>
      </c>
      <c r="H43" s="234">
        <v>50</v>
      </c>
      <c r="I43" s="234">
        <v>50</v>
      </c>
      <c r="J43" s="249">
        <v>10500</v>
      </c>
      <c r="K43" s="35"/>
      <c r="L43" s="235" t="s">
        <v>68</v>
      </c>
    </row>
    <row r="44" spans="1:14" x14ac:dyDescent="0.3">
      <c r="B44" s="250" t="s">
        <v>69</v>
      </c>
      <c r="C44" s="251" t="s">
        <v>65</v>
      </c>
      <c r="D44" s="251" t="s">
        <v>70</v>
      </c>
      <c r="E44" s="34" t="s">
        <v>9</v>
      </c>
      <c r="F44" s="252">
        <v>1</v>
      </c>
      <c r="G44" s="252">
        <v>210</v>
      </c>
      <c r="H44" s="252">
        <v>10</v>
      </c>
      <c r="I44" s="252">
        <v>10</v>
      </c>
      <c r="J44" s="253">
        <v>2100</v>
      </c>
      <c r="K44" s="107"/>
      <c r="L44" s="254" t="s">
        <v>71</v>
      </c>
    </row>
    <row r="45" spans="1:14" ht="17.25" thickBot="1" x14ac:dyDescent="0.35">
      <c r="B45" s="255" t="s">
        <v>72</v>
      </c>
      <c r="C45" s="256"/>
      <c r="D45" s="256" t="s">
        <v>73</v>
      </c>
      <c r="E45" s="36" t="s">
        <v>9</v>
      </c>
      <c r="F45" s="257">
        <v>2</v>
      </c>
      <c r="G45" s="258">
        <v>80</v>
      </c>
      <c r="H45" s="257">
        <v>100</v>
      </c>
      <c r="I45" s="257">
        <v>100</v>
      </c>
      <c r="J45" s="259">
        <v>4000</v>
      </c>
      <c r="K45" s="36"/>
      <c r="L45" s="260" t="s">
        <v>74</v>
      </c>
    </row>
    <row r="46" spans="1:14" x14ac:dyDescent="0.3">
      <c r="B46" s="236"/>
      <c r="C46" s="261"/>
      <c r="D46" s="262"/>
      <c r="F46" s="261"/>
      <c r="G46" s="236"/>
      <c r="H46" s="263"/>
      <c r="I46" s="236"/>
      <c r="J46" s="236"/>
      <c r="K46" s="263"/>
    </row>
    <row r="47" spans="1:14" ht="17.25" thickBot="1" x14ac:dyDescent="0.35">
      <c r="B47" s="264" t="s">
        <v>75</v>
      </c>
      <c r="C47" s="261"/>
      <c r="D47" s="262"/>
      <c r="F47" s="261"/>
      <c r="G47" s="262"/>
      <c r="H47" s="263"/>
      <c r="I47" s="262"/>
      <c r="J47" s="262"/>
      <c r="K47" s="263"/>
    </row>
    <row r="48" spans="1:14" ht="17.25" thickBot="1" x14ac:dyDescent="0.35">
      <c r="B48" s="231" t="s">
        <v>17</v>
      </c>
      <c r="C48" s="232" t="s">
        <v>0</v>
      </c>
      <c r="D48" s="232" t="s">
        <v>59</v>
      </c>
      <c r="E48" s="106"/>
      <c r="F48" s="232" t="s">
        <v>18</v>
      </c>
      <c r="G48" s="232" t="s">
        <v>60</v>
      </c>
      <c r="H48" s="125" t="s">
        <v>5</v>
      </c>
      <c r="I48" s="125" t="s">
        <v>62</v>
      </c>
      <c r="J48" s="125" t="s">
        <v>63</v>
      </c>
      <c r="K48" s="32" t="s">
        <v>292</v>
      </c>
      <c r="L48" s="126" t="s">
        <v>64</v>
      </c>
    </row>
    <row r="49" spans="2:13" x14ac:dyDescent="0.3">
      <c r="B49" s="233" t="s">
        <v>76</v>
      </c>
      <c r="C49" s="248" t="s">
        <v>77</v>
      </c>
      <c r="D49" s="248" t="s">
        <v>78</v>
      </c>
      <c r="E49" s="35" t="s">
        <v>9</v>
      </c>
      <c r="F49" s="234">
        <v>1</v>
      </c>
      <c r="G49" s="265">
        <v>270</v>
      </c>
      <c r="H49" s="234"/>
      <c r="I49" s="234">
        <v>20</v>
      </c>
      <c r="J49" s="249">
        <v>0</v>
      </c>
      <c r="K49" s="35"/>
      <c r="L49" s="266" t="s">
        <v>79</v>
      </c>
      <c r="M49" s="1" t="s">
        <v>296</v>
      </c>
    </row>
    <row r="50" spans="2:13" x14ac:dyDescent="0.3">
      <c r="B50" s="267" t="s">
        <v>80</v>
      </c>
      <c r="C50" s="252" t="s">
        <v>81</v>
      </c>
      <c r="D50" s="251" t="s">
        <v>80</v>
      </c>
      <c r="E50" s="34" t="s">
        <v>9</v>
      </c>
      <c r="F50" s="252">
        <v>1</v>
      </c>
      <c r="G50" s="268">
        <v>200</v>
      </c>
      <c r="H50" s="252">
        <v>10</v>
      </c>
      <c r="I50" s="252">
        <v>10</v>
      </c>
      <c r="J50" s="253">
        <v>2000</v>
      </c>
      <c r="K50" s="107"/>
      <c r="L50" s="254" t="s">
        <v>82</v>
      </c>
    </row>
    <row r="51" spans="2:13" ht="17.25" thickBot="1" x14ac:dyDescent="0.35">
      <c r="B51" s="269" t="s">
        <v>83</v>
      </c>
      <c r="C51" s="257" t="s">
        <v>81</v>
      </c>
      <c r="D51" s="256" t="s">
        <v>83</v>
      </c>
      <c r="E51" s="36" t="s">
        <v>9</v>
      </c>
      <c r="F51" s="257">
        <v>1</v>
      </c>
      <c r="G51" s="258">
        <v>200</v>
      </c>
      <c r="H51" s="257">
        <v>10</v>
      </c>
      <c r="I51" s="257">
        <v>10</v>
      </c>
      <c r="J51" s="259">
        <v>2000</v>
      </c>
      <c r="K51" s="36"/>
      <c r="L51" s="260" t="s">
        <v>84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5">
        <f>J54*0.1</f>
        <v>79036</v>
      </c>
    </row>
    <row r="56" spans="2:13" x14ac:dyDescent="0.3">
      <c r="J56" s="118">
        <f>SUM(J54:J55)</f>
        <v>869396</v>
      </c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abSelected="1" workbookViewId="0">
      <selection activeCell="D32" sqref="D31:D32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7" t="s">
        <v>328</v>
      </c>
    </row>
    <row r="3" spans="2:12" x14ac:dyDescent="0.3">
      <c r="B3" s="225" t="s">
        <v>17</v>
      </c>
      <c r="C3" s="82" t="s">
        <v>0</v>
      </c>
      <c r="D3" s="82" t="s">
        <v>1</v>
      </c>
      <c r="E3" s="82" t="s">
        <v>4</v>
      </c>
      <c r="F3" s="226" t="s">
        <v>18</v>
      </c>
      <c r="G3" s="82" t="s">
        <v>6</v>
      </c>
      <c r="H3" s="82" t="s">
        <v>5</v>
      </c>
      <c r="I3" s="82" t="s">
        <v>212</v>
      </c>
      <c r="J3" s="82" t="s">
        <v>213</v>
      </c>
      <c r="K3" s="82" t="s">
        <v>214</v>
      </c>
      <c r="L3" s="83" t="s">
        <v>215</v>
      </c>
    </row>
    <row r="4" spans="2:12" x14ac:dyDescent="0.3">
      <c r="B4" s="86" t="s">
        <v>317</v>
      </c>
      <c r="C4" s="19" t="s">
        <v>319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90" t="s">
        <v>327</v>
      </c>
    </row>
    <row r="5" spans="2:12" x14ac:dyDescent="0.3">
      <c r="B5" s="86" t="s">
        <v>318</v>
      </c>
      <c r="C5" s="19" t="s">
        <v>319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90" t="s">
        <v>327</v>
      </c>
    </row>
    <row r="6" spans="2:12" x14ac:dyDescent="0.3">
      <c r="B6" s="102" t="s">
        <v>320</v>
      </c>
      <c r="C6" s="34" t="s">
        <v>321</v>
      </c>
      <c r="D6" s="19"/>
      <c r="E6" s="17" t="s">
        <v>9</v>
      </c>
      <c r="F6" s="19">
        <v>1</v>
      </c>
      <c r="G6" s="287">
        <v>7000</v>
      </c>
      <c r="H6" s="19"/>
      <c r="I6" s="19">
        <v>1</v>
      </c>
      <c r="J6" s="41">
        <f t="shared" si="0"/>
        <v>7000</v>
      </c>
      <c r="K6" s="19"/>
      <c r="L6" s="90" t="s">
        <v>322</v>
      </c>
    </row>
    <row r="7" spans="2:12" x14ac:dyDescent="0.3">
      <c r="B7" s="102" t="s">
        <v>323</v>
      </c>
      <c r="C7" s="19"/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90" t="s">
        <v>324</v>
      </c>
    </row>
    <row r="8" spans="2:12" x14ac:dyDescent="0.3">
      <c r="B8" s="102" t="s">
        <v>325</v>
      </c>
      <c r="C8" s="19"/>
      <c r="D8" s="19"/>
      <c r="E8" s="17" t="s">
        <v>9</v>
      </c>
      <c r="F8" s="19">
        <v>1</v>
      </c>
      <c r="G8" s="287">
        <v>22000</v>
      </c>
      <c r="H8" s="19"/>
      <c r="I8" s="19">
        <v>2</v>
      </c>
      <c r="J8" s="41">
        <f t="shared" si="0"/>
        <v>44000</v>
      </c>
      <c r="K8" s="19"/>
      <c r="L8" s="90" t="s">
        <v>326</v>
      </c>
    </row>
    <row r="9" spans="2:12" x14ac:dyDescent="0.3">
      <c r="B9" s="86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6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6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6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37"/>
      <c r="C13" s="2"/>
      <c r="D13" s="2"/>
      <c r="E13" s="2"/>
      <c r="F13" s="2"/>
      <c r="G13" s="2"/>
      <c r="H13" s="2"/>
      <c r="I13" s="2"/>
      <c r="J13" s="2"/>
      <c r="K13" s="2"/>
      <c r="L13" s="286"/>
    </row>
    <row r="14" spans="2:12" x14ac:dyDescent="0.3">
      <c r="J14" s="48">
        <f>SUM(J4:J13)</f>
        <v>67600</v>
      </c>
    </row>
    <row r="15" spans="2:12" x14ac:dyDescent="0.3">
      <c r="J15" s="115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330</v>
      </c>
    </row>
    <row r="19" spans="2:12" x14ac:dyDescent="0.3">
      <c r="B19" s="225" t="s">
        <v>17</v>
      </c>
      <c r="C19" s="82" t="s">
        <v>0</v>
      </c>
      <c r="D19" s="82" t="s">
        <v>1</v>
      </c>
      <c r="E19" s="82" t="s">
        <v>4</v>
      </c>
      <c r="F19" s="226" t="s">
        <v>18</v>
      </c>
      <c r="G19" s="82" t="s">
        <v>6</v>
      </c>
      <c r="H19" s="82" t="s">
        <v>5</v>
      </c>
      <c r="I19" s="82" t="s">
        <v>212</v>
      </c>
      <c r="J19" s="82" t="s">
        <v>213</v>
      </c>
      <c r="K19" s="82" t="s">
        <v>214</v>
      </c>
      <c r="L19" s="83" t="s">
        <v>215</v>
      </c>
    </row>
    <row r="20" spans="2:12" x14ac:dyDescent="0.3">
      <c r="B20" s="302" t="s">
        <v>331</v>
      </c>
      <c r="C20" s="302" t="s">
        <v>332</v>
      </c>
      <c r="D20" s="304" t="s">
        <v>340</v>
      </c>
      <c r="E20" s="17" t="s">
        <v>9</v>
      </c>
      <c r="F20" s="305">
        <v>1</v>
      </c>
      <c r="G20" s="306">
        <v>30</v>
      </c>
      <c r="H20" s="307">
        <v>1</v>
      </c>
      <c r="I20" s="308">
        <v>10</v>
      </c>
      <c r="J20" s="41">
        <f>G20*I20</f>
        <v>300</v>
      </c>
      <c r="K20" s="19"/>
      <c r="L20" s="309" t="s">
        <v>346</v>
      </c>
    </row>
    <row r="21" spans="2:12" x14ac:dyDescent="0.3">
      <c r="B21" s="301" t="s">
        <v>333</v>
      </c>
      <c r="C21" s="301" t="s">
        <v>65</v>
      </c>
      <c r="D21" s="303" t="s">
        <v>341</v>
      </c>
      <c r="E21" s="17" t="s">
        <v>9</v>
      </c>
      <c r="F21" s="305">
        <v>1</v>
      </c>
      <c r="G21" s="306">
        <v>50</v>
      </c>
      <c r="H21" s="307">
        <v>100</v>
      </c>
      <c r="I21" s="308">
        <v>100</v>
      </c>
      <c r="J21" s="41">
        <f t="shared" ref="J21:J25" si="1">G21*I21</f>
        <v>5000</v>
      </c>
      <c r="K21" s="19"/>
      <c r="L21" s="309" t="s">
        <v>347</v>
      </c>
    </row>
    <row r="22" spans="2:12" x14ac:dyDescent="0.3">
      <c r="B22" s="302" t="s">
        <v>334</v>
      </c>
      <c r="C22" s="302" t="s">
        <v>332</v>
      </c>
      <c r="D22" s="304" t="s">
        <v>342</v>
      </c>
      <c r="E22" s="17" t="s">
        <v>9</v>
      </c>
      <c r="F22" s="305">
        <v>2</v>
      </c>
      <c r="G22" s="306">
        <v>290</v>
      </c>
      <c r="H22" s="307">
        <v>1</v>
      </c>
      <c r="I22" s="308">
        <v>20</v>
      </c>
      <c r="J22" s="41">
        <f t="shared" si="1"/>
        <v>5800</v>
      </c>
      <c r="K22" s="19"/>
      <c r="L22" s="309" t="s">
        <v>348</v>
      </c>
    </row>
    <row r="23" spans="2:12" x14ac:dyDescent="0.3">
      <c r="B23" s="301" t="s">
        <v>335</v>
      </c>
      <c r="C23" s="301" t="s">
        <v>336</v>
      </c>
      <c r="D23" s="303" t="s">
        <v>343</v>
      </c>
      <c r="E23" s="17" t="s">
        <v>9</v>
      </c>
      <c r="F23" s="305">
        <v>1</v>
      </c>
      <c r="G23" s="306">
        <v>100</v>
      </c>
      <c r="H23" s="307">
        <v>10</v>
      </c>
      <c r="I23" s="308">
        <v>10</v>
      </c>
      <c r="J23" s="41">
        <f t="shared" si="1"/>
        <v>1000</v>
      </c>
      <c r="K23" s="19"/>
      <c r="L23" s="309" t="s">
        <v>349</v>
      </c>
    </row>
    <row r="24" spans="2:12" x14ac:dyDescent="0.3">
      <c r="B24" s="302" t="s">
        <v>337</v>
      </c>
      <c r="C24" s="301" t="s">
        <v>338</v>
      </c>
      <c r="D24" s="303" t="s">
        <v>344</v>
      </c>
      <c r="E24" s="17" t="s">
        <v>9</v>
      </c>
      <c r="F24" s="305">
        <v>1</v>
      </c>
      <c r="G24" s="306">
        <v>430</v>
      </c>
      <c r="H24" s="307">
        <v>1</v>
      </c>
      <c r="I24" s="308">
        <v>10</v>
      </c>
      <c r="J24" s="41">
        <f t="shared" si="1"/>
        <v>4300</v>
      </c>
      <c r="K24" s="19"/>
      <c r="L24" s="309" t="s">
        <v>350</v>
      </c>
    </row>
    <row r="25" spans="2:12" x14ac:dyDescent="0.3">
      <c r="B25" s="301" t="s">
        <v>339</v>
      </c>
      <c r="C25" s="301" t="s">
        <v>338</v>
      </c>
      <c r="D25" s="303" t="s">
        <v>345</v>
      </c>
      <c r="E25" s="17" t="s">
        <v>9</v>
      </c>
      <c r="F25" s="305">
        <v>1</v>
      </c>
      <c r="G25" s="306">
        <v>430</v>
      </c>
      <c r="H25" s="307">
        <v>1</v>
      </c>
      <c r="I25" s="308">
        <v>10</v>
      </c>
      <c r="J25" s="41">
        <f t="shared" si="1"/>
        <v>4300</v>
      </c>
      <c r="K25" s="19"/>
      <c r="L25" s="309" t="s">
        <v>351</v>
      </c>
    </row>
    <row r="26" spans="2:12" x14ac:dyDescent="0.3">
      <c r="J26" s="48">
        <f>SUM(J20:J25)</f>
        <v>20700</v>
      </c>
    </row>
    <row r="27" spans="2:12" x14ac:dyDescent="0.3">
      <c r="J27" s="115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5">
        <f>J16+J28</f>
        <v>97130</v>
      </c>
    </row>
  </sheetData>
  <phoneticPr fontId="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개발비</vt:lpstr>
      <vt:lpstr>작업비</vt:lpstr>
      <vt:lpstr>부품 구입비</vt:lpstr>
      <vt:lpstr>Transformer</vt:lpstr>
      <vt:lpstr>0314</vt:lpstr>
      <vt:lpstr>0403</vt:lpstr>
      <vt:lpstr>0409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2018-04-09T11:55:57Z</dcterms:modified>
</cp:coreProperties>
</file>