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975"/>
  </bookViews>
  <sheets>
    <sheet name="Pipette V1.0" sheetId="9" r:id="rId1"/>
    <sheet name="TIMER" sheetId="7" r:id="rId2"/>
    <sheet name="Sheet1" sheetId="8" r:id="rId3"/>
  </sheets>
  <definedNames>
    <definedName name="_xlnm._FilterDatabase" localSheetId="0">'Pipette V1.0'!$B$15:$P$79</definedName>
  </definedNames>
  <calcPr calcId="145621"/>
</workbook>
</file>

<file path=xl/calcChain.xml><?xml version="1.0" encoding="utf-8"?>
<calcChain xmlns="http://schemas.openxmlformats.org/spreadsheetml/2006/main">
  <c r="K12" i="9" l="1"/>
  <c r="K9" i="9"/>
  <c r="K11" i="9" s="1"/>
  <c r="K5" i="9"/>
  <c r="K7" i="9" s="1"/>
  <c r="K4" i="9"/>
  <c r="F39" i="7" l="1"/>
  <c r="F36" i="7"/>
  <c r="F41" i="7" s="1"/>
  <c r="I33" i="7" l="1"/>
  <c r="I32" i="7"/>
  <c r="I31" i="7"/>
  <c r="I35" i="7" s="1"/>
  <c r="I10" i="7"/>
  <c r="I12" i="7" s="1"/>
  <c r="I14" i="7" s="1"/>
  <c r="H33" i="7"/>
  <c r="G33" i="7"/>
  <c r="F33" i="7"/>
  <c r="E33" i="7"/>
  <c r="H32" i="7"/>
  <c r="G32" i="7"/>
  <c r="F32" i="7"/>
  <c r="E32" i="7"/>
  <c r="G31" i="7"/>
  <c r="G35" i="7" s="1"/>
  <c r="G10" i="7"/>
  <c r="G12" i="7" s="1"/>
  <c r="G14" i="7" s="1"/>
  <c r="G19" i="7" s="1"/>
  <c r="G21" i="7" s="1"/>
  <c r="G27" i="7" s="1"/>
  <c r="H31" i="7"/>
  <c r="F31" i="7"/>
  <c r="F35" i="7" s="1"/>
  <c r="I19" i="7" l="1"/>
  <c r="I21" i="7" s="1"/>
  <c r="I27" i="7" s="1"/>
  <c r="H35" i="7" l="1"/>
  <c r="E31" i="7"/>
  <c r="E35" i="7" l="1"/>
  <c r="F10" i="7"/>
  <c r="F12" i="7" s="1"/>
  <c r="F14" i="7" s="1"/>
  <c r="F19" i="7" s="1"/>
  <c r="F21" i="7" s="1"/>
  <c r="F27" i="7" l="1"/>
  <c r="H10" i="7"/>
  <c r="H12" i="7" s="1"/>
  <c r="H14" i="7" s="1"/>
  <c r="H19" i="7" s="1"/>
  <c r="H21" i="7" s="1"/>
  <c r="H27" i="7" s="1"/>
  <c r="E10" i="7"/>
  <c r="E12" i="7" s="1"/>
  <c r="E14" i="7" s="1"/>
  <c r="E19" i="7" s="1"/>
  <c r="E21" i="7" s="1"/>
  <c r="E27" i="7" s="1"/>
</calcChain>
</file>

<file path=xl/sharedStrings.xml><?xml version="1.0" encoding="utf-8"?>
<sst xmlns="http://schemas.openxmlformats.org/spreadsheetml/2006/main" count="814" uniqueCount="371">
  <si>
    <t>Function</t>
    <phoneticPr fontId="1" type="noConversion"/>
  </si>
  <si>
    <t>Function</t>
    <phoneticPr fontId="1" type="noConversion"/>
  </si>
  <si>
    <t>STM32F070RBT6</t>
    <phoneticPr fontId="1" type="noConversion"/>
  </si>
  <si>
    <t>Flash</t>
    <phoneticPr fontId="1" type="noConversion"/>
  </si>
  <si>
    <t>Kbytes</t>
    <phoneticPr fontId="1" type="noConversion"/>
  </si>
  <si>
    <t>SRAM</t>
    <phoneticPr fontId="1" type="noConversion"/>
  </si>
  <si>
    <t>Frequency</t>
    <phoneticPr fontId="1" type="noConversion"/>
  </si>
  <si>
    <t>MHz</t>
    <phoneticPr fontId="1" type="noConversion"/>
  </si>
  <si>
    <t>max</t>
    <phoneticPr fontId="1" type="noConversion"/>
  </si>
  <si>
    <t>Operating Voltage</t>
    <phoneticPr fontId="1" type="noConversion"/>
  </si>
  <si>
    <t>2.4 ~ 3.6</t>
    <phoneticPr fontId="1" type="noConversion"/>
  </si>
  <si>
    <t>V</t>
    <phoneticPr fontId="1" type="noConversion"/>
  </si>
  <si>
    <t>Package</t>
    <phoneticPr fontId="1" type="noConversion"/>
  </si>
  <si>
    <t>LQFP64</t>
    <phoneticPr fontId="1" type="noConversion"/>
  </si>
  <si>
    <t>Cube</t>
    <phoneticPr fontId="1" type="noConversion"/>
  </si>
  <si>
    <t>GPIO</t>
    <phoneticPr fontId="1" type="noConversion"/>
  </si>
  <si>
    <t>Off-page</t>
    <phoneticPr fontId="1" type="noConversion"/>
  </si>
  <si>
    <t>Active</t>
    <phoneticPr fontId="1" type="noConversion"/>
  </si>
  <si>
    <t>PC2</t>
  </si>
  <si>
    <t>GPIO_OUT</t>
    <phoneticPr fontId="1" type="noConversion"/>
  </si>
  <si>
    <t>No-PULL</t>
    <phoneticPr fontId="3" type="noConversion"/>
  </si>
  <si>
    <t>HIGH</t>
    <phoneticPr fontId="1" type="noConversion"/>
  </si>
  <si>
    <t>PC1</t>
    <phoneticPr fontId="1" type="noConversion"/>
  </si>
  <si>
    <t>PC0</t>
    <phoneticPr fontId="1" type="noConversion"/>
  </si>
  <si>
    <t>PA4</t>
  </si>
  <si>
    <t>PA5</t>
  </si>
  <si>
    <t>PB0</t>
    <phoneticPr fontId="1" type="noConversion"/>
  </si>
  <si>
    <t>LOW</t>
    <phoneticPr fontId="1" type="noConversion"/>
  </si>
  <si>
    <t>PB1</t>
    <phoneticPr fontId="1" type="noConversion"/>
  </si>
  <si>
    <t>PB2</t>
  </si>
  <si>
    <t>PB10</t>
  </si>
  <si>
    <t>PC5</t>
  </si>
  <si>
    <t>PC6</t>
  </si>
  <si>
    <t>PC7</t>
  </si>
  <si>
    <t>PC8</t>
  </si>
  <si>
    <t>PC9</t>
  </si>
  <si>
    <t>GPIO_EXTI9_Falling</t>
    <phoneticPr fontId="1" type="noConversion"/>
  </si>
  <si>
    <t>PB15</t>
  </si>
  <si>
    <t>PA12</t>
  </si>
  <si>
    <t>-</t>
    <phoneticPr fontId="1" type="noConversion"/>
  </si>
  <si>
    <t>PC12</t>
  </si>
  <si>
    <t>PC11</t>
  </si>
  <si>
    <t>PA10</t>
  </si>
  <si>
    <t>PA11</t>
  </si>
  <si>
    <t>PC10</t>
  </si>
  <si>
    <t>PC13</t>
  </si>
  <si>
    <t>PB9</t>
  </si>
  <si>
    <t>PB8</t>
  </si>
  <si>
    <t>PA6</t>
  </si>
  <si>
    <t>TIM3_CH1</t>
    <phoneticPr fontId="1" type="noConversion"/>
  </si>
  <si>
    <t>PA15</t>
  </si>
  <si>
    <t>PB3</t>
  </si>
  <si>
    <t>PB4</t>
  </si>
  <si>
    <t>PA14</t>
  </si>
  <si>
    <t>SYS_SWCLK</t>
    <phoneticPr fontId="1" type="noConversion"/>
  </si>
  <si>
    <t>n/a</t>
    <phoneticPr fontId="1" type="noConversion"/>
  </si>
  <si>
    <t>SW Download</t>
    <phoneticPr fontId="1" type="noConversion"/>
  </si>
  <si>
    <t>PA13</t>
  </si>
  <si>
    <t>SYS_SWDIO</t>
    <phoneticPr fontId="1" type="noConversion"/>
  </si>
  <si>
    <t>PA9</t>
  </si>
  <si>
    <t>PB5</t>
  </si>
  <si>
    <t>PB6</t>
  </si>
  <si>
    <t>I2C1_SCL</t>
    <phoneticPr fontId="1" type="noConversion"/>
  </si>
  <si>
    <t>PB7</t>
  </si>
  <si>
    <t>I2C1_SDA</t>
    <phoneticPr fontId="1" type="noConversion"/>
  </si>
  <si>
    <t>PA7</t>
  </si>
  <si>
    <t>PC4</t>
  </si>
  <si>
    <t>PB11</t>
  </si>
  <si>
    <t>PD2</t>
    <phoneticPr fontId="1" type="noConversion"/>
  </si>
  <si>
    <t>PA0</t>
    <phoneticPr fontId="1" type="noConversion"/>
  </si>
  <si>
    <t>PA1</t>
    <phoneticPr fontId="1" type="noConversion"/>
  </si>
  <si>
    <t>PA2</t>
  </si>
  <si>
    <t>PA3</t>
  </si>
  <si>
    <t>PA8</t>
  </si>
  <si>
    <t>PB12</t>
  </si>
  <si>
    <t>PB13</t>
  </si>
  <si>
    <t>PB14</t>
  </si>
  <si>
    <t>PC3</t>
  </si>
  <si>
    <t>PC14</t>
  </si>
  <si>
    <t>PC15</t>
  </si>
  <si>
    <t xml:space="preserve">SystemCoreClock </t>
  </si>
  <si>
    <t>HCLK</t>
    <phoneticPr fontId="1" type="noConversion"/>
  </si>
  <si>
    <t>PCLK1</t>
    <phoneticPr fontId="1" type="noConversion"/>
  </si>
  <si>
    <t xml:space="preserve">Prescaler </t>
  </si>
  <si>
    <t>TIM output clock</t>
    <phoneticPr fontId="1" type="noConversion"/>
  </si>
  <si>
    <t>period (ARR)</t>
    <phoneticPr fontId="1" type="noConversion"/>
  </si>
  <si>
    <t>Duty</t>
    <phoneticPr fontId="1" type="noConversion"/>
  </si>
  <si>
    <t>Pulse</t>
    <phoneticPr fontId="1" type="noConversion"/>
  </si>
  <si>
    <t>TIM output Clock T</t>
    <phoneticPr fontId="1" type="noConversion"/>
  </si>
  <si>
    <t>TIM Clock</t>
    <phoneticPr fontId="1" type="noConversion"/>
  </si>
  <si>
    <t>PIN
name</t>
    <phoneticPr fontId="1" type="noConversion"/>
  </si>
  <si>
    <t>VDD</t>
    <phoneticPr fontId="1" type="noConversion"/>
  </si>
  <si>
    <t>Pin Function</t>
    <phoneticPr fontId="1" type="noConversion"/>
  </si>
  <si>
    <t>OSC32_IN</t>
    <phoneticPr fontId="1" type="noConversion"/>
  </si>
  <si>
    <t>OSC32_OUT</t>
    <phoneticPr fontId="1" type="noConversion"/>
  </si>
  <si>
    <t>PF0</t>
    <phoneticPr fontId="1" type="noConversion"/>
  </si>
  <si>
    <t>PF1</t>
    <phoneticPr fontId="1" type="noConversion"/>
  </si>
  <si>
    <t>NRST</t>
    <phoneticPr fontId="1" type="noConversion"/>
  </si>
  <si>
    <t>OSC_IN</t>
    <phoneticPr fontId="1" type="noConversion"/>
  </si>
  <si>
    <t>WKUP2</t>
    <phoneticPr fontId="1" type="noConversion"/>
  </si>
  <si>
    <t>OSC_OUT</t>
    <phoneticPr fontId="1" type="noConversion"/>
  </si>
  <si>
    <t>Digital power supply</t>
    <phoneticPr fontId="1" type="noConversion"/>
  </si>
  <si>
    <t>Device reset(active low)</t>
    <phoneticPr fontId="1" type="noConversion"/>
  </si>
  <si>
    <t>PIN No</t>
    <phoneticPr fontId="1" type="noConversion"/>
  </si>
  <si>
    <t>LQFP64</t>
    <phoneticPr fontId="1" type="noConversion"/>
  </si>
  <si>
    <t>ADC_IN10</t>
    <phoneticPr fontId="1" type="noConversion"/>
  </si>
  <si>
    <t>ADC_IN11</t>
    <phoneticPr fontId="1" type="noConversion"/>
  </si>
  <si>
    <t>ADC_IN12</t>
    <phoneticPr fontId="1" type="noConversion"/>
  </si>
  <si>
    <t>SPI2_MISO</t>
    <phoneticPr fontId="1" type="noConversion"/>
  </si>
  <si>
    <t>SPI2_MOSI</t>
    <phoneticPr fontId="1" type="noConversion"/>
  </si>
  <si>
    <t>VSSA</t>
    <phoneticPr fontId="1" type="noConversion"/>
  </si>
  <si>
    <t>VDDA</t>
    <phoneticPr fontId="1" type="noConversion"/>
  </si>
  <si>
    <t>Analog ground</t>
    <phoneticPr fontId="1" type="noConversion"/>
  </si>
  <si>
    <t>Analog power supply</t>
    <phoneticPr fontId="1" type="noConversion"/>
  </si>
  <si>
    <t>ADC_IN0</t>
    <phoneticPr fontId="1" type="noConversion"/>
  </si>
  <si>
    <t>ADC_IN1</t>
    <phoneticPr fontId="1" type="noConversion"/>
  </si>
  <si>
    <t>ADC_IN2</t>
    <phoneticPr fontId="1" type="noConversion"/>
  </si>
  <si>
    <t>ADC_IN3</t>
    <phoneticPr fontId="1" type="noConversion"/>
  </si>
  <si>
    <t>Ground</t>
    <phoneticPr fontId="1" type="noConversion"/>
  </si>
  <si>
    <t>ADC_IN4</t>
    <phoneticPr fontId="1" type="noConversion"/>
  </si>
  <si>
    <t>ADC_IN5</t>
    <phoneticPr fontId="1" type="noConversion"/>
  </si>
  <si>
    <t>ADC_IN6</t>
    <phoneticPr fontId="1" type="noConversion"/>
  </si>
  <si>
    <t>TIM3_CH2</t>
    <phoneticPr fontId="1" type="noConversion"/>
  </si>
  <si>
    <t>SPI1_SCK</t>
    <phoneticPr fontId="1" type="noConversion"/>
  </si>
  <si>
    <t>USART2_TX, TIM15_CH1</t>
    <phoneticPr fontId="1" type="noConversion"/>
  </si>
  <si>
    <t>USART2_CTS, USART4_TX</t>
    <phoneticPr fontId="1" type="noConversion"/>
  </si>
  <si>
    <t>USART2_RTS, TIM15_CH1N,
USART4_RX,</t>
    <phoneticPr fontId="1" type="noConversion"/>
  </si>
  <si>
    <t>USART2_RX, TIM15_CH2</t>
    <phoneticPr fontId="1" type="noConversion"/>
  </si>
  <si>
    <t>SPI1_NSS, TIM14_CH1,
USART2_CK,USB_NOE</t>
    <phoneticPr fontId="1" type="noConversion"/>
  </si>
  <si>
    <t>SPI1_MISO, TIM3_CH1,
TIM1_BKIN, TIM16_CH1, 
EVENTOUT, USART3_CTS</t>
    <phoneticPr fontId="1" type="noConversion"/>
  </si>
  <si>
    <t>SPI1_MOSI, TIM3_CH2,
TIM14_CH1, TIM1_CH1N,
TIM17_CH1, EVENTOUT</t>
    <phoneticPr fontId="1" type="noConversion"/>
  </si>
  <si>
    <t>EVENTOUT, USART3_TX</t>
    <phoneticPr fontId="1" type="noConversion"/>
  </si>
  <si>
    <t>USART3_RX</t>
    <phoneticPr fontId="1" type="noConversion"/>
  </si>
  <si>
    <t>ADC_IN15, WKUP5</t>
    <phoneticPr fontId="1" type="noConversion"/>
  </si>
  <si>
    <t>TIM3_CH3, TIM1_CH2N,
EVENTOUT, USART3_CK</t>
    <phoneticPr fontId="1" type="noConversion"/>
  </si>
  <si>
    <t>ADC_IN8</t>
    <phoneticPr fontId="1" type="noConversion"/>
  </si>
  <si>
    <t>TIM3_CH4, USART3_RTS,
TIM14_CH1, TIM1_CH3N</t>
    <phoneticPr fontId="1" type="noConversion"/>
  </si>
  <si>
    <t>SPI2_SCK, USART3_TX</t>
    <phoneticPr fontId="1" type="noConversion"/>
  </si>
  <si>
    <t>USART3_RX, EVENTOUT,
I2C2_SDA</t>
    <phoneticPr fontId="1" type="noConversion"/>
  </si>
  <si>
    <t>VSS</t>
    <phoneticPr fontId="1" type="noConversion"/>
  </si>
  <si>
    <t>TIM1_BKIN, TIM15_BKIN,
SPI2_NSS, EVENTOUT,
USART3_CK</t>
    <phoneticPr fontId="1" type="noConversion"/>
  </si>
  <si>
    <t>SPI2_SCK, I2C2_SCL,
TIM1_CH1N, USART3_CTS</t>
    <phoneticPr fontId="1" type="noConversion"/>
  </si>
  <si>
    <t>SPI2_MISO, I2C2_SDA,
TIM1_CH2N, TIM15_CH1,
USART3_RTS</t>
    <phoneticPr fontId="1" type="noConversion"/>
  </si>
  <si>
    <t>SPI2_MOSI, TIM1_CH3N,
TIM15_CH1N, TIM15_CH2</t>
    <phoneticPr fontId="1" type="noConversion"/>
  </si>
  <si>
    <t>WKUP7, RTC_REFIN</t>
    <phoneticPr fontId="1" type="noConversion"/>
  </si>
  <si>
    <t>BOOT0</t>
    <phoneticPr fontId="1" type="noConversion"/>
  </si>
  <si>
    <t>TIM3_CH3</t>
    <phoneticPr fontId="1" type="noConversion"/>
  </si>
  <si>
    <t>TIM3_CH4</t>
    <phoneticPr fontId="1" type="noConversion"/>
  </si>
  <si>
    <t>USART1_TX, TIM1_CH2,
TIM15_BKIN, I2C1_SCL</t>
    <phoneticPr fontId="1" type="noConversion"/>
  </si>
  <si>
    <t>USART1_RX, TIM1_CH3,
TIM17_BKIN, I2C1_SDA</t>
    <phoneticPr fontId="1" type="noConversion"/>
  </si>
  <si>
    <t>USART1_CTS, TIM1_CH4,
EVENTOUT</t>
    <phoneticPr fontId="1" type="noConversion"/>
  </si>
  <si>
    <t>USB_DM</t>
    <phoneticPr fontId="1" type="noConversion"/>
  </si>
  <si>
    <t>USART1_RTS, TIM1_ETR,
EVENTOUT</t>
    <phoneticPr fontId="1" type="noConversion"/>
  </si>
  <si>
    <t>USB_DP</t>
    <phoneticPr fontId="1" type="noConversion"/>
  </si>
  <si>
    <t>SPI1_NSS, USART2_RX,
USART4_RTS, EVENTOUT</t>
    <phoneticPr fontId="1" type="noConversion"/>
  </si>
  <si>
    <t>USART3_TX, USART4_TX</t>
    <phoneticPr fontId="1" type="noConversion"/>
  </si>
  <si>
    <t>USART3_RX, USART4_RX</t>
    <phoneticPr fontId="1" type="noConversion"/>
  </si>
  <si>
    <t>USART3_CK, USART4_CK</t>
    <phoneticPr fontId="1" type="noConversion"/>
  </si>
  <si>
    <t>TIM3_ETR, USART3_RTS</t>
    <phoneticPr fontId="1" type="noConversion"/>
  </si>
  <si>
    <t>SPI1_SCK, EVENTOUT</t>
    <phoneticPr fontId="1" type="noConversion"/>
  </si>
  <si>
    <t>SPI1_MISO, TIM17_BKIN,
TIM3_CH1, EVENTOUT</t>
    <phoneticPr fontId="1" type="noConversion"/>
  </si>
  <si>
    <t>SPI1_MOSI, I2C1_SMBA,
TIM16_BKIN, TIM3_CH2</t>
    <phoneticPr fontId="1" type="noConversion"/>
  </si>
  <si>
    <t>I2C1_SCL, USART1_TX,
TIM16_CH1N</t>
    <phoneticPr fontId="1" type="noConversion"/>
  </si>
  <si>
    <t>I2C1_SDA, USART1_RX,
USART4_CTS, TIM17_CH1N</t>
    <phoneticPr fontId="1" type="noConversion"/>
  </si>
  <si>
    <t>Boot memory selection</t>
    <phoneticPr fontId="1" type="noConversion"/>
  </si>
  <si>
    <t>I2C1_SCL, TIM16_CH1</t>
    <phoneticPr fontId="1" type="noConversion"/>
  </si>
  <si>
    <t>WKUP6</t>
    <phoneticPr fontId="1" type="noConversion"/>
  </si>
  <si>
    <t>SPI2_NSS, I2C1_SDA,
IR_OUT, TIM17_CH1,
EVENTOUT</t>
    <phoneticPr fontId="1" type="noConversion"/>
  </si>
  <si>
    <t>Alternate</t>
    <phoneticPr fontId="1" type="noConversion"/>
  </si>
  <si>
    <t>Additional</t>
    <phoneticPr fontId="1" type="noConversion"/>
  </si>
  <si>
    <t>Boost</t>
    <phoneticPr fontId="1" type="noConversion"/>
  </si>
  <si>
    <t>IR_OUT, SWDIO, USB_NOE</t>
    <phoneticPr fontId="1" type="noConversion"/>
  </si>
  <si>
    <t>USART2_TX, SWCLK</t>
    <phoneticPr fontId="1" type="noConversion"/>
  </si>
  <si>
    <t>Device Reset</t>
    <phoneticPr fontId="1" type="noConversion"/>
  </si>
  <si>
    <t>PW_CTRL</t>
    <phoneticPr fontId="1" type="noConversion"/>
  </si>
  <si>
    <t>HIGH</t>
    <phoneticPr fontId="1" type="noConversion"/>
  </si>
  <si>
    <t>POWER LED-Green</t>
    <phoneticPr fontId="1" type="noConversion"/>
  </si>
  <si>
    <t>POWER LED-Blue</t>
    <phoneticPr fontId="1" type="noConversion"/>
  </si>
  <si>
    <t>PS_HOLD</t>
    <phoneticPr fontId="1" type="noConversion"/>
  </si>
  <si>
    <t>CLK</t>
    <phoneticPr fontId="1" type="noConversion"/>
  </si>
  <si>
    <t>DATA</t>
    <phoneticPr fontId="1" type="noConversion"/>
  </si>
  <si>
    <t>RS-232 external interface</t>
    <phoneticPr fontId="1" type="noConversion"/>
  </si>
  <si>
    <t>USB</t>
    <phoneticPr fontId="1" type="noConversion"/>
  </si>
  <si>
    <t>Battery</t>
    <phoneticPr fontId="1" type="noConversion"/>
  </si>
  <si>
    <t>GPIO_IN</t>
    <phoneticPr fontId="1" type="noConversion"/>
  </si>
  <si>
    <t>KEY_OP</t>
    <phoneticPr fontId="1" type="noConversion"/>
  </si>
  <si>
    <t>EN_+8V</t>
    <phoneticPr fontId="1" type="noConversion"/>
  </si>
  <si>
    <t>USART1_TX</t>
    <phoneticPr fontId="1" type="noConversion"/>
  </si>
  <si>
    <t>USART1_RX</t>
    <phoneticPr fontId="1" type="noConversion"/>
  </si>
  <si>
    <t>USART1_CK, TIM1_CH1,
EVENTOUT, MCO</t>
    <phoneticPr fontId="1" type="noConversion"/>
  </si>
  <si>
    <t>TIM1_CH1</t>
    <phoneticPr fontId="1" type="noConversion"/>
  </si>
  <si>
    <t>TIM1_CH4</t>
    <phoneticPr fontId="1" type="noConversion"/>
  </si>
  <si>
    <t>Plasma On</t>
    <phoneticPr fontId="1" type="noConversion"/>
  </si>
  <si>
    <t>Plasma</t>
    <phoneticPr fontId="1" type="noConversion"/>
  </si>
  <si>
    <t>PULSE_OUT1</t>
    <phoneticPr fontId="1" type="noConversion"/>
  </si>
  <si>
    <t>PULSE_OUT2</t>
    <phoneticPr fontId="1" type="noConversion"/>
  </si>
  <si>
    <t>Charger</t>
    <phoneticPr fontId="1" type="noConversion"/>
  </si>
  <si>
    <t>PULL-DOWN</t>
    <phoneticPr fontId="3" type="noConversion"/>
  </si>
  <si>
    <t>CHG_CTRL</t>
    <phoneticPr fontId="1" type="noConversion"/>
  </si>
  <si>
    <t>GND</t>
    <phoneticPr fontId="1" type="noConversion"/>
  </si>
  <si>
    <t>ADC_IN13</t>
    <phoneticPr fontId="1" type="noConversion"/>
  </si>
  <si>
    <t>Plasma On</t>
    <phoneticPr fontId="1" type="noConversion"/>
  </si>
  <si>
    <t>Other</t>
    <phoneticPr fontId="1" type="noConversion"/>
  </si>
  <si>
    <t>TIM16_CH1</t>
    <phoneticPr fontId="1" type="noConversion"/>
  </si>
  <si>
    <t>GPIO_EXTI15_Falling</t>
    <phoneticPr fontId="1" type="noConversion"/>
  </si>
  <si>
    <t>OP_LED</t>
    <phoneticPr fontId="1" type="noConversion"/>
  </si>
  <si>
    <t>Normal High에서 Key input시 Low Active</t>
    <phoneticPr fontId="1" type="noConversion"/>
  </si>
  <si>
    <t>KEY_OP Input시 상태 변경</t>
    <phoneticPr fontId="1" type="noConversion"/>
  </si>
  <si>
    <t>Battery Temp over시 High</t>
    <phoneticPr fontId="1" type="noConversion"/>
  </si>
  <si>
    <t>Floating 상태에서 High input시 동작</t>
    <phoneticPr fontId="1" type="noConversion"/>
  </si>
  <si>
    <t>ADC_IN9</t>
    <phoneticPr fontId="1" type="noConversion"/>
  </si>
  <si>
    <t>GPIO_IN</t>
    <phoneticPr fontId="1" type="noConversion"/>
  </si>
  <si>
    <t>USB_DET</t>
    <phoneticPr fontId="1" type="noConversion"/>
  </si>
  <si>
    <t>GPIO_EXTI5_Rising</t>
    <phoneticPr fontId="1" type="noConversion"/>
  </si>
  <si>
    <t>GPIO_EXTI7_Rising/Falling</t>
    <phoneticPr fontId="1" type="noConversion"/>
  </si>
  <si>
    <t>APB1 Prescaler</t>
    <phoneticPr fontId="1" type="noConversion"/>
  </si>
  <si>
    <t>HIS</t>
    <phoneticPr fontId="1" type="noConversion"/>
  </si>
  <si>
    <t>PREDIV</t>
    <phoneticPr fontId="1" type="noConversion"/>
  </si>
  <si>
    <t>PLLMUL</t>
    <phoneticPr fontId="1" type="noConversion"/>
  </si>
  <si>
    <t>VCO input</t>
    <phoneticPr fontId="1" type="noConversion"/>
  </si>
  <si>
    <t>SYSCLK</t>
    <phoneticPr fontId="1" type="noConversion"/>
  </si>
  <si>
    <t>AHB Prescaler</t>
    <phoneticPr fontId="1" type="noConversion"/>
  </si>
  <si>
    <t>HCLK</t>
    <phoneticPr fontId="1" type="noConversion"/>
  </si>
  <si>
    <t>PCLK1</t>
    <phoneticPr fontId="1" type="noConversion"/>
  </si>
  <si>
    <t>APB1 Timer scale</t>
    <phoneticPr fontId="1" type="noConversion"/>
  </si>
  <si>
    <t>Hz</t>
    <phoneticPr fontId="1" type="noConversion"/>
  </si>
  <si>
    <t>TIM2 input clock (TIM2CLK) is set to APB1 clock (PCLK1), since APB1 prescaler is equal to 1</t>
    <phoneticPr fontId="1" type="noConversion"/>
  </si>
  <si>
    <t>TIM counter clock</t>
    <phoneticPr fontId="1" type="noConversion"/>
  </si>
  <si>
    <t>target value</t>
    <phoneticPr fontId="1" type="noConversion"/>
  </si>
  <si>
    <t>Prescaler</t>
    <phoneticPr fontId="1" type="noConversion"/>
  </si>
  <si>
    <t>APB1 peripheral clock</t>
    <phoneticPr fontId="1" type="noConversion"/>
  </si>
  <si>
    <t>PCLK1 x APB1 Timer scale(TIM input clock)</t>
    <phoneticPr fontId="1" type="noConversion"/>
  </si>
  <si>
    <t>TIM output clock</t>
    <phoneticPr fontId="1" type="noConversion"/>
  </si>
  <si>
    <t>Duty cycle</t>
    <phoneticPr fontId="1" type="noConversion"/>
  </si>
  <si>
    <t>%</t>
    <phoneticPr fontId="1" type="noConversion"/>
  </si>
  <si>
    <t>System clock set-up</t>
    <phoneticPr fontId="1" type="noConversion"/>
  </si>
  <si>
    <t>old</t>
    <phoneticPr fontId="1" type="noConversion"/>
  </si>
  <si>
    <t>new</t>
    <phoneticPr fontId="1" type="noConversion"/>
  </si>
  <si>
    <t>Internal RC Frequency</t>
    <phoneticPr fontId="1" type="noConversion"/>
  </si>
  <si>
    <t>PLL VCO input Frequency</t>
    <phoneticPr fontId="1" type="noConversion"/>
  </si>
  <si>
    <t>System Core Clock</t>
    <phoneticPr fontId="1" type="noConversion"/>
  </si>
  <si>
    <t>System 관련 clock set-up 부분으로 STM32Cube에서 설정한다.</t>
    <phoneticPr fontId="1" type="noConversion"/>
  </si>
  <si>
    <t>STM32F072RB-Nucleo</t>
    <phoneticPr fontId="1" type="noConversion"/>
  </si>
  <si>
    <t>1) PREDIV, PLLMUL, AHB Prescaler를 통해 SystemCoreClock을 설정한다.</t>
    <phoneticPr fontId="1" type="noConversion"/>
  </si>
  <si>
    <t>Unit</t>
    <phoneticPr fontId="1" type="noConversion"/>
  </si>
  <si>
    <t>Comment</t>
    <phoneticPr fontId="1" type="noConversion"/>
  </si>
  <si>
    <t>2) HCLK를 APB1 Prescaler로 나눠서 PCLK1을 계산하고, APB1 Prescaler value에 따라 자동으로 설정되는 APB1 Timer scaler에 의해 APB1 Timer clock이 계산된다.</t>
    <phoneticPr fontId="1" type="noConversion"/>
  </si>
  <si>
    <t xml:space="preserve">   APB1 Timer clock이 Timer의 input clock이 된다.</t>
    <phoneticPr fontId="1" type="noConversion"/>
  </si>
  <si>
    <t>APB1 Prescaler에 의해 자동 설정되는 항목으로 cube로 source 생성시 변경되는 부분이 없는 항목임</t>
    <phoneticPr fontId="1" type="noConversion"/>
  </si>
  <si>
    <t>3) Timer의 counter clock을 설정하는 부분으로 TIM counter clock를 결정하고 이에 맞는 Prescaler 값을 찾아 설정한다.</t>
    <phoneticPr fontId="1" type="noConversion"/>
  </si>
  <si>
    <t>4) Timer의 ouput clock을 설정하는 부분으로 위의 TIM output clock를 결정하고 이값으로 TIM counter clock을 나눠서 그에 맞는 Period 값을 계산하여 설정한다.</t>
    <phoneticPr fontId="1" type="noConversion"/>
  </si>
  <si>
    <t>TIMER Clock Set-up</t>
    <phoneticPr fontId="1" type="noConversion"/>
  </si>
  <si>
    <t>Period(ARR)</t>
    <phoneticPr fontId="1" type="noConversion"/>
  </si>
  <si>
    <t>TIM output clock_min</t>
    <phoneticPr fontId="1" type="noConversion"/>
  </si>
  <si>
    <t>Period가 Max 65535일때 TIM output clock frequency</t>
    <phoneticPr fontId="1" type="noConversion"/>
  </si>
  <si>
    <t>TIM output clock_max</t>
    <phoneticPr fontId="1" type="noConversion"/>
  </si>
  <si>
    <t>Period가 Min 0일때 TIM output clock frequency -&gt; TIM counter clock과 동일함</t>
    <phoneticPr fontId="1" type="noConversion"/>
  </si>
  <si>
    <t>Period(ARR) x duty / 100</t>
    <phoneticPr fontId="1" type="noConversion"/>
  </si>
  <si>
    <t>code 위치 : main.c의 void SystemClock_Config(void)에서 설정함</t>
    <phoneticPr fontId="1" type="noConversion"/>
  </si>
  <si>
    <t>code 위치 : tim.c의 void MX_TIM1_Init(void)에서 설정함</t>
    <phoneticPr fontId="1" type="noConversion"/>
  </si>
  <si>
    <t>test</t>
    <phoneticPr fontId="1" type="noConversion"/>
  </si>
  <si>
    <t>TIM3</t>
    <phoneticPr fontId="1" type="noConversion"/>
  </si>
  <si>
    <t>APB1 Timer clock</t>
    <phoneticPr fontId="1" type="noConversion"/>
  </si>
  <si>
    <t>(APB1 Timer clock / TIM2 counter clock) - 1</t>
    <phoneticPr fontId="1" type="noConversion"/>
  </si>
  <si>
    <t>(TIM counter clock / TIM2 output clock) - 1</t>
    <phoneticPr fontId="1" type="noConversion"/>
  </si>
  <si>
    <t>HCLK / APB1 prescaler</t>
    <phoneticPr fontId="1" type="noConversion"/>
  </si>
  <si>
    <t>PCLK1 x 1</t>
    <phoneticPr fontId="1" type="noConversion"/>
  </si>
  <si>
    <t>TIM clock</t>
    <phoneticPr fontId="1" type="noConversion"/>
  </si>
  <si>
    <t>(TIM clock /TIM counter clock) - 1</t>
    <phoneticPr fontId="1" type="noConversion"/>
  </si>
  <si>
    <t>(TIM counter clock / TIM output clock) - 1</t>
    <phoneticPr fontId="1" type="noConversion"/>
  </si>
  <si>
    <t>Plasma_Gen_V1.0_20171227.ioc</t>
    <phoneticPr fontId="1" type="noConversion"/>
  </si>
  <si>
    <t>GPIO_MODE_ANALOG</t>
    <phoneticPr fontId="1" type="noConversion"/>
  </si>
  <si>
    <t>GPIO_NOPULL</t>
    <phoneticPr fontId="1" type="noConversion"/>
  </si>
  <si>
    <t>No-PULL</t>
    <phoneticPr fontId="1" type="noConversion"/>
  </si>
  <si>
    <t>Comment</t>
    <phoneticPr fontId="1" type="noConversion"/>
  </si>
  <si>
    <t>HW Version</t>
    <phoneticPr fontId="1" type="noConversion"/>
  </si>
  <si>
    <t>Open</t>
    <phoneticPr fontId="1" type="noConversion"/>
  </si>
  <si>
    <t>CHG_STA</t>
    <phoneticPr fontId="1" type="noConversion"/>
  </si>
  <si>
    <t>ADC_IN9</t>
    <phoneticPr fontId="1" type="noConversion"/>
  </si>
  <si>
    <t>Pipette V1.0</t>
    <phoneticPr fontId="1" type="noConversion"/>
  </si>
  <si>
    <t>Power On key</t>
    <phoneticPr fontId="1" type="noConversion"/>
  </si>
  <si>
    <t>I/O</t>
  </si>
  <si>
    <t>S</t>
  </si>
  <si>
    <t>TC</t>
  </si>
  <si>
    <t>FT</t>
  </si>
  <si>
    <t>RST</t>
  </si>
  <si>
    <t>TTa</t>
  </si>
  <si>
    <t>FTf</t>
  </si>
  <si>
    <t>B</t>
  </si>
  <si>
    <t>STA_LED_B</t>
    <phoneticPr fontId="1" type="noConversion"/>
  </si>
  <si>
    <t>STA_LED_G</t>
    <phoneticPr fontId="1" type="noConversion"/>
  </si>
  <si>
    <t>STA_LED_R</t>
    <phoneticPr fontId="1" type="noConversion"/>
  </si>
  <si>
    <t>POWER LED-Red</t>
    <phoneticPr fontId="1" type="noConversion"/>
  </si>
  <si>
    <t>PULL-UP</t>
    <phoneticPr fontId="3" type="noConversion"/>
  </si>
  <si>
    <t>ADC_IN7</t>
    <phoneticPr fontId="1" type="noConversion"/>
  </si>
  <si>
    <t>ADC_IN14</t>
    <phoneticPr fontId="1" type="noConversion"/>
  </si>
  <si>
    <t>No-PULL</t>
    <phoneticPr fontId="3" type="noConversion"/>
  </si>
  <si>
    <t>Plsma Level Low</t>
    <phoneticPr fontId="1" type="noConversion"/>
  </si>
  <si>
    <t>Plsma Level Middle</t>
    <phoneticPr fontId="1" type="noConversion"/>
  </si>
  <si>
    <t>Plsma Level High</t>
    <phoneticPr fontId="1" type="noConversion"/>
  </si>
  <si>
    <t>GAS_EN</t>
    <phoneticPr fontId="1" type="noConversion"/>
  </si>
  <si>
    <t>Gas S/V On Signal</t>
    <phoneticPr fontId="1" type="noConversion"/>
  </si>
  <si>
    <t>GPIO_EXTI6_Falling</t>
    <phoneticPr fontId="1" type="noConversion"/>
  </si>
  <si>
    <t>KEY_DOWN</t>
    <phoneticPr fontId="1" type="noConversion"/>
  </si>
  <si>
    <t>KEY_UP</t>
    <phoneticPr fontId="1" type="noConversion"/>
  </si>
  <si>
    <t>Plasma Level control</t>
    <phoneticPr fontId="1" type="noConversion"/>
  </si>
  <si>
    <t>LOW</t>
    <phoneticPr fontId="1" type="noConversion"/>
  </si>
  <si>
    <t>GPIO_EXTI4_Falling</t>
    <phoneticPr fontId="1" type="noConversion"/>
  </si>
  <si>
    <t>HW_ID0</t>
    <phoneticPr fontId="1" type="noConversion"/>
  </si>
  <si>
    <t>HW_ID1</t>
    <phoneticPr fontId="1" type="noConversion"/>
  </si>
  <si>
    <t>KEY_PWR</t>
    <phoneticPr fontId="1" type="noConversion"/>
  </si>
  <si>
    <t>BAT_ADC</t>
    <phoneticPr fontId="1" type="noConversion"/>
  </si>
  <si>
    <t>BATT_THERM</t>
    <phoneticPr fontId="1" type="noConversion"/>
  </si>
  <si>
    <t>USART1_TX</t>
    <phoneticPr fontId="1" type="noConversion"/>
  </si>
  <si>
    <t>GPIO_EXTI0_Rising/Falling</t>
    <phoneticPr fontId="1" type="noConversion"/>
  </si>
  <si>
    <t>GND_JACK</t>
    <phoneticPr fontId="1" type="noConversion"/>
  </si>
  <si>
    <t>GND Jack detect</t>
    <phoneticPr fontId="1" type="noConversion"/>
  </si>
  <si>
    <t>Low 상태에서 High detect시 GND JACK 인식</t>
    <phoneticPr fontId="1" type="noConversion"/>
  </si>
  <si>
    <t>-</t>
    <phoneticPr fontId="1" type="noConversion"/>
  </si>
  <si>
    <t>Off-page</t>
  </si>
  <si>
    <t>Function</t>
  </si>
  <si>
    <t>Active</t>
  </si>
  <si>
    <t>-</t>
  </si>
  <si>
    <t>NRST</t>
  </si>
  <si>
    <t>Device Reset</t>
  </si>
  <si>
    <t>LOW</t>
  </si>
  <si>
    <t>BAT_ADC</t>
  </si>
  <si>
    <t>Battery</t>
  </si>
  <si>
    <t>BATT_THERM</t>
  </si>
  <si>
    <t>PLA_CTRL</t>
  </si>
  <si>
    <t>Plasma Duty Control</t>
  </si>
  <si>
    <t>BUZZER</t>
  </si>
  <si>
    <t>Buzzer enable</t>
  </si>
  <si>
    <t>HIGH</t>
  </si>
  <si>
    <t>KEY_PWR</t>
  </si>
  <si>
    <t>Powe On key</t>
  </si>
  <si>
    <t>PW_CTRL</t>
  </si>
  <si>
    <t>PS_HOLD</t>
  </si>
  <si>
    <t>CHG_STA</t>
  </si>
  <si>
    <t>Charger</t>
  </si>
  <si>
    <t>CHG_CTRL</t>
  </si>
  <si>
    <t>USB_ID</t>
  </si>
  <si>
    <t>USB</t>
  </si>
  <si>
    <t>USB_DET</t>
  </si>
  <si>
    <t>PULSE_OUT1</t>
  </si>
  <si>
    <t>Plasma</t>
  </si>
  <si>
    <t>USART1_TX</t>
  </si>
  <si>
    <t>RS-232 external interface</t>
  </si>
  <si>
    <t>DATA</t>
  </si>
  <si>
    <t>USART1_RX</t>
  </si>
  <si>
    <t>PULSE_OUT2</t>
  </si>
  <si>
    <t>EN_+8V</t>
  </si>
  <si>
    <t>Boost</t>
  </si>
  <si>
    <t>SYS_SWDIO</t>
  </si>
  <si>
    <t>SW Download</t>
  </si>
  <si>
    <t>SYS_SWCLK</t>
  </si>
  <si>
    <t>CLK</t>
  </si>
  <si>
    <t>STA_LED_B</t>
  </si>
  <si>
    <t>POWER LED-Blue</t>
  </si>
  <si>
    <t>STA_LED_R</t>
  </si>
  <si>
    <t>POWER LED-RED</t>
  </si>
  <si>
    <t>STA_LED_G</t>
  </si>
  <si>
    <t>POWER LED-Green</t>
  </si>
  <si>
    <t>GND</t>
  </si>
  <si>
    <t>OP_LED</t>
  </si>
  <si>
    <t>Plasma On</t>
  </si>
  <si>
    <t>KEY_OP</t>
  </si>
  <si>
    <t>Proto-type</t>
    <phoneticPr fontId="1" type="noConversion"/>
  </si>
  <si>
    <t>LED_HIGH</t>
    <phoneticPr fontId="1" type="noConversion"/>
  </si>
  <si>
    <t>LED_MED</t>
    <phoneticPr fontId="1" type="noConversion"/>
  </si>
  <si>
    <t>LED_LOW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</si>
</sst>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1"/>
      <name val="맑은 고딕"/>
      <family val="2"/>
      <scheme val="minor"/>
    </font>
    <font>
      <sz val="1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01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7" xfId="0" applyFont="1" applyFill="1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7" borderId="6" xfId="0" quotePrefix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9" borderId="10" xfId="0" applyFont="1" applyFill="1" applyBorder="1" applyAlignment="1">
      <alignment horizontal="center" vertical="center"/>
    </xf>
    <xf numFmtId="0" fontId="0" fillId="9" borderId="5" xfId="0" applyFill="1" applyBorder="1" applyAlignment="1">
      <alignment vertical="center"/>
    </xf>
    <xf numFmtId="0" fontId="0" fillId="3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7" borderId="4" xfId="0" quotePrefix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76" fontId="0" fillId="0" borderId="5" xfId="0" applyNumberFormat="1" applyBorder="1" applyAlignment="1">
      <alignment vertical="center"/>
    </xf>
    <xf numFmtId="0" fontId="0" fillId="0" borderId="7" xfId="0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9" borderId="8" xfId="0" applyFill="1" applyBorder="1" applyAlignment="1">
      <alignment vertical="center"/>
    </xf>
    <xf numFmtId="0" fontId="2" fillId="3" borderId="5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0" fontId="0" fillId="5" borderId="6" xfId="0" quotePrefix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5" xfId="0" quotePrefix="1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quotePrefix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/>
    <xf numFmtId="0" fontId="2" fillId="3" borderId="4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2" fillId="8" borderId="4" xfId="0" applyFont="1" applyFill="1" applyBorder="1"/>
    <xf numFmtId="0" fontId="2" fillId="8" borderId="7" xfId="0" applyFont="1" applyFill="1" applyBorder="1"/>
    <xf numFmtId="0" fontId="2" fillId="8" borderId="7" xfId="0" applyFont="1" applyFill="1" applyBorder="1" applyAlignment="1">
      <alignment vertical="center"/>
    </xf>
    <xf numFmtId="176" fontId="0" fillId="0" borderId="5" xfId="0" applyNumberFormat="1" applyBorder="1"/>
    <xf numFmtId="0" fontId="2" fillId="0" borderId="9" xfId="0" applyFont="1" applyBorder="1"/>
    <xf numFmtId="0" fontId="2" fillId="0" borderId="6" xfId="0" applyFont="1" applyBorder="1"/>
    <xf numFmtId="0" fontId="7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10" borderId="4" xfId="0" applyFont="1" applyFill="1" applyBorder="1" applyAlignment="1">
      <alignment horizontal="left" vertical="center"/>
    </xf>
    <xf numFmtId="0" fontId="2" fillId="10" borderId="5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7" borderId="15" xfId="0" quotePrefix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9" borderId="14" xfId="0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6" fillId="0" borderId="6" xfId="0" applyFont="1" applyBorder="1" applyAlignment="1">
      <alignment vertical="center"/>
    </xf>
    <xf numFmtId="0" fontId="7" fillId="3" borderId="5" xfId="0" quotePrefix="1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5" xfId="0" quotePrefix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6" fillId="0" borderId="5" xfId="0" quotePrefix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2" fillId="12" borderId="5" xfId="0" quotePrefix="1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5" xfId="0" quotePrefix="1" applyFont="1" applyFill="1" applyBorder="1" applyAlignment="1">
      <alignment horizontal="center" vertical="center"/>
    </xf>
    <xf numFmtId="0" fontId="2" fillId="12" borderId="15" xfId="0" applyFont="1" applyFill="1" applyBorder="1" applyAlignment="1">
      <alignment horizontal="center" vertical="center"/>
    </xf>
    <xf numFmtId="0" fontId="0" fillId="0" borderId="5" xfId="0" applyFill="1" applyBorder="1" applyAlignment="1">
      <alignment vertical="center"/>
    </xf>
    <xf numFmtId="0" fontId="6" fillId="0" borderId="5" xfId="0" applyFont="1" applyFill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3" borderId="15" xfId="0" quotePrefix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vertical="center"/>
    </xf>
    <xf numFmtId="0" fontId="2" fillId="12" borderId="4" xfId="0" quotePrefix="1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 indent="1"/>
    </xf>
    <xf numFmtId="0" fontId="7" fillId="3" borderId="5" xfId="0" applyFont="1" applyFill="1" applyBorder="1" applyAlignment="1">
      <alignment horizontal="left" vertical="center" indent="1"/>
    </xf>
    <xf numFmtId="0" fontId="2" fillId="12" borderId="5" xfId="0" applyFont="1" applyFill="1" applyBorder="1" applyAlignment="1">
      <alignment horizontal="left" vertical="center" indent="1"/>
    </xf>
    <xf numFmtId="0" fontId="2" fillId="3" borderId="5" xfId="0" quotePrefix="1" applyFont="1" applyFill="1" applyBorder="1" applyAlignment="1">
      <alignment horizontal="left" vertical="center" indent="1"/>
    </xf>
    <xf numFmtId="0" fontId="2" fillId="10" borderId="5" xfId="0" applyFont="1" applyFill="1" applyBorder="1" applyAlignment="1">
      <alignment horizontal="left" vertical="center" indent="1"/>
    </xf>
    <xf numFmtId="0" fontId="0" fillId="5" borderId="5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2" fillId="3" borderId="4" xfId="0" applyFont="1" applyFill="1" applyBorder="1" applyAlignment="1">
      <alignment horizontal="left" vertical="center" indent="1"/>
    </xf>
    <xf numFmtId="0" fontId="7" fillId="3" borderId="4" xfId="0" applyFont="1" applyFill="1" applyBorder="1" applyAlignment="1">
      <alignment horizontal="left" vertical="center" indent="1"/>
    </xf>
    <xf numFmtId="0" fontId="2" fillId="12" borderId="4" xfId="0" applyFont="1" applyFill="1" applyBorder="1" applyAlignment="1">
      <alignment horizontal="left" vertical="center" indent="1"/>
    </xf>
    <xf numFmtId="0" fontId="2" fillId="3" borderId="4" xfId="0" quotePrefix="1" applyFont="1" applyFill="1" applyBorder="1" applyAlignment="1">
      <alignment horizontal="left" vertical="center" indent="1"/>
    </xf>
    <xf numFmtId="0" fontId="2" fillId="10" borderId="4" xfId="0" applyFont="1" applyFill="1" applyBorder="1" applyAlignment="1">
      <alignment horizontal="left" vertical="center" indent="1"/>
    </xf>
    <xf numFmtId="0" fontId="0" fillId="5" borderId="4" xfId="0" applyFill="1" applyBorder="1" applyAlignment="1">
      <alignment horizontal="left" vertical="center" indent="1"/>
    </xf>
    <xf numFmtId="0" fontId="0" fillId="9" borderId="4" xfId="0" applyFill="1" applyBorder="1" applyAlignment="1">
      <alignment horizontal="left" vertical="center" indent="1"/>
    </xf>
    <xf numFmtId="0" fontId="2" fillId="6" borderId="4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 indent="1"/>
    </xf>
    <xf numFmtId="0" fontId="2" fillId="6" borderId="5" xfId="0" applyFont="1" applyFill="1" applyBorder="1" applyAlignment="1">
      <alignment horizontal="left" vertical="center" indent="1"/>
    </xf>
    <xf numFmtId="0" fontId="6" fillId="3" borderId="5" xfId="0" quotePrefix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6" fillId="12" borderId="5" xfId="0" quotePrefix="1" applyFont="1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49" fontId="2" fillId="3" borderId="4" xfId="0" quotePrefix="1" applyNumberFormat="1" applyFont="1" applyFill="1" applyBorder="1" applyAlignment="1">
      <alignment horizontal="left" vertical="center" indent="1"/>
    </xf>
    <xf numFmtId="0" fontId="2" fillId="13" borderId="4" xfId="0" applyFont="1" applyFill="1" applyBorder="1" applyAlignment="1">
      <alignment vertical="center"/>
    </xf>
    <xf numFmtId="0" fontId="2" fillId="13" borderId="15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left" vertical="center" indent="1"/>
    </xf>
    <xf numFmtId="0" fontId="2" fillId="13" borderId="5" xfId="0" applyFont="1" applyFill="1" applyBorder="1" applyAlignment="1">
      <alignment horizontal="center" vertical="center"/>
    </xf>
    <xf numFmtId="0" fontId="2" fillId="13" borderId="4" xfId="0" quotePrefix="1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left" vertical="center" indent="1"/>
    </xf>
    <xf numFmtId="0" fontId="2" fillId="13" borderId="5" xfId="0" quotePrefix="1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left" vertical="center"/>
    </xf>
    <xf numFmtId="0" fontId="7" fillId="13" borderId="15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left" vertical="center" indent="1"/>
    </xf>
    <xf numFmtId="0" fontId="7" fillId="13" borderId="5" xfId="0" applyFont="1" applyFill="1" applyBorder="1" applyAlignment="1">
      <alignment horizontal="left" vertical="center" indent="1"/>
    </xf>
    <xf numFmtId="0" fontId="7" fillId="13" borderId="5" xfId="0" applyFont="1" applyFill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7" borderId="5" xfId="0" quotePrefix="1" applyFill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7" borderId="4" xfId="0" quotePrefix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7" fillId="2" borderId="8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0" fillId="7" borderId="5" xfId="0" quotePrefix="1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9" borderId="5" xfId="0" applyFont="1" applyFill="1" applyBorder="1" applyAlignment="1">
      <alignment horizontal="center" vertical="center"/>
    </xf>
    <xf numFmtId="0" fontId="7" fillId="10" borderId="5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0" fillId="5" borderId="5" xfId="0" quotePrefix="1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center" vertical="center"/>
    </xf>
    <xf numFmtId="0" fontId="10" fillId="6" borderId="5" xfId="0" quotePrefix="1" applyFont="1" applyFill="1" applyBorder="1" applyAlignment="1">
      <alignment horizontal="center" vertical="center"/>
    </xf>
    <xf numFmtId="0" fontId="10" fillId="9" borderId="8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7" fillId="14" borderId="5" xfId="0" applyFont="1" applyFill="1" applyBorder="1" applyAlignment="1">
      <alignment horizontal="center" vertical="center"/>
    </xf>
    <xf numFmtId="0" fontId="7" fillId="14" borderId="5" xfId="0" quotePrefix="1" applyFont="1" applyFill="1" applyBorder="1" applyAlignment="1">
      <alignment horizontal="center" vertical="center"/>
    </xf>
    <xf numFmtId="0" fontId="10" fillId="14" borderId="5" xfId="0" quotePrefix="1" applyFon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9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2">
    <cellStyle name="표준" xfId="0" builtinId="0"/>
    <cellStyle name="표준 10" xfId="1"/>
  </cellStyles>
  <dxfs count="0"/>
  <tableStyles count="0" defaultTableStyle="TableStyleMedium2" defaultPivotStyle="PivotStyleMedium9"/>
  <colors>
    <mruColors>
      <color rgb="FFFF66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</xdr:row>
      <xdr:rowOff>66675</xdr:rowOff>
    </xdr:from>
    <xdr:to>
      <xdr:col>12</xdr:col>
      <xdr:colOff>304800</xdr:colOff>
      <xdr:row>20</xdr:row>
      <xdr:rowOff>142875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76225"/>
          <a:ext cx="7734300" cy="405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266700</xdr:colOff>
      <xdr:row>22</xdr:row>
      <xdr:rowOff>133350</xdr:rowOff>
    </xdr:from>
    <xdr:to>
      <xdr:col>11</xdr:col>
      <xdr:colOff>466725</xdr:colOff>
      <xdr:row>34</xdr:row>
      <xdr:rowOff>19050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4743450"/>
          <a:ext cx="7058025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11</xdr:col>
      <xdr:colOff>400050</xdr:colOff>
      <xdr:row>46</xdr:row>
      <xdr:rowOff>66675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7334250"/>
          <a:ext cx="7258050" cy="237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93"/>
  <sheetViews>
    <sheetView tabSelected="1" zoomScale="85" zoomScaleNormal="85" workbookViewId="0">
      <selection activeCell="P5" sqref="P5"/>
    </sheetView>
  </sheetViews>
  <sheetFormatPr defaultRowHeight="16.5" x14ac:dyDescent="0.3"/>
  <cols>
    <col min="1" max="1" width="3.5" style="1" customWidth="1"/>
    <col min="2" max="3" width="7.5" style="1" customWidth="1"/>
    <col min="4" max="4" width="7.5" style="5" customWidth="1"/>
    <col min="5" max="5" width="24.875" style="5" customWidth="1"/>
    <col min="6" max="6" width="18.125" style="5" customWidth="1"/>
    <col min="7" max="7" width="14.375" style="173" bestFit="1" customWidth="1"/>
    <col min="8" max="8" width="24.125" style="173" bestFit="1" customWidth="1"/>
    <col min="9" max="9" width="7.25" style="173" bestFit="1" customWidth="1"/>
    <col min="10" max="10" width="25.25" style="5" bestFit="1" customWidth="1"/>
    <col min="11" max="11" width="14.25" style="5" bestFit="1" customWidth="1"/>
    <col min="12" max="12" width="15.625" style="5" customWidth="1"/>
    <col min="13" max="13" width="24.125" style="5" bestFit="1" customWidth="1"/>
    <col min="14" max="14" width="11.625" style="5" bestFit="1" customWidth="1"/>
    <col min="15" max="15" width="20.875" style="1" hidden="1" customWidth="1"/>
    <col min="16" max="16" width="44.625" style="1" bestFit="1" customWidth="1"/>
    <col min="17" max="16384" width="9" style="1"/>
  </cols>
  <sheetData>
    <row r="1" spans="2:16" x14ac:dyDescent="0.3">
      <c r="B1" t="s">
        <v>270</v>
      </c>
      <c r="G1" s="160"/>
      <c r="H1" s="160"/>
      <c r="I1" s="160"/>
    </row>
    <row r="2" spans="2:16" ht="17.25" thickBot="1" x14ac:dyDescent="0.35">
      <c r="B2" s="22" t="s">
        <v>2</v>
      </c>
      <c r="D2" s="1"/>
      <c r="E2" s="1"/>
      <c r="F2" s="1"/>
      <c r="G2" s="161"/>
      <c r="H2" s="160"/>
      <c r="I2" s="160"/>
      <c r="J2" s="22" t="s">
        <v>89</v>
      </c>
      <c r="K2" s="1"/>
      <c r="L2" s="1"/>
    </row>
    <row r="3" spans="2:16" x14ac:dyDescent="0.3">
      <c r="B3" s="195" t="s">
        <v>3</v>
      </c>
      <c r="C3" s="196"/>
      <c r="D3" s="2">
        <v>128</v>
      </c>
      <c r="E3" s="2" t="s">
        <v>4</v>
      </c>
      <c r="F3" s="23"/>
      <c r="G3" s="161"/>
      <c r="H3" s="160"/>
      <c r="I3" s="160"/>
      <c r="J3" s="26" t="s">
        <v>80</v>
      </c>
      <c r="K3" s="2">
        <v>48000000</v>
      </c>
      <c r="L3" s="23" t="s">
        <v>81</v>
      </c>
    </row>
    <row r="4" spans="2:16" x14ac:dyDescent="0.3">
      <c r="B4" s="197" t="s">
        <v>5</v>
      </c>
      <c r="C4" s="198"/>
      <c r="D4" s="3">
        <v>16</v>
      </c>
      <c r="E4" s="3" t="s">
        <v>4</v>
      </c>
      <c r="F4" s="12"/>
      <c r="G4" s="161"/>
      <c r="H4" s="160"/>
      <c r="I4" s="160"/>
      <c r="J4" s="13" t="s">
        <v>82</v>
      </c>
      <c r="K4" s="27">
        <f>K3/1</f>
        <v>48000000</v>
      </c>
      <c r="L4" s="12" t="s">
        <v>265</v>
      </c>
    </row>
    <row r="5" spans="2:16" x14ac:dyDescent="0.3">
      <c r="B5" s="197" t="s">
        <v>6</v>
      </c>
      <c r="C5" s="198"/>
      <c r="D5" s="3">
        <v>48</v>
      </c>
      <c r="E5" s="3" t="s">
        <v>7</v>
      </c>
      <c r="F5" s="12" t="s">
        <v>8</v>
      </c>
      <c r="G5" s="161"/>
      <c r="H5" s="160"/>
      <c r="I5" s="160"/>
      <c r="J5" s="13" t="s">
        <v>267</v>
      </c>
      <c r="K5" s="27">
        <f>K3*1</f>
        <v>48000000</v>
      </c>
      <c r="L5" s="12" t="s">
        <v>266</v>
      </c>
    </row>
    <row r="6" spans="2:16" x14ac:dyDescent="0.3">
      <c r="B6" s="197" t="s">
        <v>9</v>
      </c>
      <c r="C6" s="198"/>
      <c r="D6" s="3" t="s">
        <v>10</v>
      </c>
      <c r="E6" s="3" t="s">
        <v>11</v>
      </c>
      <c r="F6" s="12"/>
      <c r="G6" s="161"/>
      <c r="H6" s="160"/>
      <c r="I6" s="160"/>
      <c r="J6" s="13" t="s">
        <v>227</v>
      </c>
      <c r="K6" s="27">
        <v>16000000</v>
      </c>
      <c r="L6" s="12"/>
    </row>
    <row r="7" spans="2:16" ht="17.25" thickBot="1" x14ac:dyDescent="0.35">
      <c r="B7" s="199" t="s">
        <v>12</v>
      </c>
      <c r="C7" s="200"/>
      <c r="D7" s="4" t="s">
        <v>13</v>
      </c>
      <c r="E7" s="4"/>
      <c r="F7" s="24"/>
      <c r="G7" s="161"/>
      <c r="H7" s="160"/>
      <c r="I7" s="160"/>
      <c r="J7" s="28" t="s">
        <v>83</v>
      </c>
      <c r="K7" s="3">
        <f>(K5)/K6-1</f>
        <v>2</v>
      </c>
      <c r="L7" s="12" t="s">
        <v>268</v>
      </c>
    </row>
    <row r="8" spans="2:16" x14ac:dyDescent="0.3">
      <c r="G8" s="161"/>
      <c r="H8" s="160"/>
      <c r="I8" s="160"/>
      <c r="J8" s="13" t="s">
        <v>84</v>
      </c>
      <c r="K8" s="3">
        <v>80000</v>
      </c>
      <c r="L8" s="12"/>
    </row>
    <row r="9" spans="2:16" x14ac:dyDescent="0.3">
      <c r="G9" s="161"/>
      <c r="H9" s="160"/>
      <c r="I9" s="160"/>
      <c r="J9" s="28" t="s">
        <v>85</v>
      </c>
      <c r="K9" s="29">
        <f>K6/K8-1</f>
        <v>199</v>
      </c>
      <c r="L9" s="12" t="s">
        <v>269</v>
      </c>
    </row>
    <row r="10" spans="2:16" x14ac:dyDescent="0.3">
      <c r="G10" s="161"/>
      <c r="H10" s="160"/>
      <c r="I10" s="160"/>
      <c r="J10" s="13" t="s">
        <v>86</v>
      </c>
      <c r="K10" s="3">
        <v>50</v>
      </c>
      <c r="L10" s="12"/>
    </row>
    <row r="11" spans="2:16" x14ac:dyDescent="0.3">
      <c r="G11" s="161"/>
      <c r="H11" s="160"/>
      <c r="I11" s="160"/>
      <c r="J11" s="13" t="s">
        <v>87</v>
      </c>
      <c r="K11" s="29">
        <f>K10*K9/100</f>
        <v>99.5</v>
      </c>
      <c r="L11" s="12"/>
    </row>
    <row r="12" spans="2:16" ht="17.25" thickBot="1" x14ac:dyDescent="0.35">
      <c r="G12" s="161"/>
      <c r="H12" s="160"/>
      <c r="I12" s="160"/>
      <c r="J12" s="30" t="s">
        <v>88</v>
      </c>
      <c r="K12" s="4">
        <f>1/K8</f>
        <v>1.2500000000000001E-5</v>
      </c>
      <c r="L12" s="24"/>
    </row>
    <row r="13" spans="2:16" ht="17.25" thickBot="1" x14ac:dyDescent="0.35">
      <c r="G13" s="160"/>
      <c r="H13" s="160"/>
      <c r="I13" s="160"/>
    </row>
    <row r="14" spans="2:16" ht="16.5" customHeight="1" x14ac:dyDescent="0.3">
      <c r="B14" s="194" t="s">
        <v>103</v>
      </c>
      <c r="C14" s="184"/>
      <c r="D14" s="184" t="s">
        <v>90</v>
      </c>
      <c r="E14" s="184" t="s">
        <v>92</v>
      </c>
      <c r="F14" s="186"/>
      <c r="G14" s="192" t="s">
        <v>367</v>
      </c>
      <c r="H14" s="193"/>
      <c r="I14" s="193"/>
      <c r="J14" s="179" t="s">
        <v>14</v>
      </c>
      <c r="K14" s="187"/>
      <c r="L14" s="179" t="s">
        <v>279</v>
      </c>
      <c r="M14" s="180"/>
      <c r="N14" s="180"/>
      <c r="O14" s="180"/>
      <c r="P14" s="181"/>
    </row>
    <row r="15" spans="2:16" ht="17.25" thickBot="1" x14ac:dyDescent="0.35">
      <c r="B15" s="6" t="s">
        <v>104</v>
      </c>
      <c r="C15" s="102" t="s">
        <v>281</v>
      </c>
      <c r="D15" s="185"/>
      <c r="E15" s="73" t="s">
        <v>168</v>
      </c>
      <c r="F15" s="9" t="s">
        <v>169</v>
      </c>
      <c r="G15" s="162" t="s">
        <v>319</v>
      </c>
      <c r="H15" s="162" t="s">
        <v>320</v>
      </c>
      <c r="I15" s="162" t="s">
        <v>321</v>
      </c>
      <c r="J15" s="32" t="s">
        <v>0</v>
      </c>
      <c r="K15" s="74" t="s">
        <v>15</v>
      </c>
      <c r="L15" s="83" t="s">
        <v>16</v>
      </c>
      <c r="M15" s="84" t="s">
        <v>1</v>
      </c>
      <c r="N15" s="84" t="s">
        <v>17</v>
      </c>
      <c r="O15" s="84" t="s">
        <v>202</v>
      </c>
      <c r="P15" s="85" t="s">
        <v>274</v>
      </c>
    </row>
    <row r="16" spans="2:16" s="25" customFormat="1" x14ac:dyDescent="0.3">
      <c r="B16" s="14">
        <v>1</v>
      </c>
      <c r="C16" s="95" t="s">
        <v>282</v>
      </c>
      <c r="D16" s="70" t="s">
        <v>91</v>
      </c>
      <c r="E16" s="188" t="s">
        <v>101</v>
      </c>
      <c r="F16" s="189"/>
      <c r="G16" s="163"/>
      <c r="H16" s="163"/>
      <c r="I16" s="163"/>
      <c r="J16" s="31"/>
      <c r="K16" s="75"/>
      <c r="L16" s="86"/>
      <c r="M16" s="87"/>
      <c r="N16" s="87"/>
      <c r="O16" s="3"/>
      <c r="P16" s="88"/>
    </row>
    <row r="17" spans="2:16" x14ac:dyDescent="0.3">
      <c r="B17" s="17">
        <v>2</v>
      </c>
      <c r="C17" s="98" t="s">
        <v>283</v>
      </c>
      <c r="D17" s="71" t="s">
        <v>45</v>
      </c>
      <c r="E17" s="7" t="s">
        <v>39</v>
      </c>
      <c r="F17" s="72" t="s">
        <v>99</v>
      </c>
      <c r="G17" s="164" t="s">
        <v>322</v>
      </c>
      <c r="H17" s="164" t="s">
        <v>322</v>
      </c>
      <c r="I17" s="164" t="s">
        <v>322</v>
      </c>
      <c r="J17" s="18" t="s">
        <v>271</v>
      </c>
      <c r="K17" s="76" t="s">
        <v>272</v>
      </c>
      <c r="L17" s="18" t="s">
        <v>39</v>
      </c>
      <c r="M17" s="7" t="s">
        <v>39</v>
      </c>
      <c r="N17" s="7" t="s">
        <v>39</v>
      </c>
      <c r="O17" s="3"/>
      <c r="P17" s="12"/>
    </row>
    <row r="18" spans="2:16" x14ac:dyDescent="0.3">
      <c r="B18" s="17">
        <v>3</v>
      </c>
      <c r="C18" s="98" t="s">
        <v>283</v>
      </c>
      <c r="D18" s="71" t="s">
        <v>78</v>
      </c>
      <c r="E18" s="7" t="s">
        <v>39</v>
      </c>
      <c r="F18" s="72" t="s">
        <v>93</v>
      </c>
      <c r="G18" s="164" t="s">
        <v>322</v>
      </c>
      <c r="H18" s="164" t="s">
        <v>322</v>
      </c>
      <c r="I18" s="164" t="s">
        <v>322</v>
      </c>
      <c r="J18" s="18" t="s">
        <v>271</v>
      </c>
      <c r="K18" s="76" t="s">
        <v>272</v>
      </c>
      <c r="L18" s="18" t="s">
        <v>39</v>
      </c>
      <c r="M18" s="7" t="s">
        <v>39</v>
      </c>
      <c r="N18" s="7" t="s">
        <v>39</v>
      </c>
      <c r="O18" s="3"/>
      <c r="P18" s="12"/>
    </row>
    <row r="19" spans="2:16" x14ac:dyDescent="0.3">
      <c r="B19" s="17">
        <v>4</v>
      </c>
      <c r="C19" s="98" t="s">
        <v>283</v>
      </c>
      <c r="D19" s="71" t="s">
        <v>79</v>
      </c>
      <c r="E19" s="7" t="s">
        <v>39</v>
      </c>
      <c r="F19" s="72" t="s">
        <v>94</v>
      </c>
      <c r="G19" s="164" t="s">
        <v>322</v>
      </c>
      <c r="H19" s="164" t="s">
        <v>322</v>
      </c>
      <c r="I19" s="164" t="s">
        <v>322</v>
      </c>
      <c r="J19" s="18" t="s">
        <v>271</v>
      </c>
      <c r="K19" s="76" t="s">
        <v>272</v>
      </c>
      <c r="L19" s="18" t="s">
        <v>39</v>
      </c>
      <c r="M19" s="7" t="s">
        <v>39</v>
      </c>
      <c r="N19" s="7" t="s">
        <v>39</v>
      </c>
      <c r="O19" s="3"/>
      <c r="P19" s="12"/>
    </row>
    <row r="20" spans="2:16" x14ac:dyDescent="0.3">
      <c r="B20" s="17">
        <v>5</v>
      </c>
      <c r="C20" s="99" t="s">
        <v>284</v>
      </c>
      <c r="D20" s="71" t="s">
        <v>95</v>
      </c>
      <c r="E20" s="71" t="s">
        <v>64</v>
      </c>
      <c r="F20" s="72" t="s">
        <v>98</v>
      </c>
      <c r="G20" s="164" t="s">
        <v>322</v>
      </c>
      <c r="H20" s="164" t="s">
        <v>322</v>
      </c>
      <c r="I20" s="164" t="s">
        <v>322</v>
      </c>
      <c r="J20" s="18" t="s">
        <v>271</v>
      </c>
      <c r="K20" s="76" t="s">
        <v>272</v>
      </c>
      <c r="L20" s="18" t="s">
        <v>39</v>
      </c>
      <c r="M20" s="7" t="s">
        <v>39</v>
      </c>
      <c r="N20" s="7" t="s">
        <v>39</v>
      </c>
      <c r="O20" s="3"/>
      <c r="P20" s="12"/>
    </row>
    <row r="21" spans="2:16" x14ac:dyDescent="0.3">
      <c r="B21" s="17">
        <v>6</v>
      </c>
      <c r="C21" s="99" t="s">
        <v>284</v>
      </c>
      <c r="D21" s="71" t="s">
        <v>96</v>
      </c>
      <c r="E21" s="71" t="s">
        <v>62</v>
      </c>
      <c r="F21" s="72" t="s">
        <v>100</v>
      </c>
      <c r="G21" s="164" t="s">
        <v>322</v>
      </c>
      <c r="H21" s="164" t="s">
        <v>322</v>
      </c>
      <c r="I21" s="164" t="s">
        <v>322</v>
      </c>
      <c r="J21" s="18" t="s">
        <v>271</v>
      </c>
      <c r="K21" s="76" t="s">
        <v>272</v>
      </c>
      <c r="L21" s="18" t="s">
        <v>39</v>
      </c>
      <c r="M21" s="7" t="s">
        <v>39</v>
      </c>
      <c r="N21" s="7" t="s">
        <v>39</v>
      </c>
      <c r="O21" s="3"/>
      <c r="P21" s="12"/>
    </row>
    <row r="22" spans="2:16" x14ac:dyDescent="0.3">
      <c r="B22" s="89">
        <v>7</v>
      </c>
      <c r="C22" s="16" t="s">
        <v>285</v>
      </c>
      <c r="D22" s="16" t="s">
        <v>97</v>
      </c>
      <c r="E22" s="190" t="s">
        <v>102</v>
      </c>
      <c r="F22" s="191"/>
      <c r="G22" s="165" t="s">
        <v>323</v>
      </c>
      <c r="H22" s="165" t="s">
        <v>324</v>
      </c>
      <c r="I22" s="165" t="s">
        <v>325</v>
      </c>
      <c r="J22" s="65" t="s">
        <v>97</v>
      </c>
      <c r="K22" s="114" t="s">
        <v>39</v>
      </c>
      <c r="L22" s="124" t="s">
        <v>97</v>
      </c>
      <c r="M22" s="117" t="s">
        <v>173</v>
      </c>
      <c r="N22" s="34" t="s">
        <v>27</v>
      </c>
      <c r="O22" s="3"/>
      <c r="P22" s="12"/>
    </row>
    <row r="23" spans="2:16" x14ac:dyDescent="0.3">
      <c r="B23" s="17">
        <v>8</v>
      </c>
      <c r="C23" s="100" t="s">
        <v>286</v>
      </c>
      <c r="D23" s="71" t="s">
        <v>23</v>
      </c>
      <c r="E23" s="7" t="s">
        <v>39</v>
      </c>
      <c r="F23" s="72" t="s">
        <v>105</v>
      </c>
      <c r="G23" s="176" t="s">
        <v>322</v>
      </c>
      <c r="H23" s="176" t="s">
        <v>322</v>
      </c>
      <c r="I23" s="176" t="s">
        <v>322</v>
      </c>
      <c r="J23" s="150" t="s">
        <v>314</v>
      </c>
      <c r="K23" s="151" t="s">
        <v>20</v>
      </c>
      <c r="L23" s="152" t="s">
        <v>315</v>
      </c>
      <c r="M23" s="153" t="s">
        <v>316</v>
      </c>
      <c r="N23" s="154" t="s">
        <v>21</v>
      </c>
      <c r="O23" s="3"/>
      <c r="P23" s="12" t="s">
        <v>317</v>
      </c>
    </row>
    <row r="24" spans="2:16" x14ac:dyDescent="0.3">
      <c r="B24" s="89">
        <v>9</v>
      </c>
      <c r="C24" s="135" t="s">
        <v>286</v>
      </c>
      <c r="D24" s="16" t="s">
        <v>22</v>
      </c>
      <c r="E24" s="7" t="s">
        <v>39</v>
      </c>
      <c r="F24" s="72" t="s">
        <v>106</v>
      </c>
      <c r="G24" s="174" t="s">
        <v>326</v>
      </c>
      <c r="H24" s="174" t="s">
        <v>327</v>
      </c>
      <c r="I24" s="175" t="s">
        <v>322</v>
      </c>
      <c r="J24" s="96" t="s">
        <v>19</v>
      </c>
      <c r="K24" s="77" t="s">
        <v>20</v>
      </c>
      <c r="L24" s="124" t="s">
        <v>289</v>
      </c>
      <c r="M24" s="117" t="s">
        <v>177</v>
      </c>
      <c r="N24" s="34" t="s">
        <v>27</v>
      </c>
      <c r="O24" s="3"/>
      <c r="P24" s="12"/>
    </row>
    <row r="25" spans="2:16" x14ac:dyDescent="0.3">
      <c r="B25" s="89">
        <v>10</v>
      </c>
      <c r="C25" s="135" t="s">
        <v>286</v>
      </c>
      <c r="D25" s="16" t="s">
        <v>18</v>
      </c>
      <c r="E25" s="71" t="s">
        <v>108</v>
      </c>
      <c r="F25" s="72" t="s">
        <v>107</v>
      </c>
      <c r="G25" s="174" t="s">
        <v>328</v>
      </c>
      <c r="H25" s="174" t="s">
        <v>327</v>
      </c>
      <c r="I25" s="175" t="s">
        <v>322</v>
      </c>
      <c r="J25" s="96" t="s">
        <v>19</v>
      </c>
      <c r="K25" s="77" t="s">
        <v>20</v>
      </c>
      <c r="L25" s="124" t="s">
        <v>290</v>
      </c>
      <c r="M25" s="117" t="s">
        <v>176</v>
      </c>
      <c r="N25" s="34" t="s">
        <v>27</v>
      </c>
      <c r="O25" s="3"/>
      <c r="P25" s="12"/>
    </row>
    <row r="26" spans="2:16" x14ac:dyDescent="0.3">
      <c r="B26" s="89">
        <v>11</v>
      </c>
      <c r="C26" s="135" t="s">
        <v>286</v>
      </c>
      <c r="D26" s="16" t="s">
        <v>77</v>
      </c>
      <c r="E26" s="71" t="s">
        <v>109</v>
      </c>
      <c r="F26" s="72" t="s">
        <v>200</v>
      </c>
      <c r="G26" s="174" t="s">
        <v>329</v>
      </c>
      <c r="H26" s="174" t="s">
        <v>330</v>
      </c>
      <c r="I26" s="175" t="s">
        <v>322</v>
      </c>
      <c r="J26" s="96" t="s">
        <v>19</v>
      </c>
      <c r="K26" s="77" t="s">
        <v>20</v>
      </c>
      <c r="L26" s="124" t="s">
        <v>291</v>
      </c>
      <c r="M26" s="117" t="s">
        <v>292</v>
      </c>
      <c r="N26" s="34" t="s">
        <v>27</v>
      </c>
      <c r="O26" s="3"/>
      <c r="P26" s="12"/>
    </row>
    <row r="27" spans="2:16" x14ac:dyDescent="0.3">
      <c r="B27" s="19">
        <v>12</v>
      </c>
      <c r="C27" s="94" t="s">
        <v>282</v>
      </c>
      <c r="D27" s="68" t="s">
        <v>110</v>
      </c>
      <c r="E27" s="182" t="s">
        <v>112</v>
      </c>
      <c r="F27" s="183"/>
      <c r="G27" s="166"/>
      <c r="H27" s="166"/>
      <c r="I27" s="166"/>
      <c r="J27" s="19"/>
      <c r="K27" s="78"/>
      <c r="L27" s="19"/>
      <c r="M27" s="68"/>
      <c r="N27" s="68"/>
      <c r="O27" s="3"/>
      <c r="P27" s="12"/>
    </row>
    <row r="28" spans="2:16" x14ac:dyDescent="0.3">
      <c r="B28" s="19">
        <v>13</v>
      </c>
      <c r="C28" s="94" t="s">
        <v>282</v>
      </c>
      <c r="D28" s="68" t="s">
        <v>111</v>
      </c>
      <c r="E28" s="182" t="s">
        <v>113</v>
      </c>
      <c r="F28" s="183"/>
      <c r="G28" s="166"/>
      <c r="H28" s="166"/>
      <c r="I28" s="166"/>
      <c r="J28" s="19"/>
      <c r="K28" s="78"/>
      <c r="L28" s="19"/>
      <c r="M28" s="68"/>
      <c r="N28" s="68"/>
      <c r="O28" s="3"/>
      <c r="P28" s="12"/>
    </row>
    <row r="29" spans="2:16" x14ac:dyDescent="0.3">
      <c r="B29" s="17">
        <v>14</v>
      </c>
      <c r="C29" s="100" t="s">
        <v>286</v>
      </c>
      <c r="D29" s="71" t="s">
        <v>69</v>
      </c>
      <c r="E29" s="10" t="s">
        <v>125</v>
      </c>
      <c r="F29" s="72" t="s">
        <v>114</v>
      </c>
      <c r="G29" s="164" t="s">
        <v>322</v>
      </c>
      <c r="H29" s="164" t="s">
        <v>322</v>
      </c>
      <c r="I29" s="164" t="s">
        <v>322</v>
      </c>
      <c r="J29" s="18" t="s">
        <v>271</v>
      </c>
      <c r="K29" s="76" t="s">
        <v>272</v>
      </c>
      <c r="L29" s="18" t="s">
        <v>39</v>
      </c>
      <c r="M29" s="7" t="s">
        <v>39</v>
      </c>
      <c r="N29" s="7" t="s">
        <v>39</v>
      </c>
      <c r="O29" s="3"/>
      <c r="P29" s="12"/>
    </row>
    <row r="30" spans="2:16" ht="33" x14ac:dyDescent="0.3">
      <c r="B30" s="89">
        <v>15</v>
      </c>
      <c r="C30" s="135" t="s">
        <v>286</v>
      </c>
      <c r="D30" s="16" t="s">
        <v>70</v>
      </c>
      <c r="E30" s="10" t="s">
        <v>126</v>
      </c>
      <c r="F30" s="72" t="s">
        <v>115</v>
      </c>
      <c r="G30" s="176" t="s">
        <v>322</v>
      </c>
      <c r="H30" s="176" t="s">
        <v>322</v>
      </c>
      <c r="I30" s="176" t="s">
        <v>322</v>
      </c>
      <c r="J30" s="97" t="s">
        <v>184</v>
      </c>
      <c r="K30" s="80" t="s">
        <v>20</v>
      </c>
      <c r="L30" s="125" t="s">
        <v>308</v>
      </c>
      <c r="M30" s="118" t="s">
        <v>275</v>
      </c>
      <c r="N30" s="64" t="s">
        <v>276</v>
      </c>
      <c r="O30" s="3"/>
      <c r="P30" s="12"/>
    </row>
    <row r="31" spans="2:16" x14ac:dyDescent="0.3">
      <c r="B31" s="89">
        <v>16</v>
      </c>
      <c r="C31" s="135" t="s">
        <v>286</v>
      </c>
      <c r="D31" s="16" t="s">
        <v>71</v>
      </c>
      <c r="E31" s="71" t="s">
        <v>124</v>
      </c>
      <c r="F31" s="72" t="s">
        <v>116</v>
      </c>
      <c r="G31" s="176" t="s">
        <v>322</v>
      </c>
      <c r="H31" s="176" t="s">
        <v>322</v>
      </c>
      <c r="I31" s="176" t="s">
        <v>322</v>
      </c>
      <c r="J31" s="97" t="s">
        <v>184</v>
      </c>
      <c r="K31" s="80" t="s">
        <v>20</v>
      </c>
      <c r="L31" s="125" t="s">
        <v>309</v>
      </c>
      <c r="M31" s="118" t="s">
        <v>275</v>
      </c>
      <c r="N31" s="64" t="s">
        <v>276</v>
      </c>
      <c r="O31" s="3"/>
      <c r="P31" s="12"/>
    </row>
    <row r="32" spans="2:16" x14ac:dyDescent="0.3">
      <c r="B32" s="17">
        <v>17</v>
      </c>
      <c r="C32" s="100" t="s">
        <v>286</v>
      </c>
      <c r="D32" s="71" t="s">
        <v>72</v>
      </c>
      <c r="E32" s="71" t="s">
        <v>127</v>
      </c>
      <c r="F32" s="72" t="s">
        <v>117</v>
      </c>
      <c r="G32" s="164" t="s">
        <v>322</v>
      </c>
      <c r="H32" s="164" t="s">
        <v>322</v>
      </c>
      <c r="I32" s="164" t="s">
        <v>322</v>
      </c>
      <c r="J32" s="18" t="s">
        <v>271</v>
      </c>
      <c r="K32" s="76" t="s">
        <v>272</v>
      </c>
      <c r="L32" s="18" t="s">
        <v>39</v>
      </c>
      <c r="M32" s="7" t="s">
        <v>39</v>
      </c>
      <c r="N32" s="7" t="s">
        <v>39</v>
      </c>
      <c r="O32" s="3"/>
      <c r="P32" s="12"/>
    </row>
    <row r="33" spans="2:16" x14ac:dyDescent="0.3">
      <c r="B33" s="19">
        <v>18</v>
      </c>
      <c r="C33" s="94" t="s">
        <v>282</v>
      </c>
      <c r="D33" s="68" t="s">
        <v>139</v>
      </c>
      <c r="E33" s="182" t="s">
        <v>118</v>
      </c>
      <c r="F33" s="183"/>
      <c r="G33" s="166"/>
      <c r="H33" s="166"/>
      <c r="I33" s="166"/>
      <c r="J33" s="19"/>
      <c r="K33" s="78"/>
      <c r="L33" s="19"/>
      <c r="M33" s="68"/>
      <c r="N33" s="68"/>
      <c r="O33" s="3"/>
      <c r="P33" s="12"/>
    </row>
    <row r="34" spans="2:16" x14ac:dyDescent="0.3">
      <c r="B34" s="19">
        <v>19</v>
      </c>
      <c r="C34" s="94" t="s">
        <v>282</v>
      </c>
      <c r="D34" s="68" t="s">
        <v>91</v>
      </c>
      <c r="E34" s="182" t="s">
        <v>101</v>
      </c>
      <c r="F34" s="183"/>
      <c r="G34" s="166"/>
      <c r="H34" s="166"/>
      <c r="I34" s="166"/>
      <c r="J34" s="19"/>
      <c r="K34" s="78"/>
      <c r="L34" s="19"/>
      <c r="M34" s="68"/>
      <c r="N34" s="68"/>
      <c r="O34" s="3"/>
      <c r="P34" s="12"/>
    </row>
    <row r="35" spans="2:16" ht="33" x14ac:dyDescent="0.3">
      <c r="B35" s="17">
        <v>20</v>
      </c>
      <c r="C35" s="100" t="s">
        <v>286</v>
      </c>
      <c r="D35" s="71" t="s">
        <v>24</v>
      </c>
      <c r="E35" s="10" t="s">
        <v>128</v>
      </c>
      <c r="F35" s="72" t="s">
        <v>119</v>
      </c>
      <c r="G35" s="164" t="s">
        <v>322</v>
      </c>
      <c r="H35" s="164" t="s">
        <v>322</v>
      </c>
      <c r="I35" s="164" t="s">
        <v>322</v>
      </c>
      <c r="J35" s="18" t="s">
        <v>271</v>
      </c>
      <c r="K35" s="76" t="s">
        <v>272</v>
      </c>
      <c r="L35" s="18" t="s">
        <v>39</v>
      </c>
      <c r="M35" s="7" t="s">
        <v>318</v>
      </c>
      <c r="N35" s="7" t="s">
        <v>39</v>
      </c>
      <c r="O35" s="3"/>
      <c r="P35" s="12"/>
    </row>
    <row r="36" spans="2:16" x14ac:dyDescent="0.3">
      <c r="B36" s="17">
        <v>21</v>
      </c>
      <c r="C36" s="100" t="s">
        <v>286</v>
      </c>
      <c r="D36" s="71" t="s">
        <v>25</v>
      </c>
      <c r="E36" s="71" t="s">
        <v>123</v>
      </c>
      <c r="F36" s="72" t="s">
        <v>120</v>
      </c>
      <c r="G36" s="164" t="s">
        <v>322</v>
      </c>
      <c r="H36" s="164" t="s">
        <v>322</v>
      </c>
      <c r="I36" s="164" t="s">
        <v>322</v>
      </c>
      <c r="J36" s="18" t="s">
        <v>271</v>
      </c>
      <c r="K36" s="76" t="s">
        <v>272</v>
      </c>
      <c r="L36" s="18" t="s">
        <v>39</v>
      </c>
      <c r="M36" s="7" t="s">
        <v>39</v>
      </c>
      <c r="N36" s="7" t="s">
        <v>39</v>
      </c>
      <c r="O36" s="3"/>
      <c r="P36" s="12"/>
    </row>
    <row r="37" spans="2:16" ht="49.5" x14ac:dyDescent="0.3">
      <c r="B37" s="17">
        <v>22</v>
      </c>
      <c r="C37" s="100" t="s">
        <v>286</v>
      </c>
      <c r="D37" s="103" t="s">
        <v>48</v>
      </c>
      <c r="E37" s="10" t="s">
        <v>129</v>
      </c>
      <c r="F37" s="104" t="s">
        <v>121</v>
      </c>
      <c r="G37" s="174" t="s">
        <v>331</v>
      </c>
      <c r="H37" s="174" t="s">
        <v>332</v>
      </c>
      <c r="I37" s="174" t="s">
        <v>333</v>
      </c>
      <c r="J37" s="18" t="s">
        <v>271</v>
      </c>
      <c r="K37" s="76" t="s">
        <v>272</v>
      </c>
      <c r="L37" s="18" t="s">
        <v>39</v>
      </c>
      <c r="M37" s="7" t="s">
        <v>39</v>
      </c>
      <c r="N37" s="7" t="s">
        <v>39</v>
      </c>
      <c r="O37" s="3"/>
      <c r="P37" s="12"/>
    </row>
    <row r="38" spans="2:16" ht="49.5" x14ac:dyDescent="0.3">
      <c r="B38" s="138">
        <v>23</v>
      </c>
      <c r="C38" s="139" t="s">
        <v>286</v>
      </c>
      <c r="D38" s="140" t="s">
        <v>65</v>
      </c>
      <c r="E38" s="10" t="s">
        <v>130</v>
      </c>
      <c r="F38" s="72" t="s">
        <v>294</v>
      </c>
      <c r="G38" s="176" t="s">
        <v>322</v>
      </c>
      <c r="H38" s="176" t="s">
        <v>322</v>
      </c>
      <c r="I38" s="176" t="s">
        <v>322</v>
      </c>
      <c r="J38" s="116" t="s">
        <v>294</v>
      </c>
      <c r="K38" s="110" t="s">
        <v>296</v>
      </c>
      <c r="L38" s="126" t="s">
        <v>311</v>
      </c>
      <c r="M38" s="119" t="s">
        <v>183</v>
      </c>
      <c r="N38" s="106" t="s">
        <v>39</v>
      </c>
      <c r="O38" s="3"/>
      <c r="P38" s="12"/>
    </row>
    <row r="39" spans="2:16" x14ac:dyDescent="0.3">
      <c r="B39" s="138">
        <v>24</v>
      </c>
      <c r="C39" s="139" t="s">
        <v>286</v>
      </c>
      <c r="D39" s="140" t="s">
        <v>66</v>
      </c>
      <c r="E39" s="71" t="s">
        <v>131</v>
      </c>
      <c r="F39" s="72" t="s">
        <v>295</v>
      </c>
      <c r="G39" s="176" t="s">
        <v>322</v>
      </c>
      <c r="H39" s="176" t="s">
        <v>322</v>
      </c>
      <c r="I39" s="176" t="s">
        <v>322</v>
      </c>
      <c r="J39" s="116" t="s">
        <v>295</v>
      </c>
      <c r="K39" s="110" t="s">
        <v>296</v>
      </c>
      <c r="L39" s="126" t="s">
        <v>312</v>
      </c>
      <c r="M39" s="119" t="s">
        <v>183</v>
      </c>
      <c r="N39" s="106" t="s">
        <v>39</v>
      </c>
      <c r="O39" s="3"/>
      <c r="P39" s="12"/>
    </row>
    <row r="40" spans="2:16" x14ac:dyDescent="0.3">
      <c r="B40" s="89">
        <v>25</v>
      </c>
      <c r="C40" s="135" t="s">
        <v>286</v>
      </c>
      <c r="D40" s="16" t="s">
        <v>31</v>
      </c>
      <c r="E40" s="71" t="s">
        <v>132</v>
      </c>
      <c r="F40" s="72" t="s">
        <v>133</v>
      </c>
      <c r="G40" s="159" t="s">
        <v>334</v>
      </c>
      <c r="H40" s="159" t="s">
        <v>335</v>
      </c>
      <c r="I40" s="159" t="s">
        <v>333</v>
      </c>
      <c r="J40" s="150" t="s">
        <v>213</v>
      </c>
      <c r="K40" s="143" t="s">
        <v>296</v>
      </c>
      <c r="L40" s="152" t="s">
        <v>310</v>
      </c>
      <c r="M40" s="153" t="s">
        <v>280</v>
      </c>
      <c r="N40" s="154" t="s">
        <v>175</v>
      </c>
      <c r="O40" s="111"/>
      <c r="P40" s="12" t="s">
        <v>209</v>
      </c>
    </row>
    <row r="41" spans="2:16" ht="33" x14ac:dyDescent="0.3">
      <c r="B41" s="89">
        <v>26</v>
      </c>
      <c r="C41" s="135" t="s">
        <v>286</v>
      </c>
      <c r="D41" s="16" t="s">
        <v>26</v>
      </c>
      <c r="E41" s="10" t="s">
        <v>134</v>
      </c>
      <c r="F41" s="72" t="s">
        <v>135</v>
      </c>
      <c r="G41" s="159" t="s">
        <v>336</v>
      </c>
      <c r="H41" s="159" t="s">
        <v>337</v>
      </c>
      <c r="I41" s="159" t="s">
        <v>333</v>
      </c>
      <c r="J41" s="55" t="s">
        <v>19</v>
      </c>
      <c r="K41" s="77" t="s">
        <v>296</v>
      </c>
      <c r="L41" s="124" t="s">
        <v>174</v>
      </c>
      <c r="M41" s="117" t="s">
        <v>178</v>
      </c>
      <c r="N41" s="34" t="s">
        <v>21</v>
      </c>
      <c r="O41" s="111"/>
      <c r="P41" s="12"/>
    </row>
    <row r="42" spans="2:16" ht="33" x14ac:dyDescent="0.3">
      <c r="B42" s="89">
        <v>27</v>
      </c>
      <c r="C42" s="135" t="s">
        <v>286</v>
      </c>
      <c r="D42" s="16" t="s">
        <v>28</v>
      </c>
      <c r="E42" s="10" t="s">
        <v>136</v>
      </c>
      <c r="F42" s="72" t="s">
        <v>210</v>
      </c>
      <c r="G42" s="159" t="s">
        <v>338</v>
      </c>
      <c r="H42" s="159" t="s">
        <v>339</v>
      </c>
      <c r="I42" s="159"/>
      <c r="J42" s="65" t="s">
        <v>184</v>
      </c>
      <c r="K42" s="77" t="s">
        <v>20</v>
      </c>
      <c r="L42" s="125" t="s">
        <v>277</v>
      </c>
      <c r="M42" s="118" t="s">
        <v>196</v>
      </c>
      <c r="N42" s="91" t="s">
        <v>39</v>
      </c>
      <c r="O42" s="112" t="s">
        <v>278</v>
      </c>
      <c r="P42" s="90"/>
    </row>
    <row r="43" spans="2:16" x14ac:dyDescent="0.3">
      <c r="B43" s="89">
        <v>28</v>
      </c>
      <c r="C43" s="34" t="s">
        <v>284</v>
      </c>
      <c r="D43" s="16" t="s">
        <v>29</v>
      </c>
      <c r="E43" s="7" t="s">
        <v>39</v>
      </c>
      <c r="F43" s="8" t="s">
        <v>39</v>
      </c>
      <c r="G43" s="164" t="s">
        <v>322</v>
      </c>
      <c r="H43" s="164" t="s">
        <v>322</v>
      </c>
      <c r="I43" s="164" t="s">
        <v>322</v>
      </c>
      <c r="J43" s="158" t="s">
        <v>271</v>
      </c>
      <c r="K43" s="76" t="s">
        <v>272</v>
      </c>
      <c r="L43" s="158" t="s">
        <v>39</v>
      </c>
      <c r="M43" s="156" t="s">
        <v>318</v>
      </c>
      <c r="N43" s="156" t="s">
        <v>39</v>
      </c>
      <c r="O43" s="155"/>
      <c r="P43" s="157"/>
    </row>
    <row r="44" spans="2:16" x14ac:dyDescent="0.3">
      <c r="B44" s="89">
        <v>29</v>
      </c>
      <c r="C44" s="34" t="s">
        <v>284</v>
      </c>
      <c r="D44" s="16" t="s">
        <v>30</v>
      </c>
      <c r="E44" s="71" t="s">
        <v>137</v>
      </c>
      <c r="F44" s="8" t="s">
        <v>39</v>
      </c>
      <c r="G44" s="164" t="s">
        <v>322</v>
      </c>
      <c r="H44" s="164" t="s">
        <v>322</v>
      </c>
      <c r="I44" s="164" t="s">
        <v>322</v>
      </c>
      <c r="J44" s="158" t="s">
        <v>271</v>
      </c>
      <c r="K44" s="76" t="s">
        <v>272</v>
      </c>
      <c r="L44" s="158" t="s">
        <v>39</v>
      </c>
      <c r="M44" s="156" t="s">
        <v>39</v>
      </c>
      <c r="N44" s="156" t="s">
        <v>39</v>
      </c>
      <c r="O44" s="155"/>
      <c r="P44" s="157"/>
    </row>
    <row r="45" spans="2:16" ht="33" x14ac:dyDescent="0.3">
      <c r="B45" s="89">
        <v>30</v>
      </c>
      <c r="C45" s="34" t="s">
        <v>284</v>
      </c>
      <c r="D45" s="16" t="s">
        <v>67</v>
      </c>
      <c r="E45" s="10" t="s">
        <v>138</v>
      </c>
      <c r="F45" s="8" t="s">
        <v>39</v>
      </c>
      <c r="G45" s="164" t="s">
        <v>322</v>
      </c>
      <c r="H45" s="164" t="s">
        <v>322</v>
      </c>
      <c r="I45" s="164" t="s">
        <v>322</v>
      </c>
      <c r="J45" s="158" t="s">
        <v>271</v>
      </c>
      <c r="K45" s="76" t="s">
        <v>272</v>
      </c>
      <c r="L45" s="158" t="s">
        <v>39</v>
      </c>
      <c r="M45" s="156" t="s">
        <v>39</v>
      </c>
      <c r="N45" s="156" t="s">
        <v>39</v>
      </c>
      <c r="O45" s="155"/>
      <c r="P45" s="157"/>
    </row>
    <row r="46" spans="2:16" x14ac:dyDescent="0.3">
      <c r="B46" s="19">
        <v>31</v>
      </c>
      <c r="C46" s="92" t="s">
        <v>282</v>
      </c>
      <c r="D46" s="68" t="s">
        <v>139</v>
      </c>
      <c r="E46" s="182" t="s">
        <v>118</v>
      </c>
      <c r="F46" s="183"/>
      <c r="G46" s="166"/>
      <c r="H46" s="166"/>
      <c r="I46" s="166"/>
      <c r="J46" s="19"/>
      <c r="K46" s="78"/>
      <c r="L46" s="19"/>
      <c r="M46" s="68"/>
      <c r="N46" s="68"/>
      <c r="O46" s="111"/>
      <c r="P46" s="12"/>
    </row>
    <row r="47" spans="2:16" ht="17.25" thickBot="1" x14ac:dyDescent="0.35">
      <c r="B47" s="19">
        <v>32</v>
      </c>
      <c r="C47" s="93" t="s">
        <v>282</v>
      </c>
      <c r="D47" s="68" t="s">
        <v>91</v>
      </c>
      <c r="E47" s="182" t="s">
        <v>101</v>
      </c>
      <c r="F47" s="183"/>
      <c r="G47" s="166"/>
      <c r="H47" s="166"/>
      <c r="I47" s="166"/>
      <c r="J47" s="19"/>
      <c r="K47" s="78"/>
      <c r="L47" s="19"/>
      <c r="M47" s="68"/>
      <c r="N47" s="68"/>
      <c r="O47" s="111"/>
      <c r="P47" s="12"/>
    </row>
    <row r="48" spans="2:16" ht="49.5" x14ac:dyDescent="0.3">
      <c r="B48" s="89">
        <v>33</v>
      </c>
      <c r="C48" s="136" t="s">
        <v>284</v>
      </c>
      <c r="D48" s="16" t="s">
        <v>74</v>
      </c>
      <c r="E48" s="10" t="s">
        <v>140</v>
      </c>
      <c r="F48" s="8" t="s">
        <v>39</v>
      </c>
      <c r="G48" s="159" t="s">
        <v>340</v>
      </c>
      <c r="H48" s="159" t="s">
        <v>339</v>
      </c>
      <c r="I48" s="159" t="s">
        <v>333</v>
      </c>
      <c r="J48" s="55" t="s">
        <v>19</v>
      </c>
      <c r="K48" s="77" t="s">
        <v>197</v>
      </c>
      <c r="L48" s="124" t="s">
        <v>198</v>
      </c>
      <c r="M48" s="117" t="s">
        <v>196</v>
      </c>
      <c r="N48" s="34" t="s">
        <v>21</v>
      </c>
      <c r="O48" s="113"/>
      <c r="P48" s="12" t="s">
        <v>208</v>
      </c>
    </row>
    <row r="49" spans="2:16" ht="33" x14ac:dyDescent="0.3">
      <c r="B49" s="89">
        <v>34</v>
      </c>
      <c r="C49" s="34" t="s">
        <v>287</v>
      </c>
      <c r="D49" s="16" t="s">
        <v>75</v>
      </c>
      <c r="E49" s="10" t="s">
        <v>141</v>
      </c>
      <c r="F49" s="8" t="s">
        <v>39</v>
      </c>
      <c r="G49" s="176" t="s">
        <v>322</v>
      </c>
      <c r="H49" s="176" t="s">
        <v>322</v>
      </c>
      <c r="I49" s="176" t="s">
        <v>322</v>
      </c>
      <c r="J49" s="96" t="s">
        <v>19</v>
      </c>
      <c r="K49" s="77" t="s">
        <v>197</v>
      </c>
      <c r="L49" s="127" t="s">
        <v>300</v>
      </c>
      <c r="M49" s="120" t="s">
        <v>301</v>
      </c>
      <c r="N49" s="34" t="s">
        <v>21</v>
      </c>
      <c r="O49" s="111"/>
      <c r="P49" s="12"/>
    </row>
    <row r="50" spans="2:16" ht="49.5" x14ac:dyDescent="0.3">
      <c r="B50" s="17">
        <v>35</v>
      </c>
      <c r="C50" s="101" t="s">
        <v>287</v>
      </c>
      <c r="D50" s="71" t="s">
        <v>76</v>
      </c>
      <c r="E50" s="10" t="s">
        <v>142</v>
      </c>
      <c r="F50" s="8" t="s">
        <v>39</v>
      </c>
      <c r="G50" s="176" t="s">
        <v>322</v>
      </c>
      <c r="H50" s="176" t="s">
        <v>322</v>
      </c>
      <c r="I50" s="176" t="s">
        <v>322</v>
      </c>
      <c r="J50" s="96" t="s">
        <v>19</v>
      </c>
      <c r="K50" s="77" t="s">
        <v>296</v>
      </c>
      <c r="L50" s="141" t="s">
        <v>368</v>
      </c>
      <c r="M50" s="120" t="s">
        <v>299</v>
      </c>
      <c r="N50" s="34" t="s">
        <v>27</v>
      </c>
      <c r="O50" s="111"/>
      <c r="P50" s="12"/>
    </row>
    <row r="51" spans="2:16" ht="33" x14ac:dyDescent="0.3">
      <c r="B51" s="89">
        <v>36</v>
      </c>
      <c r="C51" s="34" t="s">
        <v>284</v>
      </c>
      <c r="D51" s="16" t="s">
        <v>37</v>
      </c>
      <c r="E51" s="10" t="s">
        <v>143</v>
      </c>
      <c r="F51" s="11" t="s">
        <v>144</v>
      </c>
      <c r="G51" s="174" t="s">
        <v>341</v>
      </c>
      <c r="H51" s="174" t="s">
        <v>342</v>
      </c>
      <c r="I51" s="174" t="s">
        <v>333</v>
      </c>
      <c r="J51" s="96" t="s">
        <v>19</v>
      </c>
      <c r="K51" s="77" t="s">
        <v>296</v>
      </c>
      <c r="L51" s="141" t="s">
        <v>369</v>
      </c>
      <c r="M51" s="120" t="s">
        <v>298</v>
      </c>
      <c r="N51" s="34" t="s">
        <v>27</v>
      </c>
      <c r="O51" s="111"/>
      <c r="P51" s="12"/>
    </row>
    <row r="52" spans="2:16" x14ac:dyDescent="0.3">
      <c r="B52" s="17">
        <v>37</v>
      </c>
      <c r="C52" s="101" t="s">
        <v>284</v>
      </c>
      <c r="D52" s="71" t="s">
        <v>32</v>
      </c>
      <c r="E52" s="71" t="s">
        <v>49</v>
      </c>
      <c r="F52" s="8" t="s">
        <v>39</v>
      </c>
      <c r="G52" s="176" t="s">
        <v>322</v>
      </c>
      <c r="H52" s="176" t="s">
        <v>322</v>
      </c>
      <c r="I52" s="176" t="s">
        <v>322</v>
      </c>
      <c r="J52" s="96" t="s">
        <v>19</v>
      </c>
      <c r="K52" s="77" t="s">
        <v>296</v>
      </c>
      <c r="L52" s="141" t="s">
        <v>370</v>
      </c>
      <c r="M52" s="120" t="s">
        <v>297</v>
      </c>
      <c r="N52" s="34" t="s">
        <v>27</v>
      </c>
      <c r="O52" s="111"/>
      <c r="P52" s="12"/>
    </row>
    <row r="53" spans="2:16" x14ac:dyDescent="0.3">
      <c r="B53" s="89">
        <v>38</v>
      </c>
      <c r="C53" s="34" t="s">
        <v>284</v>
      </c>
      <c r="D53" s="16" t="s">
        <v>33</v>
      </c>
      <c r="E53" s="71" t="s">
        <v>122</v>
      </c>
      <c r="F53" s="8" t="s">
        <v>39</v>
      </c>
      <c r="G53" s="159" t="s">
        <v>343</v>
      </c>
      <c r="H53" s="159" t="s">
        <v>342</v>
      </c>
      <c r="I53" s="159" t="s">
        <v>333</v>
      </c>
      <c r="J53" s="150" t="s">
        <v>214</v>
      </c>
      <c r="K53" s="151" t="s">
        <v>20</v>
      </c>
      <c r="L53" s="152" t="s">
        <v>212</v>
      </c>
      <c r="M53" s="153" t="s">
        <v>182</v>
      </c>
      <c r="N53" s="154" t="s">
        <v>21</v>
      </c>
      <c r="O53" s="115" t="s">
        <v>211</v>
      </c>
      <c r="P53" s="12" t="s">
        <v>209</v>
      </c>
    </row>
    <row r="54" spans="2:16" x14ac:dyDescent="0.3">
      <c r="B54" s="17">
        <v>39</v>
      </c>
      <c r="C54" s="101" t="s">
        <v>284</v>
      </c>
      <c r="D54" s="71" t="s">
        <v>34</v>
      </c>
      <c r="E54" s="71" t="s">
        <v>146</v>
      </c>
      <c r="F54" s="8" t="s">
        <v>39</v>
      </c>
      <c r="G54" s="164" t="s">
        <v>322</v>
      </c>
      <c r="H54" s="164" t="s">
        <v>322</v>
      </c>
      <c r="I54" s="164" t="s">
        <v>322</v>
      </c>
      <c r="J54" s="18" t="s">
        <v>271</v>
      </c>
      <c r="K54" s="76" t="s">
        <v>272</v>
      </c>
      <c r="L54" s="18" t="s">
        <v>39</v>
      </c>
      <c r="M54" s="7" t="s">
        <v>39</v>
      </c>
      <c r="N54" s="7" t="s">
        <v>39</v>
      </c>
      <c r="O54" s="3"/>
      <c r="P54" s="12"/>
    </row>
    <row r="55" spans="2:16" x14ac:dyDescent="0.3">
      <c r="B55" s="17">
        <v>40</v>
      </c>
      <c r="C55" s="101" t="s">
        <v>284</v>
      </c>
      <c r="D55" s="71" t="s">
        <v>35</v>
      </c>
      <c r="E55" s="71" t="s">
        <v>147</v>
      </c>
      <c r="F55" s="8" t="s">
        <v>39</v>
      </c>
      <c r="G55" s="164" t="s">
        <v>322</v>
      </c>
      <c r="H55" s="164" t="s">
        <v>322</v>
      </c>
      <c r="I55" s="164" t="s">
        <v>322</v>
      </c>
      <c r="J55" s="18" t="s">
        <v>271</v>
      </c>
      <c r="K55" s="76" t="s">
        <v>272</v>
      </c>
      <c r="L55" s="18" t="s">
        <v>39</v>
      </c>
      <c r="M55" s="7" t="s">
        <v>39</v>
      </c>
      <c r="N55" s="7" t="s">
        <v>39</v>
      </c>
      <c r="O55" s="3"/>
      <c r="P55" s="12"/>
    </row>
    <row r="56" spans="2:16" ht="33" x14ac:dyDescent="0.3">
      <c r="B56" s="137">
        <v>41</v>
      </c>
      <c r="C56" s="67" t="s">
        <v>284</v>
      </c>
      <c r="D56" s="21" t="s">
        <v>73</v>
      </c>
      <c r="E56" s="10" t="s">
        <v>189</v>
      </c>
      <c r="F56" s="8" t="s">
        <v>39</v>
      </c>
      <c r="G56" s="167" t="s">
        <v>344</v>
      </c>
      <c r="H56" s="167" t="s">
        <v>345</v>
      </c>
      <c r="I56" s="167" t="s">
        <v>333</v>
      </c>
      <c r="J56" s="66" t="s">
        <v>190</v>
      </c>
      <c r="K56" s="79" t="s">
        <v>273</v>
      </c>
      <c r="L56" s="128" t="s">
        <v>194</v>
      </c>
      <c r="M56" s="121" t="s">
        <v>193</v>
      </c>
      <c r="N56" s="67" t="s">
        <v>21</v>
      </c>
      <c r="O56" s="3"/>
      <c r="P56" s="12"/>
    </row>
    <row r="57" spans="2:16" ht="33" x14ac:dyDescent="0.3">
      <c r="B57" s="38">
        <v>42</v>
      </c>
      <c r="C57" s="107" t="s">
        <v>284</v>
      </c>
      <c r="D57" s="35" t="s">
        <v>59</v>
      </c>
      <c r="E57" s="36" t="s">
        <v>148</v>
      </c>
      <c r="F57" s="37" t="s">
        <v>39</v>
      </c>
      <c r="G57" s="168" t="s">
        <v>346</v>
      </c>
      <c r="H57" s="168" t="s">
        <v>347</v>
      </c>
      <c r="I57" s="169" t="s">
        <v>348</v>
      </c>
      <c r="J57" s="39" t="s">
        <v>187</v>
      </c>
      <c r="K57" s="81" t="s">
        <v>55</v>
      </c>
      <c r="L57" s="129" t="s">
        <v>313</v>
      </c>
      <c r="M57" s="122" t="s">
        <v>181</v>
      </c>
      <c r="N57" s="40" t="s">
        <v>180</v>
      </c>
      <c r="O57" s="3"/>
      <c r="P57" s="12"/>
    </row>
    <row r="58" spans="2:16" ht="33" x14ac:dyDescent="0.3">
      <c r="B58" s="38">
        <v>43</v>
      </c>
      <c r="C58" s="107" t="s">
        <v>284</v>
      </c>
      <c r="D58" s="35" t="s">
        <v>42</v>
      </c>
      <c r="E58" s="36" t="s">
        <v>149</v>
      </c>
      <c r="F58" s="37" t="s">
        <v>39</v>
      </c>
      <c r="G58" s="168" t="s">
        <v>349</v>
      </c>
      <c r="H58" s="168" t="s">
        <v>347</v>
      </c>
      <c r="I58" s="169" t="s">
        <v>348</v>
      </c>
      <c r="J58" s="39" t="s">
        <v>188</v>
      </c>
      <c r="K58" s="81" t="s">
        <v>55</v>
      </c>
      <c r="L58" s="129" t="s">
        <v>188</v>
      </c>
      <c r="M58" s="122" t="s">
        <v>181</v>
      </c>
      <c r="N58" s="40" t="s">
        <v>180</v>
      </c>
      <c r="O58" s="3"/>
      <c r="P58" s="12"/>
    </row>
    <row r="59" spans="2:16" ht="33" x14ac:dyDescent="0.3">
      <c r="B59" s="137">
        <v>44</v>
      </c>
      <c r="C59" s="67" t="s">
        <v>284</v>
      </c>
      <c r="D59" s="21" t="s">
        <v>43</v>
      </c>
      <c r="E59" s="10" t="s">
        <v>150</v>
      </c>
      <c r="F59" s="72" t="s">
        <v>151</v>
      </c>
      <c r="G59" s="167" t="s">
        <v>350</v>
      </c>
      <c r="H59" s="167" t="s">
        <v>345</v>
      </c>
      <c r="I59" s="167" t="s">
        <v>333</v>
      </c>
      <c r="J59" s="66" t="s">
        <v>191</v>
      </c>
      <c r="K59" s="79" t="s">
        <v>273</v>
      </c>
      <c r="L59" s="128" t="s">
        <v>195</v>
      </c>
      <c r="M59" s="121" t="s">
        <v>193</v>
      </c>
      <c r="N59" s="67" t="s">
        <v>21</v>
      </c>
      <c r="O59" s="3"/>
      <c r="P59" s="12"/>
    </row>
    <row r="60" spans="2:16" ht="33" x14ac:dyDescent="0.3">
      <c r="B60" s="89">
        <v>45</v>
      </c>
      <c r="C60" s="34" t="s">
        <v>284</v>
      </c>
      <c r="D60" s="16" t="s">
        <v>38</v>
      </c>
      <c r="E60" s="10" t="s">
        <v>152</v>
      </c>
      <c r="F60" s="72" t="s">
        <v>153</v>
      </c>
      <c r="G60" s="159" t="s">
        <v>351</v>
      </c>
      <c r="H60" s="159" t="s">
        <v>352</v>
      </c>
      <c r="I60" s="159" t="s">
        <v>333</v>
      </c>
      <c r="J60" s="55" t="s">
        <v>19</v>
      </c>
      <c r="K60" s="77" t="s">
        <v>197</v>
      </c>
      <c r="L60" s="124" t="s">
        <v>186</v>
      </c>
      <c r="M60" s="117" t="s">
        <v>170</v>
      </c>
      <c r="N60" s="34" t="s">
        <v>21</v>
      </c>
      <c r="O60" s="3"/>
      <c r="P60" s="12"/>
    </row>
    <row r="61" spans="2:16" x14ac:dyDescent="0.3">
      <c r="B61" s="43">
        <v>46</v>
      </c>
      <c r="C61" s="108" t="s">
        <v>284</v>
      </c>
      <c r="D61" s="41" t="s">
        <v>57</v>
      </c>
      <c r="E61" s="41" t="s">
        <v>171</v>
      </c>
      <c r="F61" s="42" t="s">
        <v>39</v>
      </c>
      <c r="G61" s="170" t="s">
        <v>353</v>
      </c>
      <c r="H61" s="170" t="s">
        <v>354</v>
      </c>
      <c r="I61" s="171" t="s">
        <v>348</v>
      </c>
      <c r="J61" s="131" t="s">
        <v>58</v>
      </c>
      <c r="K61" s="132" t="s">
        <v>55</v>
      </c>
      <c r="L61" s="133" t="s">
        <v>58</v>
      </c>
      <c r="M61" s="134" t="s">
        <v>56</v>
      </c>
      <c r="N61" s="109" t="s">
        <v>180</v>
      </c>
      <c r="O61" s="3"/>
      <c r="P61" s="12"/>
    </row>
    <row r="62" spans="2:16" x14ac:dyDescent="0.3">
      <c r="B62" s="19">
        <v>47</v>
      </c>
      <c r="C62" s="92" t="s">
        <v>282</v>
      </c>
      <c r="D62" s="68" t="s">
        <v>139</v>
      </c>
      <c r="E62" s="182" t="s">
        <v>118</v>
      </c>
      <c r="F62" s="183"/>
      <c r="G62" s="166"/>
      <c r="H62" s="166"/>
      <c r="I62" s="166"/>
      <c r="J62" s="19"/>
      <c r="K62" s="78"/>
      <c r="L62" s="19"/>
      <c r="M62" s="68"/>
      <c r="N62" s="68"/>
      <c r="O62" s="3"/>
      <c r="P62" s="12"/>
    </row>
    <row r="63" spans="2:16" x14ac:dyDescent="0.3">
      <c r="B63" s="19">
        <v>48</v>
      </c>
      <c r="C63" s="105" t="s">
        <v>282</v>
      </c>
      <c r="D63" s="105" t="s">
        <v>91</v>
      </c>
      <c r="E63" s="182" t="s">
        <v>101</v>
      </c>
      <c r="F63" s="183"/>
      <c r="G63" s="166"/>
      <c r="H63" s="166"/>
      <c r="I63" s="166"/>
      <c r="J63" s="19"/>
      <c r="K63" s="78"/>
      <c r="L63" s="19"/>
      <c r="M63" s="68"/>
      <c r="N63" s="68"/>
      <c r="O63" s="3"/>
      <c r="P63" s="12"/>
    </row>
    <row r="64" spans="2:16" x14ac:dyDescent="0.3">
      <c r="B64" s="43">
        <v>49</v>
      </c>
      <c r="C64" s="108" t="s">
        <v>284</v>
      </c>
      <c r="D64" s="41" t="s">
        <v>53</v>
      </c>
      <c r="E64" s="41" t="s">
        <v>172</v>
      </c>
      <c r="F64" s="42" t="s">
        <v>39</v>
      </c>
      <c r="G64" s="170" t="s">
        <v>355</v>
      </c>
      <c r="H64" s="170" t="s">
        <v>354</v>
      </c>
      <c r="I64" s="171" t="s">
        <v>356</v>
      </c>
      <c r="J64" s="131" t="s">
        <v>54</v>
      </c>
      <c r="K64" s="132" t="s">
        <v>55</v>
      </c>
      <c r="L64" s="133" t="s">
        <v>54</v>
      </c>
      <c r="M64" s="134" t="s">
        <v>56</v>
      </c>
      <c r="N64" s="109" t="s">
        <v>179</v>
      </c>
      <c r="O64" s="3"/>
      <c r="P64" s="12"/>
    </row>
    <row r="65" spans="2:16" ht="33" x14ac:dyDescent="0.3">
      <c r="B65" s="17">
        <v>50</v>
      </c>
      <c r="C65" s="101" t="s">
        <v>284</v>
      </c>
      <c r="D65" s="71" t="s">
        <v>50</v>
      </c>
      <c r="E65" s="10" t="s">
        <v>154</v>
      </c>
      <c r="F65" s="8" t="s">
        <v>39</v>
      </c>
      <c r="G65" s="164" t="s">
        <v>322</v>
      </c>
      <c r="H65" s="164" t="s">
        <v>322</v>
      </c>
      <c r="I65" s="164" t="s">
        <v>322</v>
      </c>
      <c r="J65" s="158" t="s">
        <v>271</v>
      </c>
      <c r="K65" s="76" t="s">
        <v>272</v>
      </c>
      <c r="L65" s="158" t="s">
        <v>39</v>
      </c>
      <c r="M65" s="156" t="s">
        <v>39</v>
      </c>
      <c r="N65" s="156" t="s">
        <v>39</v>
      </c>
      <c r="O65" s="113" t="s">
        <v>204</v>
      </c>
      <c r="P65" s="12"/>
    </row>
    <row r="66" spans="2:16" x14ac:dyDescent="0.3">
      <c r="B66" s="17">
        <v>51</v>
      </c>
      <c r="C66" s="101" t="s">
        <v>284</v>
      </c>
      <c r="D66" s="103" t="s">
        <v>44</v>
      </c>
      <c r="E66" s="71" t="s">
        <v>155</v>
      </c>
      <c r="F66" s="8" t="s">
        <v>39</v>
      </c>
      <c r="G66" s="174" t="s">
        <v>357</v>
      </c>
      <c r="H66" s="174" t="s">
        <v>358</v>
      </c>
      <c r="I66" s="174" t="s">
        <v>325</v>
      </c>
      <c r="J66" s="18" t="s">
        <v>271</v>
      </c>
      <c r="K66" s="76" t="s">
        <v>272</v>
      </c>
      <c r="L66" s="18" t="s">
        <v>39</v>
      </c>
      <c r="M66" s="7" t="s">
        <v>39</v>
      </c>
      <c r="N66" s="7" t="s">
        <v>39</v>
      </c>
      <c r="O66" s="3"/>
      <c r="P66" s="12"/>
    </row>
    <row r="67" spans="2:16" x14ac:dyDescent="0.3">
      <c r="B67" s="17">
        <v>52</v>
      </c>
      <c r="C67" s="101" t="s">
        <v>284</v>
      </c>
      <c r="D67" s="103" t="s">
        <v>41</v>
      </c>
      <c r="E67" s="71" t="s">
        <v>156</v>
      </c>
      <c r="F67" s="8" t="s">
        <v>39</v>
      </c>
      <c r="G67" s="174" t="s">
        <v>359</v>
      </c>
      <c r="H67" s="174" t="s">
        <v>360</v>
      </c>
      <c r="I67" s="174" t="s">
        <v>325</v>
      </c>
      <c r="J67" s="18" t="s">
        <v>271</v>
      </c>
      <c r="K67" s="76" t="s">
        <v>272</v>
      </c>
      <c r="L67" s="18" t="s">
        <v>39</v>
      </c>
      <c r="M67" s="7" t="s">
        <v>39</v>
      </c>
      <c r="N67" s="7" t="s">
        <v>39</v>
      </c>
      <c r="O67" s="3"/>
      <c r="P67" s="12"/>
    </row>
    <row r="68" spans="2:16" x14ac:dyDescent="0.3">
      <c r="B68" s="17">
        <v>53</v>
      </c>
      <c r="C68" s="101" t="s">
        <v>284</v>
      </c>
      <c r="D68" s="103" t="s">
        <v>40</v>
      </c>
      <c r="E68" s="10" t="s">
        <v>157</v>
      </c>
      <c r="F68" s="8" t="s">
        <v>39</v>
      </c>
      <c r="G68" s="174" t="s">
        <v>361</v>
      </c>
      <c r="H68" s="174" t="s">
        <v>362</v>
      </c>
      <c r="I68" s="174" t="s">
        <v>325</v>
      </c>
      <c r="J68" s="18" t="s">
        <v>271</v>
      </c>
      <c r="K68" s="76" t="s">
        <v>272</v>
      </c>
      <c r="L68" s="18" t="s">
        <v>39</v>
      </c>
      <c r="M68" s="7" t="s">
        <v>39</v>
      </c>
      <c r="N68" s="7" t="s">
        <v>39</v>
      </c>
      <c r="O68" s="3"/>
      <c r="P68" s="12"/>
    </row>
    <row r="69" spans="2:16" x14ac:dyDescent="0.3">
      <c r="B69" s="17">
        <v>54</v>
      </c>
      <c r="C69" s="101" t="s">
        <v>284</v>
      </c>
      <c r="D69" s="71" t="s">
        <v>68</v>
      </c>
      <c r="E69" s="71" t="s">
        <v>158</v>
      </c>
      <c r="F69" s="8" t="s">
        <v>39</v>
      </c>
      <c r="G69" s="164" t="s">
        <v>322</v>
      </c>
      <c r="H69" s="164" t="s">
        <v>322</v>
      </c>
      <c r="I69" s="164" t="s">
        <v>322</v>
      </c>
      <c r="J69" s="18" t="s">
        <v>271</v>
      </c>
      <c r="K69" s="76" t="s">
        <v>272</v>
      </c>
      <c r="L69" s="18" t="s">
        <v>39</v>
      </c>
      <c r="M69" s="7" t="s">
        <v>39</v>
      </c>
      <c r="N69" s="7" t="s">
        <v>39</v>
      </c>
      <c r="O69" s="3"/>
      <c r="P69" s="12"/>
    </row>
    <row r="70" spans="2:16" x14ac:dyDescent="0.3">
      <c r="B70" s="17">
        <v>55</v>
      </c>
      <c r="C70" s="101" t="s">
        <v>284</v>
      </c>
      <c r="D70" s="71" t="s">
        <v>51</v>
      </c>
      <c r="E70" s="71" t="s">
        <v>159</v>
      </c>
      <c r="F70" s="8" t="s">
        <v>39</v>
      </c>
      <c r="G70" s="164" t="s">
        <v>322</v>
      </c>
      <c r="H70" s="164" t="s">
        <v>322</v>
      </c>
      <c r="I70" s="164" t="s">
        <v>322</v>
      </c>
      <c r="J70" s="18" t="s">
        <v>271</v>
      </c>
      <c r="K70" s="76" t="s">
        <v>272</v>
      </c>
      <c r="L70" s="18" t="s">
        <v>39</v>
      </c>
      <c r="M70" s="7" t="s">
        <v>39</v>
      </c>
      <c r="N70" s="7" t="s">
        <v>39</v>
      </c>
      <c r="O70" s="3"/>
      <c r="P70" s="12"/>
    </row>
    <row r="71" spans="2:16" ht="33" x14ac:dyDescent="0.3">
      <c r="B71" s="89">
        <v>56</v>
      </c>
      <c r="C71" s="34" t="s">
        <v>284</v>
      </c>
      <c r="D71" s="16" t="s">
        <v>52</v>
      </c>
      <c r="E71" s="10" t="s">
        <v>160</v>
      </c>
      <c r="F71" s="8" t="s">
        <v>39</v>
      </c>
      <c r="G71" s="164" t="s">
        <v>322</v>
      </c>
      <c r="H71" s="164" t="s">
        <v>322</v>
      </c>
      <c r="I71" s="164" t="s">
        <v>322</v>
      </c>
      <c r="J71" s="142" t="s">
        <v>307</v>
      </c>
      <c r="K71" s="143" t="s">
        <v>293</v>
      </c>
      <c r="L71" s="147" t="s">
        <v>303</v>
      </c>
      <c r="M71" s="148" t="s">
        <v>305</v>
      </c>
      <c r="N71" s="149" t="s">
        <v>306</v>
      </c>
      <c r="O71" s="3"/>
      <c r="P71" s="12" t="s">
        <v>206</v>
      </c>
    </row>
    <row r="72" spans="2:16" ht="33" x14ac:dyDescent="0.3">
      <c r="B72" s="17">
        <v>57</v>
      </c>
      <c r="C72" s="101" t="s">
        <v>284</v>
      </c>
      <c r="D72" s="71" t="s">
        <v>60</v>
      </c>
      <c r="E72" s="10" t="s">
        <v>161</v>
      </c>
      <c r="F72" s="72" t="s">
        <v>166</v>
      </c>
      <c r="G72" s="164" t="s">
        <v>322</v>
      </c>
      <c r="H72" s="164" t="s">
        <v>322</v>
      </c>
      <c r="I72" s="164" t="s">
        <v>322</v>
      </c>
      <c r="J72" s="18" t="s">
        <v>271</v>
      </c>
      <c r="K72" s="76" t="s">
        <v>272</v>
      </c>
      <c r="L72" s="18" t="s">
        <v>39</v>
      </c>
      <c r="M72" s="7" t="s">
        <v>39</v>
      </c>
      <c r="N72" s="7" t="s">
        <v>39</v>
      </c>
      <c r="O72" s="3"/>
      <c r="P72" s="12"/>
    </row>
    <row r="73" spans="2:16" ht="33" x14ac:dyDescent="0.3">
      <c r="B73" s="89">
        <v>58</v>
      </c>
      <c r="C73" s="34" t="s">
        <v>287</v>
      </c>
      <c r="D73" s="16" t="s">
        <v>61</v>
      </c>
      <c r="E73" s="10" t="s">
        <v>162</v>
      </c>
      <c r="F73" s="8" t="s">
        <v>39</v>
      </c>
      <c r="G73" s="164" t="s">
        <v>322</v>
      </c>
      <c r="H73" s="164" t="s">
        <v>322</v>
      </c>
      <c r="I73" s="164" t="s">
        <v>322</v>
      </c>
      <c r="J73" s="142" t="s">
        <v>302</v>
      </c>
      <c r="K73" s="143" t="s">
        <v>293</v>
      </c>
      <c r="L73" s="147" t="s">
        <v>304</v>
      </c>
      <c r="M73" s="148" t="s">
        <v>305</v>
      </c>
      <c r="N73" s="149" t="s">
        <v>306</v>
      </c>
      <c r="O73" s="3"/>
      <c r="P73" s="12" t="s">
        <v>206</v>
      </c>
    </row>
    <row r="74" spans="2:16" ht="33" x14ac:dyDescent="0.3">
      <c r="B74" s="17">
        <v>59</v>
      </c>
      <c r="C74" s="101" t="s">
        <v>287</v>
      </c>
      <c r="D74" s="71" t="s">
        <v>63</v>
      </c>
      <c r="E74" s="10" t="s">
        <v>163</v>
      </c>
      <c r="F74" s="8" t="s">
        <v>39</v>
      </c>
      <c r="G74" s="164" t="s">
        <v>322</v>
      </c>
      <c r="H74" s="164" t="s">
        <v>322</v>
      </c>
      <c r="I74" s="164" t="s">
        <v>322</v>
      </c>
      <c r="J74" s="18" t="s">
        <v>271</v>
      </c>
      <c r="K74" s="76" t="s">
        <v>272</v>
      </c>
      <c r="L74" s="18" t="s">
        <v>39</v>
      </c>
      <c r="M74" s="7" t="s">
        <v>39</v>
      </c>
      <c r="N74" s="7" t="s">
        <v>39</v>
      </c>
      <c r="O74" s="111"/>
      <c r="P74" s="12"/>
    </row>
    <row r="75" spans="2:16" x14ac:dyDescent="0.3">
      <c r="B75" s="19">
        <v>60</v>
      </c>
      <c r="C75" s="92" t="s">
        <v>288</v>
      </c>
      <c r="D75" s="68" t="s">
        <v>145</v>
      </c>
      <c r="E75" s="182" t="s">
        <v>164</v>
      </c>
      <c r="F75" s="183"/>
      <c r="G75" s="166" t="s">
        <v>363</v>
      </c>
      <c r="H75" s="166"/>
      <c r="I75" s="166"/>
      <c r="J75" s="19" t="s">
        <v>199</v>
      </c>
      <c r="K75" s="78"/>
      <c r="L75" s="130" t="s">
        <v>199</v>
      </c>
      <c r="M75" s="123"/>
      <c r="N75" s="68"/>
      <c r="O75" s="111"/>
      <c r="P75" s="12"/>
    </row>
    <row r="76" spans="2:16" x14ac:dyDescent="0.3">
      <c r="B76" s="89">
        <v>61</v>
      </c>
      <c r="C76" s="34" t="s">
        <v>287</v>
      </c>
      <c r="D76" s="16" t="s">
        <v>47</v>
      </c>
      <c r="E76" s="71" t="s">
        <v>165</v>
      </c>
      <c r="F76" s="8" t="s">
        <v>39</v>
      </c>
      <c r="G76" s="159" t="s">
        <v>364</v>
      </c>
      <c r="H76" s="159" t="s">
        <v>365</v>
      </c>
      <c r="I76" s="159" t="s">
        <v>333</v>
      </c>
      <c r="J76" s="55" t="s">
        <v>19</v>
      </c>
      <c r="K76" s="77" t="s">
        <v>20</v>
      </c>
      <c r="L76" s="124" t="s">
        <v>205</v>
      </c>
      <c r="M76" s="117" t="s">
        <v>192</v>
      </c>
      <c r="N76" s="34" t="s">
        <v>21</v>
      </c>
      <c r="O76" s="101" t="s">
        <v>203</v>
      </c>
      <c r="P76" s="12" t="s">
        <v>207</v>
      </c>
    </row>
    <row r="77" spans="2:16" ht="49.5" x14ac:dyDescent="0.3">
      <c r="B77" s="89">
        <v>62</v>
      </c>
      <c r="C77" s="34" t="s">
        <v>287</v>
      </c>
      <c r="D77" s="16" t="s">
        <v>46</v>
      </c>
      <c r="E77" s="10" t="s">
        <v>167</v>
      </c>
      <c r="F77" s="8" t="s">
        <v>39</v>
      </c>
      <c r="G77" s="159" t="s">
        <v>366</v>
      </c>
      <c r="H77" s="159" t="s">
        <v>365</v>
      </c>
      <c r="I77" s="159" t="s">
        <v>325</v>
      </c>
      <c r="J77" s="142" t="s">
        <v>36</v>
      </c>
      <c r="K77" s="143" t="s">
        <v>293</v>
      </c>
      <c r="L77" s="144" t="s">
        <v>185</v>
      </c>
      <c r="M77" s="145" t="s">
        <v>201</v>
      </c>
      <c r="N77" s="146" t="s">
        <v>27</v>
      </c>
      <c r="O77" s="113"/>
      <c r="P77" s="12" t="s">
        <v>206</v>
      </c>
    </row>
    <row r="78" spans="2:16" x14ac:dyDescent="0.3">
      <c r="B78" s="19">
        <v>63</v>
      </c>
      <c r="C78" s="92" t="s">
        <v>282</v>
      </c>
      <c r="D78" s="68" t="s">
        <v>139</v>
      </c>
      <c r="E78" s="182" t="s">
        <v>118</v>
      </c>
      <c r="F78" s="183"/>
      <c r="G78" s="166"/>
      <c r="H78" s="166"/>
      <c r="I78" s="166"/>
      <c r="J78" s="19"/>
      <c r="K78" s="78"/>
      <c r="L78" s="19"/>
      <c r="M78" s="68"/>
      <c r="N78" s="68"/>
      <c r="O78" s="15"/>
      <c r="P78" s="12"/>
    </row>
    <row r="79" spans="2:16" ht="17.25" thickBot="1" x14ac:dyDescent="0.35">
      <c r="B79" s="20">
        <v>64</v>
      </c>
      <c r="C79" s="93" t="s">
        <v>282</v>
      </c>
      <c r="D79" s="69" t="s">
        <v>91</v>
      </c>
      <c r="E79" s="177" t="s">
        <v>101</v>
      </c>
      <c r="F79" s="178"/>
      <c r="G79" s="172"/>
      <c r="H79" s="172"/>
      <c r="I79" s="172"/>
      <c r="J79" s="20"/>
      <c r="K79" s="82"/>
      <c r="L79" s="20"/>
      <c r="M79" s="69"/>
      <c r="N79" s="69"/>
      <c r="O79" s="33"/>
      <c r="P79" s="24"/>
    </row>
    <row r="83" spans="5:14" x14ac:dyDescent="0.3">
      <c r="J83" s="150" t="s">
        <v>314</v>
      </c>
      <c r="K83" s="151" t="s">
        <v>20</v>
      </c>
      <c r="L83" s="152" t="s">
        <v>315</v>
      </c>
      <c r="M83" s="153" t="s">
        <v>316</v>
      </c>
      <c r="N83" s="154" t="s">
        <v>21</v>
      </c>
    </row>
    <row r="84" spans="5:14" x14ac:dyDescent="0.3">
      <c r="E84" s="1"/>
      <c r="F84" s="1"/>
      <c r="J84" s="142" t="s">
        <v>307</v>
      </c>
      <c r="K84" s="143" t="s">
        <v>293</v>
      </c>
      <c r="L84" s="147" t="s">
        <v>303</v>
      </c>
      <c r="M84" s="148" t="s">
        <v>305</v>
      </c>
      <c r="N84" s="149" t="s">
        <v>306</v>
      </c>
    </row>
    <row r="85" spans="5:14" x14ac:dyDescent="0.3">
      <c r="E85" s="1"/>
      <c r="F85" s="1"/>
      <c r="J85" s="150" t="s">
        <v>213</v>
      </c>
      <c r="K85" s="143" t="s">
        <v>296</v>
      </c>
      <c r="L85" s="152" t="s">
        <v>310</v>
      </c>
      <c r="M85" s="153" t="s">
        <v>280</v>
      </c>
      <c r="N85" s="154" t="s">
        <v>175</v>
      </c>
    </row>
    <row r="86" spans="5:14" x14ac:dyDescent="0.3">
      <c r="E86" s="1"/>
      <c r="F86" s="1"/>
      <c r="J86" s="142" t="s">
        <v>302</v>
      </c>
      <c r="K86" s="143" t="s">
        <v>293</v>
      </c>
      <c r="L86" s="147" t="s">
        <v>304</v>
      </c>
      <c r="M86" s="148" t="s">
        <v>305</v>
      </c>
      <c r="N86" s="149" t="s">
        <v>306</v>
      </c>
    </row>
    <row r="87" spans="5:14" x14ac:dyDescent="0.3">
      <c r="E87" s="1"/>
      <c r="F87" s="1"/>
      <c r="J87" s="150" t="s">
        <v>214</v>
      </c>
      <c r="K87" s="151" t="s">
        <v>20</v>
      </c>
      <c r="L87" s="152" t="s">
        <v>212</v>
      </c>
      <c r="M87" s="153" t="s">
        <v>182</v>
      </c>
      <c r="N87" s="154" t="s">
        <v>21</v>
      </c>
    </row>
    <row r="88" spans="5:14" x14ac:dyDescent="0.3">
      <c r="E88" s="1"/>
      <c r="F88" s="1"/>
      <c r="J88" s="142" t="s">
        <v>36</v>
      </c>
      <c r="K88" s="143" t="s">
        <v>293</v>
      </c>
      <c r="L88" s="144" t="s">
        <v>185</v>
      </c>
      <c r="M88" s="145" t="s">
        <v>201</v>
      </c>
      <c r="N88" s="146" t="s">
        <v>27</v>
      </c>
    </row>
    <row r="89" spans="5:14" x14ac:dyDescent="0.3">
      <c r="E89" s="1"/>
      <c r="F89" s="1"/>
    </row>
    <row r="90" spans="5:14" x14ac:dyDescent="0.3">
      <c r="E90" s="1"/>
      <c r="F90" s="1"/>
    </row>
    <row r="91" spans="5:14" x14ac:dyDescent="0.3">
      <c r="E91" s="1"/>
      <c r="F91" s="1"/>
    </row>
    <row r="92" spans="5:14" x14ac:dyDescent="0.3">
      <c r="E92" s="1"/>
      <c r="F92" s="1"/>
    </row>
    <row r="93" spans="5:14" x14ac:dyDescent="0.3">
      <c r="E93" s="1"/>
      <c r="F93" s="1"/>
    </row>
  </sheetData>
  <autoFilter ref="B15:P79"/>
  <mergeCells count="24">
    <mergeCell ref="B14:C14"/>
    <mergeCell ref="B3:C3"/>
    <mergeCell ref="B4:C4"/>
    <mergeCell ref="B5:C5"/>
    <mergeCell ref="B6:C6"/>
    <mergeCell ref="B7:C7"/>
    <mergeCell ref="D14:D15"/>
    <mergeCell ref="E14:F14"/>
    <mergeCell ref="J14:K14"/>
    <mergeCell ref="E16:F16"/>
    <mergeCell ref="E22:F22"/>
    <mergeCell ref="G14:I14"/>
    <mergeCell ref="E79:F79"/>
    <mergeCell ref="L14:P14"/>
    <mergeCell ref="E62:F62"/>
    <mergeCell ref="E63:F63"/>
    <mergeCell ref="E75:F75"/>
    <mergeCell ref="E78:F78"/>
    <mergeCell ref="E46:F46"/>
    <mergeCell ref="E47:F47"/>
    <mergeCell ref="E27:F27"/>
    <mergeCell ref="E28:F28"/>
    <mergeCell ref="E33:F33"/>
    <mergeCell ref="E34:F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1"/>
  <sheetViews>
    <sheetView topLeftCell="A13" workbookViewId="0">
      <selection activeCell="F35" sqref="F35"/>
    </sheetView>
  </sheetViews>
  <sheetFormatPr defaultRowHeight="16.5" x14ac:dyDescent="0.3"/>
  <cols>
    <col min="2" max="2" width="7.625" customWidth="1"/>
    <col min="3" max="3" width="7.875" customWidth="1"/>
    <col min="4" max="4" width="22.125" bestFit="1" customWidth="1"/>
    <col min="5" max="5" width="21.25" bestFit="1" customWidth="1"/>
    <col min="6" max="9" width="13.625" customWidth="1"/>
    <col min="10" max="10" width="6.125" customWidth="1"/>
    <col min="11" max="11" width="90.75" bestFit="1" customWidth="1"/>
  </cols>
  <sheetData>
    <row r="2" spans="2:11" x14ac:dyDescent="0.3">
      <c r="B2" s="54" t="s">
        <v>235</v>
      </c>
    </row>
    <row r="3" spans="2:11" x14ac:dyDescent="0.3">
      <c r="C3" t="s">
        <v>270</v>
      </c>
    </row>
    <row r="4" spans="2:11" x14ac:dyDescent="0.3">
      <c r="C4" t="s">
        <v>241</v>
      </c>
    </row>
    <row r="5" spans="2:11" x14ac:dyDescent="0.3">
      <c r="C5" t="s">
        <v>258</v>
      </c>
    </row>
    <row r="6" spans="2:11" ht="17.25" thickBot="1" x14ac:dyDescent="0.35">
      <c r="C6" s="54" t="s">
        <v>243</v>
      </c>
    </row>
    <row r="7" spans="2:11" x14ac:dyDescent="0.3">
      <c r="D7" s="45"/>
      <c r="E7" s="52" t="s">
        <v>242</v>
      </c>
      <c r="F7" s="52" t="s">
        <v>237</v>
      </c>
      <c r="G7" s="52" t="s">
        <v>260</v>
      </c>
      <c r="H7" s="52" t="s">
        <v>236</v>
      </c>
      <c r="I7" s="52" t="s">
        <v>261</v>
      </c>
      <c r="J7" s="52" t="s">
        <v>244</v>
      </c>
      <c r="K7" s="53" t="s">
        <v>245</v>
      </c>
    </row>
    <row r="8" spans="2:11" x14ac:dyDescent="0.3">
      <c r="D8" s="58" t="s">
        <v>216</v>
      </c>
      <c r="E8" s="48">
        <v>8000000</v>
      </c>
      <c r="F8" s="48">
        <v>8000000</v>
      </c>
      <c r="G8" s="48">
        <v>8000000</v>
      </c>
      <c r="H8" s="48">
        <v>8000000</v>
      </c>
      <c r="I8" s="48">
        <v>8000000</v>
      </c>
      <c r="J8" s="48" t="s">
        <v>225</v>
      </c>
      <c r="K8" s="49" t="s">
        <v>238</v>
      </c>
    </row>
    <row r="9" spans="2:11" x14ac:dyDescent="0.3">
      <c r="D9" s="58" t="s">
        <v>217</v>
      </c>
      <c r="E9" s="48">
        <v>2</v>
      </c>
      <c r="F9" s="48">
        <v>2</v>
      </c>
      <c r="G9" s="48">
        <v>2</v>
      </c>
      <c r="H9" s="48">
        <v>1</v>
      </c>
      <c r="I9" s="48">
        <v>2</v>
      </c>
      <c r="J9" s="48"/>
      <c r="K9" s="49"/>
    </row>
    <row r="10" spans="2:11" x14ac:dyDescent="0.3">
      <c r="D10" s="58" t="s">
        <v>219</v>
      </c>
      <c r="E10" s="48">
        <f>E8/E9</f>
        <v>4000000</v>
      </c>
      <c r="F10" s="48">
        <f>F8/F9</f>
        <v>4000000</v>
      </c>
      <c r="G10" s="48">
        <f>G8/G9</f>
        <v>4000000</v>
      </c>
      <c r="H10" s="48">
        <f>H8/H9</f>
        <v>8000000</v>
      </c>
      <c r="I10" s="48">
        <f>I8/I9</f>
        <v>4000000</v>
      </c>
      <c r="J10" s="48" t="s">
        <v>225</v>
      </c>
      <c r="K10" s="49" t="s">
        <v>239</v>
      </c>
    </row>
    <row r="11" spans="2:11" x14ac:dyDescent="0.3">
      <c r="D11" s="58" t="s">
        <v>218</v>
      </c>
      <c r="E11" s="48">
        <v>12</v>
      </c>
      <c r="F11" s="48">
        <v>12</v>
      </c>
      <c r="G11" s="48">
        <v>12</v>
      </c>
      <c r="H11" s="48">
        <v>6</v>
      </c>
      <c r="I11" s="48">
        <v>12</v>
      </c>
      <c r="J11" s="48"/>
      <c r="K11" s="49"/>
    </row>
    <row r="12" spans="2:11" x14ac:dyDescent="0.3">
      <c r="D12" s="58" t="s">
        <v>220</v>
      </c>
      <c r="E12" s="48">
        <f>E10*E11</f>
        <v>48000000</v>
      </c>
      <c r="F12" s="48">
        <f>F10*F11</f>
        <v>48000000</v>
      </c>
      <c r="G12" s="48">
        <f>G10*G11</f>
        <v>48000000</v>
      </c>
      <c r="H12" s="48">
        <f>H10*H11</f>
        <v>48000000</v>
      </c>
      <c r="I12" s="48">
        <f>I10*I11</f>
        <v>48000000</v>
      </c>
      <c r="J12" s="48" t="s">
        <v>225</v>
      </c>
      <c r="K12" s="49" t="s">
        <v>240</v>
      </c>
    </row>
    <row r="13" spans="2:11" x14ac:dyDescent="0.3">
      <c r="D13" s="58" t="s">
        <v>221</v>
      </c>
      <c r="E13" s="48">
        <v>1</v>
      </c>
      <c r="F13" s="48">
        <v>1</v>
      </c>
      <c r="G13" s="48">
        <v>1</v>
      </c>
      <c r="H13" s="48">
        <v>1</v>
      </c>
      <c r="I13" s="48">
        <v>1</v>
      </c>
      <c r="J13" s="48"/>
      <c r="K13" s="49"/>
    </row>
    <row r="14" spans="2:11" ht="17.25" thickBot="1" x14ac:dyDescent="0.35">
      <c r="D14" s="59" t="s">
        <v>222</v>
      </c>
      <c r="E14" s="50">
        <f>E12/E13</f>
        <v>48000000</v>
      </c>
      <c r="F14" s="50">
        <f>F12/F13</f>
        <v>48000000</v>
      </c>
      <c r="G14" s="50">
        <f>G12/G13</f>
        <v>48000000</v>
      </c>
      <c r="H14" s="50">
        <f>H12/H13</f>
        <v>48000000</v>
      </c>
      <c r="I14" s="50">
        <f>I12/I13</f>
        <v>48000000</v>
      </c>
      <c r="J14" s="50" t="s">
        <v>225</v>
      </c>
      <c r="K14" s="51"/>
    </row>
    <row r="16" spans="2:11" x14ac:dyDescent="0.3">
      <c r="C16" s="54" t="s">
        <v>246</v>
      </c>
    </row>
    <row r="17" spans="2:12" ht="17.25" thickBot="1" x14ac:dyDescent="0.35">
      <c r="C17" s="54" t="s">
        <v>247</v>
      </c>
    </row>
    <row r="18" spans="2:12" x14ac:dyDescent="0.3">
      <c r="D18" s="56" t="s">
        <v>215</v>
      </c>
      <c r="E18" s="46">
        <v>1</v>
      </c>
      <c r="F18" s="46">
        <v>1</v>
      </c>
      <c r="G18" s="46">
        <v>1</v>
      </c>
      <c r="H18" s="46">
        <v>4</v>
      </c>
      <c r="I18" s="46">
        <v>1</v>
      </c>
      <c r="J18" s="46"/>
      <c r="K18" s="47"/>
    </row>
    <row r="19" spans="2:12" x14ac:dyDescent="0.3">
      <c r="D19" s="57" t="s">
        <v>223</v>
      </c>
      <c r="E19" s="48">
        <f>E14/E18</f>
        <v>48000000</v>
      </c>
      <c r="F19" s="48">
        <f>F14/F18</f>
        <v>48000000</v>
      </c>
      <c r="G19" s="48">
        <f>G14/G18</f>
        <v>48000000</v>
      </c>
      <c r="H19" s="48">
        <f>H14/H18</f>
        <v>12000000</v>
      </c>
      <c r="I19" s="48">
        <f>I14/I18</f>
        <v>48000000</v>
      </c>
      <c r="J19" s="48" t="s">
        <v>225</v>
      </c>
      <c r="K19" s="49" t="s">
        <v>230</v>
      </c>
    </row>
    <row r="20" spans="2:12" x14ac:dyDescent="0.3">
      <c r="D20" s="58" t="s">
        <v>224</v>
      </c>
      <c r="E20" s="48">
        <v>1</v>
      </c>
      <c r="F20" s="48">
        <v>1</v>
      </c>
      <c r="G20" s="48">
        <v>1</v>
      </c>
      <c r="H20" s="48">
        <v>2</v>
      </c>
      <c r="I20" s="48">
        <v>1</v>
      </c>
      <c r="J20" s="48"/>
      <c r="K20" s="12" t="s">
        <v>248</v>
      </c>
    </row>
    <row r="21" spans="2:12" ht="17.25" thickBot="1" x14ac:dyDescent="0.35">
      <c r="D21" s="59" t="s">
        <v>262</v>
      </c>
      <c r="E21" s="50">
        <f>E19*E20</f>
        <v>48000000</v>
      </c>
      <c r="F21" s="50">
        <f>F19*F20</f>
        <v>48000000</v>
      </c>
      <c r="G21" s="50">
        <f>G19*G20</f>
        <v>48000000</v>
      </c>
      <c r="H21" s="50">
        <f>H19*H20</f>
        <v>24000000</v>
      </c>
      <c r="I21" s="50">
        <f>I19*I20</f>
        <v>48000000</v>
      </c>
      <c r="J21" s="50" t="s">
        <v>225</v>
      </c>
      <c r="K21" s="51" t="s">
        <v>231</v>
      </c>
      <c r="L21" t="s">
        <v>226</v>
      </c>
    </row>
    <row r="23" spans="2:12" x14ac:dyDescent="0.3">
      <c r="B23" s="54" t="s">
        <v>251</v>
      </c>
    </row>
    <row r="24" spans="2:12" x14ac:dyDescent="0.3">
      <c r="B24" s="54"/>
      <c r="C24" t="s">
        <v>259</v>
      </c>
    </row>
    <row r="25" spans="2:12" ht="17.25" thickBot="1" x14ac:dyDescent="0.35">
      <c r="C25" s="54" t="s">
        <v>249</v>
      </c>
    </row>
    <row r="26" spans="2:12" x14ac:dyDescent="0.3">
      <c r="D26" s="56" t="s">
        <v>227</v>
      </c>
      <c r="E26" s="46">
        <v>16000000</v>
      </c>
      <c r="F26" s="46">
        <v>16000000</v>
      </c>
      <c r="G26" s="46">
        <v>8000000</v>
      </c>
      <c r="H26" s="46">
        <v>8000000</v>
      </c>
      <c r="I26" s="46">
        <v>1000000</v>
      </c>
      <c r="J26" s="46" t="s">
        <v>225</v>
      </c>
      <c r="K26" s="47" t="s">
        <v>228</v>
      </c>
    </row>
    <row r="27" spans="2:12" ht="17.25" thickBot="1" x14ac:dyDescent="0.35">
      <c r="D27" s="60" t="s">
        <v>229</v>
      </c>
      <c r="E27" s="50">
        <f>(E21/E26)-1</f>
        <v>2</v>
      </c>
      <c r="F27" s="50">
        <f>(F21/F26)-1</f>
        <v>2</v>
      </c>
      <c r="G27" s="50">
        <f>(G21/G26)-1</f>
        <v>5</v>
      </c>
      <c r="H27" s="50">
        <f>(H21/H26)-1</f>
        <v>2</v>
      </c>
      <c r="I27" s="50">
        <f>(I21/I26)-1</f>
        <v>47</v>
      </c>
      <c r="J27" s="50"/>
      <c r="K27" s="62" t="s">
        <v>263</v>
      </c>
    </row>
    <row r="28" spans="2:12" x14ac:dyDescent="0.3">
      <c r="D28" s="44"/>
    </row>
    <row r="29" spans="2:12" ht="17.25" thickBot="1" x14ac:dyDescent="0.35">
      <c r="C29" s="54" t="s">
        <v>250</v>
      </c>
      <c r="D29" s="44"/>
    </row>
    <row r="30" spans="2:12" x14ac:dyDescent="0.3">
      <c r="D30" s="56" t="s">
        <v>232</v>
      </c>
      <c r="E30" s="46">
        <v>24000</v>
      </c>
      <c r="F30" s="46">
        <v>80000</v>
      </c>
      <c r="G30" s="46">
        <v>80000</v>
      </c>
      <c r="H30" s="46">
        <v>80000</v>
      </c>
      <c r="I30" s="46">
        <v>80000</v>
      </c>
      <c r="J30" s="46" t="s">
        <v>225</v>
      </c>
      <c r="K30" s="47"/>
    </row>
    <row r="31" spans="2:12" x14ac:dyDescent="0.3">
      <c r="D31" s="57" t="s">
        <v>252</v>
      </c>
      <c r="E31" s="48">
        <f>INT(E26/E30-1)</f>
        <v>665</v>
      </c>
      <c r="F31" s="48">
        <f>INT(F26/F30-1)</f>
        <v>199</v>
      </c>
      <c r="G31" s="48">
        <f>INT(G26/G30-1)</f>
        <v>99</v>
      </c>
      <c r="H31" s="48">
        <f>INT(H26/H30-1)</f>
        <v>99</v>
      </c>
      <c r="I31" s="48">
        <f>INT(I26/I30-1)</f>
        <v>11</v>
      </c>
      <c r="J31" s="48"/>
      <c r="K31" s="63" t="s">
        <v>264</v>
      </c>
    </row>
    <row r="32" spans="2:12" x14ac:dyDescent="0.3">
      <c r="D32" s="57" t="s">
        <v>253</v>
      </c>
      <c r="E32" s="61">
        <f>E26/(65535+1)</f>
        <v>244.140625</v>
      </c>
      <c r="F32" s="61">
        <f>F26/(65535+1)</f>
        <v>244.140625</v>
      </c>
      <c r="G32" s="61">
        <f>G26/(65535+1)</f>
        <v>122.0703125</v>
      </c>
      <c r="H32" s="61">
        <f>H26/(65535+1)</f>
        <v>122.0703125</v>
      </c>
      <c r="I32" s="61">
        <f>I26/(65535+1)</f>
        <v>15.2587890625</v>
      </c>
      <c r="J32" s="48" t="s">
        <v>225</v>
      </c>
      <c r="K32" s="49" t="s">
        <v>254</v>
      </c>
    </row>
    <row r="33" spans="4:11" x14ac:dyDescent="0.3">
      <c r="D33" s="57" t="s">
        <v>255</v>
      </c>
      <c r="E33" s="61">
        <f>E26/(0+1)</f>
        <v>16000000</v>
      </c>
      <c r="F33" s="61">
        <f>F26/(0+1)</f>
        <v>16000000</v>
      </c>
      <c r="G33" s="61">
        <f>G26/(0+1)</f>
        <v>8000000</v>
      </c>
      <c r="H33" s="61">
        <f>H26/(0+1)</f>
        <v>8000000</v>
      </c>
      <c r="I33" s="61">
        <f>I26/(0+1)</f>
        <v>1000000</v>
      </c>
      <c r="J33" s="48" t="s">
        <v>225</v>
      </c>
      <c r="K33" s="49" t="s">
        <v>256</v>
      </c>
    </row>
    <row r="34" spans="4:11" x14ac:dyDescent="0.3">
      <c r="D34" s="57" t="s">
        <v>233</v>
      </c>
      <c r="E34" s="48">
        <v>50</v>
      </c>
      <c r="F34" s="48">
        <v>50</v>
      </c>
      <c r="G34" s="48">
        <v>50</v>
      </c>
      <c r="H34" s="48">
        <v>50</v>
      </c>
      <c r="I34" s="48">
        <v>50</v>
      </c>
      <c r="J34" s="48" t="s">
        <v>234</v>
      </c>
      <c r="K34" s="49"/>
    </row>
    <row r="35" spans="4:11" ht="17.25" thickBot="1" x14ac:dyDescent="0.35">
      <c r="D35" s="60" t="s">
        <v>87</v>
      </c>
      <c r="E35" s="50">
        <f>INT(E31*E34/100)</f>
        <v>332</v>
      </c>
      <c r="F35" s="50">
        <f>INT(F31*F34/100)</f>
        <v>99</v>
      </c>
      <c r="G35" s="50">
        <f>INT(G31*G34/100)</f>
        <v>49</v>
      </c>
      <c r="H35" s="50">
        <f>INT(H31*H34/100)</f>
        <v>49</v>
      </c>
      <c r="I35" s="50">
        <f>INT(I31*I34/100)</f>
        <v>5</v>
      </c>
      <c r="J35" s="50"/>
      <c r="K35" s="62" t="s">
        <v>257</v>
      </c>
    </row>
    <row r="36" spans="4:11" x14ac:dyDescent="0.3">
      <c r="F36">
        <f>1/F30*1000</f>
        <v>1.2500000000000001E-2</v>
      </c>
    </row>
    <row r="39" spans="4:11" x14ac:dyDescent="0.3">
      <c r="F39">
        <f>1/F8*1000</f>
        <v>1.25E-4</v>
      </c>
    </row>
    <row r="41" spans="4:11" x14ac:dyDescent="0.3">
      <c r="F41">
        <f>F36/F39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15" sqref="Q15"/>
    </sheetView>
  </sheetViews>
  <sheetFormatPr defaultRowHeight="16.5" x14ac:dyDescent="0.3"/>
  <sheetData/>
  <phoneticPr fontId="1" type="noConversion"/>
  <pageMargins left="0.7" right="0.7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Pipette V1.0</vt:lpstr>
      <vt:lpstr>TIMER</vt:lpstr>
      <vt:lpstr>Sheet1</vt:lpstr>
      <vt:lpstr>'Pipette V1.0'!_FilterDatabase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2018-07-21T08:02:31Z</dcterms:modified>
</cp:coreProperties>
</file>