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735" yWindow="1890" windowWidth="28800" windowHeight="12060" activeTab="2"/>
  </bookViews>
  <sheets>
    <sheet name="전체 비용 List" sheetId="9" r:id="rId1"/>
    <sheet name="HW 개발비" sheetId="15" r:id="rId2"/>
    <sheet name="SW 개발비" sheetId="7" r:id="rId3"/>
    <sheet name="Transformer" sheetId="1" r:id="rId4"/>
    <sheet name="0314" sheetId="8" r:id="rId5"/>
    <sheet name="0403" sheetId="10" r:id="rId6"/>
    <sheet name="0409" sheetId="12" r:id="rId7"/>
    <sheet name="0420" sheetId="13" r:id="rId8"/>
    <sheet name="부품 list" sheetId="14" r:id="rId9"/>
    <sheet name="작업비" sheetId="11" r:id="rId10"/>
    <sheet name="0508" sheetId="16" r:id="rId11"/>
  </sheets>
  <definedNames>
    <definedName name="_xlnm._FilterDatabase" localSheetId="4">'0314'!$B$4:$F$4</definedName>
  </definedNames>
  <calcPr calcId="152511"/>
</workbook>
</file>

<file path=xl/calcChain.xml><?xml version="1.0" encoding="utf-8"?>
<calcChain xmlns="http://schemas.openxmlformats.org/spreadsheetml/2006/main">
  <c r="J9" i="16" l="1"/>
  <c r="J11" i="16" l="1"/>
  <c r="J10" i="16"/>
  <c r="J8" i="16"/>
  <c r="J7" i="16"/>
  <c r="J6" i="16"/>
  <c r="J20" i="16"/>
  <c r="J21" i="16"/>
  <c r="H21" i="16"/>
  <c r="H20" i="16"/>
  <c r="J23" i="16" l="1"/>
  <c r="J24" i="16" s="1"/>
  <c r="J4" i="16"/>
  <c r="J5" i="16"/>
  <c r="J15" i="16"/>
  <c r="J16" i="16"/>
  <c r="I16" i="15" l="1"/>
  <c r="I15" i="15"/>
  <c r="P41" i="11"/>
  <c r="P40" i="11"/>
  <c r="O42" i="11" s="1"/>
  <c r="P34" i="11"/>
  <c r="P35" i="11" s="1"/>
  <c r="P36" i="11" l="1"/>
  <c r="P37" i="11" s="1"/>
  <c r="P27" i="11"/>
  <c r="P26" i="11"/>
  <c r="O28" i="11" s="1"/>
  <c r="P20" i="11"/>
  <c r="P21" i="11" s="1"/>
  <c r="I14" i="15"/>
  <c r="I13" i="15"/>
  <c r="P22" i="11" l="1"/>
  <c r="P23" i="11"/>
  <c r="I12" i="15"/>
  <c r="P13" i="11"/>
  <c r="P6" i="11"/>
  <c r="P8" i="11" s="1"/>
  <c r="I11" i="15"/>
  <c r="F5" i="9"/>
  <c r="P7" i="11" l="1"/>
  <c r="P9" i="11" s="1"/>
  <c r="P12" i="11" s="1"/>
  <c r="O14" i="11" s="1"/>
  <c r="N6" i="15"/>
  <c r="O6" i="15" s="1"/>
  <c r="R6" i="15" s="1"/>
  <c r="E5" i="9"/>
  <c r="D5" i="9"/>
  <c r="I9" i="15"/>
  <c r="I10" i="15"/>
  <c r="I8" i="15" l="1"/>
  <c r="I7" i="15"/>
  <c r="I6" i="15"/>
  <c r="I5" i="15"/>
  <c r="E12" i="7" l="1"/>
  <c r="F12" i="7" s="1"/>
  <c r="I12" i="7" s="1"/>
  <c r="E11" i="7"/>
  <c r="F11" i="7" s="1"/>
  <c r="I11" i="7" s="1"/>
  <c r="E5" i="7"/>
  <c r="F5" i="7" s="1"/>
  <c r="I5" i="7" s="1"/>
  <c r="M49" i="14" l="1"/>
  <c r="M50" i="14"/>
  <c r="M53" i="14"/>
  <c r="M51" i="14"/>
  <c r="M48" i="14"/>
  <c r="M52" i="14"/>
  <c r="K41" i="14"/>
  <c r="K40" i="14"/>
  <c r="K11" i="14"/>
  <c r="K13" i="14"/>
  <c r="M34" i="14"/>
  <c r="M31" i="14"/>
  <c r="M32" i="14"/>
  <c r="M37" i="14"/>
  <c r="M36" i="14"/>
  <c r="M33" i="14"/>
  <c r="M35" i="14"/>
  <c r="M29" i="14"/>
  <c r="M28" i="14"/>
  <c r="F8" i="13" l="1"/>
  <c r="F7" i="13"/>
  <c r="E9" i="13" s="1"/>
  <c r="F4" i="13"/>
  <c r="J25" i="12" l="1"/>
  <c r="J24" i="12"/>
  <c r="J23" i="12"/>
  <c r="J22" i="12"/>
  <c r="J21" i="12"/>
  <c r="J20" i="12"/>
  <c r="J26" i="12" l="1"/>
  <c r="J27" i="12" s="1"/>
  <c r="J28" i="12" s="1"/>
  <c r="J8" i="12"/>
  <c r="J7" i="12"/>
  <c r="J6" i="12"/>
  <c r="J5" i="12"/>
  <c r="J4" i="12"/>
  <c r="J14" i="12" l="1"/>
  <c r="J15" i="12"/>
  <c r="J16" i="12" s="1"/>
  <c r="J31" i="12" s="1"/>
  <c r="F27" i="11"/>
  <c r="K13" i="11"/>
  <c r="F13" i="11"/>
  <c r="K6" i="11"/>
  <c r="K8" i="11" s="1"/>
  <c r="F26" i="11"/>
  <c r="F19" i="11"/>
  <c r="F21" i="11" s="1"/>
  <c r="F6" i="11"/>
  <c r="F7" i="11" s="1"/>
  <c r="F8" i="11" l="1"/>
  <c r="F9" i="11" s="1"/>
  <c r="E12" i="11" s="1"/>
  <c r="F12" i="11" s="1"/>
  <c r="E14" i="11" s="1"/>
  <c r="K7" i="11"/>
  <c r="K9" i="11" s="1"/>
  <c r="J12" i="11" s="1"/>
  <c r="K12" i="11" s="1"/>
  <c r="J14" i="11" s="1"/>
  <c r="F20" i="11"/>
  <c r="F22" i="11" s="1"/>
  <c r="E25" i="11" s="1"/>
  <c r="F25" i="11" s="1"/>
  <c r="E28" i="11" s="1"/>
  <c r="J38" i="10"/>
  <c r="J37" i="10"/>
  <c r="J32" i="10"/>
  <c r="J31" i="10"/>
  <c r="J24" i="10"/>
  <c r="J22" i="10"/>
  <c r="J21" i="10"/>
  <c r="J20" i="10"/>
  <c r="J19" i="10"/>
  <c r="J18" i="10"/>
  <c r="J17" i="10"/>
  <c r="J15" i="10"/>
  <c r="J14" i="10"/>
  <c r="J13" i="10"/>
  <c r="J11" i="10"/>
  <c r="J10" i="10"/>
  <c r="J9" i="10"/>
  <c r="J8" i="10"/>
  <c r="J7" i="10"/>
  <c r="J6" i="10"/>
  <c r="J5" i="10"/>
  <c r="J4" i="10"/>
  <c r="J3" i="10"/>
  <c r="J26" i="10" l="1"/>
  <c r="J52" i="10"/>
  <c r="J54" i="10" s="1"/>
  <c r="J55" i="10" s="1"/>
  <c r="J56" i="10" s="1"/>
  <c r="M25" i="8" l="1"/>
  <c r="M24" i="8"/>
  <c r="M23" i="8"/>
  <c r="M22" i="8"/>
  <c r="M21" i="8"/>
  <c r="M20" i="8"/>
  <c r="M19" i="8"/>
  <c r="M18" i="8"/>
  <c r="M17" i="8"/>
  <c r="M16" i="8"/>
  <c r="M15" i="8"/>
  <c r="M14" i="8"/>
  <c r="M13" i="8"/>
  <c r="M11" i="8"/>
  <c r="M10" i="8"/>
  <c r="M9" i="8"/>
  <c r="M8" i="8"/>
  <c r="M7" i="8"/>
  <c r="M6" i="8"/>
  <c r="M5" i="8"/>
  <c r="M12" i="8"/>
  <c r="M36" i="8"/>
  <c r="J36" i="8"/>
  <c r="H36" i="8"/>
  <c r="M35" i="8"/>
  <c r="J35" i="8"/>
  <c r="H35" i="8"/>
  <c r="M31" i="8"/>
  <c r="J31" i="8"/>
  <c r="H31" i="8"/>
  <c r="M38" i="8" l="1"/>
  <c r="J25" i="8" l="1"/>
  <c r="H25" i="8"/>
  <c r="J24" i="8"/>
  <c r="H24" i="8"/>
  <c r="J23" i="8"/>
  <c r="H23" i="8"/>
  <c r="J22" i="8"/>
  <c r="J21" i="8"/>
  <c r="H21" i="8"/>
  <c r="J20" i="8"/>
  <c r="H20" i="8"/>
  <c r="J19" i="8"/>
  <c r="H19" i="8"/>
  <c r="J18" i="8"/>
  <c r="H18" i="8"/>
  <c r="J17" i="8"/>
  <c r="H17" i="8"/>
  <c r="J16" i="8"/>
  <c r="H16" i="8"/>
  <c r="J15" i="8"/>
  <c r="J14" i="8"/>
  <c r="H14" i="8"/>
  <c r="J13" i="8"/>
  <c r="H13" i="8"/>
  <c r="J12" i="8"/>
  <c r="H12" i="8"/>
  <c r="J11" i="8"/>
  <c r="H11" i="8"/>
  <c r="J10" i="8"/>
  <c r="H10" i="8"/>
  <c r="J9" i="8"/>
  <c r="H9" i="8"/>
  <c r="J8" i="8"/>
  <c r="H8" i="8"/>
  <c r="J7" i="8"/>
  <c r="H7" i="8"/>
  <c r="J6" i="8"/>
  <c r="H6" i="8"/>
  <c r="J5" i="8"/>
  <c r="H5" i="8"/>
  <c r="M39" i="8" l="1"/>
  <c r="M40" i="8" s="1"/>
  <c r="H26" i="8"/>
  <c r="E6" i="7" l="1"/>
  <c r="F6" i="7" s="1"/>
  <c r="I6" i="7" s="1"/>
  <c r="O16" i="7"/>
  <c r="I31" i="7"/>
  <c r="E26" i="7"/>
  <c r="F26" i="7" s="1"/>
  <c r="M7" i="7"/>
  <c r="N7" i="7" s="1"/>
  <c r="E14" i="7"/>
  <c r="F14" i="7" s="1"/>
  <c r="I14" i="7" s="1"/>
  <c r="E13" i="7"/>
  <c r="F13" i="7" s="1"/>
  <c r="I13" i="7" s="1"/>
  <c r="E10" i="7"/>
  <c r="F10" i="7" s="1"/>
  <c r="I10" i="7" s="1"/>
  <c r="E9" i="7"/>
  <c r="F9" i="7" s="1"/>
  <c r="I9" i="7" s="1"/>
  <c r="E8" i="7"/>
  <c r="F8" i="7" s="1"/>
  <c r="I8" i="7" s="1"/>
  <c r="E7" i="7"/>
  <c r="F7" i="7" s="1"/>
  <c r="I7" i="7" s="1"/>
  <c r="I26" i="7" l="1"/>
  <c r="I29" i="1" l="1"/>
  <c r="I30" i="1" s="1"/>
  <c r="I31" i="1" l="1"/>
  <c r="I32" i="1" s="1"/>
  <c r="I20" i="1"/>
  <c r="I19" i="1"/>
  <c r="I18" i="1"/>
  <c r="I21" i="1" l="1"/>
  <c r="I22" i="1" s="1"/>
  <c r="I23" i="1" s="1"/>
  <c r="I12" i="1" l="1"/>
  <c r="I10" i="1"/>
  <c r="I5" i="1"/>
  <c r="I7" i="1"/>
  <c r="I11" i="1"/>
  <c r="I9" i="1"/>
  <c r="I8" i="1"/>
  <c r="I4" i="1"/>
  <c r="I13" i="1" l="1"/>
  <c r="I14" i="1" l="1"/>
  <c r="I15" i="1" s="1"/>
</calcChain>
</file>

<file path=xl/sharedStrings.xml><?xml version="1.0" encoding="utf-8"?>
<sst xmlns="http://schemas.openxmlformats.org/spreadsheetml/2006/main" count="1157" uniqueCount="444">
  <si>
    <t>Vendor</t>
  </si>
  <si>
    <t>Description</t>
  </si>
  <si>
    <t>220uF 16V ALUMINUM CAPACITORS 6.3pi</t>
  </si>
  <si>
    <t>MVG16VC220MF80</t>
  </si>
  <si>
    <t>Agency</t>
  </si>
  <si>
    <t>MOQ</t>
  </si>
  <si>
    <t>Cost[\]</t>
  </si>
  <si>
    <t>재고</t>
    <phoneticPr fontId="12" type="noConversion"/>
  </si>
  <si>
    <t>상품코드</t>
    <phoneticPr fontId="12" type="noConversion"/>
  </si>
  <si>
    <t>ICbanQ</t>
  </si>
  <si>
    <t>ICbanQ</t>
    <phoneticPr fontId="12" type="noConversion"/>
  </si>
  <si>
    <t xml:space="preserve">P002101847 </t>
    <phoneticPr fontId="12" type="noConversion"/>
  </si>
  <si>
    <t>NTD5802N</t>
  </si>
  <si>
    <t>CTX210607-R</t>
  </si>
  <si>
    <t>53398-0471</t>
    <phoneticPr fontId="12" type="noConversion"/>
  </si>
  <si>
    <t>50058-8000</t>
    <phoneticPr fontId="12" type="noConversion"/>
  </si>
  <si>
    <t>CRIMP TERMINAL 51021용 (1.25mm) AWG 28,30,32</t>
  </si>
  <si>
    <t>P_value</t>
  </si>
  <si>
    <t>Q'ty</t>
  </si>
  <si>
    <t>51021-0400</t>
    <phoneticPr fontId="12" type="noConversion"/>
  </si>
  <si>
    <t>구매수량</t>
    <phoneticPr fontId="12" type="noConversion"/>
  </si>
  <si>
    <t>1.25mm 4-Pin Housing, Female</t>
  </si>
  <si>
    <t>1.25mm 4-Pin SMD Straght 1A HEADER</t>
  </si>
  <si>
    <t>Power MOSFET 40V, Single N-Channel, 101A DPAK</t>
  </si>
  <si>
    <t>TRANSFORMER CCFL 6W</t>
  </si>
  <si>
    <t>Total</t>
    <phoneticPr fontId="12" type="noConversion"/>
  </si>
  <si>
    <t>P000740132</t>
    <phoneticPr fontId="12" type="noConversion"/>
  </si>
  <si>
    <t>P005634281</t>
    <phoneticPr fontId="12" type="noConversion"/>
  </si>
  <si>
    <t>CTX210609-R</t>
    <phoneticPr fontId="12" type="noConversion"/>
  </si>
  <si>
    <t>TRANSFORMER CCFL 6W 13V 11MA SMD Turn-R:100</t>
  </si>
  <si>
    <t>CTX210605-R</t>
    <phoneticPr fontId="12" type="noConversion"/>
  </si>
  <si>
    <t>P002058985</t>
    <phoneticPr fontId="12" type="noConversion"/>
  </si>
  <si>
    <t>P005831162</t>
    <phoneticPr fontId="12" type="noConversion"/>
  </si>
  <si>
    <t>P002058197</t>
    <phoneticPr fontId="12" type="noConversion"/>
  </si>
  <si>
    <t xml:space="preserve">P007073878 </t>
    <phoneticPr fontId="12" type="noConversion"/>
  </si>
  <si>
    <t>부가세</t>
    <phoneticPr fontId="12" type="noConversion"/>
  </si>
  <si>
    <t>부품 Total</t>
    <phoneticPr fontId="12" type="noConversion"/>
  </si>
  <si>
    <t>P007567011</t>
    <phoneticPr fontId="12" type="noConversion"/>
  </si>
  <si>
    <t>NVMFS5C450NL</t>
    <phoneticPr fontId="12" type="noConversion"/>
  </si>
  <si>
    <t>CAP TANT 220UF 16V 10% 2917</t>
    <phoneticPr fontId="12" type="noConversion"/>
  </si>
  <si>
    <t>P008221708</t>
    <phoneticPr fontId="12" type="noConversion"/>
  </si>
  <si>
    <t>장보고 재고 있음</t>
    <phoneticPr fontId="12" type="noConversion"/>
  </si>
  <si>
    <t>2/5일 구매</t>
    <phoneticPr fontId="12" type="noConversion"/>
  </si>
  <si>
    <t>T491D227K016AT</t>
    <phoneticPr fontId="12" type="noConversion"/>
  </si>
  <si>
    <t>재고 없음</t>
    <phoneticPr fontId="12" type="noConversion"/>
  </si>
  <si>
    <t xml:space="preserve">P007223445 </t>
    <phoneticPr fontId="12" type="noConversion"/>
  </si>
  <si>
    <t>2/8일 구매</t>
    <phoneticPr fontId="12" type="noConversion"/>
  </si>
  <si>
    <r>
      <t>CTX2106</t>
    </r>
    <r>
      <rPr>
        <sz val="11"/>
        <color theme="1"/>
        <rFont val="맑은 고딕"/>
        <family val="2"/>
        <charset val="129"/>
        <scheme val="minor"/>
      </rPr>
      <t>11</t>
    </r>
    <r>
      <rPr>
        <sz val="11"/>
        <color theme="1"/>
        <rFont val="맑은 고딕"/>
        <family val="2"/>
        <charset val="129"/>
        <scheme val="minor"/>
      </rPr>
      <t>-R</t>
    </r>
    <phoneticPr fontId="12" type="noConversion"/>
  </si>
  <si>
    <t>B180212004001</t>
    <phoneticPr fontId="12" type="noConversion"/>
  </si>
  <si>
    <t>주문번호</t>
    <phoneticPr fontId="12" type="noConversion"/>
  </si>
  <si>
    <t>2/12일 구매</t>
    <phoneticPr fontId="12" type="noConversion"/>
  </si>
  <si>
    <t>BZT52C5V1S</t>
  </si>
  <si>
    <t>Diodes</t>
  </si>
  <si>
    <t xml:space="preserve">DIODE, ZENER, 5.1V, 0.2W, SOD-323 </t>
  </si>
  <si>
    <t>P007475431</t>
  </si>
  <si>
    <t>LF용 포함 구매</t>
  </si>
  <si>
    <t>Transformer 하네스</t>
  </si>
  <si>
    <t>No</t>
  </si>
  <si>
    <t>V_Desc</t>
  </si>
  <si>
    <t>Cost</t>
  </si>
  <si>
    <t>필요수량</t>
  </si>
  <si>
    <t>구매수량</t>
  </si>
  <si>
    <t>구매금액</t>
  </si>
  <si>
    <t>ICBanQ</t>
  </si>
  <si>
    <t>Molex</t>
  </si>
  <si>
    <t>51021-0500</t>
  </si>
  <si>
    <t>1.25mm Pitch Housing, Female, 5-Pin</t>
  </si>
  <si>
    <t>P005634254</t>
  </si>
  <si>
    <t>09-50-1021</t>
  </si>
  <si>
    <t>3.96mm Pitch SPOX™ Crimp Housing, Female, with Friction Ramp, 2-Pin</t>
  </si>
  <si>
    <t>P005634535</t>
  </si>
  <si>
    <t>08-70-1031</t>
  </si>
  <si>
    <t>SPOX Crimp Terminal 5194, 18-24 AWG, Brass</t>
  </si>
  <si>
    <t xml:space="preserve">P005634546 </t>
  </si>
  <si>
    <t>GND 하네스</t>
  </si>
  <si>
    <t>NA645</t>
  </si>
  <si>
    <t>라이트컴</t>
  </si>
  <si>
    <t>Coms 컨넥터-DC파워 2.5Ø x 0.7(각형)</t>
  </si>
  <si>
    <t>P004707690</t>
  </si>
  <si>
    <t>악어클립 대(검정색)</t>
  </si>
  <si>
    <t>Any Vendor</t>
  </si>
  <si>
    <t xml:space="preserve">P007314617 </t>
  </si>
  <si>
    <t>악어클립 대(빨간색)</t>
  </si>
  <si>
    <t>P007314616</t>
  </si>
  <si>
    <t>Pipette Main</t>
    <phoneticPr fontId="12" type="noConversion"/>
  </si>
  <si>
    <t>작업기간</t>
    <phoneticPr fontId="12" type="noConversion"/>
  </si>
  <si>
    <t>Month</t>
    <phoneticPr fontId="12" type="noConversion"/>
  </si>
  <si>
    <t>Day[20/Month]</t>
    <phoneticPr fontId="12" type="noConversion"/>
  </si>
  <si>
    <t>Hour[3/Day]</t>
    <phoneticPr fontId="12" type="noConversion"/>
  </si>
  <si>
    <t>시급</t>
    <phoneticPr fontId="12" type="noConversion"/>
  </si>
  <si>
    <t>가중치</t>
    <phoneticPr fontId="12" type="noConversion"/>
  </si>
  <si>
    <t>LF Gen MCU</t>
    <phoneticPr fontId="12" type="noConversion"/>
  </si>
  <si>
    <t>LF Control MCU</t>
    <phoneticPr fontId="12" type="noConversion"/>
  </si>
  <si>
    <t>Cost</t>
    <phoneticPr fontId="12" type="noConversion"/>
  </si>
  <si>
    <t>1차 작업</t>
    <phoneticPr fontId="12" type="noConversion"/>
  </si>
  <si>
    <t>Item</t>
    <phoneticPr fontId="12" type="noConversion"/>
  </si>
  <si>
    <t>2차 작업</t>
    <phoneticPr fontId="12" type="noConversion"/>
  </si>
  <si>
    <t>Hour[3.5/Day]</t>
    <phoneticPr fontId="12" type="noConversion"/>
  </si>
  <si>
    <t>H/W</t>
    <phoneticPr fontId="12" type="noConversion"/>
  </si>
  <si>
    <t>M/E</t>
    <phoneticPr fontId="12" type="noConversion"/>
  </si>
  <si>
    <t>Set 수량</t>
  </si>
  <si>
    <t>Unit Cost</t>
  </si>
  <si>
    <t>구매 Cost</t>
    <phoneticPr fontId="35" type="noConversion"/>
  </si>
  <si>
    <t>ICBanQ 3/14</t>
    <phoneticPr fontId="35" type="noConversion"/>
  </si>
  <si>
    <t>STPS120M</t>
  </si>
  <si>
    <t>ST</t>
  </si>
  <si>
    <t>1.0 Amp 20 Volt DIODE</t>
  </si>
  <si>
    <t>P001539333</t>
    <phoneticPr fontId="35" type="noConversion"/>
  </si>
  <si>
    <t>SMBJ12CA</t>
  </si>
  <si>
    <t>KD</t>
  </si>
  <si>
    <t>bi-directional Vr=12V 600W TVS_diode</t>
  </si>
  <si>
    <t>P004928252</t>
    <phoneticPr fontId="35" type="noConversion"/>
  </si>
  <si>
    <t>P007475431</t>
    <phoneticPr fontId="35" type="noConversion"/>
  </si>
  <si>
    <t>LF용 포함 구매</t>
    <phoneticPr fontId="35" type="noConversion"/>
  </si>
  <si>
    <t>DC-011C_SMD</t>
  </si>
  <si>
    <t>DC Power Jack, 0.7 Pie, DC Plug, SMD</t>
  </si>
  <si>
    <t>P005658771</t>
    <phoneticPr fontId="35" type="noConversion"/>
  </si>
  <si>
    <t>053048-0310</t>
  </si>
  <si>
    <t>1.25mm Pitch DIP CON, Right Angle 3-Pin</t>
  </si>
  <si>
    <t>P005634294</t>
    <phoneticPr fontId="35" type="noConversion"/>
  </si>
  <si>
    <t>053048-0710</t>
  </si>
  <si>
    <t>1.25mm Pitch DIP CON, Right Angle 7-Pin</t>
  </si>
  <si>
    <t>P005634298</t>
    <phoneticPr fontId="35" type="noConversion"/>
  </si>
  <si>
    <t>HI05-AG0272</t>
  </si>
  <si>
    <t>HYUP JIN</t>
  </si>
  <si>
    <t>Micro USB type-B 5PIN SOCKET</t>
  </si>
  <si>
    <t>P005659337</t>
    <phoneticPr fontId="35" type="noConversion"/>
  </si>
  <si>
    <t>F0603E2R50FSTR</t>
  </si>
  <si>
    <t>AVX</t>
  </si>
  <si>
    <t>FUSE BOARD MOUNT 2.5A 32VDC 0603</t>
  </si>
  <si>
    <t>P001574681</t>
    <phoneticPr fontId="35" type="noConversion"/>
  </si>
  <si>
    <t>1 point 삭제 예정</t>
    <phoneticPr fontId="35" type="noConversion"/>
  </si>
  <si>
    <t>MSS5131-153ML</t>
  </si>
  <si>
    <t>Coilcraft</t>
  </si>
  <si>
    <t>INDUCTOR, PWR, 15UH, 1.5A, 20%,32MHZ</t>
  </si>
  <si>
    <t xml:space="preserve">P002266417 </t>
    <phoneticPr fontId="35" type="noConversion"/>
  </si>
  <si>
    <t>LQM2HPZ2R2MG0</t>
  </si>
  <si>
    <t>Murata</t>
  </si>
  <si>
    <t>FIXED IND 2.2UH 1.3A 80 MOHM SMD, SRF 40MHz</t>
  </si>
  <si>
    <t>P008172717</t>
    <phoneticPr fontId="35" type="noConversion"/>
  </si>
  <si>
    <t>ASMT-YTD2-0BB02</t>
  </si>
  <si>
    <t>Avago</t>
  </si>
  <si>
    <t>3 color type LED 6-pin, TOP View, R745mcd, G1600mcd, B380mcd</t>
  </si>
  <si>
    <t>P000725384</t>
    <phoneticPr fontId="35" type="noConversion"/>
  </si>
  <si>
    <t>17-21/W1D-ANPHY/3T</t>
  </si>
  <si>
    <t>EVERLIGHT</t>
  </si>
  <si>
    <t>Backlight LED SMD 2012 White</t>
  </si>
  <si>
    <t>P005609815</t>
    <phoneticPr fontId="35" type="noConversion"/>
  </si>
  <si>
    <t>19-21/R6C-AP1Q2/3T</t>
  </si>
  <si>
    <t>Backlight LED SMD 1608 Red</t>
  </si>
  <si>
    <t>P005609821</t>
    <phoneticPr fontId="35" type="noConversion"/>
  </si>
  <si>
    <t>19-217/W1D-APQHY/3T</t>
  </si>
  <si>
    <t>Backlight LED SMD 1608 White</t>
  </si>
  <si>
    <t>P000098995</t>
    <phoneticPr fontId="35" type="noConversion"/>
  </si>
  <si>
    <t>재품이 없어 고휘도 구매</t>
    <phoneticPr fontId="35" type="noConversion"/>
  </si>
  <si>
    <t>19-213/G6C-AN1P2 /3T</t>
  </si>
  <si>
    <t>Backlight LED SMD 1608 Green</t>
  </si>
  <si>
    <t>P005609818</t>
    <phoneticPr fontId="35" type="noConversion"/>
  </si>
  <si>
    <t>CTT-1139P1</t>
  </si>
  <si>
    <t>CT Electronics</t>
  </si>
  <si>
    <t>Tack S/W</t>
  </si>
  <si>
    <t>P000092681</t>
    <phoneticPr fontId="35" type="noConversion"/>
  </si>
  <si>
    <t>MOQ</t>
    <phoneticPr fontId="35" type="noConversion"/>
  </si>
  <si>
    <t>SKRMABE010</t>
  </si>
  <si>
    <t>APLS</t>
  </si>
  <si>
    <t xml:space="preserve">P001566090 </t>
    <phoneticPr fontId="35" type="noConversion"/>
  </si>
  <si>
    <t>STM32F070RBT6</t>
  </si>
  <si>
    <t>STMicroelectronics</t>
  </si>
  <si>
    <t>ARM Cortex-M0 Value line, 128 Kbytes Flash, 48 MHz CPU, SMD/SMT</t>
  </si>
  <si>
    <t>MCP73831T-2ACI/OT</t>
  </si>
  <si>
    <t>Microchip</t>
  </si>
  <si>
    <t>Charge management controller</t>
  </si>
  <si>
    <t>P000166190</t>
    <phoneticPr fontId="35" type="noConversion"/>
  </si>
  <si>
    <t>LM2735XMF</t>
  </si>
  <si>
    <t>TI</t>
  </si>
  <si>
    <t>1.6-MHz Space-Efficient Boost and SEPIC DC-DC Regulator 24V 2.1A</t>
  </si>
  <si>
    <t>P006290287</t>
    <phoneticPr fontId="35" type="noConversion"/>
  </si>
  <si>
    <t>LM3671MF-3.3</t>
  </si>
  <si>
    <t>2-MHz, 600-mA Step-Down DC-DC Converter</t>
  </si>
  <si>
    <t>P007302353</t>
    <phoneticPr fontId="35" type="noConversion"/>
  </si>
  <si>
    <t>TPS3801L30</t>
  </si>
  <si>
    <t>Reset IC Vth=2.64V Delay=200msec</t>
  </si>
  <si>
    <t>P007092561</t>
    <phoneticPr fontId="35" type="noConversion"/>
  </si>
  <si>
    <t>Pipette Main</t>
    <phoneticPr fontId="12" type="noConversion"/>
  </si>
  <si>
    <t>Battery 하네스</t>
    <phoneticPr fontId="35" type="noConversion"/>
  </si>
  <si>
    <t>구매 Cost</t>
    <phoneticPr fontId="35" type="noConversion"/>
  </si>
  <si>
    <t>ICBanQ 3/14</t>
    <phoneticPr fontId="35" type="noConversion"/>
  </si>
  <si>
    <t>51021-0300</t>
    <phoneticPr fontId="35" type="noConversion"/>
  </si>
  <si>
    <t>1.25mm Pitch Housing, Female, 3-Pin</t>
    <phoneticPr fontId="35" type="noConversion"/>
  </si>
  <si>
    <t>P005634252</t>
    <phoneticPr fontId="35" type="noConversion"/>
  </si>
  <si>
    <t>Transformer 하네스</t>
    <phoneticPr fontId="35" type="noConversion"/>
  </si>
  <si>
    <t>51021-0700</t>
    <phoneticPr fontId="35" type="noConversion"/>
  </si>
  <si>
    <t>1.25mm Pitch Housing, Female, 7-Pin</t>
    <phoneticPr fontId="35" type="noConversion"/>
  </si>
  <si>
    <t>P005634256</t>
    <phoneticPr fontId="35" type="noConversion"/>
  </si>
  <si>
    <t>50058 양단 1007 케이블</t>
    <phoneticPr fontId="35" type="noConversion"/>
  </si>
  <si>
    <t>P005634320</t>
    <phoneticPr fontId="35" type="noConversion"/>
  </si>
  <si>
    <t>50058 양단 케이블 L=100mm, Black</t>
    <phoneticPr fontId="35" type="noConversion"/>
  </si>
  <si>
    <t>Date</t>
    <phoneticPr fontId="12" type="noConversion"/>
  </si>
  <si>
    <t>Item</t>
    <phoneticPr fontId="12" type="noConversion"/>
  </si>
  <si>
    <t>Comment</t>
    <phoneticPr fontId="12" type="noConversion"/>
  </si>
  <si>
    <t>Pipette과 overlap되는 LF MCU 부품 구매</t>
    <phoneticPr fontId="12" type="noConversion"/>
  </si>
  <si>
    <t>ON Semiconductor</t>
  </si>
  <si>
    <t>053398-0571</t>
  </si>
  <si>
    <t>1.25mm Pitch SMD CON, Vertical 5-Pin</t>
  </si>
  <si>
    <t>구매수량</t>
    <phoneticPr fontId="12" type="noConversion"/>
  </si>
  <si>
    <t>Total</t>
    <phoneticPr fontId="12" type="noConversion"/>
  </si>
  <si>
    <t>재고</t>
    <phoneticPr fontId="12" type="noConversion"/>
  </si>
  <si>
    <t>주문번호</t>
    <phoneticPr fontId="12" type="noConversion"/>
  </si>
  <si>
    <t>EX-936ESD</t>
    <phoneticPr fontId="12" type="noConversion"/>
  </si>
  <si>
    <t xml:space="preserve"> EXSO </t>
    <phoneticPr fontId="12" type="noConversion"/>
  </si>
  <si>
    <t>정전기 방지 온도조절형 인두, 소비전력:60W, 온도:220℃ ~ 480℃</t>
    <phoneticPr fontId="12" type="noConversion"/>
  </si>
  <si>
    <t>P001909039</t>
    <phoneticPr fontId="12" type="noConversion"/>
  </si>
  <si>
    <t xml:space="preserve">LedSol 3001 </t>
    <phoneticPr fontId="12" type="noConversion"/>
  </si>
  <si>
    <t>EXSO</t>
    <phoneticPr fontId="12" type="noConversion"/>
  </si>
  <si>
    <t>디지털 무연인두기, 75W, 온도: 100~500℃</t>
    <phoneticPr fontId="12" type="noConversion"/>
  </si>
  <si>
    <t>P007193509</t>
    <phoneticPr fontId="12" type="noConversion"/>
  </si>
  <si>
    <t xml:space="preserve">LedSol-100 </t>
    <phoneticPr fontId="12" type="noConversion"/>
  </si>
  <si>
    <t>아날로그 무연인두기 , 24V 75W, 온도: 200~480℃</t>
    <phoneticPr fontId="12" type="noConversion"/>
  </si>
  <si>
    <t>P007193511</t>
    <phoneticPr fontId="12" type="noConversion"/>
  </si>
  <si>
    <t xml:space="preserve">LedSol-200 </t>
    <phoneticPr fontId="12" type="noConversion"/>
  </si>
  <si>
    <t>디지털 무연인두기, 24V 70W, 온도: 200~480℃</t>
    <phoneticPr fontId="12" type="noConversion"/>
  </si>
  <si>
    <t>P007193512</t>
    <phoneticPr fontId="12" type="noConversion"/>
  </si>
  <si>
    <t>FX-888D(70W)</t>
    <phoneticPr fontId="12" type="noConversion"/>
  </si>
  <si>
    <t>HAKKO</t>
    <phoneticPr fontId="12" type="noConversion"/>
  </si>
  <si>
    <t>디지털 무연인두기, 26V 70W, 온도: 200~480℃</t>
    <phoneticPr fontId="12" type="noConversion"/>
  </si>
  <si>
    <t>P005688453</t>
    <phoneticPr fontId="12" type="noConversion"/>
  </si>
  <si>
    <t>FX-951</t>
    <phoneticPr fontId="12" type="noConversion"/>
  </si>
  <si>
    <t>디지털 무연인두기, 24V 75W, 온도: 200~450℃</t>
    <phoneticPr fontId="12" type="noConversion"/>
  </si>
  <si>
    <t>P005688454</t>
    <phoneticPr fontId="12" type="noConversion"/>
  </si>
  <si>
    <t>T18-K</t>
    <phoneticPr fontId="12" type="noConversion"/>
  </si>
  <si>
    <t>HAKKO</t>
    <phoneticPr fontId="12" type="noConversion"/>
  </si>
  <si>
    <t>HAKKO FX-888(FX-8801) 전용 인두 칼팁</t>
    <phoneticPr fontId="12" type="noConversion"/>
  </si>
  <si>
    <t>P002116124</t>
    <phoneticPr fontId="12" type="noConversion"/>
  </si>
  <si>
    <t>T18-3.5K</t>
    <phoneticPr fontId="12" type="noConversion"/>
  </si>
  <si>
    <t>T18-B</t>
    <phoneticPr fontId="12" type="noConversion"/>
  </si>
  <si>
    <t>HAKKO FX-888(FX-8801) 전용 인두 팁</t>
    <phoneticPr fontId="12" type="noConversion"/>
  </si>
  <si>
    <t xml:space="preserve">P002116123 </t>
    <phoneticPr fontId="12" type="noConversion"/>
  </si>
  <si>
    <t>B3474</t>
    <phoneticPr fontId="12" type="noConversion"/>
  </si>
  <si>
    <t>Rubber Cleaner</t>
    <phoneticPr fontId="12" type="noConversion"/>
  </si>
  <si>
    <t>A1561</t>
    <phoneticPr fontId="12" type="noConversion"/>
  </si>
  <si>
    <t>HAKKO A1561 클리닝와이어</t>
    <phoneticPr fontId="12" type="noConversion"/>
  </si>
  <si>
    <t>P004702618</t>
    <phoneticPr fontId="12" type="noConversion"/>
  </si>
  <si>
    <t>A1559</t>
    <phoneticPr fontId="12" type="noConversion"/>
  </si>
  <si>
    <t>HAKKO A1559 스폰지</t>
    <phoneticPr fontId="12" type="noConversion"/>
  </si>
  <si>
    <t>P004704819</t>
    <phoneticPr fontId="12" type="noConversion"/>
  </si>
  <si>
    <t>SPPON 18</t>
    <phoneticPr fontId="12" type="noConversion"/>
  </si>
  <si>
    <t>HAKKO 18 SPPON DESOLDERING TOOL</t>
    <phoneticPr fontId="12" type="noConversion"/>
  </si>
  <si>
    <t>P004702809</t>
    <phoneticPr fontId="12" type="noConversion"/>
  </si>
  <si>
    <t>18N.18G</t>
    <phoneticPr fontId="12" type="noConversion"/>
  </si>
  <si>
    <t>HAKKO SPPON NOZZLE</t>
    <phoneticPr fontId="12" type="noConversion"/>
  </si>
  <si>
    <t>ic114</t>
    <phoneticPr fontId="12" type="noConversion"/>
  </si>
  <si>
    <t>UL1007-AWG20</t>
    <phoneticPr fontId="12" type="noConversion"/>
  </si>
  <si>
    <t>UL전선</t>
    <phoneticPr fontId="12" type="noConversion"/>
  </si>
  <si>
    <t>극세선 난연성 전선(UL전선) / AWG20 / 길이(30M) (검정색)</t>
    <phoneticPr fontId="12" type="noConversion"/>
  </si>
  <si>
    <t xml:space="preserve">P002329495 </t>
    <phoneticPr fontId="12" type="noConversion"/>
  </si>
  <si>
    <t>극세선 난연성 전선(UL전선) / AWG20 / 길이(30M) (빨강)</t>
    <phoneticPr fontId="12" type="noConversion"/>
  </si>
  <si>
    <t xml:space="preserve">P002329190 </t>
    <phoneticPr fontId="12" type="noConversion"/>
  </si>
  <si>
    <t>칩저항 키트</t>
    <phoneticPr fontId="12" type="noConversion"/>
  </si>
  <si>
    <t>Any vender</t>
    <phoneticPr fontId="12" type="noConversion"/>
  </si>
  <si>
    <t>1005 사이즈 F급(1%) 160종 칩저항 키트 - (100개들이)</t>
    <phoneticPr fontId="12" type="noConversion"/>
  </si>
  <si>
    <t>P001907055</t>
    <phoneticPr fontId="12" type="noConversion"/>
  </si>
  <si>
    <t>JL-0232 적색</t>
    <phoneticPr fontId="12" type="noConversion"/>
  </si>
  <si>
    <t>Any vender</t>
    <phoneticPr fontId="12" type="noConversion"/>
  </si>
  <si>
    <t xml:space="preserve">더블 바나나플러그 / 적색 </t>
    <phoneticPr fontId="12" type="noConversion"/>
  </si>
  <si>
    <t>P005658758</t>
    <phoneticPr fontId="12" type="noConversion"/>
  </si>
  <si>
    <t>GHG630DCE</t>
    <phoneticPr fontId="12" type="noConversion"/>
  </si>
  <si>
    <t xml:space="preserve"> BOSCH </t>
    <phoneticPr fontId="12" type="noConversion"/>
  </si>
  <si>
    <t>열풍기(히터건) (GHG630DCE)</t>
    <phoneticPr fontId="12" type="noConversion"/>
  </si>
  <si>
    <t>P007320842</t>
    <phoneticPr fontId="12" type="noConversion"/>
  </si>
  <si>
    <t>ST-LINK/V2</t>
    <phoneticPr fontId="12" type="noConversion"/>
  </si>
  <si>
    <t>STMicroelectronics</t>
    <phoneticPr fontId="12" type="noConversion"/>
  </si>
  <si>
    <t>ICD/PROGRAMMER, FOR STM8, STM32</t>
    <phoneticPr fontId="12" type="noConversion"/>
  </si>
  <si>
    <t>P001648331</t>
    <phoneticPr fontId="12" type="noConversion"/>
  </si>
  <si>
    <t>ENGINEER SL-04</t>
    <phoneticPr fontId="12" type="noConversion"/>
  </si>
  <si>
    <t>ENGINEER SL-04 DESK-TOP LOUPE, 렌즈 직경 75mm, 배율 3X</t>
    <phoneticPr fontId="12" type="noConversion"/>
  </si>
  <si>
    <t xml:space="preserve">P004704041 </t>
    <phoneticPr fontId="12" type="noConversion"/>
  </si>
  <si>
    <t>8611L</t>
    <phoneticPr fontId="12" type="noConversion"/>
  </si>
  <si>
    <t>8611L LED조명 확대경, 렌즈 직경 89mm, 배율 3X</t>
    <phoneticPr fontId="12" type="noConversion"/>
  </si>
  <si>
    <t>P004704064</t>
    <phoneticPr fontId="12" type="noConversion"/>
  </si>
  <si>
    <t>824-22-003-00-005000</t>
    <phoneticPr fontId="12" type="noConversion"/>
  </si>
  <si>
    <t>Mill-Max</t>
    <phoneticPr fontId="12" type="noConversion"/>
  </si>
  <si>
    <t xml:space="preserve">Mill-Max Pin &amp; Socket Connectors </t>
    <phoneticPr fontId="12" type="noConversion"/>
  </si>
  <si>
    <t>P008110102</t>
    <phoneticPr fontId="12" type="noConversion"/>
  </si>
  <si>
    <t>Transformer PCB</t>
    <phoneticPr fontId="12" type="noConversion"/>
  </si>
  <si>
    <t>재고</t>
    <phoneticPr fontId="12" type="noConversion"/>
  </si>
  <si>
    <t>ICBanQ 3/14</t>
  </si>
  <si>
    <t>P007567011</t>
    <phoneticPr fontId="35" type="noConversion"/>
  </si>
  <si>
    <t>P005634282</t>
    <phoneticPr fontId="35" type="noConversion"/>
  </si>
  <si>
    <t>재고 소진</t>
    <phoneticPr fontId="12" type="noConversion"/>
  </si>
  <si>
    <t>Pipette V1.0 부품 및 장비</t>
    <phoneticPr fontId="12" type="noConversion"/>
  </si>
  <si>
    <t>실험실에서 사용할 장비 및 Pipette 관련 추가 부품</t>
    <phoneticPr fontId="12" type="noConversion"/>
  </si>
  <si>
    <t>부자재</t>
    <phoneticPr fontId="12" type="noConversion"/>
  </si>
  <si>
    <t>수삽</t>
    <phoneticPr fontId="12" type="noConversion"/>
  </si>
  <si>
    <t>개인</t>
    <phoneticPr fontId="12" type="noConversion"/>
  </si>
  <si>
    <t>Point</t>
    <phoneticPr fontId="12" type="noConversion"/>
  </si>
  <si>
    <t>단가</t>
    <phoneticPr fontId="12" type="noConversion"/>
  </si>
  <si>
    <t>금액</t>
    <phoneticPr fontId="12" type="noConversion"/>
  </si>
  <si>
    <t>소계</t>
    <phoneticPr fontId="12" type="noConversion"/>
  </si>
  <si>
    <t>작업내용</t>
    <phoneticPr fontId="12" type="noConversion"/>
  </si>
  <si>
    <t>수량</t>
    <phoneticPr fontId="12" type="noConversion"/>
  </si>
  <si>
    <t>합계</t>
    <phoneticPr fontId="12" type="noConversion"/>
  </si>
  <si>
    <t>-</t>
    <phoneticPr fontId="12" type="noConversion"/>
  </si>
  <si>
    <t>-</t>
    <phoneticPr fontId="12" type="noConversion"/>
  </si>
  <si>
    <t>이윤</t>
    <phoneticPr fontId="12" type="noConversion"/>
  </si>
  <si>
    <t>SMD</t>
    <phoneticPr fontId="12" type="noConversion"/>
  </si>
  <si>
    <t>Metal mask</t>
    <phoneticPr fontId="12" type="noConversion"/>
  </si>
  <si>
    <t>Sample용 견적</t>
    <phoneticPr fontId="12" type="noConversion"/>
  </si>
  <si>
    <t>부품비</t>
    <phoneticPr fontId="12" type="noConversion"/>
  </si>
  <si>
    <t>LF Generator MCU Board</t>
    <phoneticPr fontId="12" type="noConversion"/>
  </si>
  <si>
    <t xml:space="preserve">HIPPO 6구 접지 멀티탭 멀티탭 - 기본 1.5M </t>
    <phoneticPr fontId="12" type="noConversion"/>
  </si>
  <si>
    <t xml:space="preserve">HIPPO 6구 접지 멀티탭 멀티탭 - 3M </t>
    <phoneticPr fontId="12" type="noConversion"/>
  </si>
  <si>
    <t>HIPPO</t>
    <phoneticPr fontId="12" type="noConversion"/>
  </si>
  <si>
    <t>KFT HT-5023 스트리퍼 (AWG20~30)</t>
    <phoneticPr fontId="12" type="noConversion"/>
  </si>
  <si>
    <t xml:space="preserve">KFT </t>
    <phoneticPr fontId="12" type="noConversion"/>
  </si>
  <si>
    <t>P001415029</t>
    <phoneticPr fontId="12" type="noConversion"/>
  </si>
  <si>
    <t>페이스트 [135-0805]</t>
    <phoneticPr fontId="12" type="noConversion"/>
  </si>
  <si>
    <t>P008012287</t>
    <phoneticPr fontId="12" type="noConversion"/>
  </si>
  <si>
    <t>정전기매트 120cm*1M</t>
    <phoneticPr fontId="12" type="noConversion"/>
  </si>
  <si>
    <t>P000119604</t>
    <phoneticPr fontId="12" type="noConversion"/>
  </si>
  <si>
    <t xml:space="preserve">P007311227 </t>
    <phoneticPr fontId="12" type="noConversion"/>
  </si>
  <si>
    <t>실험실 물품 구매</t>
    <phoneticPr fontId="12" type="noConversion"/>
  </si>
  <si>
    <t>제이엘텍 - Sample build 견적</t>
    <phoneticPr fontId="12" type="noConversion"/>
  </si>
  <si>
    <t>LF GEN MCU 부품 구매</t>
    <phoneticPr fontId="12" type="noConversion"/>
  </si>
  <si>
    <t>HEADER_2.54mm_2x5</t>
  </si>
  <si>
    <t>Anyvendor</t>
  </si>
  <si>
    <t>53047-0210</t>
  </si>
  <si>
    <t>HEADER_2.0mm_2x20</t>
  </si>
  <si>
    <t>YST-1502 SMD</t>
  </si>
  <si>
    <t>????</t>
  </si>
  <si>
    <t>ABS07AIG-32.768KHZ-6-D-T</t>
  </si>
  <si>
    <t>ABRACON</t>
  </si>
  <si>
    <t>ABM3-8.000MHZ-D2Y-T</t>
  </si>
  <si>
    <t>2.54mm pitch 10-pin(2x5) Header L=11.5mm(1-molding)</t>
  </si>
  <si>
    <t>1.25mm pitch CON 2-pin, Throgh hole  type</t>
  </si>
  <si>
    <t>2.00mm pitch 40-pin(20x2) Header L=8.8mm(1-molding)</t>
  </si>
  <si>
    <t>TACH Switch 8.0x3.7, T=2.5mm SMD</t>
  </si>
  <si>
    <t>32.768KHz Crystal 6pF 20PPM</t>
  </si>
  <si>
    <t>CRYSTAL 8.0000MHZ 18PF SMD</t>
  </si>
  <si>
    <t>P005666489</t>
  </si>
  <si>
    <t>P005634306</t>
  </si>
  <si>
    <t>P005675364</t>
  </si>
  <si>
    <t>P000096310</t>
  </si>
  <si>
    <t>P007366368</t>
  </si>
  <si>
    <t>P008215485</t>
  </si>
  <si>
    <t>Exso</t>
    <phoneticPr fontId="12" type="noConversion"/>
  </si>
  <si>
    <t>40V, 2.8mOhm , 110A, Single N−Channel Power MOSFET</t>
    <phoneticPr fontId="12" type="noConversion"/>
  </si>
  <si>
    <t>PCB Artwork</t>
    <phoneticPr fontId="12" type="noConversion"/>
  </si>
  <si>
    <t>Total</t>
    <phoneticPr fontId="12" type="noConversion"/>
  </si>
  <si>
    <t>Transformer</t>
    <phoneticPr fontId="12" type="noConversion"/>
  </si>
  <si>
    <t>O</t>
    <phoneticPr fontId="12" type="noConversion"/>
  </si>
  <si>
    <t>Pipette Main</t>
    <phoneticPr fontId="12" type="noConversion"/>
  </si>
  <si>
    <t>LF MCU</t>
    <phoneticPr fontId="12" type="noConversion"/>
  </si>
  <si>
    <t>LF GEN MCU Layout 및 제작비</t>
    <phoneticPr fontId="12" type="noConversion"/>
  </si>
  <si>
    <t>구매비용</t>
    <phoneticPr fontId="12" type="noConversion"/>
  </si>
  <si>
    <t>Pipette Proto-type 부품 구매</t>
    <phoneticPr fontId="12" type="noConversion"/>
  </si>
  <si>
    <t>Transformer V1.0 부품 구매</t>
    <phoneticPr fontId="12" type="noConversion"/>
  </si>
  <si>
    <t>계약금액</t>
    <phoneticPr fontId="12" type="noConversion"/>
  </si>
  <si>
    <t>Touch Program</t>
    <phoneticPr fontId="12" type="noConversion"/>
  </si>
  <si>
    <t>Pipette</t>
    <phoneticPr fontId="12" type="noConversion"/>
  </si>
  <si>
    <t>Proto-type</t>
    <phoneticPr fontId="12" type="noConversion"/>
  </si>
  <si>
    <t>V1.0</t>
    <phoneticPr fontId="12" type="noConversion"/>
  </si>
  <si>
    <t>Touch PC - New</t>
  </si>
  <si>
    <t>Touch PC - WIFI</t>
  </si>
  <si>
    <t>Touch PC - PC Program</t>
  </si>
  <si>
    <t>S/W 개발비</t>
    <phoneticPr fontId="12" type="noConversion"/>
  </si>
  <si>
    <t>Date</t>
    <phoneticPr fontId="12" type="noConversion"/>
  </si>
  <si>
    <t>Model</t>
    <phoneticPr fontId="12" type="noConversion"/>
  </si>
  <si>
    <t>Pipette</t>
    <phoneticPr fontId="12" type="noConversion"/>
  </si>
  <si>
    <t>Proto</t>
    <phoneticPr fontId="12" type="noConversion"/>
  </si>
  <si>
    <t>Version</t>
    <phoneticPr fontId="12" type="noConversion"/>
  </si>
  <si>
    <t>수량</t>
    <phoneticPr fontId="12" type="noConversion"/>
  </si>
  <si>
    <t>단가</t>
    <phoneticPr fontId="12" type="noConversion"/>
  </si>
  <si>
    <t>작업 내용</t>
    <phoneticPr fontId="12" type="noConversion"/>
  </si>
  <si>
    <t>Layout</t>
    <phoneticPr fontId="12" type="noConversion"/>
  </si>
  <si>
    <t>금액</t>
    <phoneticPr fontId="12" type="noConversion"/>
  </si>
  <si>
    <t>제작</t>
    <phoneticPr fontId="12" type="noConversion"/>
  </si>
  <si>
    <t>PCB</t>
    <phoneticPr fontId="12" type="noConversion"/>
  </si>
  <si>
    <t>Main</t>
    <phoneticPr fontId="12" type="noConversion"/>
  </si>
  <si>
    <t>Transformer</t>
    <phoneticPr fontId="12" type="noConversion"/>
  </si>
  <si>
    <t>V1.0</t>
    <phoneticPr fontId="12" type="noConversion"/>
  </si>
  <si>
    <t>LF</t>
    <phoneticPr fontId="12" type="noConversion"/>
  </si>
  <si>
    <t>Gen MCU</t>
    <phoneticPr fontId="12" type="noConversion"/>
  </si>
  <si>
    <t>Pipette Transformer Layout 및 제작비</t>
    <phoneticPr fontId="12" type="noConversion"/>
  </si>
  <si>
    <t>Pipette Proto-type Layout 및 제작비</t>
    <phoneticPr fontId="12" type="noConversion"/>
  </si>
  <si>
    <t>H/W Layout 및 Manual Solder 비용</t>
    <phoneticPr fontId="12" type="noConversion"/>
  </si>
  <si>
    <t>Pipette Proto-type F/W 개발비</t>
    <phoneticPr fontId="12" type="noConversion"/>
  </si>
  <si>
    <t>Total</t>
    <phoneticPr fontId="12" type="noConversion"/>
  </si>
  <si>
    <t>H/W 개발비</t>
    <phoneticPr fontId="12" type="noConversion"/>
  </si>
  <si>
    <t>S/W 개발비</t>
    <phoneticPr fontId="12" type="noConversion"/>
  </si>
  <si>
    <t>P004707690</t>
    <phoneticPr fontId="12" type="noConversion"/>
  </si>
  <si>
    <t>NA645</t>
    <phoneticPr fontId="12" type="noConversion"/>
  </si>
  <si>
    <t>Pipette V1.0 / LF MCU 일부</t>
    <phoneticPr fontId="12" type="noConversion"/>
  </si>
  <si>
    <t>Pipette Main V1.0 PCB 제작</t>
    <phoneticPr fontId="12" type="noConversion"/>
  </si>
  <si>
    <t xml:space="preserve">400mm x 235(217)mm x 295mm </t>
    <phoneticPr fontId="12" type="noConversion"/>
  </si>
  <si>
    <t>부품박스- CA507</t>
    <phoneticPr fontId="12" type="noConversion"/>
  </si>
  <si>
    <t>서랍수</t>
    <phoneticPr fontId="12" type="noConversion"/>
  </si>
  <si>
    <t>부품박스- CA508-8</t>
    <phoneticPr fontId="12" type="noConversion"/>
  </si>
  <si>
    <t>330mm x 164(150)mm x 350mm</t>
    <phoneticPr fontId="12" type="noConversion"/>
  </si>
  <si>
    <t>(주)중앙브레인</t>
    <phoneticPr fontId="12" type="noConversion"/>
  </si>
  <si>
    <t>JTAG</t>
    <phoneticPr fontId="12" type="noConversion"/>
  </si>
  <si>
    <t>Pipette Main V1.0</t>
    <phoneticPr fontId="12" type="noConversion"/>
  </si>
  <si>
    <t>Pipette JTAG V1.0</t>
    <phoneticPr fontId="12" type="noConversion"/>
  </si>
  <si>
    <t>Pipette Transformer V2.0</t>
    <phoneticPr fontId="12" type="noConversion"/>
  </si>
  <si>
    <t>V2.0</t>
    <phoneticPr fontId="12" type="noConversion"/>
  </si>
  <si>
    <t>T491D227K016AT</t>
  </si>
  <si>
    <t>KEMET</t>
  </si>
  <si>
    <t>Tantal Capacitor 220uF/16V Case-D 7343 size</t>
  </si>
  <si>
    <t>NVMFS5C450NL</t>
    <phoneticPr fontId="35" type="noConversion"/>
  </si>
  <si>
    <t>40V, 2.8mOhm , 110A, Single N−Channel Power MOSFET</t>
    <phoneticPr fontId="35" type="noConversion"/>
  </si>
  <si>
    <t>P007577314</t>
    <phoneticPr fontId="35" type="noConversion"/>
  </si>
  <si>
    <t>P000146010</t>
    <phoneticPr fontId="12" type="noConversion"/>
  </si>
  <si>
    <t>HEADER_2.54MM_2X5</t>
  </si>
  <si>
    <t xml:space="preserve">P005666489 </t>
    <phoneticPr fontId="35" type="noConversion"/>
  </si>
  <si>
    <t>USB-A-4P-FEMALE</t>
  </si>
  <si>
    <t>KUK</t>
  </si>
  <si>
    <t>USB A Type 4P Female RA through</t>
  </si>
  <si>
    <t>JTAG PCB</t>
    <phoneticPr fontId="12" type="noConversion"/>
  </si>
  <si>
    <t>Transformer V2.0</t>
    <phoneticPr fontId="12" type="noConversion"/>
  </si>
  <si>
    <t>NETmate KW-825P USB2.0 to RS232 컨버터 with Power(FTDI)(1.8m) [GC68]</t>
    <phoneticPr fontId="12" type="noConversion"/>
  </si>
  <si>
    <t>RS232 시리얼 1포트</t>
    <phoneticPr fontId="12" type="noConversion"/>
  </si>
  <si>
    <t>KW Elec</t>
    <phoneticPr fontId="12" type="noConversion"/>
  </si>
  <si>
    <t xml:space="preserve">P007223445 </t>
    <phoneticPr fontId="35" type="noConversion"/>
  </si>
  <si>
    <t>P005022809</t>
    <phoneticPr fontId="12" type="noConversion"/>
  </si>
  <si>
    <t>희성 실납 RS60 1.2mm 1Kg</t>
    <phoneticPr fontId="12" type="noConversion"/>
  </si>
  <si>
    <t>유연(일반)납</t>
    <phoneticPr fontId="12" type="noConversion"/>
  </si>
  <si>
    <t>희성</t>
    <phoneticPr fontId="12" type="noConversion"/>
  </si>
  <si>
    <t>P004702730</t>
    <phoneticPr fontId="12" type="noConversion"/>
  </si>
  <si>
    <t>마이크로 USB 케이블 Micro USB Cable - 48cm</t>
    <phoneticPr fontId="12" type="noConversion"/>
  </si>
  <si>
    <t>Micro USB Cable</t>
    <phoneticPr fontId="12" type="noConversion"/>
  </si>
  <si>
    <t>Seeedstudio</t>
    <phoneticPr fontId="12" type="noConversion"/>
  </si>
  <si>
    <t>P006960669</t>
    <phoneticPr fontId="12" type="noConversion"/>
  </si>
  <si>
    <t>FLUX REMOVER</t>
    <phoneticPr fontId="12" type="noConversion"/>
  </si>
  <si>
    <t xml:space="preserve">PLASTIC SAFE 사이즈:1 L, 35.2 oz/Liquid </t>
    <phoneticPr fontId="12" type="noConversion"/>
  </si>
  <si>
    <t>Mgchemicals</t>
    <phoneticPr fontId="12" type="noConversion"/>
  </si>
  <si>
    <t>P006193651</t>
    <phoneticPr fontId="12" type="noConversion"/>
  </si>
  <si>
    <t>FLUX REMOVER PRINTED BOTTLE, 180ML, BLUE</t>
    <phoneticPr fontId="12" type="noConversion"/>
  </si>
  <si>
    <t>VERMASON</t>
    <phoneticPr fontId="12" type="noConversion"/>
  </si>
  <si>
    <t>P005758961</t>
    <phoneticPr fontId="12" type="noConversion"/>
  </si>
  <si>
    <t>일반 용품</t>
    <phoneticPr fontId="12" type="noConversion"/>
  </si>
  <si>
    <t>ALPHA UP-78</t>
    <phoneticPr fontId="12" type="noConversion"/>
  </si>
  <si>
    <t>ALPHA UP-78 젤플럭스</t>
    <phoneticPr fontId="12" type="noConversion"/>
  </si>
  <si>
    <t>P004703855</t>
    <phoneticPr fontId="12" type="noConversion"/>
  </si>
  <si>
    <t>P008123032</t>
    <phoneticPr fontId="12" type="noConversion"/>
  </si>
  <si>
    <t>P007112027</t>
    <phoneticPr fontId="3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</si>
</sst>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-* #,##0_-;\-* #,##0_-;_-* &quot;-&quot;_-;_-@_-"/>
    <numFmt numFmtId="43" formatCode="_-* #,##0.00_-;\-* #,##0.00_-;_-* &quot;-&quot;??_-;_-@_-"/>
    <numFmt numFmtId="176" formatCode="_-* #,##0_-;\-* #,##0_-;_-* &quot;-&quot;?_-;_-@_-"/>
    <numFmt numFmtId="177" formatCode="mm&quot;월&quot;\ dd&quot;일&quot;"/>
    <numFmt numFmtId="178" formatCode="_-* #,##0_-;\-* #,##0_-;_-* &quot;-&quot;??_-;_-@_-"/>
    <numFmt numFmtId="179" formatCode="0.0"/>
    <numFmt numFmtId="180" formatCode="0\ &quot;%&quot;"/>
    <numFmt numFmtId="181" formatCode="0.0\ &quot;ea&quot;"/>
    <numFmt numFmtId="182" formatCode="0.0\ &quot;일&quot;"/>
  </numFmts>
  <fonts count="3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sz val="8"/>
      <name val="맑은 고딕"/>
      <family val="2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96">
    <xf numFmtId="0" fontId="0" fillId="0" borderId="0"/>
    <xf numFmtId="41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5" borderId="4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3" fillId="6" borderId="4" applyNumberFormat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7" borderId="7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2" fillId="0" borderId="0"/>
    <xf numFmtId="0" fontId="11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/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3" fillId="0" borderId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</cellStyleXfs>
  <cellXfs count="451">
    <xf numFmtId="0" fontId="0" fillId="0" borderId="0" xfId="0"/>
    <xf numFmtId="0" fontId="0" fillId="0" borderId="0" xfId="0"/>
    <xf numFmtId="0" fontId="0" fillId="0" borderId="20" xfId="0" applyBorder="1"/>
    <xf numFmtId="41" fontId="0" fillId="0" borderId="17" xfId="1" applyFont="1" applyBorder="1" applyAlignment="1"/>
    <xf numFmtId="41" fontId="0" fillId="0" borderId="20" xfId="1" applyFont="1" applyBorder="1" applyAlignment="1"/>
    <xf numFmtId="41" fontId="0" fillId="0" borderId="0" xfId="1" applyFont="1" applyAlignment="1"/>
    <xf numFmtId="41" fontId="0" fillId="0" borderId="0" xfId="1" applyFont="1" applyFill="1" applyBorder="1" applyAlignment="1"/>
    <xf numFmtId="41" fontId="0" fillId="34" borderId="17" xfId="1" applyFont="1" applyFill="1" applyBorder="1" applyAlignment="1"/>
    <xf numFmtId="0" fontId="0" fillId="0" borderId="21" xfId="0" applyFill="1" applyBorder="1"/>
    <xf numFmtId="41" fontId="0" fillId="0" borderId="17" xfId="1" applyFont="1" applyFill="1" applyBorder="1" applyAlignment="1"/>
    <xf numFmtId="0" fontId="0" fillId="0" borderId="19" xfId="52" applyFont="1" applyFill="1" applyBorder="1" applyAlignment="1">
      <alignment horizontal="left"/>
    </xf>
    <xf numFmtId="41" fontId="0" fillId="0" borderId="0" xfId="0" applyNumberFormat="1"/>
    <xf numFmtId="0" fontId="11" fillId="0" borderId="16" xfId="43" applyBorder="1" applyAlignment="1">
      <alignment horizontal="left" vertical="center"/>
    </xf>
    <xf numFmtId="0" fontId="0" fillId="0" borderId="14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11" fillId="0" borderId="13" xfId="43" applyBorder="1" applyAlignment="1">
      <alignment horizontal="left" vertical="center"/>
    </xf>
    <xf numFmtId="41" fontId="0" fillId="0" borderId="20" xfId="1" applyFont="1" applyFill="1" applyBorder="1" applyAlignment="1"/>
    <xf numFmtId="0" fontId="0" fillId="34" borderId="17" xfId="0" applyFill="1" applyBorder="1"/>
    <xf numFmtId="0" fontId="0" fillId="0" borderId="18" xfId="0" applyBorder="1"/>
    <xf numFmtId="0" fontId="0" fillId="0" borderId="17" xfId="0" applyBorder="1"/>
    <xf numFmtId="0" fontId="0" fillId="0" borderId="16" xfId="0" applyFill="1" applyBorder="1" applyAlignment="1">
      <alignment horizontal="left"/>
    </xf>
    <xf numFmtId="41" fontId="0" fillId="0" borderId="14" xfId="1" applyFont="1" applyFill="1" applyBorder="1" applyAlignment="1"/>
    <xf numFmtId="0" fontId="0" fillId="0" borderId="17" xfId="0" applyFill="1" applyBorder="1" applyAlignment="1">
      <alignment horizontal="center"/>
    </xf>
    <xf numFmtId="0" fontId="0" fillId="0" borderId="14" xfId="0" applyBorder="1"/>
    <xf numFmtId="49" fontId="30" fillId="33" borderId="11" xfId="43" applyNumberFormat="1" applyFont="1" applyFill="1" applyBorder="1" applyAlignment="1">
      <alignment horizontal="center" vertical="center"/>
    </xf>
    <xf numFmtId="0" fontId="11" fillId="0" borderId="14" xfId="43" applyBorder="1">
      <alignment vertical="center"/>
    </xf>
    <xf numFmtId="49" fontId="30" fillId="33" borderId="10" xfId="43" applyNumberFormat="1" applyFont="1" applyFill="1" applyBorder="1" applyAlignment="1">
      <alignment horizontal="center" vertical="center"/>
    </xf>
    <xf numFmtId="0" fontId="11" fillId="0" borderId="17" xfId="43" applyBorder="1">
      <alignment vertical="center"/>
    </xf>
    <xf numFmtId="0" fontId="11" fillId="0" borderId="14" xfId="43" applyBorder="1" applyAlignment="1">
      <alignment horizontal="center" vertical="center"/>
    </xf>
    <xf numFmtId="0" fontId="11" fillId="0" borderId="17" xfId="43" applyBorder="1" applyAlignment="1">
      <alignment horizontal="center" vertical="center"/>
    </xf>
    <xf numFmtId="0" fontId="11" fillId="0" borderId="20" xfId="43" applyBorder="1" applyAlignment="1">
      <alignment horizontal="center" vertical="center"/>
    </xf>
    <xf numFmtId="0" fontId="13" fillId="0" borderId="20" xfId="52" applyFill="1" applyBorder="1"/>
    <xf numFmtId="0" fontId="30" fillId="33" borderId="11" xfId="0" applyFont="1" applyFill="1" applyBorder="1" applyAlignment="1">
      <alignment horizontal="center" vertical="center"/>
    </xf>
    <xf numFmtId="0" fontId="30" fillId="33" borderId="12" xfId="0" applyFont="1" applyFill="1" applyBorder="1" applyAlignment="1">
      <alignment horizontal="center" vertical="center"/>
    </xf>
    <xf numFmtId="0" fontId="0" fillId="0" borderId="17" xfId="0" applyFill="1" applyBorder="1"/>
    <xf numFmtId="0" fontId="0" fillId="0" borderId="14" xfId="0" applyFill="1" applyBorder="1"/>
    <xf numFmtId="0" fontId="0" fillId="0" borderId="20" xfId="0" applyFill="1" applyBorder="1"/>
    <xf numFmtId="0" fontId="0" fillId="0" borderId="15" xfId="0" applyFill="1" applyBorder="1"/>
    <xf numFmtId="0" fontId="0" fillId="0" borderId="0" xfId="0" applyFill="1" applyBorder="1"/>
    <xf numFmtId="0" fontId="0" fillId="0" borderId="18" xfId="0" applyFill="1" applyBorder="1"/>
    <xf numFmtId="41" fontId="0" fillId="0" borderId="14" xfId="0" applyNumberFormat="1" applyBorder="1"/>
    <xf numFmtId="41" fontId="0" fillId="0" borderId="17" xfId="0" applyNumberFormat="1" applyBorder="1"/>
    <xf numFmtId="0" fontId="0" fillId="0" borderId="16" xfId="52" applyFont="1" applyFill="1" applyBorder="1" applyAlignment="1">
      <alignment horizontal="left"/>
    </xf>
    <xf numFmtId="0" fontId="13" fillId="0" borderId="17" xfId="52" applyFill="1" applyBorder="1"/>
    <xf numFmtId="41" fontId="0" fillId="0" borderId="20" xfId="0" applyNumberFormat="1" applyBorder="1"/>
    <xf numFmtId="0" fontId="33" fillId="0" borderId="20" xfId="0" applyFont="1" applyBorder="1" applyAlignment="1">
      <alignment horizontal="center"/>
    </xf>
    <xf numFmtId="0" fontId="31" fillId="0" borderId="0" xfId="0" applyFont="1" applyAlignment="1">
      <alignment horizontal="right"/>
    </xf>
    <xf numFmtId="0" fontId="30" fillId="0" borderId="0" xfId="0" applyFont="1" applyFill="1" applyBorder="1" applyAlignment="1">
      <alignment horizontal="right"/>
    </xf>
    <xf numFmtId="41" fontId="31" fillId="0" borderId="0" xfId="0" applyNumberFormat="1" applyFont="1"/>
    <xf numFmtId="176" fontId="31" fillId="0" borderId="0" xfId="0" applyNumberFormat="1" applyFont="1"/>
    <xf numFmtId="176" fontId="30" fillId="0" borderId="0" xfId="0" applyNumberFormat="1" applyFont="1"/>
    <xf numFmtId="0" fontId="10" fillId="0" borderId="16" xfId="43" applyFont="1" applyBorder="1" applyAlignment="1">
      <alignment horizontal="left" vertical="center"/>
    </xf>
    <xf numFmtId="0" fontId="0" fillId="34" borderId="17" xfId="0" applyFill="1" applyBorder="1" applyAlignment="1">
      <alignment horizontal="center"/>
    </xf>
    <xf numFmtId="0" fontId="0" fillId="0" borderId="17" xfId="0" applyFill="1" applyBorder="1" applyAlignment="1">
      <alignment horizontal="left"/>
    </xf>
    <xf numFmtId="41" fontId="0" fillId="0" borderId="0" xfId="1" applyFont="1" applyFill="1" applyAlignment="1">
      <alignment horizontal="right"/>
    </xf>
    <xf numFmtId="0" fontId="0" fillId="0" borderId="0" xfId="0" applyFill="1"/>
    <xf numFmtId="0" fontId="30" fillId="0" borderId="0" xfId="0" applyFont="1"/>
    <xf numFmtId="0" fontId="0" fillId="0" borderId="20" xfId="0" applyFill="1" applyBorder="1" applyAlignment="1">
      <alignment horizontal="left" vertical="center"/>
    </xf>
    <xf numFmtId="0" fontId="0" fillId="0" borderId="17" xfId="0" applyFill="1" applyBorder="1" applyAlignment="1">
      <alignment vertical="center"/>
    </xf>
    <xf numFmtId="49" fontId="30" fillId="33" borderId="11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1" fillId="36" borderId="16" xfId="43" applyFill="1" applyBorder="1" applyAlignment="1">
      <alignment horizontal="left" vertical="center"/>
    </xf>
    <xf numFmtId="0" fontId="11" fillId="36" borderId="17" xfId="43" applyFill="1" applyBorder="1" applyAlignment="1">
      <alignment horizontal="center" vertical="center"/>
    </xf>
    <xf numFmtId="0" fontId="11" fillId="36" borderId="17" xfId="43" applyFill="1" applyBorder="1">
      <alignment vertical="center"/>
    </xf>
    <xf numFmtId="0" fontId="0" fillId="36" borderId="17" xfId="0" applyFill="1" applyBorder="1"/>
    <xf numFmtId="0" fontId="0" fillId="36" borderId="17" xfId="0" applyFill="1" applyBorder="1" applyAlignment="1">
      <alignment horizontal="center"/>
    </xf>
    <xf numFmtId="41" fontId="0" fillId="36" borderId="17" xfId="1" applyFont="1" applyFill="1" applyBorder="1" applyAlignment="1"/>
    <xf numFmtId="41" fontId="0" fillId="36" borderId="17" xfId="0" applyNumberFormat="1" applyFill="1" applyBorder="1"/>
    <xf numFmtId="0" fontId="0" fillId="36" borderId="18" xfId="0" applyFill="1" applyBorder="1"/>
    <xf numFmtId="0" fontId="0" fillId="36" borderId="16" xfId="0" applyFill="1" applyBorder="1" applyAlignment="1">
      <alignment horizontal="left"/>
    </xf>
    <xf numFmtId="0" fontId="11" fillId="0" borderId="13" xfId="43" applyFill="1" applyBorder="1" applyAlignment="1">
      <alignment horizontal="left" vertical="center"/>
    </xf>
    <xf numFmtId="0" fontId="11" fillId="0" borderId="14" xfId="43" applyFill="1" applyBorder="1" applyAlignment="1">
      <alignment horizontal="center" vertical="center"/>
    </xf>
    <xf numFmtId="0" fontId="11" fillId="0" borderId="14" xfId="43" applyFill="1" applyBorder="1">
      <alignment vertical="center"/>
    </xf>
    <xf numFmtId="41" fontId="0" fillId="0" borderId="14" xfId="0" applyNumberFormat="1" applyFill="1" applyBorder="1"/>
    <xf numFmtId="0" fontId="0" fillId="0" borderId="20" xfId="0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9" xfId="0" applyFill="1" applyBorder="1" applyAlignment="1">
      <alignment horizontal="left" vertical="center"/>
    </xf>
    <xf numFmtId="0" fontId="9" fillId="0" borderId="13" xfId="43" applyFont="1" applyFill="1" applyBorder="1" applyAlignment="1">
      <alignment horizontal="left" vertical="center"/>
    </xf>
    <xf numFmtId="41" fontId="31" fillId="34" borderId="20" xfId="1" applyFont="1" applyFill="1" applyBorder="1" applyAlignment="1"/>
    <xf numFmtId="41" fontId="0" fillId="34" borderId="14" xfId="1" applyFont="1" applyFill="1" applyBorder="1" applyAlignment="1"/>
    <xf numFmtId="41" fontId="0" fillId="34" borderId="20" xfId="1" applyFont="1" applyFill="1" applyBorder="1" applyAlignment="1"/>
    <xf numFmtId="0" fontId="30" fillId="33" borderId="24" xfId="0" applyFont="1" applyFill="1" applyBorder="1" applyAlignment="1">
      <alignment horizontal="center" vertical="center"/>
    </xf>
    <xf numFmtId="0" fontId="30" fillId="33" borderId="25" xfId="0" applyFont="1" applyFill="1" applyBorder="1" applyAlignment="1">
      <alignment horizontal="center" vertical="center"/>
    </xf>
    <xf numFmtId="41" fontId="0" fillId="0" borderId="17" xfId="0" applyNumberFormat="1" applyFill="1" applyBorder="1"/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34" borderId="16" xfId="0" applyFill="1" applyBorder="1"/>
    <xf numFmtId="41" fontId="0" fillId="34" borderId="17" xfId="0" applyNumberFormat="1" applyFill="1" applyBorder="1"/>
    <xf numFmtId="0" fontId="0" fillId="34" borderId="18" xfId="0" applyFill="1" applyBorder="1"/>
    <xf numFmtId="0" fontId="0" fillId="36" borderId="19" xfId="0" applyFill="1" applyBorder="1"/>
    <xf numFmtId="0" fontId="0" fillId="36" borderId="20" xfId="0" applyFill="1" applyBorder="1" applyAlignment="1">
      <alignment horizontal="center"/>
    </xf>
    <xf numFmtId="0" fontId="0" fillId="36" borderId="20" xfId="0" applyFill="1" applyBorder="1"/>
    <xf numFmtId="41" fontId="0" fillId="36" borderId="20" xfId="1" applyFont="1" applyFill="1" applyBorder="1" applyAlignment="1"/>
    <xf numFmtId="41" fontId="0" fillId="36" borderId="20" xfId="0" applyNumberFormat="1" applyFill="1" applyBorder="1"/>
    <xf numFmtId="0" fontId="0" fillId="36" borderId="21" xfId="0" applyFill="1" applyBorder="1"/>
    <xf numFmtId="0" fontId="0" fillId="0" borderId="14" xfId="1" applyNumberFormat="1" applyFont="1" applyFill="1" applyBorder="1" applyAlignment="1">
      <alignment horizontal="center" vertical="center"/>
    </xf>
    <xf numFmtId="0" fontId="0" fillId="0" borderId="13" xfId="0" applyBorder="1"/>
    <xf numFmtId="3" fontId="0" fillId="0" borderId="14" xfId="0" applyNumberFormat="1" applyBorder="1"/>
    <xf numFmtId="0" fontId="0" fillId="0" borderId="15" xfId="0" applyBorder="1"/>
    <xf numFmtId="3" fontId="0" fillId="34" borderId="17" xfId="0" applyNumberFormat="1" applyFill="1" applyBorder="1"/>
    <xf numFmtId="0" fontId="0" fillId="0" borderId="16" xfId="0" applyFill="1" applyBorder="1"/>
    <xf numFmtId="0" fontId="0" fillId="34" borderId="19" xfId="0" applyFill="1" applyBorder="1"/>
    <xf numFmtId="0" fontId="0" fillId="34" borderId="20" xfId="0" applyFill="1" applyBorder="1"/>
    <xf numFmtId="0" fontId="0" fillId="0" borderId="11" xfId="0" applyBorder="1"/>
    <xf numFmtId="0" fontId="0" fillId="0" borderId="29" xfId="0" applyFill="1" applyBorder="1"/>
    <xf numFmtId="0" fontId="0" fillId="35" borderId="18" xfId="0" applyFill="1" applyBorder="1"/>
    <xf numFmtId="3" fontId="0" fillId="35" borderId="17" xfId="0" applyNumberFormat="1" applyFill="1" applyBorder="1"/>
    <xf numFmtId="0" fontId="0" fillId="34" borderId="31" xfId="0" applyFill="1" applyBorder="1"/>
    <xf numFmtId="0" fontId="0" fillId="34" borderId="31" xfId="0" applyFill="1" applyBorder="1" applyAlignment="1">
      <alignment horizontal="center"/>
    </xf>
    <xf numFmtId="0" fontId="0" fillId="35" borderId="17" xfId="0" applyFill="1" applyBorder="1"/>
    <xf numFmtId="0" fontId="0" fillId="0" borderId="31" xfId="0" applyFill="1" applyBorder="1" applyAlignment="1">
      <alignment horizontal="center"/>
    </xf>
    <xf numFmtId="176" fontId="0" fillId="0" borderId="0" xfId="0" applyNumberFormat="1"/>
    <xf numFmtId="41" fontId="0" fillId="34" borderId="31" xfId="1" applyFont="1" applyFill="1" applyBorder="1" applyAlignment="1"/>
    <xf numFmtId="0" fontId="0" fillId="34" borderId="30" xfId="0" applyFill="1" applyBorder="1"/>
    <xf numFmtId="41" fontId="30" fillId="0" borderId="0" xfId="0" applyNumberFormat="1" applyFont="1"/>
    <xf numFmtId="0" fontId="0" fillId="35" borderId="17" xfId="0" applyFill="1" applyBorder="1" applyAlignment="1">
      <alignment horizontal="center"/>
    </xf>
    <xf numFmtId="0" fontId="0" fillId="0" borderId="30" xfId="0" applyFill="1" applyBorder="1"/>
    <xf numFmtId="49" fontId="30" fillId="33" borderId="24" xfId="69" applyNumberFormat="1" applyFont="1" applyFill="1" applyBorder="1" applyAlignment="1">
      <alignment horizontal="center" vertical="center"/>
    </xf>
    <xf numFmtId="0" fontId="30" fillId="35" borderId="25" xfId="69" applyFont="1" applyFill="1" applyBorder="1" applyAlignment="1">
      <alignment horizontal="center" vertical="center"/>
    </xf>
    <xf numFmtId="0" fontId="0" fillId="35" borderId="16" xfId="0" applyFill="1" applyBorder="1"/>
    <xf numFmtId="0" fontId="13" fillId="0" borderId="0" xfId="69" applyAlignment="1">
      <alignment vertical="center"/>
    </xf>
    <xf numFmtId="49" fontId="30" fillId="33" borderId="11" xfId="69" applyNumberFormat="1" applyFont="1" applyFill="1" applyBorder="1" applyAlignment="1">
      <alignment horizontal="center" vertical="center"/>
    </xf>
    <xf numFmtId="0" fontId="30" fillId="35" borderId="12" xfId="69" applyFont="1" applyFill="1" applyBorder="1" applyAlignment="1">
      <alignment horizontal="center" vertical="center"/>
    </xf>
    <xf numFmtId="0" fontId="13" fillId="0" borderId="0" xfId="69" applyBorder="1" applyAlignment="1">
      <alignment vertical="center"/>
    </xf>
    <xf numFmtId="0" fontId="13" fillId="0" borderId="14" xfId="69" applyBorder="1" applyAlignment="1">
      <alignment vertical="center"/>
    </xf>
    <xf numFmtId="0" fontId="13" fillId="0" borderId="20" xfId="69" applyFill="1" applyBorder="1" applyAlignment="1">
      <alignment vertical="center"/>
    </xf>
    <xf numFmtId="0" fontId="0" fillId="0" borderId="31" xfId="0" applyFill="1" applyBorder="1"/>
    <xf numFmtId="41" fontId="0" fillId="0" borderId="31" xfId="1" applyFont="1" applyFill="1" applyBorder="1" applyAlignment="1"/>
    <xf numFmtId="41" fontId="0" fillId="0" borderId="31" xfId="0" applyNumberFormat="1" applyFill="1" applyBorder="1"/>
    <xf numFmtId="0" fontId="0" fillId="0" borderId="32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41" fontId="0" fillId="0" borderId="0" xfId="1" applyFont="1" applyBorder="1" applyAlignment="1"/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43" fontId="0" fillId="0" borderId="0" xfId="0" applyNumberFormat="1"/>
    <xf numFmtId="0" fontId="0" fillId="0" borderId="0" xfId="0" applyAlignment="1">
      <alignment horizontal="center"/>
    </xf>
    <xf numFmtId="0" fontId="30" fillId="0" borderId="20" xfId="0" applyFont="1" applyBorder="1" applyAlignment="1">
      <alignment horizontal="center"/>
    </xf>
    <xf numFmtId="0" fontId="30" fillId="0" borderId="14" xfId="0" applyFont="1" applyBorder="1"/>
    <xf numFmtId="41" fontId="0" fillId="0" borderId="14" xfId="1" applyFont="1" applyBorder="1" applyAlignment="1"/>
    <xf numFmtId="179" fontId="0" fillId="0" borderId="11" xfId="0" applyNumberFormat="1" applyBorder="1"/>
    <xf numFmtId="41" fontId="0" fillId="0" borderId="11" xfId="1" applyFont="1" applyBorder="1" applyAlignment="1"/>
    <xf numFmtId="41" fontId="0" fillId="0" borderId="12" xfId="0" applyNumberFormat="1" applyBorder="1"/>
    <xf numFmtId="0" fontId="30" fillId="0" borderId="0" xfId="75" applyFont="1">
      <alignment vertical="center"/>
    </xf>
    <xf numFmtId="0" fontId="30" fillId="0" borderId="0" xfId="75" applyFont="1" applyAlignment="1">
      <alignment horizontal="center" vertical="center"/>
    </xf>
    <xf numFmtId="0" fontId="7" fillId="0" borderId="0" xfId="75">
      <alignment vertical="center"/>
    </xf>
    <xf numFmtId="0" fontId="7" fillId="0" borderId="0" xfId="75" applyAlignment="1">
      <alignment horizontal="center" vertical="center"/>
    </xf>
    <xf numFmtId="49" fontId="30" fillId="0" borderId="0" xfId="75" applyNumberFormat="1" applyFont="1">
      <alignment vertical="center"/>
    </xf>
    <xf numFmtId="49" fontId="30" fillId="33" borderId="23" xfId="75" applyNumberFormat="1" applyFont="1" applyFill="1" applyBorder="1" applyAlignment="1">
      <alignment horizontal="center" vertical="center"/>
    </xf>
    <xf numFmtId="49" fontId="30" fillId="33" borderId="24" xfId="75" applyNumberFormat="1" applyFont="1" applyFill="1" applyBorder="1" applyAlignment="1">
      <alignment horizontal="center" vertical="center"/>
    </xf>
    <xf numFmtId="49" fontId="30" fillId="33" borderId="33" xfId="75" applyNumberFormat="1" applyFont="1" applyFill="1" applyBorder="1" applyAlignment="1">
      <alignment horizontal="center" vertical="center"/>
    </xf>
    <xf numFmtId="49" fontId="30" fillId="33" borderId="23" xfId="69" applyNumberFormat="1" applyFont="1" applyFill="1" applyBorder="1" applyAlignment="1">
      <alignment horizontal="center" vertical="center"/>
    </xf>
    <xf numFmtId="0" fontId="7" fillId="0" borderId="13" xfId="75" applyBorder="1">
      <alignment vertical="center"/>
    </xf>
    <xf numFmtId="0" fontId="7" fillId="0" borderId="14" xfId="75" applyBorder="1">
      <alignment vertical="center"/>
    </xf>
    <xf numFmtId="0" fontId="7" fillId="0" borderId="14" xfId="75" applyBorder="1" applyAlignment="1">
      <alignment horizontal="center" vertical="center"/>
    </xf>
    <xf numFmtId="41" fontId="0" fillId="0" borderId="27" xfId="76" applyFont="1" applyBorder="1">
      <alignment vertical="center"/>
    </xf>
    <xf numFmtId="0" fontId="7" fillId="0" borderId="16" xfId="75" applyBorder="1">
      <alignment vertical="center"/>
    </xf>
    <xf numFmtId="0" fontId="7" fillId="0" borderId="17" xfId="75" applyBorder="1">
      <alignment vertical="center"/>
    </xf>
    <xf numFmtId="0" fontId="7" fillId="0" borderId="17" xfId="75" applyBorder="1" applyAlignment="1">
      <alignment horizontal="center" vertical="center"/>
    </xf>
    <xf numFmtId="41" fontId="0" fillId="0" borderId="26" xfId="76" applyFont="1" applyBorder="1">
      <alignment vertical="center"/>
    </xf>
    <xf numFmtId="41" fontId="0" fillId="0" borderId="13" xfId="76" applyFont="1" applyBorder="1">
      <alignment vertical="center"/>
    </xf>
    <xf numFmtId="41" fontId="0" fillId="0" borderId="14" xfId="76" applyFont="1" applyBorder="1">
      <alignment vertical="center"/>
    </xf>
    <xf numFmtId="0" fontId="7" fillId="34" borderId="15" xfId="75" applyFill="1" applyBorder="1">
      <alignment vertical="center"/>
    </xf>
    <xf numFmtId="41" fontId="0" fillId="0" borderId="16" xfId="76" applyFont="1" applyBorder="1">
      <alignment vertical="center"/>
    </xf>
    <xf numFmtId="0" fontId="13" fillId="0" borderId="17" xfId="69" applyBorder="1" applyAlignment="1">
      <alignment vertical="center"/>
    </xf>
    <xf numFmtId="41" fontId="0" fillId="0" borderId="17" xfId="76" applyFont="1" applyBorder="1">
      <alignment vertical="center"/>
    </xf>
    <xf numFmtId="0" fontId="7" fillId="34" borderId="18" xfId="75" applyFill="1" applyBorder="1">
      <alignment vertical="center"/>
    </xf>
    <xf numFmtId="0" fontId="7" fillId="34" borderId="17" xfId="75" applyFill="1" applyBorder="1">
      <alignment vertical="center"/>
    </xf>
    <xf numFmtId="0" fontId="7" fillId="35" borderId="17" xfId="75" applyFill="1" applyBorder="1">
      <alignment vertical="center"/>
    </xf>
    <xf numFmtId="41" fontId="0" fillId="0" borderId="26" xfId="76" applyFont="1" applyFill="1" applyBorder="1">
      <alignment vertical="center"/>
    </xf>
    <xf numFmtId="0" fontId="13" fillId="34" borderId="18" xfId="69" applyFill="1" applyBorder="1" applyAlignment="1">
      <alignment vertical="center"/>
    </xf>
    <xf numFmtId="41" fontId="30" fillId="0" borderId="22" xfId="76" applyFont="1" applyFill="1" applyBorder="1">
      <alignment vertical="center"/>
    </xf>
    <xf numFmtId="41" fontId="7" fillId="0" borderId="0" xfId="75" applyNumberFormat="1">
      <alignment vertical="center"/>
    </xf>
    <xf numFmtId="176" fontId="7" fillId="0" borderId="0" xfId="75" applyNumberFormat="1">
      <alignment vertical="center"/>
    </xf>
    <xf numFmtId="0" fontId="0" fillId="0" borderId="0" xfId="0" applyAlignment="1">
      <alignment horizontal="center" vertical="center"/>
    </xf>
    <xf numFmtId="0" fontId="30" fillId="0" borderId="0" xfId="0" applyFont="1" applyAlignment="1">
      <alignment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49" fontId="30" fillId="33" borderId="10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34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41" fontId="0" fillId="0" borderId="0" xfId="76" applyFont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4" xfId="0" applyFill="1" applyBorder="1" applyAlignment="1">
      <alignment vertical="center"/>
    </xf>
    <xf numFmtId="0" fontId="0" fillId="34" borderId="13" xfId="0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41" fontId="0" fillId="0" borderId="20" xfId="76" applyFont="1" applyFill="1" applyBorder="1">
      <alignment vertical="center"/>
    </xf>
    <xf numFmtId="41" fontId="0" fillId="0" borderId="28" xfId="76" applyFont="1" applyFill="1" applyBorder="1">
      <alignment vertical="center"/>
    </xf>
    <xf numFmtId="0" fontId="0" fillId="34" borderId="19" xfId="0" applyFill="1" applyBorder="1" applyAlignment="1">
      <alignment vertical="center"/>
    </xf>
    <xf numFmtId="14" fontId="0" fillId="0" borderId="0" xfId="0" applyNumberFormat="1"/>
    <xf numFmtId="41" fontId="30" fillId="0" borderId="0" xfId="1" applyFont="1" applyAlignment="1"/>
    <xf numFmtId="14" fontId="0" fillId="0" borderId="0" xfId="0" applyNumberFormat="1" applyAlignment="1">
      <alignment horizontal="center"/>
    </xf>
    <xf numFmtId="0" fontId="30" fillId="0" borderId="0" xfId="0" applyFont="1" applyAlignment="1">
      <alignment horizontal="center"/>
    </xf>
    <xf numFmtId="14" fontId="30" fillId="0" borderId="0" xfId="0" applyNumberFormat="1" applyFont="1" applyAlignment="1">
      <alignment horizontal="right"/>
    </xf>
    <xf numFmtId="14" fontId="30" fillId="0" borderId="10" xfId="0" applyNumberFormat="1" applyFont="1" applyBorder="1" applyAlignment="1">
      <alignment horizontal="center"/>
    </xf>
    <xf numFmtId="14" fontId="30" fillId="0" borderId="11" xfId="0" applyNumberFormat="1" applyFont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41" fontId="0" fillId="0" borderId="15" xfId="1" applyFont="1" applyBorder="1" applyAlignment="1"/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/>
    <xf numFmtId="14" fontId="0" fillId="0" borderId="19" xfId="0" applyNumberFormat="1" applyBorder="1" applyAlignment="1">
      <alignment horizontal="center"/>
    </xf>
    <xf numFmtId="14" fontId="0" fillId="0" borderId="20" xfId="0" applyNumberFormat="1" applyBorder="1"/>
    <xf numFmtId="41" fontId="0" fillId="0" borderId="21" xfId="1" applyFont="1" applyBorder="1" applyAlignment="1"/>
    <xf numFmtId="49" fontId="30" fillId="0" borderId="0" xfId="0" applyNumberFormat="1" applyFont="1" applyAlignment="1">
      <alignment vertical="center"/>
    </xf>
    <xf numFmtId="49" fontId="30" fillId="33" borderId="24" xfId="0" applyNumberFormat="1" applyFont="1" applyFill="1" applyBorder="1" applyAlignment="1">
      <alignment horizontal="center" vertical="center"/>
    </xf>
    <xf numFmtId="49" fontId="30" fillId="33" borderId="23" xfId="77" applyNumberFormat="1" applyFont="1" applyFill="1" applyBorder="1" applyAlignment="1">
      <alignment horizontal="center" vertical="center"/>
    </xf>
    <xf numFmtId="49" fontId="30" fillId="33" borderId="24" xfId="77" applyNumberFormat="1" applyFont="1" applyFill="1" applyBorder="1" applyAlignment="1">
      <alignment horizontal="center" vertical="center"/>
    </xf>
    <xf numFmtId="0" fontId="6" fillId="0" borderId="13" xfId="77" applyFont="1" applyFill="1" applyBorder="1" applyAlignment="1">
      <alignment horizontal="left" vertical="center"/>
    </xf>
    <xf numFmtId="0" fontId="6" fillId="0" borderId="14" xfId="77" applyFont="1" applyFill="1" applyBorder="1">
      <alignment vertical="center"/>
    </xf>
    <xf numFmtId="0" fontId="6" fillId="0" borderId="14" xfId="77" applyFill="1" applyBorder="1" applyAlignment="1">
      <alignment horizontal="center" vertical="center"/>
    </xf>
    <xf numFmtId="41" fontId="0" fillId="37" borderId="17" xfId="0" applyNumberFormat="1" applyFill="1" applyBorder="1"/>
    <xf numFmtId="49" fontId="30" fillId="33" borderId="10" xfId="78" applyNumberFormat="1" applyFont="1" applyFill="1" applyBorder="1" applyAlignment="1">
      <alignment horizontal="center" vertical="center"/>
    </xf>
    <xf numFmtId="49" fontId="30" fillId="33" borderId="11" xfId="78" applyNumberFormat="1" applyFont="1" applyFill="1" applyBorder="1" applyAlignment="1">
      <alignment horizontal="center" vertical="center"/>
    </xf>
    <xf numFmtId="0" fontId="6" fillId="0" borderId="13" xfId="78" applyBorder="1">
      <alignment vertical="center"/>
    </xf>
    <xf numFmtId="0" fontId="6" fillId="0" borderId="14" xfId="78" applyBorder="1">
      <alignment vertical="center"/>
    </xf>
    <xf numFmtId="0" fontId="6" fillId="0" borderId="0" xfId="78">
      <alignment vertical="center"/>
    </xf>
    <xf numFmtId="0" fontId="0" fillId="0" borderId="19" xfId="0" applyBorder="1"/>
    <xf numFmtId="3" fontId="0" fillId="0" borderId="20" xfId="0" applyNumberFormat="1" applyBorder="1"/>
    <xf numFmtId="41" fontId="0" fillId="37" borderId="20" xfId="0" applyNumberFormat="1" applyFill="1" applyBorder="1"/>
    <xf numFmtId="0" fontId="30" fillId="0" borderId="0" xfId="78" applyFont="1">
      <alignment vertical="center"/>
    </xf>
    <xf numFmtId="0" fontId="30" fillId="34" borderId="25" xfId="69" applyFont="1" applyFill="1" applyBorder="1" applyAlignment="1">
      <alignment horizontal="center" vertical="center"/>
    </xf>
    <xf numFmtId="41" fontId="0" fillId="0" borderId="17" xfId="1" applyFont="1" applyBorder="1">
      <alignment vertical="center"/>
    </xf>
    <xf numFmtId="0" fontId="6" fillId="0" borderId="0" xfId="78" applyAlignment="1">
      <alignment horizontal="center" vertical="center"/>
    </xf>
    <xf numFmtId="177" fontId="6" fillId="0" borderId="0" xfId="78" applyNumberFormat="1">
      <alignment vertical="center"/>
    </xf>
    <xf numFmtId="49" fontId="30" fillId="33" borderId="24" xfId="78" applyNumberFormat="1" applyFont="1" applyFill="1" applyBorder="1" applyAlignment="1">
      <alignment horizontal="center" vertical="center"/>
    </xf>
    <xf numFmtId="0" fontId="6" fillId="0" borderId="13" xfId="78" applyBorder="1" applyAlignment="1">
      <alignment horizontal="center" vertical="center"/>
    </xf>
    <xf numFmtId="0" fontId="6" fillId="0" borderId="14" xfId="78" applyFill="1" applyBorder="1">
      <alignment vertical="center"/>
    </xf>
    <xf numFmtId="41" fontId="6" fillId="0" borderId="14" xfId="79" applyFont="1" applyBorder="1">
      <alignment vertical="center"/>
    </xf>
    <xf numFmtId="0" fontId="6" fillId="0" borderId="16" xfId="78" applyBorder="1" applyAlignment="1">
      <alignment horizontal="center" vertical="center"/>
    </xf>
    <xf numFmtId="0" fontId="6" fillId="0" borderId="17" xfId="78" applyFill="1" applyBorder="1">
      <alignment vertical="center"/>
    </xf>
    <xf numFmtId="0" fontId="6" fillId="0" borderId="17" xfId="78" applyBorder="1">
      <alignment vertical="center"/>
    </xf>
    <xf numFmtId="41" fontId="6" fillId="0" borderId="17" xfId="79" applyFont="1" applyBorder="1">
      <alignment vertical="center"/>
    </xf>
    <xf numFmtId="0" fontId="6" fillId="0" borderId="19" xfId="78" applyBorder="1" applyAlignment="1">
      <alignment horizontal="center" vertical="center"/>
    </xf>
    <xf numFmtId="0" fontId="6" fillId="0" borderId="20" xfId="78" applyFill="1" applyBorder="1">
      <alignment vertical="center"/>
    </xf>
    <xf numFmtId="0" fontId="6" fillId="0" borderId="20" xfId="78" applyBorder="1">
      <alignment vertical="center"/>
    </xf>
    <xf numFmtId="41" fontId="6" fillId="0" borderId="20" xfId="79" applyFont="1" applyFill="1" applyBorder="1">
      <alignment vertical="center"/>
    </xf>
    <xf numFmtId="41" fontId="6" fillId="0" borderId="20" xfId="79" applyFont="1" applyBorder="1">
      <alignment vertical="center"/>
    </xf>
    <xf numFmtId="0" fontId="6" fillId="0" borderId="0" xfId="78" applyFill="1" applyBorder="1">
      <alignment vertical="center"/>
    </xf>
    <xf numFmtId="0" fontId="6" fillId="0" borderId="0" xfId="78" applyBorder="1">
      <alignment vertical="center"/>
    </xf>
    <xf numFmtId="41" fontId="6" fillId="0" borderId="0" xfId="79" applyFont="1" applyBorder="1">
      <alignment vertical="center"/>
    </xf>
    <xf numFmtId="0" fontId="30" fillId="0" borderId="0" xfId="78" applyFont="1" applyBorder="1">
      <alignment vertical="center"/>
    </xf>
    <xf numFmtId="41" fontId="6" fillId="0" borderId="14" xfId="79" applyFont="1" applyFill="1" applyBorder="1">
      <alignment vertical="center"/>
    </xf>
    <xf numFmtId="0" fontId="6" fillId="35" borderId="15" xfId="78" applyFill="1" applyBorder="1">
      <alignment vertical="center"/>
    </xf>
    <xf numFmtId="0" fontId="6" fillId="0" borderId="16" xfId="78" applyFill="1" applyBorder="1">
      <alignment vertical="center"/>
    </xf>
    <xf numFmtId="41" fontId="6" fillId="0" borderId="17" xfId="79" applyFont="1" applyFill="1" applyBorder="1">
      <alignment vertical="center"/>
    </xf>
    <xf numFmtId="0" fontId="6" fillId="0" borderId="19" xfId="78" applyFill="1" applyBorder="1">
      <alignment vertical="center"/>
    </xf>
    <xf numFmtId="180" fontId="0" fillId="0" borderId="17" xfId="0" applyNumberFormat="1" applyBorder="1"/>
    <xf numFmtId="178" fontId="0" fillId="0" borderId="18" xfId="1" applyNumberFormat="1" applyFont="1" applyBorder="1" applyAlignment="1"/>
    <xf numFmtId="0" fontId="0" fillId="0" borderId="17" xfId="0" quotePrefix="1" applyBorder="1" applyAlignment="1">
      <alignment horizontal="center"/>
    </xf>
    <xf numFmtId="180" fontId="0" fillId="0" borderId="20" xfId="0" applyNumberFormat="1" applyBorder="1"/>
    <xf numFmtId="0" fontId="0" fillId="0" borderId="20" xfId="0" quotePrefix="1" applyBorder="1" applyAlignment="1">
      <alignment horizontal="center"/>
    </xf>
    <xf numFmtId="178" fontId="0" fillId="0" borderId="21" xfId="1" applyNumberFormat="1" applyFont="1" applyBorder="1" applyAlignment="1"/>
    <xf numFmtId="0" fontId="30" fillId="0" borderId="13" xfId="0" applyFont="1" applyBorder="1"/>
    <xf numFmtId="0" fontId="30" fillId="0" borderId="16" xfId="0" applyFont="1" applyBorder="1" applyAlignment="1"/>
    <xf numFmtId="0" fontId="30" fillId="0" borderId="19" xfId="0" applyFont="1" applyBorder="1" applyAlignment="1"/>
    <xf numFmtId="0" fontId="30" fillId="33" borderId="10" xfId="0" applyFont="1" applyFill="1" applyBorder="1" applyAlignment="1">
      <alignment horizontal="center"/>
    </xf>
    <xf numFmtId="0" fontId="30" fillId="33" borderId="11" xfId="0" applyFont="1" applyFill="1" applyBorder="1" applyAlignment="1">
      <alignment horizontal="center"/>
    </xf>
    <xf numFmtId="0" fontId="30" fillId="33" borderId="12" xfId="0" applyFont="1" applyFill="1" applyBorder="1" applyAlignment="1">
      <alignment horizontal="center"/>
    </xf>
    <xf numFmtId="0" fontId="30" fillId="33" borderId="10" xfId="0" applyFont="1" applyFill="1" applyBorder="1" applyAlignment="1">
      <alignment horizontal="center" vertical="center"/>
    </xf>
    <xf numFmtId="41" fontId="30" fillId="33" borderId="11" xfId="1" applyFont="1" applyFill="1" applyBorder="1" applyAlignment="1">
      <alignment horizontal="center" vertical="center"/>
    </xf>
    <xf numFmtId="41" fontId="30" fillId="0" borderId="12" xfId="1" applyFont="1" applyBorder="1" applyAlignment="1"/>
    <xf numFmtId="0" fontId="30" fillId="0" borderId="13" xfId="0" applyFont="1" applyBorder="1" applyAlignment="1"/>
    <xf numFmtId="0" fontId="0" fillId="0" borderId="21" xfId="0" applyBorder="1"/>
    <xf numFmtId="3" fontId="0" fillId="0" borderId="17" xfId="0" applyNumberFormat="1" applyBorder="1"/>
    <xf numFmtId="0" fontId="5" fillId="0" borderId="17" xfId="80" applyBorder="1">
      <alignment vertical="center"/>
    </xf>
    <xf numFmtId="0" fontId="5" fillId="34" borderId="17" xfId="80" applyFill="1" applyBorder="1">
      <alignment vertical="center"/>
    </xf>
    <xf numFmtId="0" fontId="5" fillId="0" borderId="17" xfId="80" applyBorder="1">
      <alignment vertical="center"/>
    </xf>
    <xf numFmtId="0" fontId="5" fillId="34" borderId="17" xfId="80" applyFill="1" applyBorder="1">
      <alignment vertical="center"/>
    </xf>
    <xf numFmtId="0" fontId="5" fillId="0" borderId="17" xfId="80" applyBorder="1">
      <alignment vertical="center"/>
    </xf>
    <xf numFmtId="0" fontId="5" fillId="0" borderId="17" xfId="80" applyBorder="1">
      <alignment vertical="center"/>
    </xf>
    <xf numFmtId="0" fontId="5" fillId="0" borderId="17" xfId="80" applyBorder="1">
      <alignment vertical="center"/>
    </xf>
    <xf numFmtId="41" fontId="5" fillId="0" borderId="17" xfId="95" applyFont="1" applyBorder="1">
      <alignment vertical="center"/>
    </xf>
    <xf numFmtId="0" fontId="30" fillId="34" borderId="18" xfId="0" applyFont="1" applyFill="1" applyBorder="1"/>
    <xf numFmtId="0" fontId="30" fillId="34" borderId="32" xfId="0" applyFont="1" applyFill="1" applyBorder="1"/>
    <xf numFmtId="0" fontId="30" fillId="34" borderId="15" xfId="78" applyFont="1" applyFill="1" applyBorder="1">
      <alignment vertical="center"/>
    </xf>
    <xf numFmtId="0" fontId="30" fillId="34" borderId="18" xfId="80" applyFont="1" applyFill="1" applyBorder="1">
      <alignment vertical="center"/>
    </xf>
    <xf numFmtId="0" fontId="30" fillId="34" borderId="21" xfId="78" applyFont="1" applyFill="1" applyBorder="1">
      <alignment vertical="center"/>
    </xf>
    <xf numFmtId="0" fontId="30" fillId="34" borderId="18" xfId="78" applyFont="1" applyFill="1" applyBorder="1">
      <alignment vertical="center"/>
    </xf>
    <xf numFmtId="0" fontId="30" fillId="34" borderId="18" xfId="0" applyFont="1" applyFill="1" applyBorder="1" applyAlignment="1">
      <alignment vertical="center"/>
    </xf>
    <xf numFmtId="0" fontId="30" fillId="34" borderId="21" xfId="0" applyFont="1" applyFill="1" applyBorder="1"/>
    <xf numFmtId="0" fontId="4" fillId="0" borderId="17" xfId="43" applyFont="1" applyBorder="1">
      <alignment vertical="center"/>
    </xf>
    <xf numFmtId="0" fontId="0" fillId="0" borderId="0" xfId="0" applyAlignment="1">
      <alignment horizontal="center"/>
    </xf>
    <xf numFmtId="181" fontId="0" fillId="0" borderId="14" xfId="1" applyNumberFormat="1" applyFont="1" applyBorder="1" applyAlignment="1"/>
    <xf numFmtId="182" fontId="0" fillId="0" borderId="20" xfId="0" applyNumberFormat="1" applyBorder="1"/>
    <xf numFmtId="0" fontId="30" fillId="0" borderId="10" xfId="0" applyFont="1" applyBorder="1"/>
    <xf numFmtId="41" fontId="0" fillId="0" borderId="12" xfId="1" applyFont="1" applyBorder="1" applyAlignment="1"/>
    <xf numFmtId="49" fontId="30" fillId="33" borderId="34" xfId="43" applyNumberFormat="1" applyFont="1" applyFill="1" applyBorder="1" applyAlignment="1">
      <alignment horizontal="center" vertical="center"/>
    </xf>
    <xf numFmtId="49" fontId="30" fillId="33" borderId="35" xfId="43" applyNumberFormat="1" applyFont="1" applyFill="1" applyBorder="1" applyAlignment="1">
      <alignment horizontal="center" vertical="center"/>
    </xf>
    <xf numFmtId="0" fontId="6" fillId="0" borderId="16" xfId="78" applyFill="1" applyBorder="1" applyAlignment="1">
      <alignment horizontal="left" vertical="center"/>
    </xf>
    <xf numFmtId="41" fontId="0" fillId="0" borderId="17" xfId="1" applyFont="1" applyFill="1" applyBorder="1" applyAlignment="1">
      <alignment horizontal="right"/>
    </xf>
    <xf numFmtId="0" fontId="0" fillId="0" borderId="18" xfId="0" applyFill="1" applyBorder="1" applyAlignment="1">
      <alignment horizontal="left"/>
    </xf>
    <xf numFmtId="0" fontId="0" fillId="0" borderId="16" xfId="0" applyFill="1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0" fontId="11" fillId="0" borderId="16" xfId="43" applyFill="1" applyBorder="1" applyAlignment="1">
      <alignment horizontal="left" vertical="center"/>
    </xf>
    <xf numFmtId="0" fontId="11" fillId="0" borderId="17" xfId="43" applyFill="1" applyBorder="1" applyAlignment="1">
      <alignment horizontal="left" vertical="center"/>
    </xf>
    <xf numFmtId="0" fontId="11" fillId="0" borderId="17" xfId="43" applyFill="1" applyBorder="1" applyAlignment="1">
      <alignment horizontal="center" vertical="center"/>
    </xf>
    <xf numFmtId="0" fontId="11" fillId="0" borderId="17" xfId="43" applyFill="1" applyBorder="1">
      <alignment vertical="center"/>
    </xf>
    <xf numFmtId="0" fontId="9" fillId="0" borderId="16" xfId="43" applyFont="1" applyFill="1" applyBorder="1" applyAlignment="1">
      <alignment horizontal="left" vertical="center"/>
    </xf>
    <xf numFmtId="0" fontId="9" fillId="0" borderId="17" xfId="43" applyFont="1" applyFill="1" applyBorder="1" applyAlignment="1">
      <alignment horizontal="left" vertical="center"/>
    </xf>
    <xf numFmtId="0" fontId="0" fillId="0" borderId="17" xfId="52" applyFont="1" applyFill="1" applyBorder="1" applyAlignment="1">
      <alignment horizontal="left"/>
    </xf>
    <xf numFmtId="0" fontId="7" fillId="0" borderId="13" xfId="75" applyFill="1" applyBorder="1" applyAlignment="1">
      <alignment horizontal="left" vertical="center"/>
    </xf>
    <xf numFmtId="0" fontId="3" fillId="0" borderId="14" xfId="43" applyFont="1" applyFill="1" applyBorder="1" applyAlignment="1">
      <alignment horizontal="center" vertical="center"/>
    </xf>
    <xf numFmtId="0" fontId="7" fillId="0" borderId="14" xfId="75" applyFill="1" applyBorder="1" applyAlignment="1">
      <alignment horizontal="center" vertical="center"/>
    </xf>
    <xf numFmtId="0" fontId="7" fillId="0" borderId="14" xfId="75" applyFill="1" applyBorder="1">
      <alignment vertical="center"/>
    </xf>
    <xf numFmtId="0" fontId="7" fillId="0" borderId="16" xfId="75" applyFill="1" applyBorder="1" applyAlignment="1">
      <alignment horizontal="left" vertical="center"/>
    </xf>
    <xf numFmtId="0" fontId="3" fillId="0" borderId="17" xfId="43" applyFont="1" applyFill="1" applyBorder="1" applyAlignment="1">
      <alignment horizontal="center" vertical="center"/>
    </xf>
    <xf numFmtId="0" fontId="7" fillId="0" borderId="17" xfId="75" applyFill="1" applyBorder="1" applyAlignment="1">
      <alignment horizontal="center" vertical="center"/>
    </xf>
    <xf numFmtId="0" fontId="7" fillId="0" borderId="17" xfId="75" applyFill="1" applyBorder="1">
      <alignment vertical="center"/>
    </xf>
    <xf numFmtId="0" fontId="13" fillId="0" borderId="17" xfId="69" applyFill="1" applyBorder="1" applyAlignment="1">
      <alignment vertical="center"/>
    </xf>
    <xf numFmtId="0" fontId="30" fillId="0" borderId="17" xfId="78" applyFont="1" applyFill="1" applyBorder="1">
      <alignment vertical="center"/>
    </xf>
    <xf numFmtId="0" fontId="10" fillId="0" borderId="16" xfId="43" applyFont="1" applyFill="1" applyBorder="1" applyAlignment="1">
      <alignment horizontal="left" vertical="center"/>
    </xf>
    <xf numFmtId="0" fontId="10" fillId="0" borderId="17" xfId="43" applyFont="1" applyFill="1" applyBorder="1" applyAlignment="1">
      <alignment horizontal="left" vertical="center"/>
    </xf>
    <xf numFmtId="0" fontId="4" fillId="0" borderId="17" xfId="43" applyFont="1" applyFill="1" applyBorder="1">
      <alignment vertical="center"/>
    </xf>
    <xf numFmtId="0" fontId="33" fillId="0" borderId="17" xfId="0" applyFont="1" applyFill="1" applyBorder="1" applyAlignment="1">
      <alignment horizontal="center"/>
    </xf>
    <xf numFmtId="0" fontId="30" fillId="0" borderId="17" xfId="0" applyFont="1" applyFill="1" applyBorder="1" applyAlignment="1">
      <alignment vertical="center"/>
    </xf>
    <xf numFmtId="0" fontId="6" fillId="0" borderId="17" xfId="78" applyFill="1" applyBorder="1" applyAlignment="1">
      <alignment horizontal="center" vertical="center"/>
    </xf>
    <xf numFmtId="0" fontId="5" fillId="0" borderId="16" xfId="80" applyFill="1" applyBorder="1">
      <alignment vertical="center"/>
    </xf>
    <xf numFmtId="0" fontId="5" fillId="0" borderId="17" xfId="80" applyFill="1" applyBorder="1">
      <alignment vertical="center"/>
    </xf>
    <xf numFmtId="0" fontId="30" fillId="0" borderId="17" xfId="80" applyFont="1" applyFill="1" applyBorder="1">
      <alignment vertical="center"/>
    </xf>
    <xf numFmtId="0" fontId="5" fillId="0" borderId="19" xfId="80" applyFill="1" applyBorder="1">
      <alignment vertical="center"/>
    </xf>
    <xf numFmtId="0" fontId="5" fillId="0" borderId="20" xfId="80" applyFill="1" applyBorder="1">
      <alignment vertical="center"/>
    </xf>
    <xf numFmtId="0" fontId="3" fillId="0" borderId="20" xfId="43" applyFont="1" applyFill="1" applyBorder="1" applyAlignment="1">
      <alignment horizontal="center" vertical="center"/>
    </xf>
    <xf numFmtId="0" fontId="30" fillId="0" borderId="20" xfId="80" applyFont="1" applyFill="1" applyBorder="1">
      <alignment vertical="center"/>
    </xf>
    <xf numFmtId="41" fontId="31" fillId="0" borderId="17" xfId="1" applyFont="1" applyFill="1" applyBorder="1" applyAlignment="1">
      <alignment horizontal="right"/>
    </xf>
    <xf numFmtId="41" fontId="0" fillId="0" borderId="17" xfId="1" applyFont="1" applyFill="1" applyBorder="1" applyAlignment="1">
      <alignment horizontal="right" vertical="center"/>
    </xf>
    <xf numFmtId="41" fontId="7" fillId="0" borderId="14" xfId="1" applyFont="1" applyFill="1" applyBorder="1" applyAlignment="1">
      <alignment horizontal="right" vertical="center"/>
    </xf>
    <xf numFmtId="41" fontId="0" fillId="0" borderId="14" xfId="1" applyFont="1" applyFill="1" applyBorder="1" applyAlignment="1">
      <alignment horizontal="right" vertical="center"/>
    </xf>
    <xf numFmtId="41" fontId="0" fillId="0" borderId="14" xfId="1" applyFont="1" applyFill="1" applyBorder="1" applyAlignment="1">
      <alignment horizontal="right"/>
    </xf>
    <xf numFmtId="41" fontId="7" fillId="0" borderId="17" xfId="1" applyFont="1" applyFill="1" applyBorder="1" applyAlignment="1">
      <alignment horizontal="right" vertical="center"/>
    </xf>
    <xf numFmtId="41" fontId="6" fillId="0" borderId="17" xfId="1" applyFont="1" applyFill="1" applyBorder="1" applyAlignment="1">
      <alignment horizontal="right" vertical="center"/>
    </xf>
    <xf numFmtId="41" fontId="5" fillId="0" borderId="17" xfId="1" applyFont="1" applyFill="1" applyBorder="1" applyAlignment="1">
      <alignment horizontal="right" vertical="center"/>
    </xf>
    <xf numFmtId="41" fontId="5" fillId="0" borderId="20" xfId="1" applyFont="1" applyFill="1" applyBorder="1" applyAlignment="1">
      <alignment horizontal="right" vertical="center"/>
    </xf>
    <xf numFmtId="41" fontId="0" fillId="0" borderId="20" xfId="1" applyFont="1" applyFill="1" applyBorder="1" applyAlignment="1">
      <alignment horizontal="right"/>
    </xf>
    <xf numFmtId="0" fontId="5" fillId="0" borderId="17" xfId="80" applyFill="1" applyBorder="1" applyAlignment="1">
      <alignment horizontal="center" vertical="center"/>
    </xf>
    <xf numFmtId="0" fontId="5" fillId="0" borderId="20" xfId="8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41" fontId="30" fillId="0" borderId="11" xfId="1" applyFont="1" applyBorder="1" applyAlignment="1">
      <alignment horizontal="center"/>
    </xf>
    <xf numFmtId="0" fontId="0" fillId="36" borderId="14" xfId="0" applyFill="1" applyBorder="1"/>
    <xf numFmtId="41" fontId="0" fillId="36" borderId="14" xfId="1" applyFont="1" applyFill="1" applyBorder="1" applyAlignment="1"/>
    <xf numFmtId="0" fontId="30" fillId="0" borderId="17" xfId="0" applyFont="1" applyBorder="1"/>
    <xf numFmtId="179" fontId="0" fillId="0" borderId="17" xfId="0" applyNumberFormat="1" applyBorder="1"/>
    <xf numFmtId="0" fontId="0" fillId="0" borderId="17" xfId="0" applyBorder="1"/>
    <xf numFmtId="41" fontId="0" fillId="0" borderId="17" xfId="1" applyFont="1" applyBorder="1" applyAlignment="1"/>
    <xf numFmtId="0" fontId="30" fillId="0" borderId="20" xfId="0" applyFont="1" applyBorder="1"/>
    <xf numFmtId="179" fontId="0" fillId="0" borderId="20" xfId="0" applyNumberFormat="1" applyBorder="1"/>
    <xf numFmtId="0" fontId="0" fillId="0" borderId="20" xfId="0" applyBorder="1"/>
    <xf numFmtId="41" fontId="0" fillId="0" borderId="20" xfId="1" applyFont="1" applyBorder="1" applyAlignment="1"/>
    <xf numFmtId="179" fontId="0" fillId="0" borderId="14" xfId="0" applyNumberFormat="1" applyBorder="1"/>
    <xf numFmtId="0" fontId="0" fillId="0" borderId="14" xfId="0" applyBorder="1"/>
    <xf numFmtId="41" fontId="0" fillId="0" borderId="14" xfId="1" applyFont="1" applyBorder="1" applyAlignment="1"/>
    <xf numFmtId="0" fontId="30" fillId="0" borderId="20" xfId="0" applyFont="1" applyBorder="1" applyAlignment="1">
      <alignment horizontal="left"/>
    </xf>
    <xf numFmtId="41" fontId="0" fillId="0" borderId="27" xfId="0" applyNumberFormat="1" applyBorder="1"/>
    <xf numFmtId="41" fontId="0" fillId="0" borderId="28" xfId="0" applyNumberFormat="1" applyBorder="1"/>
    <xf numFmtId="41" fontId="0" fillId="0" borderId="26" xfId="0" applyNumberFormat="1" applyBorder="1"/>
    <xf numFmtId="0" fontId="0" fillId="0" borderId="3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30" fillId="36" borderId="14" xfId="0" applyFont="1" applyFill="1" applyBorder="1" applyAlignment="1">
      <alignment horizontal="left" vertical="center"/>
    </xf>
    <xf numFmtId="0" fontId="30" fillId="36" borderId="14" xfId="0" applyFont="1" applyFill="1" applyBorder="1" applyAlignment="1">
      <alignment horizontal="center"/>
    </xf>
    <xf numFmtId="41" fontId="0" fillId="36" borderId="27" xfId="0" applyNumberFormat="1" applyFill="1" applyBorder="1"/>
    <xf numFmtId="41" fontId="30" fillId="36" borderId="36" xfId="1" applyFont="1" applyFill="1" applyBorder="1" applyAlignment="1">
      <alignment horizontal="center" vertical="center"/>
    </xf>
    <xf numFmtId="41" fontId="30" fillId="0" borderId="11" xfId="1" applyFont="1" applyBorder="1" applyAlignment="1">
      <alignment horizontal="center"/>
    </xf>
    <xf numFmtId="14" fontId="30" fillId="0" borderId="15" xfId="0" applyNumberFormat="1" applyFont="1" applyBorder="1" applyAlignment="1">
      <alignment horizontal="center"/>
    </xf>
    <xf numFmtId="14" fontId="0" fillId="0" borderId="18" xfId="0" applyNumberFormat="1" applyBorder="1"/>
    <xf numFmtId="14" fontId="0" fillId="0" borderId="21" xfId="0" applyNumberFormat="1" applyBorder="1"/>
    <xf numFmtId="14" fontId="31" fillId="0" borderId="13" xfId="0" applyNumberFormat="1" applyFont="1" applyBorder="1" applyAlignment="1">
      <alignment horizontal="center"/>
    </xf>
    <xf numFmtId="14" fontId="31" fillId="0" borderId="14" xfId="0" applyNumberFormat="1" applyFont="1" applyBorder="1"/>
    <xf numFmtId="41" fontId="31" fillId="0" borderId="14" xfId="1" applyFont="1" applyBorder="1" applyAlignment="1">
      <alignment horizontal="center"/>
    </xf>
    <xf numFmtId="41" fontId="0" fillId="0" borderId="18" xfId="1" applyFont="1" applyBorder="1" applyAlignment="1"/>
    <xf numFmtId="14" fontId="31" fillId="0" borderId="41" xfId="0" applyNumberFormat="1" applyFont="1" applyBorder="1" applyAlignment="1">
      <alignment horizontal="center"/>
    </xf>
    <xf numFmtId="14" fontId="31" fillId="0" borderId="29" xfId="0" applyNumberFormat="1" applyFont="1" applyBorder="1"/>
    <xf numFmtId="41" fontId="31" fillId="0" borderId="29" xfId="1" applyFont="1" applyBorder="1" applyAlignment="1">
      <alignment horizontal="center"/>
    </xf>
    <xf numFmtId="14" fontId="30" fillId="0" borderId="42" xfId="0" applyNumberFormat="1" applyFont="1" applyBorder="1" applyAlignment="1">
      <alignment horizontal="center"/>
    </xf>
    <xf numFmtId="14" fontId="30" fillId="0" borderId="12" xfId="0" applyNumberFormat="1" applyFont="1" applyBorder="1" applyAlignment="1">
      <alignment horizontal="center"/>
    </xf>
    <xf numFmtId="14" fontId="30" fillId="33" borderId="10" xfId="0" applyNumberFormat="1" applyFont="1" applyFill="1" applyBorder="1" applyAlignment="1">
      <alignment horizontal="center"/>
    </xf>
    <xf numFmtId="14" fontId="30" fillId="33" borderId="11" xfId="0" applyNumberFormat="1" applyFont="1" applyFill="1" applyBorder="1" applyAlignment="1">
      <alignment horizontal="center"/>
    </xf>
    <xf numFmtId="41" fontId="30" fillId="33" borderId="11" xfId="1" applyFont="1" applyFill="1" applyBorder="1" applyAlignment="1">
      <alignment horizontal="center"/>
    </xf>
    <xf numFmtId="14" fontId="30" fillId="33" borderId="34" xfId="0" applyNumberFormat="1" applyFont="1" applyFill="1" applyBorder="1" applyAlignment="1">
      <alignment horizontal="center"/>
    </xf>
    <xf numFmtId="0" fontId="30" fillId="33" borderId="31" xfId="0" applyFont="1" applyFill="1" applyBorder="1" applyAlignment="1">
      <alignment horizontal="center"/>
    </xf>
    <xf numFmtId="0" fontId="30" fillId="33" borderId="20" xfId="0" applyFont="1" applyFill="1" applyBorder="1" applyAlignment="1">
      <alignment horizontal="center"/>
    </xf>
    <xf numFmtId="41" fontId="31" fillId="0" borderId="27" xfId="1" applyFont="1" applyBorder="1" applyAlignment="1">
      <alignment horizontal="center"/>
    </xf>
    <xf numFmtId="41" fontId="0" fillId="0" borderId="26" xfId="1" applyFont="1" applyBorder="1" applyAlignment="1"/>
    <xf numFmtId="41" fontId="0" fillId="0" borderId="28" xfId="1" applyFont="1" applyBorder="1" applyAlignment="1"/>
    <xf numFmtId="0" fontId="2" fillId="0" borderId="17" xfId="78" applyFont="1" applyFill="1" applyBorder="1">
      <alignment vertical="center"/>
    </xf>
    <xf numFmtId="0" fontId="2" fillId="0" borderId="16" xfId="78" applyFont="1" applyFill="1" applyBorder="1" applyAlignment="1">
      <alignment horizontal="left" vertical="center"/>
    </xf>
    <xf numFmtId="14" fontId="0" fillId="35" borderId="16" xfId="0" applyNumberFormat="1" applyFill="1" applyBorder="1" applyAlignment="1">
      <alignment horizontal="center"/>
    </xf>
    <xf numFmtId="41" fontId="0" fillId="35" borderId="17" xfId="1" applyFont="1" applyFill="1" applyBorder="1" applyAlignment="1"/>
    <xf numFmtId="41" fontId="0" fillId="35" borderId="18" xfId="1" applyFont="1" applyFill="1" applyBorder="1" applyAlignment="1"/>
    <xf numFmtId="0" fontId="11" fillId="38" borderId="16" xfId="43" applyFill="1" applyBorder="1" applyAlignment="1">
      <alignment horizontal="left" vertical="center"/>
    </xf>
    <xf numFmtId="0" fontId="11" fillId="38" borderId="17" xfId="43" applyFill="1" applyBorder="1" applyAlignment="1">
      <alignment horizontal="left" vertical="center"/>
    </xf>
    <xf numFmtId="0" fontId="3" fillId="38" borderId="17" xfId="43" applyFont="1" applyFill="1" applyBorder="1" applyAlignment="1">
      <alignment horizontal="center" vertical="center"/>
    </xf>
    <xf numFmtId="0" fontId="11" fillId="38" borderId="17" xfId="43" applyFill="1" applyBorder="1" applyAlignment="1">
      <alignment horizontal="center" vertical="center"/>
    </xf>
    <xf numFmtId="0" fontId="11" fillId="38" borderId="17" xfId="43" applyFill="1" applyBorder="1">
      <alignment vertical="center"/>
    </xf>
    <xf numFmtId="41" fontId="0" fillId="38" borderId="17" xfId="1" applyFont="1" applyFill="1" applyBorder="1" applyAlignment="1">
      <alignment horizontal="right"/>
    </xf>
    <xf numFmtId="0" fontId="0" fillId="38" borderId="17" xfId="0" applyFill="1" applyBorder="1"/>
    <xf numFmtId="0" fontId="0" fillId="38" borderId="18" xfId="0" applyFill="1" applyBorder="1"/>
    <xf numFmtId="41" fontId="0" fillId="0" borderId="14" xfId="1" applyFont="1" applyFill="1" applyBorder="1">
      <alignment vertical="center"/>
    </xf>
    <xf numFmtId="0" fontId="0" fillId="34" borderId="15" xfId="0" applyFill="1" applyBorder="1" applyAlignment="1">
      <alignment vertical="center"/>
    </xf>
    <xf numFmtId="0" fontId="0" fillId="0" borderId="16" xfId="0" applyBorder="1" applyAlignment="1">
      <alignment vertical="center"/>
    </xf>
    <xf numFmtId="41" fontId="0" fillId="0" borderId="0" xfId="1" applyFont="1" applyAlignment="1">
      <alignment vertical="center"/>
    </xf>
    <xf numFmtId="41" fontId="30" fillId="33" borderId="24" xfId="1" applyFont="1" applyFill="1" applyBorder="1" applyAlignment="1">
      <alignment horizontal="center" vertical="center"/>
    </xf>
    <xf numFmtId="41" fontId="0" fillId="0" borderId="14" xfId="1" applyFont="1" applyBorder="1" applyAlignment="1">
      <alignment vertical="center"/>
    </xf>
    <xf numFmtId="41" fontId="0" fillId="0" borderId="17" xfId="1" applyFont="1" applyBorder="1" applyAlignment="1">
      <alignment vertical="center"/>
    </xf>
    <xf numFmtId="0" fontId="0" fillId="0" borderId="13" xfId="0" applyFill="1" applyBorder="1"/>
    <xf numFmtId="0" fontId="0" fillId="34" borderId="15" xfId="0" applyFill="1" applyBorder="1"/>
    <xf numFmtId="41" fontId="0" fillId="0" borderId="17" xfId="1" applyFont="1" applyFill="1" applyBorder="1" applyAlignment="1">
      <alignment wrapText="1"/>
    </xf>
    <xf numFmtId="41" fontId="0" fillId="0" borderId="17" xfId="1" applyFont="1" applyFill="1" applyBorder="1">
      <alignment vertical="center"/>
    </xf>
    <xf numFmtId="0" fontId="0" fillId="0" borderId="20" xfId="0" applyBorder="1" applyAlignment="1">
      <alignment vertical="center"/>
    </xf>
    <xf numFmtId="41" fontId="0" fillId="0" borderId="20" xfId="1" applyFont="1" applyBorder="1" applyAlignment="1">
      <alignment vertical="center"/>
    </xf>
    <xf numFmtId="41" fontId="0" fillId="0" borderId="20" xfId="1" applyFont="1" applyFill="1" applyBorder="1">
      <alignment vertical="center"/>
    </xf>
    <xf numFmtId="0" fontId="0" fillId="34" borderId="21" xfId="0" applyFill="1" applyBorder="1" applyAlignment="1">
      <alignment vertical="center"/>
    </xf>
    <xf numFmtId="0" fontId="0" fillId="34" borderId="14" xfId="0" applyFill="1" applyBorder="1"/>
    <xf numFmtId="0" fontId="0" fillId="0" borderId="19" xfId="0" applyBorder="1" applyAlignment="1">
      <alignment horizontal="left" vertical="center"/>
    </xf>
    <xf numFmtId="0" fontId="30" fillId="33" borderId="14" xfId="0" applyFont="1" applyFill="1" applyBorder="1" applyAlignment="1">
      <alignment horizontal="center" vertical="center"/>
    </xf>
    <xf numFmtId="0" fontId="30" fillId="33" borderId="20" xfId="0" applyFont="1" applyFill="1" applyBorder="1" applyAlignment="1">
      <alignment horizontal="center" vertical="center"/>
    </xf>
    <xf numFmtId="0" fontId="30" fillId="33" borderId="15" xfId="0" applyFont="1" applyFill="1" applyBorder="1" applyAlignment="1">
      <alignment horizontal="center" vertical="center"/>
    </xf>
    <xf numFmtId="0" fontId="30" fillId="33" borderId="21" xfId="0" applyFont="1" applyFill="1" applyBorder="1" applyAlignment="1">
      <alignment horizontal="center" vertical="center"/>
    </xf>
    <xf numFmtId="0" fontId="30" fillId="0" borderId="10" xfId="0" applyFont="1" applyBorder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33" borderId="13" xfId="0" applyFont="1" applyFill="1" applyBorder="1" applyAlignment="1">
      <alignment horizontal="center" vertical="center"/>
    </xf>
    <xf numFmtId="0" fontId="30" fillId="33" borderId="19" xfId="0" applyFont="1" applyFill="1" applyBorder="1" applyAlignment="1">
      <alignment horizontal="center" vertical="center"/>
    </xf>
    <xf numFmtId="0" fontId="30" fillId="33" borderId="14" xfId="0" applyFont="1" applyFill="1" applyBorder="1" applyAlignment="1">
      <alignment horizontal="center"/>
    </xf>
    <xf numFmtId="0" fontId="30" fillId="0" borderId="13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/>
    </xf>
    <xf numFmtId="0" fontId="30" fillId="0" borderId="16" xfId="0" applyFont="1" applyBorder="1" applyAlignment="1">
      <alignment horizontal="center" vertical="center"/>
    </xf>
    <xf numFmtId="0" fontId="30" fillId="33" borderId="30" xfId="0" applyFont="1" applyFill="1" applyBorder="1" applyAlignment="1">
      <alignment horizontal="center" vertical="center"/>
    </xf>
    <xf numFmtId="0" fontId="30" fillId="33" borderId="31" xfId="0" applyFont="1" applyFill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33" borderId="36" xfId="0" applyFont="1" applyFill="1" applyBorder="1" applyAlignment="1">
      <alignment horizontal="center" vertical="center"/>
    </xf>
    <xf numFmtId="0" fontId="30" fillId="33" borderId="40" xfId="0" applyFont="1" applyFill="1" applyBorder="1" applyAlignment="1">
      <alignment horizontal="center" vertical="center"/>
    </xf>
    <xf numFmtId="0" fontId="30" fillId="33" borderId="27" xfId="0" applyFont="1" applyFill="1" applyBorder="1" applyAlignment="1">
      <alignment horizontal="center" vertical="center"/>
    </xf>
    <xf numFmtId="0" fontId="30" fillId="33" borderId="39" xfId="0" applyFont="1" applyFill="1" applyBorder="1" applyAlignment="1">
      <alignment horizontal="center" vertical="center"/>
    </xf>
    <xf numFmtId="41" fontId="30" fillId="0" borderId="11" xfId="0" applyNumberFormat="1" applyFont="1" applyBorder="1" applyAlignment="1">
      <alignment horizontal="center"/>
    </xf>
    <xf numFmtId="41" fontId="30" fillId="0" borderId="12" xfId="0" applyNumberFormat="1" applyFont="1" applyBorder="1" applyAlignment="1">
      <alignment horizontal="center"/>
    </xf>
    <xf numFmtId="41" fontId="30" fillId="0" borderId="11" xfId="1" applyFont="1" applyBorder="1" applyAlignment="1">
      <alignment horizontal="center"/>
    </xf>
    <xf numFmtId="41" fontId="30" fillId="0" borderId="12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vertical="center"/>
    </xf>
    <xf numFmtId="0" fontId="0" fillId="0" borderId="19" xfId="0" applyBorder="1" applyAlignment="1">
      <alignment vertical="center"/>
    </xf>
  </cellXfs>
  <cellStyles count="96">
    <cellStyle name="20% - 강조색1" xfId="19" builtinId="30" customBuiltin="1"/>
    <cellStyle name="20% - 강조색1 2" xfId="56"/>
    <cellStyle name="20% - 강조색1 3" xfId="83"/>
    <cellStyle name="20% - 강조색2" xfId="23" builtinId="34" customBuiltin="1"/>
    <cellStyle name="20% - 강조색2 2" xfId="58"/>
    <cellStyle name="20% - 강조색2 3" xfId="85"/>
    <cellStyle name="20% - 강조색3" xfId="27" builtinId="38" customBuiltin="1"/>
    <cellStyle name="20% - 강조색3 2" xfId="60"/>
    <cellStyle name="20% - 강조색3 3" xfId="87"/>
    <cellStyle name="20% - 강조색4" xfId="31" builtinId="42" customBuiltin="1"/>
    <cellStyle name="20% - 강조색4 2" xfId="63"/>
    <cellStyle name="20% - 강조색4 3" xfId="89"/>
    <cellStyle name="20% - 강조색5" xfId="35" builtinId="46" customBuiltin="1"/>
    <cellStyle name="20% - 강조색5 2" xfId="65"/>
    <cellStyle name="20% - 강조색5 3" xfId="91"/>
    <cellStyle name="20% - 강조색6" xfId="39" builtinId="50" customBuiltin="1"/>
    <cellStyle name="20% - 강조색6 2" xfId="67"/>
    <cellStyle name="20% - 강조색6 3" xfId="93"/>
    <cellStyle name="40% - 강조색1" xfId="20" builtinId="31" customBuiltin="1"/>
    <cellStyle name="40% - 강조색1 2" xfId="57"/>
    <cellStyle name="40% - 강조색1 3" xfId="84"/>
    <cellStyle name="40% - 강조색2" xfId="24" builtinId="35" customBuiltin="1"/>
    <cellStyle name="40% - 강조색2 2" xfId="59"/>
    <cellStyle name="40% - 강조색2 3" xfId="86"/>
    <cellStyle name="40% - 강조색3" xfId="28" builtinId="39" customBuiltin="1"/>
    <cellStyle name="40% - 강조색3 2" xfId="61"/>
    <cellStyle name="40% - 강조색3 3" xfId="88"/>
    <cellStyle name="40% - 강조색4" xfId="32" builtinId="43" customBuiltin="1"/>
    <cellStyle name="40% - 강조색4 2" xfId="64"/>
    <cellStyle name="40% - 강조색4 3" xfId="90"/>
    <cellStyle name="40% - 강조색5" xfId="36" builtinId="47" customBuiltin="1"/>
    <cellStyle name="40% - 강조색5 2" xfId="66"/>
    <cellStyle name="40% - 강조색5 3" xfId="92"/>
    <cellStyle name="40% - 강조색6" xfId="40" builtinId="51" customBuiltin="1"/>
    <cellStyle name="40% - 강조색6 2" xfId="68"/>
    <cellStyle name="40% - 강조색6 3" xfId="94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 2" xfId="45"/>
    <cellStyle name="메모 2 2" xfId="74"/>
    <cellStyle name="메모 3" xfId="55"/>
    <cellStyle name="메모 4" xfId="82"/>
    <cellStyle name="보통" xfId="9" builtinId="28" customBuiltin="1"/>
    <cellStyle name="설명 텍스트" xfId="16" builtinId="53" customBuiltin="1"/>
    <cellStyle name="셀 확인" xfId="14" builtinId="23" customBuiltin="1"/>
    <cellStyle name="쉼표 [0]" xfId="1" builtinId="6"/>
    <cellStyle name="쉼표 [0] 2" xfId="47"/>
    <cellStyle name="쉼표 [0] 2 2" xfId="49"/>
    <cellStyle name="쉼표 [0] 2 2 2" xfId="72"/>
    <cellStyle name="쉼표 [0] 2 3" xfId="70"/>
    <cellStyle name="쉼표 [0] 2 4" xfId="95"/>
    <cellStyle name="쉼표 [0] 3" xfId="48"/>
    <cellStyle name="쉼표 [0] 3 2" xfId="71"/>
    <cellStyle name="쉼표 [0] 4" xfId="44"/>
    <cellStyle name="쉼표 [0] 4 2" xfId="62"/>
    <cellStyle name="쉼표 [0] 5" xfId="51"/>
    <cellStyle name="쉼표 [0] 6" xfId="54"/>
    <cellStyle name="쉼표 [0] 6 2" xfId="79"/>
    <cellStyle name="쉼표 [0] 7" xfId="76"/>
    <cellStyle name="쉼표 [0] 8" xfId="81"/>
    <cellStyle name="연결된 셀" xfId="13" builtinId="24" customBuiltin="1"/>
    <cellStyle name="요약" xfId="17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50"/>
    <cellStyle name="제목 6" xfId="46"/>
    <cellStyle name="좋음" xfId="7" builtinId="26" customBuiltin="1"/>
    <cellStyle name="출력" xfId="11" builtinId="21" customBuiltin="1"/>
    <cellStyle name="표준" xfId="0" builtinId="0"/>
    <cellStyle name="표준 10" xfId="42"/>
    <cellStyle name="표준 2" xfId="43"/>
    <cellStyle name="표준 2 2" xfId="69"/>
    <cellStyle name="표준 2 3" xfId="77"/>
    <cellStyle name="표준 3" xfId="52"/>
    <cellStyle name="표준 3 2" xfId="73"/>
    <cellStyle name="표준 4" xfId="53"/>
    <cellStyle name="표준 4 2" xfId="78"/>
    <cellStyle name="표준 5" xfId="75"/>
    <cellStyle name="표준 6" xfId="8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0"/>
  <sheetViews>
    <sheetView workbookViewId="0">
      <selection activeCell="B16" sqref="B16"/>
    </sheetView>
  </sheetViews>
  <sheetFormatPr defaultRowHeight="16.5" x14ac:dyDescent="0.3"/>
  <cols>
    <col min="2" max="2" width="13.75" style="196" customWidth="1"/>
    <col min="3" max="3" width="35.75" style="194" bestFit="1" customWidth="1"/>
    <col min="4" max="6" width="12.5" style="5" customWidth="1"/>
    <col min="7" max="7" width="55.75" customWidth="1"/>
  </cols>
  <sheetData>
    <row r="3" spans="2:7" ht="17.25" thickBot="1" x14ac:dyDescent="0.35">
      <c r="C3" s="198"/>
      <c r="D3" s="195"/>
      <c r="E3" s="195"/>
      <c r="F3" s="195"/>
    </row>
    <row r="4" spans="2:7" s="197" customFormat="1" ht="17.25" thickBot="1" x14ac:dyDescent="0.35">
      <c r="B4" s="382" t="s">
        <v>197</v>
      </c>
      <c r="C4" s="383" t="s">
        <v>198</v>
      </c>
      <c r="D4" s="384" t="s">
        <v>353</v>
      </c>
      <c r="E4" s="384" t="s">
        <v>387</v>
      </c>
      <c r="F4" s="384" t="s">
        <v>388</v>
      </c>
      <c r="G4" s="385" t="s">
        <v>199</v>
      </c>
    </row>
    <row r="5" spans="2:7" s="197" customFormat="1" ht="17.25" thickBot="1" x14ac:dyDescent="0.35">
      <c r="B5" s="199" t="s">
        <v>386</v>
      </c>
      <c r="C5" s="200"/>
      <c r="D5" s="343">
        <f>SUM(D6:D25)</f>
        <v>1658330</v>
      </c>
      <c r="E5" s="343">
        <f>SUM(E6:E25)</f>
        <v>2350000</v>
      </c>
      <c r="F5" s="369">
        <f>SUM(F6:F25)</f>
        <v>1000000</v>
      </c>
      <c r="G5" s="381"/>
    </row>
    <row r="6" spans="2:7" s="197" customFormat="1" x14ac:dyDescent="0.3">
      <c r="B6" s="373">
        <v>43062</v>
      </c>
      <c r="C6" s="374" t="s">
        <v>383</v>
      </c>
      <c r="D6" s="375"/>
      <c r="E6" s="375">
        <v>900000</v>
      </c>
      <c r="F6" s="388"/>
      <c r="G6" s="370"/>
    </row>
    <row r="7" spans="2:7" s="197" customFormat="1" x14ac:dyDescent="0.3">
      <c r="B7" s="377">
        <v>43062</v>
      </c>
      <c r="C7" s="378" t="s">
        <v>385</v>
      </c>
      <c r="D7" s="379"/>
      <c r="E7" s="379"/>
      <c r="F7" s="379">
        <v>1000000</v>
      </c>
      <c r="G7" s="380"/>
    </row>
    <row r="8" spans="2:7" x14ac:dyDescent="0.3">
      <c r="B8" s="203">
        <v>43075</v>
      </c>
      <c r="C8" s="204" t="s">
        <v>354</v>
      </c>
      <c r="D8" s="349">
        <v>62080</v>
      </c>
      <c r="E8" s="349"/>
      <c r="F8" s="389"/>
      <c r="G8" s="371"/>
    </row>
    <row r="9" spans="2:7" x14ac:dyDescent="0.3">
      <c r="B9" s="203">
        <v>43136</v>
      </c>
      <c r="C9" s="204" t="s">
        <v>355</v>
      </c>
      <c r="D9" s="349">
        <v>81880</v>
      </c>
      <c r="E9" s="349"/>
      <c r="F9" s="389"/>
      <c r="G9" s="371"/>
    </row>
    <row r="10" spans="2:7" x14ac:dyDescent="0.3">
      <c r="B10" s="203">
        <v>43139</v>
      </c>
      <c r="C10" s="204" t="s">
        <v>355</v>
      </c>
      <c r="D10" s="349">
        <v>42900</v>
      </c>
      <c r="E10" s="349"/>
      <c r="F10" s="389"/>
      <c r="G10" s="371"/>
    </row>
    <row r="11" spans="2:7" x14ac:dyDescent="0.3">
      <c r="B11" s="203">
        <v>43143</v>
      </c>
      <c r="C11" s="204" t="s">
        <v>382</v>
      </c>
      <c r="D11" s="349"/>
      <c r="E11" s="349">
        <v>830000</v>
      </c>
      <c r="F11" s="389"/>
      <c r="G11" s="371"/>
    </row>
    <row r="12" spans="2:7" x14ac:dyDescent="0.3">
      <c r="B12" s="203">
        <v>43173</v>
      </c>
      <c r="C12" s="204" t="s">
        <v>391</v>
      </c>
      <c r="D12" s="349">
        <v>514080</v>
      </c>
      <c r="E12" s="349"/>
      <c r="F12" s="389"/>
      <c r="G12" s="371" t="s">
        <v>200</v>
      </c>
    </row>
    <row r="13" spans="2:7" x14ac:dyDescent="0.3">
      <c r="B13" s="203">
        <v>43193</v>
      </c>
      <c r="C13" s="204" t="s">
        <v>289</v>
      </c>
      <c r="D13" s="349">
        <v>869390</v>
      </c>
      <c r="E13" s="349"/>
      <c r="F13" s="389"/>
      <c r="G13" s="371" t="s">
        <v>290</v>
      </c>
    </row>
    <row r="14" spans="2:7" x14ac:dyDescent="0.3">
      <c r="B14" s="203">
        <v>43210</v>
      </c>
      <c r="C14" s="204" t="s">
        <v>352</v>
      </c>
      <c r="D14" s="349"/>
      <c r="E14" s="349">
        <v>620000</v>
      </c>
      <c r="F14" s="389"/>
      <c r="G14" s="371"/>
    </row>
    <row r="15" spans="2:7" x14ac:dyDescent="0.3">
      <c r="B15" s="203">
        <v>43220</v>
      </c>
      <c r="C15" s="204" t="s">
        <v>392</v>
      </c>
      <c r="D15" s="349">
        <v>88000</v>
      </c>
      <c r="E15" s="349"/>
      <c r="F15" s="389"/>
      <c r="G15" s="371"/>
    </row>
    <row r="16" spans="2:7" x14ac:dyDescent="0.3">
      <c r="B16" s="203"/>
      <c r="C16" s="204"/>
      <c r="D16" s="349"/>
      <c r="E16" s="349"/>
      <c r="F16" s="389"/>
      <c r="G16" s="371"/>
    </row>
    <row r="17" spans="2:7" x14ac:dyDescent="0.3">
      <c r="B17" s="203"/>
      <c r="C17" s="204"/>
      <c r="D17" s="349"/>
      <c r="E17" s="349"/>
      <c r="F17" s="389"/>
      <c r="G17" s="371"/>
    </row>
    <row r="18" spans="2:7" x14ac:dyDescent="0.3">
      <c r="B18" s="203"/>
      <c r="C18" s="204"/>
      <c r="D18" s="349"/>
      <c r="E18" s="349"/>
      <c r="F18" s="389"/>
      <c r="G18" s="371"/>
    </row>
    <row r="19" spans="2:7" x14ac:dyDescent="0.3">
      <c r="B19" s="203"/>
      <c r="C19" s="204"/>
      <c r="D19" s="349"/>
      <c r="E19" s="349"/>
      <c r="F19" s="389"/>
      <c r="G19" s="371"/>
    </row>
    <row r="20" spans="2:7" x14ac:dyDescent="0.3">
      <c r="B20" s="203"/>
      <c r="C20" s="204"/>
      <c r="D20" s="349"/>
      <c r="E20" s="349"/>
      <c r="F20" s="389"/>
      <c r="G20" s="371"/>
    </row>
    <row r="21" spans="2:7" x14ac:dyDescent="0.3">
      <c r="B21" s="203"/>
      <c r="C21" s="204"/>
      <c r="D21" s="349"/>
      <c r="E21" s="349"/>
      <c r="F21" s="389"/>
      <c r="G21" s="371"/>
    </row>
    <row r="22" spans="2:7" x14ac:dyDescent="0.3">
      <c r="B22" s="203"/>
      <c r="C22" s="204"/>
      <c r="D22" s="349"/>
      <c r="E22" s="349"/>
      <c r="F22" s="389"/>
      <c r="G22" s="371"/>
    </row>
    <row r="23" spans="2:7" x14ac:dyDescent="0.3">
      <c r="B23" s="203"/>
      <c r="C23" s="204"/>
      <c r="D23" s="349"/>
      <c r="E23" s="349"/>
      <c r="F23" s="389"/>
      <c r="G23" s="371"/>
    </row>
    <row r="24" spans="2:7" x14ac:dyDescent="0.3">
      <c r="B24" s="203"/>
      <c r="C24" s="204"/>
      <c r="D24" s="349"/>
      <c r="E24" s="349"/>
      <c r="F24" s="389"/>
      <c r="G24" s="371"/>
    </row>
    <row r="25" spans="2:7" ht="17.25" thickBot="1" x14ac:dyDescent="0.35">
      <c r="B25" s="205"/>
      <c r="C25" s="206"/>
      <c r="D25" s="353"/>
      <c r="E25" s="353"/>
      <c r="F25" s="390"/>
      <c r="G25" s="372"/>
    </row>
    <row r="30" spans="2:7" x14ac:dyDescent="0.3">
      <c r="B30" s="194"/>
    </row>
  </sheetData>
  <phoneticPr fontId="12" type="noConversion"/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A13" workbookViewId="0">
      <selection activeCell="C36" sqref="C36"/>
    </sheetView>
  </sheetViews>
  <sheetFormatPr defaultRowHeight="16.5" x14ac:dyDescent="0.3"/>
  <cols>
    <col min="1" max="1" width="4.625" style="1" customWidth="1"/>
    <col min="2" max="2" width="5.125" customWidth="1"/>
    <col min="3" max="3" width="12.25" style="56" bestFit="1" customWidth="1"/>
    <col min="4" max="4" width="9.125" bestFit="1" customWidth="1"/>
    <col min="5" max="5" width="9.375" bestFit="1" customWidth="1"/>
    <col min="6" max="6" width="10.875" bestFit="1" customWidth="1"/>
    <col min="8" max="8" width="9" style="56"/>
    <col min="11" max="11" width="11.5" customWidth="1"/>
    <col min="17" max="17" width="9.375" bestFit="1" customWidth="1"/>
  </cols>
  <sheetData>
    <row r="1" spans="2:16" x14ac:dyDescent="0.3">
      <c r="B1" s="56" t="s">
        <v>306</v>
      </c>
    </row>
    <row r="2" spans="2:16" s="1" customFormat="1" x14ac:dyDescent="0.3">
      <c r="B2" s="56"/>
      <c r="C2" s="56"/>
      <c r="H2" s="56"/>
    </row>
    <row r="3" spans="2:16" x14ac:dyDescent="0.3">
      <c r="B3" s="56" t="s">
        <v>308</v>
      </c>
      <c r="M3" s="56" t="s">
        <v>400</v>
      </c>
    </row>
    <row r="4" spans="2:16" ht="17.25" thickBot="1" x14ac:dyDescent="0.35">
      <c r="C4" s="56" t="s">
        <v>321</v>
      </c>
      <c r="H4" s="56" t="s">
        <v>293</v>
      </c>
      <c r="I4" s="1"/>
      <c r="J4" s="1"/>
      <c r="K4" s="1"/>
      <c r="M4" s="56" t="s">
        <v>293</v>
      </c>
      <c r="N4" s="1"/>
      <c r="O4" s="1"/>
      <c r="P4" s="1"/>
    </row>
    <row r="5" spans="2:16" ht="17.25" thickBot="1" x14ac:dyDescent="0.35">
      <c r="C5" s="260" t="s">
        <v>298</v>
      </c>
      <c r="D5" s="261" t="s">
        <v>294</v>
      </c>
      <c r="E5" s="261" t="s">
        <v>295</v>
      </c>
      <c r="F5" s="262" t="s">
        <v>296</v>
      </c>
      <c r="H5" s="260" t="s">
        <v>298</v>
      </c>
      <c r="I5" s="261" t="s">
        <v>294</v>
      </c>
      <c r="J5" s="261" t="s">
        <v>295</v>
      </c>
      <c r="K5" s="262" t="s">
        <v>296</v>
      </c>
      <c r="M5" s="260" t="s">
        <v>298</v>
      </c>
      <c r="N5" s="261" t="s">
        <v>294</v>
      </c>
      <c r="O5" s="261" t="s">
        <v>295</v>
      </c>
      <c r="P5" s="262" t="s">
        <v>296</v>
      </c>
    </row>
    <row r="6" spans="2:16" x14ac:dyDescent="0.3">
      <c r="C6" s="257" t="s">
        <v>292</v>
      </c>
      <c r="D6" s="140">
        <v>169</v>
      </c>
      <c r="E6" s="140">
        <v>630</v>
      </c>
      <c r="F6" s="202">
        <f>D6*E6</f>
        <v>106470</v>
      </c>
      <c r="H6" s="257" t="s">
        <v>292</v>
      </c>
      <c r="I6" s="140">
        <v>169</v>
      </c>
      <c r="J6" s="140">
        <v>250</v>
      </c>
      <c r="K6" s="202">
        <f>I6*J6</f>
        <v>42250</v>
      </c>
      <c r="M6" s="257" t="s">
        <v>292</v>
      </c>
      <c r="N6" s="356">
        <v>179</v>
      </c>
      <c r="O6" s="356">
        <v>250</v>
      </c>
      <c r="P6" s="202">
        <f>N6*O6</f>
        <v>44750</v>
      </c>
    </row>
    <row r="7" spans="2:16" x14ac:dyDescent="0.3">
      <c r="C7" s="258" t="s">
        <v>291</v>
      </c>
      <c r="D7" s="251">
        <v>15</v>
      </c>
      <c r="E7" s="253" t="s">
        <v>301</v>
      </c>
      <c r="F7" s="252">
        <f>F6*D7/100</f>
        <v>15970.5</v>
      </c>
      <c r="H7" s="258" t="s">
        <v>291</v>
      </c>
      <c r="I7" s="251">
        <v>0</v>
      </c>
      <c r="J7" s="253" t="s">
        <v>301</v>
      </c>
      <c r="K7" s="252">
        <f>K6*I7/100</f>
        <v>0</v>
      </c>
      <c r="M7" s="258" t="s">
        <v>291</v>
      </c>
      <c r="N7" s="251">
        <v>0</v>
      </c>
      <c r="O7" s="253" t="s">
        <v>301</v>
      </c>
      <c r="P7" s="252">
        <f>P6*N7/100</f>
        <v>0</v>
      </c>
    </row>
    <row r="8" spans="2:16" ht="17.25" thickBot="1" x14ac:dyDescent="0.35">
      <c r="C8" s="259" t="s">
        <v>303</v>
      </c>
      <c r="D8" s="254">
        <v>15</v>
      </c>
      <c r="E8" s="255" t="s">
        <v>302</v>
      </c>
      <c r="F8" s="256">
        <f>F6*D8/100</f>
        <v>15970.5</v>
      </c>
      <c r="H8" s="259" t="s">
        <v>303</v>
      </c>
      <c r="I8" s="254">
        <v>0</v>
      </c>
      <c r="J8" s="255" t="s">
        <v>302</v>
      </c>
      <c r="K8" s="256">
        <f>K6*I8/100</f>
        <v>0</v>
      </c>
      <c r="M8" s="259" t="s">
        <v>303</v>
      </c>
      <c r="N8" s="254">
        <v>0</v>
      </c>
      <c r="O8" s="255" t="s">
        <v>301</v>
      </c>
      <c r="P8" s="256">
        <f>P6*N8/100</f>
        <v>0</v>
      </c>
    </row>
    <row r="9" spans="2:16" s="56" customFormat="1" ht="17.25" thickBot="1" x14ac:dyDescent="0.35">
      <c r="C9" s="425" t="s">
        <v>297</v>
      </c>
      <c r="D9" s="426"/>
      <c r="E9" s="426"/>
      <c r="F9" s="265">
        <f>SUM(F6:F8)</f>
        <v>138411</v>
      </c>
      <c r="H9" s="425" t="s">
        <v>297</v>
      </c>
      <c r="I9" s="426"/>
      <c r="J9" s="426"/>
      <c r="K9" s="265">
        <f>SUM(K6:K8)</f>
        <v>42250</v>
      </c>
      <c r="M9" s="425" t="s">
        <v>297</v>
      </c>
      <c r="N9" s="426"/>
      <c r="O9" s="426"/>
      <c r="P9" s="265">
        <f>SUM(P6:P8)</f>
        <v>44750</v>
      </c>
    </row>
    <row r="10" spans="2:16" ht="17.25" thickBot="1" x14ac:dyDescent="0.35">
      <c r="D10" s="5"/>
      <c r="E10" s="5"/>
      <c r="F10" s="5"/>
      <c r="I10" s="5"/>
      <c r="J10" s="5"/>
      <c r="K10" s="5"/>
      <c r="M10" s="56"/>
      <c r="N10" s="5"/>
      <c r="O10" s="5"/>
      <c r="P10" s="5"/>
    </row>
    <row r="11" spans="2:16" ht="17.25" thickBot="1" x14ac:dyDescent="0.35">
      <c r="C11" s="263" t="s">
        <v>298</v>
      </c>
      <c r="D11" s="264" t="s">
        <v>299</v>
      </c>
      <c r="E11" s="32" t="s">
        <v>295</v>
      </c>
      <c r="F11" s="33" t="s">
        <v>296</v>
      </c>
      <c r="H11" s="263" t="s">
        <v>298</v>
      </c>
      <c r="I11" s="264" t="s">
        <v>299</v>
      </c>
      <c r="J11" s="32" t="s">
        <v>295</v>
      </c>
      <c r="K11" s="33" t="s">
        <v>296</v>
      </c>
      <c r="M11" s="263" t="s">
        <v>298</v>
      </c>
      <c r="N11" s="264" t="s">
        <v>299</v>
      </c>
      <c r="O11" s="32" t="s">
        <v>295</v>
      </c>
      <c r="P11" s="33" t="s">
        <v>296</v>
      </c>
    </row>
    <row r="12" spans="2:16" x14ac:dyDescent="0.3">
      <c r="C12" s="266" t="s">
        <v>292</v>
      </c>
      <c r="D12" s="140">
        <v>4</v>
      </c>
      <c r="E12" s="140">
        <f>F9</f>
        <v>138411</v>
      </c>
      <c r="F12" s="99">
        <f>D12*E12</f>
        <v>553644</v>
      </c>
      <c r="H12" s="266" t="s">
        <v>292</v>
      </c>
      <c r="I12" s="140">
        <v>4</v>
      </c>
      <c r="J12" s="140">
        <f>K9</f>
        <v>42250</v>
      </c>
      <c r="K12" s="99">
        <f>I12*J12</f>
        <v>169000</v>
      </c>
      <c r="M12" s="266" t="s">
        <v>292</v>
      </c>
      <c r="N12" s="356">
        <v>3</v>
      </c>
      <c r="O12" s="356">
        <v>50000</v>
      </c>
      <c r="P12" s="99">
        <f>N12*O12</f>
        <v>150000</v>
      </c>
    </row>
    <row r="13" spans="2:16" s="1" customFormat="1" ht="17.25" thickBot="1" x14ac:dyDescent="0.35">
      <c r="C13" s="259" t="s">
        <v>307</v>
      </c>
      <c r="D13" s="4">
        <v>4</v>
      </c>
      <c r="E13" s="4">
        <v>0</v>
      </c>
      <c r="F13" s="267">
        <f>D13*E13</f>
        <v>0</v>
      </c>
      <c r="H13" s="259" t="s">
        <v>307</v>
      </c>
      <c r="I13" s="4">
        <v>4</v>
      </c>
      <c r="J13" s="4">
        <v>0</v>
      </c>
      <c r="K13" s="267">
        <f>I13*J13</f>
        <v>0</v>
      </c>
      <c r="M13" s="259" t="s">
        <v>307</v>
      </c>
      <c r="N13" s="353">
        <v>3</v>
      </c>
      <c r="O13" s="353">
        <v>0</v>
      </c>
      <c r="P13" s="267">
        <f>N13*O13</f>
        <v>0</v>
      </c>
    </row>
    <row r="14" spans="2:16" ht="17.25" thickBot="1" x14ac:dyDescent="0.35">
      <c r="C14" s="425" t="s">
        <v>300</v>
      </c>
      <c r="D14" s="426"/>
      <c r="E14" s="446">
        <f>F12</f>
        <v>553644</v>
      </c>
      <c r="F14" s="447"/>
      <c r="H14" s="425" t="s">
        <v>300</v>
      </c>
      <c r="I14" s="426"/>
      <c r="J14" s="446">
        <f>K12</f>
        <v>169000</v>
      </c>
      <c r="K14" s="447"/>
      <c r="M14" s="425" t="s">
        <v>300</v>
      </c>
      <c r="N14" s="426"/>
      <c r="O14" s="446">
        <f>P12</f>
        <v>150000</v>
      </c>
      <c r="P14" s="447"/>
    </row>
    <row r="15" spans="2:16" x14ac:dyDescent="0.3">
      <c r="C15" s="448"/>
      <c r="D15" s="448"/>
      <c r="E15" s="5"/>
      <c r="F15" s="5"/>
    </row>
    <row r="16" spans="2:16" x14ac:dyDescent="0.3">
      <c r="D16" s="5"/>
      <c r="E16" s="5"/>
      <c r="F16" s="5"/>
    </row>
    <row r="17" spans="3:16" ht="17.25" thickBot="1" x14ac:dyDescent="0.35">
      <c r="D17" s="5"/>
      <c r="E17" s="5"/>
      <c r="F17" s="5"/>
      <c r="M17" s="56" t="s">
        <v>401</v>
      </c>
      <c r="N17" s="1"/>
      <c r="O17" s="1"/>
      <c r="P17" s="1"/>
    </row>
    <row r="18" spans="3:16" ht="17.25" thickBot="1" x14ac:dyDescent="0.35">
      <c r="C18" s="260" t="s">
        <v>298</v>
      </c>
      <c r="D18" s="261" t="s">
        <v>294</v>
      </c>
      <c r="E18" s="261" t="s">
        <v>295</v>
      </c>
      <c r="F18" s="262" t="s">
        <v>296</v>
      </c>
      <c r="M18" s="56" t="s">
        <v>293</v>
      </c>
      <c r="N18" s="1"/>
      <c r="O18" s="1"/>
      <c r="P18" s="1"/>
    </row>
    <row r="19" spans="3:16" ht="17.25" thickBot="1" x14ac:dyDescent="0.35">
      <c r="C19" s="257" t="s">
        <v>304</v>
      </c>
      <c r="D19" s="140">
        <v>52</v>
      </c>
      <c r="E19" s="140">
        <v>670</v>
      </c>
      <c r="F19" s="202">
        <f>D19*E19</f>
        <v>34840</v>
      </c>
      <c r="M19" s="260" t="s">
        <v>298</v>
      </c>
      <c r="N19" s="261" t="s">
        <v>294</v>
      </c>
      <c r="O19" s="261" t="s">
        <v>295</v>
      </c>
      <c r="P19" s="262" t="s">
        <v>296</v>
      </c>
    </row>
    <row r="20" spans="3:16" x14ac:dyDescent="0.3">
      <c r="C20" s="258" t="s">
        <v>291</v>
      </c>
      <c r="D20" s="251">
        <v>15</v>
      </c>
      <c r="E20" s="253" t="s">
        <v>301</v>
      </c>
      <c r="F20" s="252">
        <f>F19*D20/100</f>
        <v>5226</v>
      </c>
      <c r="M20" s="257" t="s">
        <v>292</v>
      </c>
      <c r="N20" s="356">
        <v>72</v>
      </c>
      <c r="O20" s="356">
        <v>250</v>
      </c>
      <c r="P20" s="202">
        <f>N20*O20</f>
        <v>18000</v>
      </c>
    </row>
    <row r="21" spans="3:16" ht="17.25" thickBot="1" x14ac:dyDescent="0.35">
      <c r="C21" s="259" t="s">
        <v>303</v>
      </c>
      <c r="D21" s="254">
        <v>15</v>
      </c>
      <c r="E21" s="255" t="s">
        <v>302</v>
      </c>
      <c r="F21" s="256">
        <f>F19*D21/100</f>
        <v>5226</v>
      </c>
      <c r="M21" s="258" t="s">
        <v>291</v>
      </c>
      <c r="N21" s="251">
        <v>0</v>
      </c>
      <c r="O21" s="253" t="s">
        <v>301</v>
      </c>
      <c r="P21" s="252">
        <f>P20*N21/100</f>
        <v>0</v>
      </c>
    </row>
    <row r="22" spans="3:16" s="56" customFormat="1" ht="17.25" thickBot="1" x14ac:dyDescent="0.35">
      <c r="C22" s="425" t="s">
        <v>297</v>
      </c>
      <c r="D22" s="426"/>
      <c r="E22" s="426"/>
      <c r="F22" s="265">
        <f>SUM(F19:F21)</f>
        <v>45292</v>
      </c>
      <c r="M22" s="259" t="s">
        <v>303</v>
      </c>
      <c r="N22" s="254">
        <v>0</v>
      </c>
      <c r="O22" s="255" t="s">
        <v>301</v>
      </c>
      <c r="P22" s="256">
        <f>P20*N22/100</f>
        <v>0</v>
      </c>
    </row>
    <row r="23" spans="3:16" ht="17.25" thickBot="1" x14ac:dyDescent="0.35">
      <c r="D23" s="5"/>
      <c r="E23" s="5"/>
      <c r="F23" s="5"/>
      <c r="M23" s="425" t="s">
        <v>297</v>
      </c>
      <c r="N23" s="426"/>
      <c r="O23" s="426"/>
      <c r="P23" s="265">
        <f>SUM(P20:P22)</f>
        <v>18000</v>
      </c>
    </row>
    <row r="24" spans="3:16" ht="17.25" thickBot="1" x14ac:dyDescent="0.35">
      <c r="C24" s="263" t="s">
        <v>298</v>
      </c>
      <c r="D24" s="264" t="s">
        <v>299</v>
      </c>
      <c r="E24" s="32" t="s">
        <v>295</v>
      </c>
      <c r="F24" s="33" t="s">
        <v>296</v>
      </c>
      <c r="M24" s="56"/>
      <c r="N24" s="5"/>
      <c r="O24" s="5"/>
      <c r="P24" s="5"/>
    </row>
    <row r="25" spans="3:16" ht="17.25" thickBot="1" x14ac:dyDescent="0.35">
      <c r="C25" s="257" t="s">
        <v>304</v>
      </c>
      <c r="D25" s="140">
        <v>4</v>
      </c>
      <c r="E25" s="140">
        <f>F22</f>
        <v>45292</v>
      </c>
      <c r="F25" s="99">
        <f>D25*E25</f>
        <v>181168</v>
      </c>
      <c r="M25" s="263" t="s">
        <v>298</v>
      </c>
      <c r="N25" s="264" t="s">
        <v>299</v>
      </c>
      <c r="O25" s="32" t="s">
        <v>295</v>
      </c>
      <c r="P25" s="33" t="s">
        <v>296</v>
      </c>
    </row>
    <row r="26" spans="3:16" ht="17.25" thickBot="1" x14ac:dyDescent="0.35">
      <c r="C26" s="259" t="s">
        <v>305</v>
      </c>
      <c r="D26" s="4">
        <v>1</v>
      </c>
      <c r="E26" s="4">
        <v>110000</v>
      </c>
      <c r="F26" s="267">
        <f>D26*E26</f>
        <v>110000</v>
      </c>
      <c r="M26" s="266" t="s">
        <v>292</v>
      </c>
      <c r="N26" s="356">
        <v>5</v>
      </c>
      <c r="O26" s="356">
        <v>18000</v>
      </c>
      <c r="P26" s="99">
        <f>N26*O26</f>
        <v>90000</v>
      </c>
    </row>
    <row r="27" spans="3:16" s="1" customFormat="1" ht="17.25" thickBot="1" x14ac:dyDescent="0.35">
      <c r="C27" s="259" t="s">
        <v>307</v>
      </c>
      <c r="D27" s="4">
        <v>4</v>
      </c>
      <c r="E27" s="4">
        <v>0</v>
      </c>
      <c r="F27" s="267">
        <f>D27*E27</f>
        <v>0</v>
      </c>
      <c r="H27" s="56"/>
      <c r="M27" s="259" t="s">
        <v>307</v>
      </c>
      <c r="N27" s="353">
        <v>3</v>
      </c>
      <c r="O27" s="353">
        <v>0</v>
      </c>
      <c r="P27" s="267">
        <f>N27*O27</f>
        <v>0</v>
      </c>
    </row>
    <row r="28" spans="3:16" ht="17.25" thickBot="1" x14ac:dyDescent="0.35">
      <c r="C28" s="425" t="s">
        <v>300</v>
      </c>
      <c r="D28" s="426"/>
      <c r="E28" s="446">
        <f>SUM(F25:F27)</f>
        <v>291168</v>
      </c>
      <c r="F28" s="447"/>
      <c r="M28" s="425" t="s">
        <v>300</v>
      </c>
      <c r="N28" s="426"/>
      <c r="O28" s="446">
        <f>P26</f>
        <v>90000</v>
      </c>
      <c r="P28" s="447"/>
    </row>
    <row r="31" spans="3:16" x14ac:dyDescent="0.3">
      <c r="M31" s="56" t="s">
        <v>402</v>
      </c>
      <c r="N31" s="1"/>
      <c r="O31" s="1"/>
      <c r="P31" s="1"/>
    </row>
    <row r="32" spans="3:16" ht="17.25" thickBot="1" x14ac:dyDescent="0.35">
      <c r="M32" s="56" t="s">
        <v>293</v>
      </c>
      <c r="N32" s="1"/>
      <c r="O32" s="1"/>
      <c r="P32" s="1"/>
    </row>
    <row r="33" spans="13:16" ht="17.25" thickBot="1" x14ac:dyDescent="0.35">
      <c r="M33" s="260" t="s">
        <v>298</v>
      </c>
      <c r="N33" s="261" t="s">
        <v>294</v>
      </c>
      <c r="O33" s="261" t="s">
        <v>295</v>
      </c>
      <c r="P33" s="262" t="s">
        <v>296</v>
      </c>
    </row>
    <row r="34" spans="13:16" x14ac:dyDescent="0.3">
      <c r="M34" s="257" t="s">
        <v>292</v>
      </c>
      <c r="N34" s="356">
        <v>54</v>
      </c>
      <c r="O34" s="356">
        <v>250</v>
      </c>
      <c r="P34" s="202">
        <f>N34*O34</f>
        <v>13500</v>
      </c>
    </row>
    <row r="35" spans="13:16" x14ac:dyDescent="0.3">
      <c r="M35" s="258" t="s">
        <v>291</v>
      </c>
      <c r="N35" s="251">
        <v>0</v>
      </c>
      <c r="O35" s="253" t="s">
        <v>301</v>
      </c>
      <c r="P35" s="252">
        <f>P34*N35/100</f>
        <v>0</v>
      </c>
    </row>
    <row r="36" spans="13:16" ht="17.25" thickBot="1" x14ac:dyDescent="0.35">
      <c r="M36" s="259" t="s">
        <v>303</v>
      </c>
      <c r="N36" s="254">
        <v>0</v>
      </c>
      <c r="O36" s="255" t="s">
        <v>301</v>
      </c>
      <c r="P36" s="256">
        <f>P34*N36/100</f>
        <v>0</v>
      </c>
    </row>
    <row r="37" spans="13:16" ht="17.25" thickBot="1" x14ac:dyDescent="0.35">
      <c r="M37" s="425" t="s">
        <v>297</v>
      </c>
      <c r="N37" s="426"/>
      <c r="O37" s="426"/>
      <c r="P37" s="265">
        <f>SUM(P34:P36)</f>
        <v>13500</v>
      </c>
    </row>
    <row r="38" spans="13:16" ht="17.25" thickBot="1" x14ac:dyDescent="0.35">
      <c r="M38" s="56"/>
      <c r="N38" s="5"/>
      <c r="O38" s="5"/>
      <c r="P38" s="5"/>
    </row>
    <row r="39" spans="13:16" ht="17.25" thickBot="1" x14ac:dyDescent="0.35">
      <c r="M39" s="263" t="s">
        <v>298</v>
      </c>
      <c r="N39" s="264" t="s">
        <v>299</v>
      </c>
      <c r="O39" s="32" t="s">
        <v>295</v>
      </c>
      <c r="P39" s="33" t="s">
        <v>296</v>
      </c>
    </row>
    <row r="40" spans="13:16" x14ac:dyDescent="0.3">
      <c r="M40" s="266" t="s">
        <v>292</v>
      </c>
      <c r="N40" s="356">
        <v>10</v>
      </c>
      <c r="O40" s="356">
        <v>1350</v>
      </c>
      <c r="P40" s="99">
        <f>N40*O40</f>
        <v>13500</v>
      </c>
    </row>
    <row r="41" spans="13:16" ht="17.25" thickBot="1" x14ac:dyDescent="0.35">
      <c r="M41" s="259" t="s">
        <v>307</v>
      </c>
      <c r="N41" s="353">
        <v>3</v>
      </c>
      <c r="O41" s="353">
        <v>0</v>
      </c>
      <c r="P41" s="267">
        <f>N41*O41</f>
        <v>0</v>
      </c>
    </row>
    <row r="42" spans="13:16" ht="17.25" thickBot="1" x14ac:dyDescent="0.35">
      <c r="M42" s="425" t="s">
        <v>300</v>
      </c>
      <c r="N42" s="426"/>
      <c r="O42" s="446">
        <f>P40</f>
        <v>13500</v>
      </c>
      <c r="P42" s="447"/>
    </row>
  </sheetData>
  <mergeCells count="19">
    <mergeCell ref="M23:O23"/>
    <mergeCell ref="M28:N28"/>
    <mergeCell ref="O28:P28"/>
    <mergeCell ref="M37:O37"/>
    <mergeCell ref="M42:N42"/>
    <mergeCell ref="O42:P42"/>
    <mergeCell ref="M9:O9"/>
    <mergeCell ref="M14:N14"/>
    <mergeCell ref="O14:P14"/>
    <mergeCell ref="E14:F14"/>
    <mergeCell ref="C22:E22"/>
    <mergeCell ref="C28:D28"/>
    <mergeCell ref="E28:F28"/>
    <mergeCell ref="H9:J9"/>
    <mergeCell ref="H14:I14"/>
    <mergeCell ref="J14:K14"/>
    <mergeCell ref="C9:E9"/>
    <mergeCell ref="C14:D14"/>
    <mergeCell ref="C15:D15"/>
  </mergeCells>
  <phoneticPr fontId="1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workbookViewId="0">
      <selection activeCell="F25" sqref="F25"/>
    </sheetView>
  </sheetViews>
  <sheetFormatPr defaultRowHeight="16.5" x14ac:dyDescent="0.3"/>
  <cols>
    <col min="2" max="2" width="26.125" bestFit="1" customWidth="1"/>
    <col min="3" max="3" width="14.375" bestFit="1" customWidth="1"/>
    <col min="4" max="4" width="71.25" style="1" bestFit="1" customWidth="1"/>
    <col min="10" max="10" width="10.875" bestFit="1" customWidth="1"/>
    <col min="12" max="12" width="12.5" bestFit="1" customWidth="1"/>
  </cols>
  <sheetData>
    <row r="2" spans="1:13" ht="17.25" thickBot="1" x14ac:dyDescent="0.35">
      <c r="B2" s="56" t="s">
        <v>438</v>
      </c>
    </row>
    <row r="3" spans="1:13" ht="17.25" thickBot="1" x14ac:dyDescent="0.35">
      <c r="B3" s="210" t="s">
        <v>17</v>
      </c>
      <c r="C3" s="81" t="s">
        <v>0</v>
      </c>
      <c r="D3" s="81" t="s">
        <v>1</v>
      </c>
      <c r="E3" s="81" t="s">
        <v>4</v>
      </c>
      <c r="F3" s="211" t="s">
        <v>18</v>
      </c>
      <c r="G3" s="81" t="s">
        <v>6</v>
      </c>
      <c r="H3" s="81" t="s">
        <v>5</v>
      </c>
      <c r="I3" s="81" t="s">
        <v>20</v>
      </c>
      <c r="J3" s="81" t="s">
        <v>205</v>
      </c>
      <c r="K3" s="81" t="s">
        <v>206</v>
      </c>
      <c r="L3" s="82" t="s">
        <v>207</v>
      </c>
      <c r="M3" s="1" t="s">
        <v>395</v>
      </c>
    </row>
    <row r="4" spans="1:13" x14ac:dyDescent="0.3">
      <c r="A4">
        <v>1</v>
      </c>
      <c r="B4" s="411" t="s">
        <v>394</v>
      </c>
      <c r="C4" s="35" t="s">
        <v>398</v>
      </c>
      <c r="D4" s="35" t="s">
        <v>393</v>
      </c>
      <c r="E4" s="419" t="s">
        <v>9</v>
      </c>
      <c r="F4" s="35"/>
      <c r="G4" s="21">
        <v>17000</v>
      </c>
      <c r="H4" s="35"/>
      <c r="I4" s="35">
        <v>2</v>
      </c>
      <c r="J4" s="404">
        <f t="shared" ref="J4:J11" si="0">G4*I4</f>
        <v>34000</v>
      </c>
      <c r="K4" s="35"/>
      <c r="L4" s="412" t="s">
        <v>410</v>
      </c>
      <c r="M4" s="55">
        <v>12</v>
      </c>
    </row>
    <row r="5" spans="1:13" x14ac:dyDescent="0.3">
      <c r="A5">
        <v>2</v>
      </c>
      <c r="B5" s="101" t="s">
        <v>396</v>
      </c>
      <c r="C5" s="34" t="s">
        <v>398</v>
      </c>
      <c r="D5" s="34" t="s">
        <v>397</v>
      </c>
      <c r="E5" s="17" t="s">
        <v>9</v>
      </c>
      <c r="F5" s="34"/>
      <c r="G5" s="413">
        <v>24000</v>
      </c>
      <c r="H5" s="34"/>
      <c r="I5" s="34">
        <v>2</v>
      </c>
      <c r="J5" s="414">
        <f t="shared" si="0"/>
        <v>48000</v>
      </c>
      <c r="K5" s="34"/>
      <c r="L5" s="89" t="s">
        <v>422</v>
      </c>
      <c r="M5" s="55">
        <v>32</v>
      </c>
    </row>
    <row r="6" spans="1:13" s="177" customFormat="1" x14ac:dyDescent="0.3">
      <c r="A6" s="177">
        <v>3</v>
      </c>
      <c r="B6" s="406" t="s">
        <v>419</v>
      </c>
      <c r="C6" s="180" t="s">
        <v>420</v>
      </c>
      <c r="D6" s="180" t="s">
        <v>418</v>
      </c>
      <c r="E6" s="17" t="s">
        <v>9</v>
      </c>
      <c r="F6" s="180"/>
      <c r="G6" s="410">
        <v>17000</v>
      </c>
      <c r="H6" s="180"/>
      <c r="I6" s="180">
        <v>3</v>
      </c>
      <c r="J6" s="414">
        <f t="shared" si="0"/>
        <v>51000</v>
      </c>
      <c r="K6" s="180"/>
      <c r="L6" s="181" t="s">
        <v>442</v>
      </c>
    </row>
    <row r="7" spans="1:13" s="177" customFormat="1" x14ac:dyDescent="0.3">
      <c r="A7" s="1">
        <v>4</v>
      </c>
      <c r="B7" s="406" t="s">
        <v>423</v>
      </c>
      <c r="C7" s="180" t="s">
        <v>425</v>
      </c>
      <c r="D7" s="180" t="s">
        <v>424</v>
      </c>
      <c r="E7" s="17" t="s">
        <v>9</v>
      </c>
      <c r="F7" s="180"/>
      <c r="G7" s="410">
        <v>23500</v>
      </c>
      <c r="H7" s="180"/>
      <c r="I7" s="180">
        <v>1</v>
      </c>
      <c r="J7" s="414">
        <f t="shared" si="0"/>
        <v>23500</v>
      </c>
      <c r="K7" s="180"/>
      <c r="L7" s="181" t="s">
        <v>426</v>
      </c>
    </row>
    <row r="8" spans="1:13" s="177" customFormat="1" x14ac:dyDescent="0.3">
      <c r="A8" s="177">
        <v>5</v>
      </c>
      <c r="B8" s="406" t="s">
        <v>428</v>
      </c>
      <c r="C8" s="180" t="s">
        <v>429</v>
      </c>
      <c r="D8" s="180" t="s">
        <v>427</v>
      </c>
      <c r="E8" s="17" t="s">
        <v>9</v>
      </c>
      <c r="F8" s="180"/>
      <c r="G8" s="410">
        <v>4000</v>
      </c>
      <c r="H8" s="180"/>
      <c r="I8" s="180">
        <v>3</v>
      </c>
      <c r="J8" s="414">
        <f t="shared" si="0"/>
        <v>12000</v>
      </c>
      <c r="K8" s="180"/>
      <c r="L8" s="181" t="s">
        <v>430</v>
      </c>
    </row>
    <row r="9" spans="1:13" s="177" customFormat="1" x14ac:dyDescent="0.3">
      <c r="A9" s="1">
        <v>6</v>
      </c>
      <c r="B9" s="406" t="s">
        <v>439</v>
      </c>
      <c r="C9" s="180"/>
      <c r="D9" s="180" t="s">
        <v>440</v>
      </c>
      <c r="E9" s="17" t="s">
        <v>9</v>
      </c>
      <c r="F9" s="180"/>
      <c r="G9" s="410">
        <v>35000</v>
      </c>
      <c r="H9" s="180"/>
      <c r="I9" s="180">
        <v>1</v>
      </c>
      <c r="J9" s="414">
        <f t="shared" si="0"/>
        <v>35000</v>
      </c>
      <c r="K9" s="180"/>
      <c r="L9" s="181" t="s">
        <v>441</v>
      </c>
    </row>
    <row r="10" spans="1:13" s="177" customFormat="1" x14ac:dyDescent="0.3">
      <c r="A10" s="177">
        <v>7</v>
      </c>
      <c r="B10" s="406" t="s">
        <v>431</v>
      </c>
      <c r="C10" s="180" t="s">
        <v>433</v>
      </c>
      <c r="D10" s="180" t="s">
        <v>432</v>
      </c>
      <c r="E10" s="17" t="s">
        <v>9</v>
      </c>
      <c r="F10" s="180"/>
      <c r="G10" s="410">
        <v>25000</v>
      </c>
      <c r="H10" s="180"/>
      <c r="I10" s="180">
        <v>1</v>
      </c>
      <c r="J10" s="414">
        <f t="shared" si="0"/>
        <v>25000</v>
      </c>
      <c r="K10" s="180"/>
      <c r="L10" s="181" t="s">
        <v>434</v>
      </c>
    </row>
    <row r="11" spans="1:13" s="177" customFormat="1" ht="17.25" thickBot="1" x14ac:dyDescent="0.35">
      <c r="A11" s="1">
        <v>8</v>
      </c>
      <c r="B11" s="420">
        <v>35590</v>
      </c>
      <c r="C11" s="415" t="s">
        <v>436</v>
      </c>
      <c r="D11" s="415" t="s">
        <v>435</v>
      </c>
      <c r="E11" s="17" t="s">
        <v>9</v>
      </c>
      <c r="F11" s="415"/>
      <c r="G11" s="416">
        <v>11390</v>
      </c>
      <c r="H11" s="415"/>
      <c r="I11" s="415">
        <v>1</v>
      </c>
      <c r="J11" s="417">
        <f t="shared" si="0"/>
        <v>11390</v>
      </c>
      <c r="K11" s="415"/>
      <c r="L11" s="418" t="s">
        <v>437</v>
      </c>
    </row>
    <row r="12" spans="1:13" s="177" customFormat="1" x14ac:dyDescent="0.3">
      <c r="G12" s="407"/>
    </row>
    <row r="13" spans="1:13" ht="17.25" thickBot="1" x14ac:dyDescent="0.35">
      <c r="B13" s="56" t="s">
        <v>417</v>
      </c>
      <c r="G13" s="5"/>
    </row>
    <row r="14" spans="1:13" ht="17.25" thickBot="1" x14ac:dyDescent="0.35">
      <c r="B14" s="210" t="s">
        <v>17</v>
      </c>
      <c r="C14" s="81" t="s">
        <v>0</v>
      </c>
      <c r="D14" s="81" t="s">
        <v>1</v>
      </c>
      <c r="E14" s="81" t="s">
        <v>4</v>
      </c>
      <c r="F14" s="211" t="s">
        <v>18</v>
      </c>
      <c r="G14" s="408" t="s">
        <v>6</v>
      </c>
      <c r="H14" s="81" t="s">
        <v>5</v>
      </c>
      <c r="I14" s="81" t="s">
        <v>20</v>
      </c>
      <c r="J14" s="81" t="s">
        <v>25</v>
      </c>
      <c r="K14" s="81" t="s">
        <v>7</v>
      </c>
      <c r="L14" s="82" t="s">
        <v>49</v>
      </c>
    </row>
    <row r="15" spans="1:13" x14ac:dyDescent="0.3">
      <c r="A15" s="1">
        <v>1</v>
      </c>
      <c r="B15" s="449" t="s">
        <v>404</v>
      </c>
      <c r="C15" s="186" t="s">
        <v>405</v>
      </c>
      <c r="D15" s="186" t="s">
        <v>406</v>
      </c>
      <c r="E15" s="419" t="s">
        <v>9</v>
      </c>
      <c r="F15" s="186">
        <v>1</v>
      </c>
      <c r="G15" s="409">
        <v>1820</v>
      </c>
      <c r="H15" s="188">
        <v>5</v>
      </c>
      <c r="I15" s="188">
        <v>50</v>
      </c>
      <c r="J15" s="404">
        <f>G15*I15</f>
        <v>91000</v>
      </c>
      <c r="K15" s="186"/>
      <c r="L15" s="405" t="s">
        <v>421</v>
      </c>
    </row>
    <row r="16" spans="1:13" ht="17.25" thickBot="1" x14ac:dyDescent="0.35">
      <c r="A16" s="1">
        <v>2</v>
      </c>
      <c r="B16" s="450" t="s">
        <v>407</v>
      </c>
      <c r="C16" s="415" t="s">
        <v>201</v>
      </c>
      <c r="D16" s="415" t="s">
        <v>408</v>
      </c>
      <c r="E16" s="103" t="s">
        <v>9</v>
      </c>
      <c r="F16" s="415">
        <v>2</v>
      </c>
      <c r="G16" s="416">
        <v>930</v>
      </c>
      <c r="H16" s="415">
        <v>1</v>
      </c>
      <c r="I16" s="415">
        <v>30</v>
      </c>
      <c r="J16" s="417">
        <f>G16*I16</f>
        <v>27900</v>
      </c>
      <c r="K16" s="415"/>
      <c r="L16" s="418" t="s">
        <v>409</v>
      </c>
    </row>
    <row r="17" spans="1:14" x14ac:dyDescent="0.3">
      <c r="G17" s="5"/>
      <c r="L17" s="55"/>
    </row>
    <row r="18" spans="1:14" ht="17.25" thickBot="1" x14ac:dyDescent="0.35">
      <c r="B18" s="56" t="s">
        <v>416</v>
      </c>
      <c r="G18" s="5"/>
    </row>
    <row r="19" spans="1:14" ht="17.25" thickBot="1" x14ac:dyDescent="0.35">
      <c r="B19" s="210" t="s">
        <v>17</v>
      </c>
      <c r="C19" s="81" t="s">
        <v>0</v>
      </c>
      <c r="D19" s="81" t="s">
        <v>1</v>
      </c>
      <c r="E19" s="81" t="s">
        <v>4</v>
      </c>
      <c r="F19" s="211" t="s">
        <v>18</v>
      </c>
      <c r="G19" s="408" t="s">
        <v>6</v>
      </c>
      <c r="H19" s="81" t="s">
        <v>5</v>
      </c>
      <c r="I19" s="81" t="s">
        <v>20</v>
      </c>
      <c r="J19" s="81" t="s">
        <v>25</v>
      </c>
      <c r="K19" s="81" t="s">
        <v>7</v>
      </c>
      <c r="L19" s="82" t="s">
        <v>49</v>
      </c>
      <c r="M19" s="1"/>
      <c r="N19" s="1"/>
    </row>
    <row r="20" spans="1:14" s="177" customFormat="1" x14ac:dyDescent="0.3">
      <c r="A20" s="1">
        <v>1</v>
      </c>
      <c r="B20" s="449" t="s">
        <v>411</v>
      </c>
      <c r="C20" s="186" t="s">
        <v>324</v>
      </c>
      <c r="D20" s="186" t="s">
        <v>332</v>
      </c>
      <c r="E20" s="419" t="s">
        <v>9</v>
      </c>
      <c r="F20" s="186">
        <v>1</v>
      </c>
      <c r="G20" s="409">
        <v>30</v>
      </c>
      <c r="H20" s="186">
        <f>F20*P$3</f>
        <v>0</v>
      </c>
      <c r="I20" s="186">
        <v>10</v>
      </c>
      <c r="J20" s="186">
        <f>G20*I20</f>
        <v>300</v>
      </c>
      <c r="K20" s="186"/>
      <c r="L20" s="405" t="s">
        <v>412</v>
      </c>
      <c r="M20" s="1"/>
      <c r="N20" s="1"/>
    </row>
    <row r="21" spans="1:14" s="177" customFormat="1" ht="17.25" thickBot="1" x14ac:dyDescent="0.35">
      <c r="A21" s="1">
        <v>2</v>
      </c>
      <c r="B21" s="450" t="s">
        <v>413</v>
      </c>
      <c r="C21" s="415" t="s">
        <v>414</v>
      </c>
      <c r="D21" s="415" t="s">
        <v>415</v>
      </c>
      <c r="E21" s="103" t="s">
        <v>9</v>
      </c>
      <c r="F21" s="415">
        <v>1</v>
      </c>
      <c r="G21" s="416">
        <v>160</v>
      </c>
      <c r="H21" s="415">
        <f>F21*P$3</f>
        <v>0</v>
      </c>
      <c r="I21" s="415">
        <v>5</v>
      </c>
      <c r="J21" s="415">
        <f>G21*I21</f>
        <v>800</v>
      </c>
      <c r="K21" s="415"/>
      <c r="L21" s="418" t="s">
        <v>443</v>
      </c>
      <c r="M21" s="1"/>
      <c r="N21" s="1"/>
    </row>
    <row r="22" spans="1:14" x14ac:dyDescent="0.3">
      <c r="G22" s="5"/>
      <c r="M22" s="1"/>
      <c r="N22" s="1"/>
    </row>
    <row r="23" spans="1:14" x14ac:dyDescent="0.3">
      <c r="J23" s="11">
        <f>SUM(J4:J22)</f>
        <v>359890</v>
      </c>
      <c r="M23" s="1"/>
      <c r="N23" s="1"/>
    </row>
    <row r="24" spans="1:14" x14ac:dyDescent="0.3">
      <c r="J24" s="50">
        <f>J23+J23*0.1</f>
        <v>395879</v>
      </c>
      <c r="M24" s="1"/>
      <c r="N24" s="1"/>
    </row>
  </sheetData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4"/>
  <sheetViews>
    <sheetView workbookViewId="0">
      <selection activeCell="C22" sqref="C22"/>
    </sheetView>
  </sheetViews>
  <sheetFormatPr defaultRowHeight="16.5" x14ac:dyDescent="0.3"/>
  <cols>
    <col min="1" max="1" width="4.25" customWidth="1"/>
    <col min="2" max="2" width="14.625" customWidth="1"/>
    <col min="3" max="3" width="11" customWidth="1"/>
    <col min="4" max="4" width="15.375" style="1" customWidth="1"/>
    <col min="6" max="6" width="14.5" style="1" customWidth="1"/>
    <col min="8" max="8" width="9.375" bestFit="1" customWidth="1"/>
    <col min="9" max="9" width="10.875" bestFit="1" customWidth="1"/>
    <col min="13" max="13" width="7.625" bestFit="1" customWidth="1"/>
    <col min="14" max="14" width="15.875" bestFit="1" customWidth="1"/>
    <col min="15" max="15" width="15" bestFit="1" customWidth="1"/>
    <col min="16" max="16" width="8.375" bestFit="1" customWidth="1"/>
    <col min="17" max="17" width="7.375" bestFit="1" customWidth="1"/>
    <col min="18" max="18" width="10.875" bestFit="1" customWidth="1"/>
  </cols>
  <sheetData>
    <row r="2" spans="2:18" x14ac:dyDescent="0.3">
      <c r="B2" s="56" t="s">
        <v>384</v>
      </c>
    </row>
    <row r="3" spans="2:18" ht="17.25" thickBot="1" x14ac:dyDescent="0.35"/>
    <row r="4" spans="2:18" ht="17.25" thickBot="1" x14ac:dyDescent="0.35">
      <c r="B4" s="260" t="s">
        <v>365</v>
      </c>
      <c r="C4" s="261" t="s">
        <v>366</v>
      </c>
      <c r="D4" s="261" t="s">
        <v>376</v>
      </c>
      <c r="E4" s="261" t="s">
        <v>369</v>
      </c>
      <c r="F4" s="261" t="s">
        <v>372</v>
      </c>
      <c r="G4" s="261" t="s">
        <v>370</v>
      </c>
      <c r="H4" s="261" t="s">
        <v>371</v>
      </c>
      <c r="I4" s="262" t="s">
        <v>374</v>
      </c>
      <c r="K4" s="427" t="s">
        <v>95</v>
      </c>
      <c r="L4" s="421"/>
      <c r="M4" s="429" t="s">
        <v>85</v>
      </c>
      <c r="N4" s="429"/>
      <c r="O4" s="429"/>
      <c r="P4" s="421" t="s">
        <v>89</v>
      </c>
      <c r="Q4" s="421" t="s">
        <v>90</v>
      </c>
      <c r="R4" s="423" t="s">
        <v>93</v>
      </c>
    </row>
    <row r="5" spans="2:18" ht="17.25" thickBot="1" x14ac:dyDescent="0.35">
      <c r="B5" s="201">
        <v>43062</v>
      </c>
      <c r="C5" s="84" t="s">
        <v>367</v>
      </c>
      <c r="D5" s="84" t="s">
        <v>377</v>
      </c>
      <c r="E5" s="84" t="s">
        <v>368</v>
      </c>
      <c r="F5" s="84" t="s">
        <v>373</v>
      </c>
      <c r="G5" s="355">
        <v>3</v>
      </c>
      <c r="H5" s="356">
        <v>250000</v>
      </c>
      <c r="I5" s="202">
        <f t="shared" ref="I5:I10" si="0">G5*H5</f>
        <v>750000</v>
      </c>
      <c r="K5" s="428"/>
      <c r="L5" s="422"/>
      <c r="M5" s="387" t="s">
        <v>86</v>
      </c>
      <c r="N5" s="387" t="s">
        <v>87</v>
      </c>
      <c r="O5" s="387" t="s">
        <v>97</v>
      </c>
      <c r="P5" s="422"/>
      <c r="Q5" s="422"/>
      <c r="R5" s="424"/>
    </row>
    <row r="6" spans="2:18" ht="17.25" thickBot="1" x14ac:dyDescent="0.35">
      <c r="B6" s="203">
        <v>43062</v>
      </c>
      <c r="C6" s="86" t="s">
        <v>367</v>
      </c>
      <c r="D6" s="86" t="s">
        <v>377</v>
      </c>
      <c r="E6" s="86" t="s">
        <v>368</v>
      </c>
      <c r="F6" s="86" t="s">
        <v>375</v>
      </c>
      <c r="G6" s="348">
        <v>3</v>
      </c>
      <c r="H6" s="349">
        <v>50000</v>
      </c>
      <c r="I6" s="376">
        <f t="shared" si="0"/>
        <v>150000</v>
      </c>
      <c r="K6" s="425" t="s">
        <v>98</v>
      </c>
      <c r="L6" s="426"/>
      <c r="M6" s="141">
        <v>1</v>
      </c>
      <c r="N6" s="104">
        <f>M6*20</f>
        <v>20</v>
      </c>
      <c r="O6" s="104">
        <f>N6*3.5</f>
        <v>70</v>
      </c>
      <c r="P6" s="142">
        <v>30000</v>
      </c>
      <c r="Q6" s="104">
        <v>1</v>
      </c>
      <c r="R6" s="143">
        <f>O6*P6*Q6</f>
        <v>2100000</v>
      </c>
    </row>
    <row r="7" spans="2:18" x14ac:dyDescent="0.3">
      <c r="B7" s="203">
        <v>43143</v>
      </c>
      <c r="C7" s="86" t="s">
        <v>367</v>
      </c>
      <c r="D7" s="86" t="s">
        <v>378</v>
      </c>
      <c r="E7" s="86" t="s">
        <v>379</v>
      </c>
      <c r="F7" s="86" t="s">
        <v>373</v>
      </c>
      <c r="G7" s="348">
        <v>3</v>
      </c>
      <c r="H7" s="349">
        <v>250000</v>
      </c>
      <c r="I7" s="376">
        <f t="shared" si="0"/>
        <v>750000</v>
      </c>
    </row>
    <row r="8" spans="2:18" x14ac:dyDescent="0.3">
      <c r="B8" s="203">
        <v>43143</v>
      </c>
      <c r="C8" s="86" t="s">
        <v>367</v>
      </c>
      <c r="D8" s="86" t="s">
        <v>378</v>
      </c>
      <c r="E8" s="86" t="s">
        <v>379</v>
      </c>
      <c r="F8" s="86" t="s">
        <v>375</v>
      </c>
      <c r="G8" s="348">
        <v>8</v>
      </c>
      <c r="H8" s="349">
        <v>10000</v>
      </c>
      <c r="I8" s="376">
        <f t="shared" si="0"/>
        <v>80000</v>
      </c>
    </row>
    <row r="9" spans="2:18" x14ac:dyDescent="0.3">
      <c r="B9" s="203">
        <v>43210</v>
      </c>
      <c r="C9" s="22" t="s">
        <v>380</v>
      </c>
      <c r="D9" s="86" t="s">
        <v>381</v>
      </c>
      <c r="E9" s="86" t="s">
        <v>379</v>
      </c>
      <c r="F9" s="86" t="s">
        <v>373</v>
      </c>
      <c r="G9" s="348">
        <v>2</v>
      </c>
      <c r="H9" s="349">
        <v>250000</v>
      </c>
      <c r="I9" s="376">
        <f t="shared" si="0"/>
        <v>500000</v>
      </c>
    </row>
    <row r="10" spans="2:18" x14ac:dyDescent="0.3">
      <c r="B10" s="203">
        <v>43210</v>
      </c>
      <c r="C10" s="22" t="s">
        <v>380</v>
      </c>
      <c r="D10" s="86" t="s">
        <v>381</v>
      </c>
      <c r="E10" s="86" t="s">
        <v>379</v>
      </c>
      <c r="F10" s="86" t="s">
        <v>375</v>
      </c>
      <c r="G10" s="348">
        <v>3</v>
      </c>
      <c r="H10" s="349">
        <v>40000</v>
      </c>
      <c r="I10" s="376">
        <f t="shared" si="0"/>
        <v>120000</v>
      </c>
    </row>
    <row r="11" spans="2:18" x14ac:dyDescent="0.3">
      <c r="B11" s="393">
        <v>43219</v>
      </c>
      <c r="C11" s="116" t="s">
        <v>358</v>
      </c>
      <c r="D11" s="116" t="s">
        <v>377</v>
      </c>
      <c r="E11" s="116" t="s">
        <v>360</v>
      </c>
      <c r="F11" s="116" t="s">
        <v>373</v>
      </c>
      <c r="G11" s="110">
        <v>5</v>
      </c>
      <c r="H11" s="394">
        <v>250000</v>
      </c>
      <c r="I11" s="395">
        <f t="shared" ref="I11:I12" si="1">G11*H11</f>
        <v>1250000</v>
      </c>
    </row>
    <row r="12" spans="2:18" x14ac:dyDescent="0.3">
      <c r="B12" s="393">
        <v>43219</v>
      </c>
      <c r="C12" s="116" t="s">
        <v>358</v>
      </c>
      <c r="D12" s="116" t="s">
        <v>377</v>
      </c>
      <c r="E12" s="116" t="s">
        <v>360</v>
      </c>
      <c r="F12" s="116" t="s">
        <v>375</v>
      </c>
      <c r="G12" s="110">
        <v>3</v>
      </c>
      <c r="H12" s="394">
        <v>50000</v>
      </c>
      <c r="I12" s="395">
        <f t="shared" si="1"/>
        <v>150000</v>
      </c>
    </row>
    <row r="13" spans="2:18" x14ac:dyDescent="0.3">
      <c r="B13" s="393">
        <v>43222</v>
      </c>
      <c r="C13" s="116" t="s">
        <v>358</v>
      </c>
      <c r="D13" s="116" t="s">
        <v>399</v>
      </c>
      <c r="E13" s="116" t="s">
        <v>360</v>
      </c>
      <c r="F13" s="116" t="s">
        <v>373</v>
      </c>
      <c r="G13" s="110">
        <v>1</v>
      </c>
      <c r="H13" s="394">
        <v>250000</v>
      </c>
      <c r="I13" s="395">
        <f t="shared" ref="I13:I14" si="2">G13*H13</f>
        <v>250000</v>
      </c>
    </row>
    <row r="14" spans="2:18" x14ac:dyDescent="0.3">
      <c r="B14" s="393">
        <v>43222</v>
      </c>
      <c r="C14" s="116" t="s">
        <v>358</v>
      </c>
      <c r="D14" s="116" t="s">
        <v>399</v>
      </c>
      <c r="E14" s="116" t="s">
        <v>360</v>
      </c>
      <c r="F14" s="116" t="s">
        <v>375</v>
      </c>
      <c r="G14" s="110">
        <v>5</v>
      </c>
      <c r="H14" s="394">
        <v>18000</v>
      </c>
      <c r="I14" s="395">
        <f t="shared" si="2"/>
        <v>90000</v>
      </c>
    </row>
    <row r="15" spans="2:18" x14ac:dyDescent="0.3">
      <c r="B15" s="393">
        <v>43222</v>
      </c>
      <c r="C15" s="116" t="s">
        <v>358</v>
      </c>
      <c r="D15" s="116" t="s">
        <v>348</v>
      </c>
      <c r="E15" s="116" t="s">
        <v>403</v>
      </c>
      <c r="F15" s="116" t="s">
        <v>373</v>
      </c>
      <c r="G15" s="110">
        <v>2</v>
      </c>
      <c r="H15" s="394">
        <v>250000</v>
      </c>
      <c r="I15" s="395">
        <f t="shared" ref="I15:I16" si="3">G15*H15</f>
        <v>500000</v>
      </c>
    </row>
    <row r="16" spans="2:18" x14ac:dyDescent="0.3">
      <c r="B16" s="393">
        <v>43222</v>
      </c>
      <c r="C16" s="116" t="s">
        <v>358</v>
      </c>
      <c r="D16" s="116" t="s">
        <v>348</v>
      </c>
      <c r="E16" s="116" t="s">
        <v>360</v>
      </c>
      <c r="F16" s="116" t="s">
        <v>375</v>
      </c>
      <c r="G16" s="110">
        <v>10</v>
      </c>
      <c r="H16" s="394">
        <v>13500</v>
      </c>
      <c r="I16" s="395">
        <f t="shared" si="3"/>
        <v>135000</v>
      </c>
    </row>
    <row r="17" spans="2:9" x14ac:dyDescent="0.3">
      <c r="B17" s="203"/>
      <c r="C17" s="348"/>
      <c r="D17" s="86"/>
      <c r="E17" s="86"/>
      <c r="F17" s="86"/>
      <c r="G17" s="348"/>
      <c r="H17" s="348"/>
      <c r="I17" s="18"/>
    </row>
    <row r="18" spans="2:9" x14ac:dyDescent="0.3">
      <c r="B18" s="203"/>
      <c r="C18" s="348"/>
      <c r="D18" s="86"/>
      <c r="E18" s="86"/>
      <c r="F18" s="86"/>
      <c r="G18" s="348"/>
      <c r="H18" s="348"/>
      <c r="I18" s="18"/>
    </row>
    <row r="19" spans="2:9" x14ac:dyDescent="0.3">
      <c r="B19" s="203"/>
      <c r="C19" s="348"/>
      <c r="D19" s="86"/>
      <c r="E19" s="86"/>
      <c r="F19" s="86"/>
      <c r="G19" s="348"/>
      <c r="H19" s="348"/>
      <c r="I19" s="18"/>
    </row>
    <row r="20" spans="2:9" x14ac:dyDescent="0.3">
      <c r="B20" s="203"/>
      <c r="C20" s="348"/>
      <c r="D20" s="86"/>
      <c r="E20" s="86"/>
      <c r="F20" s="86"/>
      <c r="G20" s="348"/>
      <c r="H20" s="348"/>
      <c r="I20" s="18"/>
    </row>
    <row r="21" spans="2:9" x14ac:dyDescent="0.3">
      <c r="B21" s="85"/>
      <c r="C21" s="348"/>
      <c r="D21" s="86"/>
      <c r="E21" s="86"/>
      <c r="F21" s="86"/>
      <c r="G21" s="348"/>
      <c r="H21" s="348"/>
      <c r="I21" s="18"/>
    </row>
    <row r="22" spans="2:9" x14ac:dyDescent="0.3">
      <c r="B22" s="85"/>
      <c r="C22" s="348"/>
      <c r="D22" s="86"/>
      <c r="E22" s="86"/>
      <c r="F22" s="86"/>
      <c r="G22" s="348"/>
      <c r="H22" s="348"/>
      <c r="I22" s="18"/>
    </row>
    <row r="23" spans="2:9" x14ac:dyDescent="0.3">
      <c r="B23" s="85"/>
      <c r="C23" s="348"/>
      <c r="D23" s="86"/>
      <c r="E23" s="86"/>
      <c r="F23" s="86"/>
      <c r="G23" s="348"/>
      <c r="H23" s="348"/>
      <c r="I23" s="18"/>
    </row>
    <row r="24" spans="2:9" ht="17.25" thickBot="1" x14ac:dyDescent="0.35">
      <c r="B24" s="221"/>
      <c r="C24" s="352"/>
      <c r="D24" s="75"/>
      <c r="E24" s="352"/>
      <c r="F24" s="352"/>
      <c r="G24" s="352"/>
      <c r="H24" s="352"/>
      <c r="I24" s="267"/>
    </row>
  </sheetData>
  <mergeCells count="6">
    <mergeCell ref="Q4:Q5"/>
    <mergeCell ref="R4:R5"/>
    <mergeCell ref="K6:L6"/>
    <mergeCell ref="K4:L5"/>
    <mergeCell ref="M4:O4"/>
    <mergeCell ref="P4:P5"/>
  </mergeCells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1"/>
  <sheetViews>
    <sheetView tabSelected="1" workbookViewId="0">
      <selection activeCell="G21" sqref="G21"/>
    </sheetView>
  </sheetViews>
  <sheetFormatPr defaultRowHeight="16.5" x14ac:dyDescent="0.3"/>
  <cols>
    <col min="2" max="2" width="9" style="1"/>
    <col min="3" max="3" width="24.125" bestFit="1" customWidth="1"/>
    <col min="4" max="4" width="10.125" customWidth="1"/>
    <col min="5" max="5" width="17.625" style="1" customWidth="1"/>
    <col min="6" max="6" width="16.25" style="1" customWidth="1"/>
    <col min="7" max="7" width="9.625" customWidth="1"/>
    <col min="8" max="8" width="8.875" customWidth="1"/>
    <col min="9" max="9" width="12.875" customWidth="1"/>
    <col min="10" max="10" width="12.375" bestFit="1" customWidth="1"/>
    <col min="11" max="11" width="9.375" bestFit="1" customWidth="1"/>
    <col min="12" max="12" width="10.875" bestFit="1" customWidth="1"/>
    <col min="13" max="13" width="9.375" bestFit="1" customWidth="1"/>
    <col min="15" max="15" width="10.875" bestFit="1" customWidth="1"/>
  </cols>
  <sheetData>
    <row r="2" spans="2:15" ht="17.25" thickBot="1" x14ac:dyDescent="0.35">
      <c r="B2" s="56" t="s">
        <v>364</v>
      </c>
    </row>
    <row r="3" spans="2:15" x14ac:dyDescent="0.3">
      <c r="B3" s="427" t="s">
        <v>95</v>
      </c>
      <c r="C3" s="421"/>
      <c r="D3" s="429" t="s">
        <v>85</v>
      </c>
      <c r="E3" s="429"/>
      <c r="F3" s="429"/>
      <c r="G3" s="421" t="s">
        <v>89</v>
      </c>
      <c r="H3" s="421" t="s">
        <v>90</v>
      </c>
      <c r="I3" s="442" t="s">
        <v>93</v>
      </c>
      <c r="J3" s="440" t="s">
        <v>356</v>
      </c>
    </row>
    <row r="4" spans="2:15" s="137" customFormat="1" ht="17.25" thickBot="1" x14ac:dyDescent="0.35">
      <c r="B4" s="436"/>
      <c r="C4" s="437"/>
      <c r="D4" s="386" t="s">
        <v>86</v>
      </c>
      <c r="E4" s="386" t="s">
        <v>87</v>
      </c>
      <c r="F4" s="386" t="s">
        <v>88</v>
      </c>
      <c r="G4" s="437"/>
      <c r="H4" s="437"/>
      <c r="I4" s="443"/>
      <c r="J4" s="441"/>
    </row>
    <row r="5" spans="2:15" s="342" customFormat="1" x14ac:dyDescent="0.3">
      <c r="B5" s="430" t="s">
        <v>358</v>
      </c>
      <c r="C5" s="365" t="s">
        <v>359</v>
      </c>
      <c r="D5" s="366">
        <v>1</v>
      </c>
      <c r="E5" s="344">
        <f t="shared" ref="E5:E14" si="0">D5*20</f>
        <v>20</v>
      </c>
      <c r="F5" s="344">
        <f t="shared" ref="F5:F14" si="1">E5*3</f>
        <v>60</v>
      </c>
      <c r="G5" s="345">
        <v>25000</v>
      </c>
      <c r="H5" s="344">
        <v>0.8</v>
      </c>
      <c r="I5" s="367">
        <f t="shared" ref="I5:I14" si="2">F5*G5*H5</f>
        <v>1200000</v>
      </c>
      <c r="J5" s="368">
        <v>1000000</v>
      </c>
    </row>
    <row r="6" spans="2:15" s="137" customFormat="1" ht="17.25" thickBot="1" x14ac:dyDescent="0.35">
      <c r="B6" s="432"/>
      <c r="C6" s="357" t="s">
        <v>360</v>
      </c>
      <c r="D6" s="351">
        <v>0.5</v>
      </c>
      <c r="E6" s="352">
        <f t="shared" si="0"/>
        <v>10</v>
      </c>
      <c r="F6" s="352">
        <f t="shared" si="1"/>
        <v>30</v>
      </c>
      <c r="G6" s="353">
        <v>25000</v>
      </c>
      <c r="H6" s="352">
        <v>0.8</v>
      </c>
      <c r="I6" s="359">
        <f t="shared" si="2"/>
        <v>600000</v>
      </c>
      <c r="J6" s="361"/>
    </row>
    <row r="7" spans="2:15" x14ac:dyDescent="0.3">
      <c r="B7" s="430" t="s">
        <v>94</v>
      </c>
      <c r="C7" s="139" t="s">
        <v>357</v>
      </c>
      <c r="D7" s="354">
        <v>1.5</v>
      </c>
      <c r="E7" s="355">
        <f t="shared" si="0"/>
        <v>30</v>
      </c>
      <c r="F7" s="355">
        <f t="shared" si="1"/>
        <v>90</v>
      </c>
      <c r="G7" s="356">
        <v>25000</v>
      </c>
      <c r="H7" s="355">
        <v>0.8</v>
      </c>
      <c r="I7" s="358">
        <f t="shared" si="2"/>
        <v>1800000</v>
      </c>
      <c r="J7" s="362"/>
      <c r="K7" s="5"/>
      <c r="L7" s="11">
        <v>4300000</v>
      </c>
      <c r="M7" s="11">
        <f>L7/20</f>
        <v>215000</v>
      </c>
      <c r="N7" s="11">
        <f>M7/8</f>
        <v>26875</v>
      </c>
    </row>
    <row r="8" spans="2:15" x14ac:dyDescent="0.3">
      <c r="B8" s="435"/>
      <c r="C8" s="346" t="s">
        <v>91</v>
      </c>
      <c r="D8" s="347">
        <v>0.5</v>
      </c>
      <c r="E8" s="348">
        <f t="shared" si="0"/>
        <v>10</v>
      </c>
      <c r="F8" s="348">
        <f t="shared" si="1"/>
        <v>30</v>
      </c>
      <c r="G8" s="349">
        <v>25000</v>
      </c>
      <c r="H8" s="348">
        <v>0.8</v>
      </c>
      <c r="I8" s="360">
        <f t="shared" si="2"/>
        <v>600000</v>
      </c>
      <c r="J8" s="363"/>
    </row>
    <row r="9" spans="2:15" ht="17.25" thickBot="1" x14ac:dyDescent="0.35">
      <c r="B9" s="432"/>
      <c r="C9" s="350" t="s">
        <v>92</v>
      </c>
      <c r="D9" s="351">
        <v>1</v>
      </c>
      <c r="E9" s="352">
        <f t="shared" si="0"/>
        <v>20</v>
      </c>
      <c r="F9" s="352">
        <f t="shared" si="1"/>
        <v>60</v>
      </c>
      <c r="G9" s="353">
        <v>25000</v>
      </c>
      <c r="H9" s="352">
        <v>0.8</v>
      </c>
      <c r="I9" s="359">
        <f t="shared" si="2"/>
        <v>1200000</v>
      </c>
      <c r="J9" s="364"/>
    </row>
    <row r="10" spans="2:15" x14ac:dyDescent="0.3">
      <c r="B10" s="430" t="s">
        <v>96</v>
      </c>
      <c r="C10" s="139" t="s">
        <v>361</v>
      </c>
      <c r="D10" s="354">
        <v>2</v>
      </c>
      <c r="E10" s="355">
        <f t="shared" si="0"/>
        <v>40</v>
      </c>
      <c r="F10" s="355">
        <f t="shared" si="1"/>
        <v>120</v>
      </c>
      <c r="G10" s="356">
        <v>25000</v>
      </c>
      <c r="H10" s="355">
        <v>0.8</v>
      </c>
      <c r="I10" s="358">
        <f t="shared" si="2"/>
        <v>2400000</v>
      </c>
      <c r="J10" s="362"/>
    </row>
    <row r="11" spans="2:15" s="1" customFormat="1" x14ac:dyDescent="0.3">
      <c r="B11" s="435"/>
      <c r="C11" s="346" t="s">
        <v>362</v>
      </c>
      <c r="D11" s="347">
        <v>1</v>
      </c>
      <c r="E11" s="348">
        <f t="shared" ref="E11:E12" si="3">D11*20</f>
        <v>20</v>
      </c>
      <c r="F11" s="348">
        <f t="shared" ref="F11:F12" si="4">E11*3</f>
        <v>60</v>
      </c>
      <c r="G11" s="349">
        <v>25000</v>
      </c>
      <c r="H11" s="348">
        <v>0.8</v>
      </c>
      <c r="I11" s="360">
        <f t="shared" ref="I11:I12" si="5">F11*G11*H11</f>
        <v>1200000</v>
      </c>
      <c r="J11" s="363"/>
    </row>
    <row r="12" spans="2:15" s="1" customFormat="1" x14ac:dyDescent="0.3">
      <c r="B12" s="435"/>
      <c r="C12" s="346" t="s">
        <v>363</v>
      </c>
      <c r="D12" s="347">
        <v>1</v>
      </c>
      <c r="E12" s="348">
        <f t="shared" si="3"/>
        <v>20</v>
      </c>
      <c r="F12" s="348">
        <f t="shared" si="4"/>
        <v>60</v>
      </c>
      <c r="G12" s="349">
        <v>25000</v>
      </c>
      <c r="H12" s="348">
        <v>0.8</v>
      </c>
      <c r="I12" s="360">
        <f t="shared" si="5"/>
        <v>1200000</v>
      </c>
      <c r="J12" s="363"/>
    </row>
    <row r="13" spans="2:15" x14ac:dyDescent="0.3">
      <c r="B13" s="435"/>
      <c r="C13" s="346" t="s">
        <v>91</v>
      </c>
      <c r="D13" s="347">
        <v>0</v>
      </c>
      <c r="E13" s="348">
        <f t="shared" si="0"/>
        <v>0</v>
      </c>
      <c r="F13" s="348">
        <f t="shared" si="1"/>
        <v>0</v>
      </c>
      <c r="G13" s="349">
        <v>25000</v>
      </c>
      <c r="H13" s="348">
        <v>0.8</v>
      </c>
      <c r="I13" s="360">
        <f t="shared" si="2"/>
        <v>0</v>
      </c>
      <c r="J13" s="363"/>
    </row>
    <row r="14" spans="2:15" ht="17.25" thickBot="1" x14ac:dyDescent="0.35">
      <c r="B14" s="432"/>
      <c r="C14" s="350" t="s">
        <v>92</v>
      </c>
      <c r="D14" s="351">
        <v>0.5</v>
      </c>
      <c r="E14" s="352">
        <f t="shared" si="0"/>
        <v>10</v>
      </c>
      <c r="F14" s="352">
        <f t="shared" si="1"/>
        <v>30</v>
      </c>
      <c r="G14" s="353">
        <v>25000</v>
      </c>
      <c r="H14" s="352">
        <v>0.8</v>
      </c>
      <c r="I14" s="359">
        <f t="shared" si="2"/>
        <v>600000</v>
      </c>
      <c r="J14" s="364"/>
    </row>
    <row r="16" spans="2:15" x14ac:dyDescent="0.3">
      <c r="G16" s="11"/>
      <c r="L16">
        <v>22000</v>
      </c>
      <c r="M16">
        <v>8</v>
      </c>
      <c r="N16">
        <v>20</v>
      </c>
      <c r="O16" s="5">
        <f>L16*M16*N16</f>
        <v>3520000</v>
      </c>
    </row>
    <row r="23" spans="2:9" ht="17.25" thickBot="1" x14ac:dyDescent="0.35"/>
    <row r="24" spans="2:9" x14ac:dyDescent="0.3">
      <c r="B24" s="430" t="s">
        <v>95</v>
      </c>
      <c r="C24" s="431"/>
      <c r="D24" s="434" t="s">
        <v>85</v>
      </c>
      <c r="E24" s="434"/>
      <c r="F24" s="434"/>
      <c r="G24" s="431" t="s">
        <v>89</v>
      </c>
      <c r="H24" s="431" t="s">
        <v>90</v>
      </c>
      <c r="I24" s="438" t="s">
        <v>93</v>
      </c>
    </row>
    <row r="25" spans="2:9" ht="17.25" thickBot="1" x14ac:dyDescent="0.35">
      <c r="B25" s="432"/>
      <c r="C25" s="433"/>
      <c r="D25" s="138" t="s">
        <v>86</v>
      </c>
      <c r="E25" s="138" t="s">
        <v>87</v>
      </c>
      <c r="F25" s="138" t="s">
        <v>88</v>
      </c>
      <c r="G25" s="433"/>
      <c r="H25" s="433"/>
      <c r="I25" s="439"/>
    </row>
    <row r="26" spans="2:9" ht="17.25" thickBot="1" x14ac:dyDescent="0.35">
      <c r="B26" s="425" t="s">
        <v>99</v>
      </c>
      <c r="C26" s="426"/>
      <c r="D26" s="141">
        <v>3</v>
      </c>
      <c r="E26" s="104">
        <f>D26*20</f>
        <v>60</v>
      </c>
      <c r="F26" s="104">
        <f>E26*3</f>
        <v>180</v>
      </c>
      <c r="G26" s="142">
        <v>22000</v>
      </c>
      <c r="H26" s="104">
        <v>1</v>
      </c>
      <c r="I26" s="143">
        <f>F26*G26*H26</f>
        <v>3960000</v>
      </c>
    </row>
    <row r="29" spans="2:9" x14ac:dyDescent="0.3">
      <c r="I29" s="11">
        <v>4000000</v>
      </c>
    </row>
    <row r="30" spans="2:9" x14ac:dyDescent="0.3">
      <c r="I30">
        <v>180</v>
      </c>
    </row>
    <row r="31" spans="2:9" x14ac:dyDescent="0.3">
      <c r="I31" s="136">
        <f>I29/I30</f>
        <v>22222.222222222223</v>
      </c>
    </row>
  </sheetData>
  <mergeCells count="15">
    <mergeCell ref="G24:G25"/>
    <mergeCell ref="H24:H25"/>
    <mergeCell ref="I24:I25"/>
    <mergeCell ref="B10:B14"/>
    <mergeCell ref="J3:J4"/>
    <mergeCell ref="B5:B6"/>
    <mergeCell ref="D3:F3"/>
    <mergeCell ref="I3:I4"/>
    <mergeCell ref="H3:H4"/>
    <mergeCell ref="G3:G4"/>
    <mergeCell ref="B26:C26"/>
    <mergeCell ref="B24:C25"/>
    <mergeCell ref="D24:F24"/>
    <mergeCell ref="B7:B9"/>
    <mergeCell ref="B3:C4"/>
  </mergeCells>
  <phoneticPr fontId="1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2"/>
  <sheetViews>
    <sheetView zoomScale="85" zoomScaleNormal="85" workbookViewId="0">
      <selection activeCell="D37" sqref="D37"/>
    </sheetView>
  </sheetViews>
  <sheetFormatPr defaultRowHeight="16.5" x14ac:dyDescent="0.3"/>
  <cols>
    <col min="2" max="2" width="18.875" bestFit="1" customWidth="1"/>
    <col min="3" max="3" width="19.875" customWidth="1"/>
    <col min="4" max="4" width="49.75" bestFit="1" customWidth="1"/>
    <col min="5" max="5" width="13" bestFit="1" customWidth="1"/>
    <col min="8" max="8" width="9" style="1"/>
    <col min="9" max="9" width="10.875" style="1" bestFit="1" customWidth="1"/>
    <col min="10" max="10" width="16.75" bestFit="1" customWidth="1"/>
    <col min="11" max="11" width="15.125" bestFit="1" customWidth="1"/>
    <col min="12" max="12" width="37.5" bestFit="1" customWidth="1"/>
  </cols>
  <sheetData>
    <row r="2" spans="2:11" ht="17.25" thickBot="1" x14ac:dyDescent="0.35">
      <c r="B2" s="56" t="s">
        <v>42</v>
      </c>
    </row>
    <row r="3" spans="2:11" ht="17.25" thickBot="1" x14ac:dyDescent="0.35">
      <c r="B3" s="26" t="s">
        <v>17</v>
      </c>
      <c r="C3" s="24" t="s">
        <v>18</v>
      </c>
      <c r="D3" s="32" t="s">
        <v>1</v>
      </c>
      <c r="E3" s="32" t="s">
        <v>4</v>
      </c>
      <c r="F3" s="32" t="s">
        <v>5</v>
      </c>
      <c r="G3" s="32" t="s">
        <v>6</v>
      </c>
      <c r="H3" s="32" t="s">
        <v>20</v>
      </c>
      <c r="I3" s="32" t="s">
        <v>25</v>
      </c>
      <c r="J3" s="32" t="s">
        <v>7</v>
      </c>
      <c r="K3" s="33" t="s">
        <v>8</v>
      </c>
    </row>
    <row r="4" spans="2:11" x14ac:dyDescent="0.3">
      <c r="B4" s="15" t="s">
        <v>3</v>
      </c>
      <c r="C4" s="28">
        <v>1</v>
      </c>
      <c r="D4" s="25" t="s">
        <v>2</v>
      </c>
      <c r="E4" s="35" t="s">
        <v>10</v>
      </c>
      <c r="F4" s="13">
        <v>50</v>
      </c>
      <c r="G4" s="21">
        <v>100</v>
      </c>
      <c r="H4" s="79">
        <v>50</v>
      </c>
      <c r="I4" s="40">
        <f>G4*H4</f>
        <v>5000</v>
      </c>
      <c r="J4" s="23"/>
      <c r="K4" s="37" t="s">
        <v>11</v>
      </c>
    </row>
    <row r="5" spans="2:11" x14ac:dyDescent="0.3">
      <c r="B5" s="12" t="s">
        <v>12</v>
      </c>
      <c r="C5" s="29">
        <v>2</v>
      </c>
      <c r="D5" s="27" t="s">
        <v>23</v>
      </c>
      <c r="E5" s="34" t="s">
        <v>9</v>
      </c>
      <c r="F5" s="22">
        <v>1</v>
      </c>
      <c r="G5" s="9">
        <v>1260</v>
      </c>
      <c r="H5" s="7">
        <v>6</v>
      </c>
      <c r="I5" s="41">
        <f>G5*H5</f>
        <v>7560</v>
      </c>
      <c r="J5" s="19"/>
      <c r="K5" s="18" t="s">
        <v>26</v>
      </c>
    </row>
    <row r="6" spans="2:11" s="1" customFormat="1" x14ac:dyDescent="0.3">
      <c r="B6" s="51" t="s">
        <v>38</v>
      </c>
      <c r="C6" s="22">
        <v>2</v>
      </c>
      <c r="D6" s="285" t="s">
        <v>345</v>
      </c>
      <c r="E6" s="53" t="s">
        <v>9</v>
      </c>
      <c r="F6" s="22">
        <v>1</v>
      </c>
      <c r="G6" s="54">
        <v>960</v>
      </c>
      <c r="H6" s="7">
        <v>20</v>
      </c>
      <c r="I6" s="9">
        <v>16400</v>
      </c>
      <c r="J6" s="19"/>
      <c r="K6" s="55" t="s">
        <v>37</v>
      </c>
    </row>
    <row r="7" spans="2:11" x14ac:dyDescent="0.3">
      <c r="B7" s="12" t="s">
        <v>14</v>
      </c>
      <c r="C7" s="29">
        <v>1</v>
      </c>
      <c r="D7" s="27" t="s">
        <v>22</v>
      </c>
      <c r="E7" s="34" t="s">
        <v>9</v>
      </c>
      <c r="F7" s="22">
        <v>100</v>
      </c>
      <c r="G7" s="9">
        <v>130</v>
      </c>
      <c r="H7" s="7">
        <v>100</v>
      </c>
      <c r="I7" s="41">
        <f>G7*H7</f>
        <v>13000</v>
      </c>
      <c r="J7" s="19"/>
      <c r="K7" s="18" t="s">
        <v>27</v>
      </c>
    </row>
    <row r="8" spans="2:11" x14ac:dyDescent="0.3">
      <c r="B8" s="61" t="s">
        <v>30</v>
      </c>
      <c r="C8" s="62">
        <v>1</v>
      </c>
      <c r="D8" s="63" t="s">
        <v>24</v>
      </c>
      <c r="E8" s="64" t="s">
        <v>9</v>
      </c>
      <c r="F8" s="65">
        <v>2</v>
      </c>
      <c r="G8" s="66">
        <v>7100</v>
      </c>
      <c r="H8" s="66">
        <v>0</v>
      </c>
      <c r="I8" s="67">
        <f t="shared" ref="I8:I11" si="0">G8*H8</f>
        <v>0</v>
      </c>
      <c r="J8" s="64" t="s">
        <v>44</v>
      </c>
      <c r="K8" s="68" t="s">
        <v>32</v>
      </c>
    </row>
    <row r="9" spans="2:11" s="1" customFormat="1" x14ac:dyDescent="0.3">
      <c r="B9" s="69" t="s">
        <v>13</v>
      </c>
      <c r="C9" s="62">
        <v>1</v>
      </c>
      <c r="D9" s="63" t="s">
        <v>24</v>
      </c>
      <c r="E9" s="64" t="s">
        <v>9</v>
      </c>
      <c r="F9" s="65">
        <v>1</v>
      </c>
      <c r="G9" s="66">
        <v>10080</v>
      </c>
      <c r="H9" s="66">
        <v>0</v>
      </c>
      <c r="I9" s="67">
        <f t="shared" si="0"/>
        <v>0</v>
      </c>
      <c r="J9" s="64" t="s">
        <v>44</v>
      </c>
      <c r="K9" s="68" t="s">
        <v>33</v>
      </c>
    </row>
    <row r="10" spans="2:11" s="1" customFormat="1" x14ac:dyDescent="0.3">
      <c r="B10" s="20" t="s">
        <v>28</v>
      </c>
      <c r="C10" s="22">
        <v>1</v>
      </c>
      <c r="D10" s="34" t="s">
        <v>29</v>
      </c>
      <c r="E10" s="34" t="s">
        <v>9</v>
      </c>
      <c r="F10" s="22">
        <v>1</v>
      </c>
      <c r="G10" s="9">
        <v>11090</v>
      </c>
      <c r="H10" s="7">
        <v>2</v>
      </c>
      <c r="I10" s="41">
        <f t="shared" si="0"/>
        <v>22180</v>
      </c>
      <c r="J10" s="19"/>
      <c r="K10" s="39" t="s">
        <v>31</v>
      </c>
    </row>
    <row r="11" spans="2:11" x14ac:dyDescent="0.3">
      <c r="B11" s="42" t="s">
        <v>19</v>
      </c>
      <c r="C11" s="29">
        <v>1</v>
      </c>
      <c r="D11" s="43" t="s">
        <v>21</v>
      </c>
      <c r="E11" s="34" t="s">
        <v>9</v>
      </c>
      <c r="F11" s="22">
        <v>5</v>
      </c>
      <c r="G11" s="9">
        <v>210</v>
      </c>
      <c r="H11" s="7">
        <v>30</v>
      </c>
      <c r="I11" s="41">
        <f t="shared" si="0"/>
        <v>6300</v>
      </c>
      <c r="J11" s="19"/>
      <c r="K11" s="39" t="s">
        <v>34</v>
      </c>
    </row>
    <row r="12" spans="2:11" ht="17.25" thickBot="1" x14ac:dyDescent="0.35">
      <c r="B12" s="10" t="s">
        <v>15</v>
      </c>
      <c r="C12" s="30">
        <v>4</v>
      </c>
      <c r="D12" s="31" t="s">
        <v>16</v>
      </c>
      <c r="E12" s="36" t="s">
        <v>9</v>
      </c>
      <c r="F12" s="14">
        <v>100</v>
      </c>
      <c r="G12" s="16">
        <v>20</v>
      </c>
      <c r="H12" s="78">
        <v>200</v>
      </c>
      <c r="I12" s="44">
        <f>G12*H12</f>
        <v>4000</v>
      </c>
      <c r="J12" s="45" t="s">
        <v>41</v>
      </c>
      <c r="K12" s="8" t="s">
        <v>40</v>
      </c>
    </row>
    <row r="13" spans="2:11" x14ac:dyDescent="0.3">
      <c r="H13" s="46" t="s">
        <v>36</v>
      </c>
      <c r="I13" s="48">
        <f>SUM(I4:I12)</f>
        <v>74440</v>
      </c>
    </row>
    <row r="14" spans="2:11" x14ac:dyDescent="0.3">
      <c r="H14" s="46" t="s">
        <v>35</v>
      </c>
      <c r="I14" s="49">
        <f>I13*0.1</f>
        <v>7444</v>
      </c>
    </row>
    <row r="15" spans="2:11" x14ac:dyDescent="0.3">
      <c r="G15" s="6"/>
      <c r="H15" s="47" t="s">
        <v>25</v>
      </c>
      <c r="I15" s="50">
        <f>I13+I14</f>
        <v>81884</v>
      </c>
    </row>
    <row r="16" spans="2:11" ht="17.25" thickBot="1" x14ac:dyDescent="0.35">
      <c r="B16" s="56" t="s">
        <v>46</v>
      </c>
      <c r="G16" s="6"/>
      <c r="H16" s="6"/>
    </row>
    <row r="17" spans="2:11" ht="17.25" thickBot="1" x14ac:dyDescent="0.35">
      <c r="B17" s="26" t="s">
        <v>17</v>
      </c>
      <c r="C17" s="24" t="s">
        <v>18</v>
      </c>
      <c r="D17" s="32" t="s">
        <v>1</v>
      </c>
      <c r="E17" s="32" t="s">
        <v>4</v>
      </c>
      <c r="F17" s="32" t="s">
        <v>5</v>
      </c>
      <c r="G17" s="32" t="s">
        <v>6</v>
      </c>
      <c r="H17" s="32" t="s">
        <v>20</v>
      </c>
      <c r="I17" s="32" t="s">
        <v>25</v>
      </c>
      <c r="J17" s="32" t="s">
        <v>7</v>
      </c>
      <c r="K17" s="33" t="s">
        <v>8</v>
      </c>
    </row>
    <row r="18" spans="2:11" x14ac:dyDescent="0.3">
      <c r="B18" s="70" t="s">
        <v>30</v>
      </c>
      <c r="C18" s="71">
        <v>1</v>
      </c>
      <c r="D18" s="72" t="s">
        <v>24</v>
      </c>
      <c r="E18" s="35" t="s">
        <v>9</v>
      </c>
      <c r="F18" s="13">
        <v>2</v>
      </c>
      <c r="G18" s="21">
        <v>7100</v>
      </c>
      <c r="H18" s="79">
        <v>2</v>
      </c>
      <c r="I18" s="73">
        <f t="shared" ref="I18:I20" si="1">G18*H18</f>
        <v>14200</v>
      </c>
      <c r="J18" s="35"/>
      <c r="K18" s="37" t="s">
        <v>32</v>
      </c>
    </row>
    <row r="19" spans="2:11" x14ac:dyDescent="0.3">
      <c r="B19" s="69" t="s">
        <v>28</v>
      </c>
      <c r="C19" s="65">
        <v>1</v>
      </c>
      <c r="D19" s="64" t="s">
        <v>29</v>
      </c>
      <c r="E19" s="64" t="s">
        <v>9</v>
      </c>
      <c r="F19" s="65">
        <v>1</v>
      </c>
      <c r="G19" s="66">
        <v>11090</v>
      </c>
      <c r="H19" s="66">
        <v>0</v>
      </c>
      <c r="I19" s="67">
        <f t="shared" si="1"/>
        <v>0</v>
      </c>
      <c r="J19" s="64" t="s">
        <v>44</v>
      </c>
      <c r="K19" s="68" t="s">
        <v>31</v>
      </c>
    </row>
    <row r="20" spans="2:11" ht="17.25" thickBot="1" x14ac:dyDescent="0.35">
      <c r="B20" s="76" t="s">
        <v>43</v>
      </c>
      <c r="C20" s="74">
        <v>10</v>
      </c>
      <c r="D20" s="57" t="s">
        <v>39</v>
      </c>
      <c r="E20" s="36" t="s">
        <v>9</v>
      </c>
      <c r="F20" s="75">
        <v>5</v>
      </c>
      <c r="G20" s="4">
        <v>2280</v>
      </c>
      <c r="H20" s="80">
        <v>10</v>
      </c>
      <c r="I20" s="44">
        <f t="shared" si="1"/>
        <v>22800</v>
      </c>
      <c r="J20" s="2"/>
      <c r="K20" s="8" t="s">
        <v>45</v>
      </c>
    </row>
    <row r="21" spans="2:11" x14ac:dyDescent="0.3">
      <c r="I21" s="11">
        <f>SUM(I18:I20)</f>
        <v>37000</v>
      </c>
    </row>
    <row r="22" spans="2:11" x14ac:dyDescent="0.3">
      <c r="H22" s="46" t="s">
        <v>35</v>
      </c>
      <c r="I22" s="49">
        <f>I21*0.1</f>
        <v>3700</v>
      </c>
    </row>
    <row r="23" spans="2:11" x14ac:dyDescent="0.3">
      <c r="I23" s="50">
        <f>I21+I22</f>
        <v>40700</v>
      </c>
    </row>
    <row r="27" spans="2:11" ht="17.25" thickBot="1" x14ac:dyDescent="0.35">
      <c r="B27" s="56" t="s">
        <v>50</v>
      </c>
      <c r="C27" s="1"/>
      <c r="D27" s="1"/>
      <c r="E27" s="1"/>
      <c r="F27" s="1"/>
      <c r="G27" s="6"/>
      <c r="H27" s="6"/>
      <c r="J27" s="1"/>
      <c r="K27" s="1"/>
    </row>
    <row r="28" spans="2:11" ht="17.25" thickBot="1" x14ac:dyDescent="0.35">
      <c r="B28" s="26" t="s">
        <v>17</v>
      </c>
      <c r="C28" s="24" t="s">
        <v>18</v>
      </c>
      <c r="D28" s="32" t="s">
        <v>1</v>
      </c>
      <c r="E28" s="32" t="s">
        <v>4</v>
      </c>
      <c r="F28" s="32" t="s">
        <v>5</v>
      </c>
      <c r="G28" s="32" t="s">
        <v>6</v>
      </c>
      <c r="H28" s="32" t="s">
        <v>20</v>
      </c>
      <c r="I28" s="32" t="s">
        <v>25</v>
      </c>
      <c r="J28" s="32" t="s">
        <v>7</v>
      </c>
      <c r="K28" s="33" t="s">
        <v>49</v>
      </c>
    </row>
    <row r="29" spans="2:11" x14ac:dyDescent="0.3">
      <c r="B29" s="77" t="s">
        <v>47</v>
      </c>
      <c r="C29" s="71">
        <v>1</v>
      </c>
      <c r="D29" s="72" t="s">
        <v>24</v>
      </c>
      <c r="E29" s="35" t="s">
        <v>9</v>
      </c>
      <c r="F29" s="13">
        <v>2</v>
      </c>
      <c r="G29" s="21">
        <v>13200</v>
      </c>
      <c r="H29" s="79">
        <v>4</v>
      </c>
      <c r="I29" s="73">
        <f t="shared" ref="I29" si="2">G29*H29</f>
        <v>52800</v>
      </c>
      <c r="J29" s="35"/>
      <c r="K29" s="37" t="s">
        <v>48</v>
      </c>
    </row>
    <row r="30" spans="2:11" x14ac:dyDescent="0.3">
      <c r="B30" s="1"/>
      <c r="C30" s="1"/>
      <c r="D30" s="1"/>
      <c r="E30" s="1"/>
      <c r="F30" s="1"/>
      <c r="G30" s="1"/>
      <c r="I30" s="11">
        <f>SUM(I29:I29)</f>
        <v>52800</v>
      </c>
      <c r="J30" s="1"/>
      <c r="K30" s="1"/>
    </row>
    <row r="31" spans="2:11" x14ac:dyDescent="0.3">
      <c r="B31" s="1"/>
      <c r="C31" s="1"/>
      <c r="D31" s="1"/>
      <c r="E31" s="1"/>
      <c r="F31" s="1"/>
      <c r="G31" s="1"/>
      <c r="H31" s="46" t="s">
        <v>35</v>
      </c>
      <c r="I31" s="49">
        <f>I30*0.1</f>
        <v>5280</v>
      </c>
      <c r="J31" s="1"/>
      <c r="K31" s="1"/>
    </row>
    <row r="32" spans="2:11" x14ac:dyDescent="0.3">
      <c r="B32" s="1"/>
      <c r="C32" s="1"/>
      <c r="D32" s="1"/>
      <c r="E32" s="1"/>
      <c r="F32" s="1"/>
      <c r="G32" s="1"/>
      <c r="I32" s="50">
        <f>I30+I31</f>
        <v>58080</v>
      </c>
      <c r="J32" s="1"/>
      <c r="K32" s="1"/>
    </row>
  </sheetData>
  <phoneticPr fontId="12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zoomScale="85" zoomScaleNormal="85" workbookViewId="0">
      <selection activeCell="E28" sqref="E28"/>
    </sheetView>
  </sheetViews>
  <sheetFormatPr defaultRowHeight="16.5" x14ac:dyDescent="0.3"/>
  <cols>
    <col min="1" max="1" width="9" style="146"/>
    <col min="2" max="2" width="6" style="146" customWidth="1"/>
    <col min="3" max="3" width="23.125" style="147" bestFit="1" customWidth="1"/>
    <col min="4" max="4" width="18.375" style="146" bestFit="1" customWidth="1"/>
    <col min="5" max="5" width="58.625" style="146" customWidth="1"/>
    <col min="6" max="7" width="9" style="146"/>
    <col min="8" max="8" width="9.375" style="146" bestFit="1" customWidth="1"/>
    <col min="9" max="12" width="9" style="146"/>
    <col min="13" max="13" width="9.875" style="146" bestFit="1" customWidth="1"/>
    <col min="14" max="14" width="12.875" style="146" bestFit="1" customWidth="1"/>
    <col min="15" max="15" width="23.5" style="146" bestFit="1" customWidth="1"/>
    <col min="16" max="16384" width="9" style="146"/>
  </cols>
  <sheetData>
    <row r="1" spans="1:15" s="144" customFormat="1" x14ac:dyDescent="0.3">
      <c r="C1" s="145"/>
    </row>
    <row r="2" spans="1:15" x14ac:dyDescent="0.3">
      <c r="J2" s="121" t="s">
        <v>100</v>
      </c>
    </row>
    <row r="3" spans="1:15" ht="17.25" thickBot="1" x14ac:dyDescent="0.35">
      <c r="B3" s="144" t="s">
        <v>183</v>
      </c>
      <c r="J3" s="121">
        <v>20</v>
      </c>
    </row>
    <row r="4" spans="1:15" ht="17.25" thickBot="1" x14ac:dyDescent="0.35">
      <c r="A4" s="148"/>
      <c r="B4" s="149" t="s">
        <v>57</v>
      </c>
      <c r="C4" s="150" t="s">
        <v>17</v>
      </c>
      <c r="D4" s="150" t="s">
        <v>0</v>
      </c>
      <c r="E4" s="150" t="s">
        <v>58</v>
      </c>
      <c r="F4" s="150" t="s">
        <v>18</v>
      </c>
      <c r="G4" s="150" t="s">
        <v>101</v>
      </c>
      <c r="H4" s="151" t="s">
        <v>59</v>
      </c>
      <c r="I4" s="152" t="s">
        <v>102</v>
      </c>
      <c r="J4" s="118" t="s">
        <v>60</v>
      </c>
      <c r="K4" s="118" t="s">
        <v>5</v>
      </c>
      <c r="L4" s="118" t="s">
        <v>61</v>
      </c>
      <c r="M4" s="118" t="s">
        <v>62</v>
      </c>
      <c r="N4" s="119" t="s">
        <v>103</v>
      </c>
    </row>
    <row r="5" spans="1:15" x14ac:dyDescent="0.3">
      <c r="B5" s="153">
        <v>15</v>
      </c>
      <c r="C5" s="155" t="s">
        <v>104</v>
      </c>
      <c r="D5" s="154" t="s">
        <v>105</v>
      </c>
      <c r="E5" s="154" t="s">
        <v>106</v>
      </c>
      <c r="F5" s="154">
        <v>1</v>
      </c>
      <c r="G5" s="154">
        <v>520</v>
      </c>
      <c r="H5" s="156">
        <f t="shared" ref="H5:H14" si="0">F5*G5</f>
        <v>520</v>
      </c>
      <c r="I5" s="161">
        <v>380</v>
      </c>
      <c r="J5" s="125">
        <f t="shared" ref="J5:J25" si="1">F5*J$3</f>
        <v>20</v>
      </c>
      <c r="K5" s="154">
        <v>1</v>
      </c>
      <c r="L5" s="154">
        <v>20</v>
      </c>
      <c r="M5" s="166">
        <f t="shared" ref="M5:M11" si="2">I5*L5</f>
        <v>7600</v>
      </c>
      <c r="N5" s="163" t="s">
        <v>107</v>
      </c>
    </row>
    <row r="6" spans="1:15" x14ac:dyDescent="0.3">
      <c r="B6" s="157">
        <v>16</v>
      </c>
      <c r="C6" s="159" t="s">
        <v>108</v>
      </c>
      <c r="D6" s="158" t="s">
        <v>109</v>
      </c>
      <c r="E6" s="158" t="s">
        <v>110</v>
      </c>
      <c r="F6" s="158">
        <v>1</v>
      </c>
      <c r="G6" s="158">
        <v>200</v>
      </c>
      <c r="H6" s="160">
        <f t="shared" si="0"/>
        <v>200</v>
      </c>
      <c r="I6" s="164">
        <v>200</v>
      </c>
      <c r="J6" s="165">
        <f t="shared" si="1"/>
        <v>20</v>
      </c>
      <c r="K6" s="158">
        <v>10</v>
      </c>
      <c r="L6" s="158">
        <v>20</v>
      </c>
      <c r="M6" s="166">
        <f t="shared" si="2"/>
        <v>4000</v>
      </c>
      <c r="N6" s="167" t="s">
        <v>111</v>
      </c>
    </row>
    <row r="7" spans="1:15" x14ac:dyDescent="0.3">
      <c r="B7" s="157">
        <v>18</v>
      </c>
      <c r="C7" s="159" t="s">
        <v>114</v>
      </c>
      <c r="D7" s="158" t="s">
        <v>80</v>
      </c>
      <c r="E7" s="158" t="s">
        <v>115</v>
      </c>
      <c r="F7" s="158">
        <v>1</v>
      </c>
      <c r="G7" s="158">
        <v>380</v>
      </c>
      <c r="H7" s="160">
        <f t="shared" si="0"/>
        <v>380</v>
      </c>
      <c r="I7" s="164">
        <v>380</v>
      </c>
      <c r="J7" s="165">
        <f t="shared" si="1"/>
        <v>20</v>
      </c>
      <c r="K7" s="158">
        <v>10</v>
      </c>
      <c r="L7" s="158">
        <v>10</v>
      </c>
      <c r="M7" s="166">
        <f t="shared" si="2"/>
        <v>3800</v>
      </c>
      <c r="N7" s="167" t="s">
        <v>116</v>
      </c>
    </row>
    <row r="8" spans="1:15" x14ac:dyDescent="0.3">
      <c r="B8" s="157">
        <v>19</v>
      </c>
      <c r="C8" s="159" t="s">
        <v>117</v>
      </c>
      <c r="D8" s="158" t="s">
        <v>64</v>
      </c>
      <c r="E8" s="158" t="s">
        <v>118</v>
      </c>
      <c r="F8" s="158">
        <v>1</v>
      </c>
      <c r="G8" s="158">
        <v>110</v>
      </c>
      <c r="H8" s="160">
        <f t="shared" si="0"/>
        <v>110</v>
      </c>
      <c r="I8" s="164">
        <v>110</v>
      </c>
      <c r="J8" s="165">
        <f t="shared" si="1"/>
        <v>20</v>
      </c>
      <c r="K8" s="158">
        <v>10</v>
      </c>
      <c r="L8" s="158">
        <v>20</v>
      </c>
      <c r="M8" s="166">
        <f t="shared" si="2"/>
        <v>2200</v>
      </c>
      <c r="N8" s="167" t="s">
        <v>119</v>
      </c>
    </row>
    <row r="9" spans="1:15" x14ac:dyDescent="0.3">
      <c r="B9" s="157">
        <v>20</v>
      </c>
      <c r="C9" s="159" t="s">
        <v>120</v>
      </c>
      <c r="D9" s="158" t="s">
        <v>64</v>
      </c>
      <c r="E9" s="158" t="s">
        <v>121</v>
      </c>
      <c r="F9" s="158">
        <v>1</v>
      </c>
      <c r="G9" s="158">
        <v>220</v>
      </c>
      <c r="H9" s="160">
        <f t="shared" si="0"/>
        <v>220</v>
      </c>
      <c r="I9" s="164">
        <v>220</v>
      </c>
      <c r="J9" s="165">
        <f t="shared" si="1"/>
        <v>20</v>
      </c>
      <c r="K9" s="158">
        <v>10</v>
      </c>
      <c r="L9" s="158">
        <v>20</v>
      </c>
      <c r="M9" s="166">
        <f t="shared" si="2"/>
        <v>4400</v>
      </c>
      <c r="N9" s="167" t="s">
        <v>122</v>
      </c>
    </row>
    <row r="10" spans="1:15" x14ac:dyDescent="0.3">
      <c r="B10" s="157">
        <v>21</v>
      </c>
      <c r="C10" s="159" t="s">
        <v>123</v>
      </c>
      <c r="D10" s="158" t="s">
        <v>124</v>
      </c>
      <c r="E10" s="158" t="s">
        <v>125</v>
      </c>
      <c r="F10" s="158">
        <v>1</v>
      </c>
      <c r="G10" s="158">
        <v>260</v>
      </c>
      <c r="H10" s="160">
        <f t="shared" si="0"/>
        <v>260</v>
      </c>
      <c r="I10" s="164">
        <v>320</v>
      </c>
      <c r="J10" s="165">
        <f t="shared" si="1"/>
        <v>20</v>
      </c>
      <c r="K10" s="158">
        <v>1</v>
      </c>
      <c r="L10" s="158">
        <v>20</v>
      </c>
      <c r="M10" s="166">
        <f t="shared" si="2"/>
        <v>6400</v>
      </c>
      <c r="N10" s="167" t="s">
        <v>126</v>
      </c>
    </row>
    <row r="11" spans="1:15" x14ac:dyDescent="0.3">
      <c r="B11" s="157">
        <v>22</v>
      </c>
      <c r="C11" s="159" t="s">
        <v>127</v>
      </c>
      <c r="D11" s="158" t="s">
        <v>128</v>
      </c>
      <c r="E11" s="158" t="s">
        <v>129</v>
      </c>
      <c r="F11" s="158">
        <v>1</v>
      </c>
      <c r="G11" s="158">
        <v>420</v>
      </c>
      <c r="H11" s="160">
        <f t="shared" si="0"/>
        <v>420</v>
      </c>
      <c r="I11" s="164">
        <v>350</v>
      </c>
      <c r="J11" s="165">
        <f t="shared" si="1"/>
        <v>20</v>
      </c>
      <c r="K11" s="158">
        <v>1</v>
      </c>
      <c r="L11" s="169">
        <v>20</v>
      </c>
      <c r="M11" s="166">
        <f t="shared" si="2"/>
        <v>7000</v>
      </c>
      <c r="N11" s="167" t="s">
        <v>130</v>
      </c>
      <c r="O11" s="146" t="s">
        <v>131</v>
      </c>
    </row>
    <row r="12" spans="1:15" x14ac:dyDescent="0.3">
      <c r="B12" s="157">
        <v>23</v>
      </c>
      <c r="C12" s="159" t="s">
        <v>132</v>
      </c>
      <c r="D12" s="158" t="s">
        <v>133</v>
      </c>
      <c r="E12" s="158" t="s">
        <v>134</v>
      </c>
      <c r="F12" s="158">
        <v>1</v>
      </c>
      <c r="G12" s="158">
        <v>2150</v>
      </c>
      <c r="H12" s="160">
        <f t="shared" si="0"/>
        <v>2150</v>
      </c>
      <c r="I12" s="164">
        <v>1880</v>
      </c>
      <c r="J12" s="165">
        <f t="shared" si="1"/>
        <v>20</v>
      </c>
      <c r="K12" s="158">
        <v>1</v>
      </c>
      <c r="L12" s="158">
        <v>20</v>
      </c>
      <c r="M12" s="166">
        <f>I12*L12</f>
        <v>37600</v>
      </c>
      <c r="N12" s="167" t="s">
        <v>135</v>
      </c>
    </row>
    <row r="13" spans="1:15" x14ac:dyDescent="0.3">
      <c r="B13" s="157">
        <v>24</v>
      </c>
      <c r="C13" s="159" t="s">
        <v>136</v>
      </c>
      <c r="D13" s="158" t="s">
        <v>137</v>
      </c>
      <c r="E13" s="158" t="s">
        <v>138</v>
      </c>
      <c r="F13" s="158">
        <v>1</v>
      </c>
      <c r="G13" s="158">
        <v>480</v>
      </c>
      <c r="H13" s="160">
        <f t="shared" si="0"/>
        <v>480</v>
      </c>
      <c r="I13" s="164">
        <v>260</v>
      </c>
      <c r="J13" s="165">
        <f t="shared" si="1"/>
        <v>20</v>
      </c>
      <c r="K13" s="158">
        <v>1</v>
      </c>
      <c r="L13" s="168">
        <v>100</v>
      </c>
      <c r="M13" s="166">
        <f t="shared" ref="M13:M25" si="3">I13*L13</f>
        <v>26000</v>
      </c>
      <c r="N13" s="167" t="s">
        <v>139</v>
      </c>
      <c r="O13" s="146" t="s">
        <v>113</v>
      </c>
    </row>
    <row r="14" spans="1:15" x14ac:dyDescent="0.3">
      <c r="B14" s="157">
        <v>25</v>
      </c>
      <c r="C14" s="159" t="s">
        <v>140</v>
      </c>
      <c r="D14" s="158" t="s">
        <v>141</v>
      </c>
      <c r="E14" s="158" t="s">
        <v>142</v>
      </c>
      <c r="F14" s="158">
        <v>1</v>
      </c>
      <c r="G14" s="158">
        <v>720</v>
      </c>
      <c r="H14" s="160">
        <f t="shared" si="0"/>
        <v>720</v>
      </c>
      <c r="I14" s="164">
        <v>1270</v>
      </c>
      <c r="J14" s="165">
        <f t="shared" si="1"/>
        <v>20</v>
      </c>
      <c r="K14" s="158">
        <v>1</v>
      </c>
      <c r="L14" s="158">
        <v>20</v>
      </c>
      <c r="M14" s="166">
        <f t="shared" si="3"/>
        <v>25400</v>
      </c>
      <c r="N14" s="167" t="s">
        <v>143</v>
      </c>
    </row>
    <row r="15" spans="1:15" x14ac:dyDescent="0.3">
      <c r="B15" s="157">
        <v>26</v>
      </c>
      <c r="C15" s="159" t="s">
        <v>144</v>
      </c>
      <c r="D15" s="158" t="s">
        <v>145</v>
      </c>
      <c r="E15" s="158" t="s">
        <v>146</v>
      </c>
      <c r="F15" s="158">
        <v>1</v>
      </c>
      <c r="G15" s="158">
        <v>20</v>
      </c>
      <c r="H15" s="170">
        <v>40</v>
      </c>
      <c r="I15" s="164">
        <v>40</v>
      </c>
      <c r="J15" s="165">
        <f t="shared" si="1"/>
        <v>20</v>
      </c>
      <c r="K15" s="158">
        <v>10</v>
      </c>
      <c r="L15" s="158">
        <v>20</v>
      </c>
      <c r="M15" s="166">
        <f t="shared" si="3"/>
        <v>800</v>
      </c>
      <c r="N15" s="167" t="s">
        <v>147</v>
      </c>
    </row>
    <row r="16" spans="1:15" x14ac:dyDescent="0.3">
      <c r="B16" s="157">
        <v>27</v>
      </c>
      <c r="C16" s="159" t="s">
        <v>148</v>
      </c>
      <c r="D16" s="158" t="s">
        <v>145</v>
      </c>
      <c r="E16" s="158" t="s">
        <v>149</v>
      </c>
      <c r="F16" s="158">
        <v>1</v>
      </c>
      <c r="G16" s="158">
        <v>20</v>
      </c>
      <c r="H16" s="160">
        <f t="shared" ref="H16:H21" si="4">F16*G16</f>
        <v>20</v>
      </c>
      <c r="I16" s="164">
        <v>20</v>
      </c>
      <c r="J16" s="165">
        <f t="shared" si="1"/>
        <v>20</v>
      </c>
      <c r="K16" s="158">
        <v>10</v>
      </c>
      <c r="L16" s="168">
        <v>40</v>
      </c>
      <c r="M16" s="166">
        <f t="shared" si="3"/>
        <v>800</v>
      </c>
      <c r="N16" s="167" t="s">
        <v>150</v>
      </c>
      <c r="O16" s="146" t="s">
        <v>113</v>
      </c>
    </row>
    <row r="17" spans="1:15" x14ac:dyDescent="0.3">
      <c r="B17" s="157">
        <v>28</v>
      </c>
      <c r="C17" s="159" t="s">
        <v>151</v>
      </c>
      <c r="D17" s="158" t="s">
        <v>145</v>
      </c>
      <c r="E17" s="158" t="s">
        <v>152</v>
      </c>
      <c r="F17" s="158">
        <v>1</v>
      </c>
      <c r="G17" s="158">
        <v>40</v>
      </c>
      <c r="H17" s="160">
        <f t="shared" si="4"/>
        <v>40</v>
      </c>
      <c r="I17" s="164">
        <v>250</v>
      </c>
      <c r="J17" s="165">
        <f t="shared" si="1"/>
        <v>20</v>
      </c>
      <c r="K17" s="158">
        <v>10</v>
      </c>
      <c r="L17" s="158">
        <v>20</v>
      </c>
      <c r="M17" s="166">
        <f t="shared" si="3"/>
        <v>5000</v>
      </c>
      <c r="N17" s="171" t="s">
        <v>153</v>
      </c>
      <c r="O17" s="146" t="s">
        <v>154</v>
      </c>
    </row>
    <row r="18" spans="1:15" x14ac:dyDescent="0.3">
      <c r="B18" s="157">
        <v>29</v>
      </c>
      <c r="C18" s="159" t="s">
        <v>155</v>
      </c>
      <c r="D18" s="158" t="s">
        <v>145</v>
      </c>
      <c r="E18" s="158" t="s">
        <v>156</v>
      </c>
      <c r="F18" s="158">
        <v>1</v>
      </c>
      <c r="G18" s="158">
        <v>20</v>
      </c>
      <c r="H18" s="160">
        <f t="shared" si="4"/>
        <v>20</v>
      </c>
      <c r="I18" s="164">
        <v>20</v>
      </c>
      <c r="J18" s="165">
        <f t="shared" si="1"/>
        <v>20</v>
      </c>
      <c r="K18" s="158">
        <v>10</v>
      </c>
      <c r="L18" s="168">
        <v>40</v>
      </c>
      <c r="M18" s="166">
        <f t="shared" si="3"/>
        <v>800</v>
      </c>
      <c r="N18" s="171" t="s">
        <v>157</v>
      </c>
      <c r="O18" s="146" t="s">
        <v>113</v>
      </c>
    </row>
    <row r="19" spans="1:15" x14ac:dyDescent="0.3">
      <c r="B19" s="157">
        <v>31</v>
      </c>
      <c r="C19" s="159" t="s">
        <v>158</v>
      </c>
      <c r="D19" s="158" t="s">
        <v>159</v>
      </c>
      <c r="E19" s="158" t="s">
        <v>160</v>
      </c>
      <c r="F19" s="158">
        <v>1</v>
      </c>
      <c r="G19" s="158">
        <v>160</v>
      </c>
      <c r="H19" s="160">
        <f t="shared" si="4"/>
        <v>160</v>
      </c>
      <c r="I19" s="164">
        <v>160</v>
      </c>
      <c r="J19" s="165">
        <f t="shared" si="1"/>
        <v>20</v>
      </c>
      <c r="K19" s="158">
        <v>50</v>
      </c>
      <c r="L19" s="169">
        <v>50</v>
      </c>
      <c r="M19" s="166">
        <f t="shared" si="3"/>
        <v>8000</v>
      </c>
      <c r="N19" s="167" t="s">
        <v>161</v>
      </c>
      <c r="O19" s="146" t="s">
        <v>162</v>
      </c>
    </row>
    <row r="20" spans="1:15" x14ac:dyDescent="0.3">
      <c r="B20" s="157">
        <v>32</v>
      </c>
      <c r="C20" s="159" t="s">
        <v>163</v>
      </c>
      <c r="D20" s="158" t="s">
        <v>164</v>
      </c>
      <c r="E20" s="158" t="s">
        <v>160</v>
      </c>
      <c r="F20" s="158">
        <v>3</v>
      </c>
      <c r="G20" s="158">
        <v>280</v>
      </c>
      <c r="H20" s="160">
        <f t="shared" si="4"/>
        <v>840</v>
      </c>
      <c r="I20" s="164">
        <v>270</v>
      </c>
      <c r="J20" s="165">
        <f t="shared" si="1"/>
        <v>60</v>
      </c>
      <c r="K20" s="158">
        <v>1</v>
      </c>
      <c r="L20" s="158">
        <v>60</v>
      </c>
      <c r="M20" s="166">
        <f t="shared" si="3"/>
        <v>16200</v>
      </c>
      <c r="N20" s="167" t="s">
        <v>165</v>
      </c>
    </row>
    <row r="21" spans="1:15" x14ac:dyDescent="0.3">
      <c r="B21" s="157">
        <v>33</v>
      </c>
      <c r="C21" s="159" t="s">
        <v>166</v>
      </c>
      <c r="D21" s="158" t="s">
        <v>167</v>
      </c>
      <c r="E21" s="158" t="s">
        <v>168</v>
      </c>
      <c r="F21" s="158">
        <v>1</v>
      </c>
      <c r="G21" s="158">
        <v>3970</v>
      </c>
      <c r="H21" s="160">
        <f t="shared" si="4"/>
        <v>3970</v>
      </c>
      <c r="I21" s="164">
        <v>2340</v>
      </c>
      <c r="J21" s="165">
        <f t="shared" si="1"/>
        <v>20</v>
      </c>
      <c r="K21" s="158">
        <v>1</v>
      </c>
      <c r="L21" s="168">
        <v>40</v>
      </c>
      <c r="M21" s="166">
        <f t="shared" si="3"/>
        <v>93600</v>
      </c>
      <c r="N21" s="167" t="s">
        <v>112</v>
      </c>
      <c r="O21" s="146" t="s">
        <v>113</v>
      </c>
    </row>
    <row r="22" spans="1:15" x14ac:dyDescent="0.3">
      <c r="B22" s="157">
        <v>34</v>
      </c>
      <c r="C22" s="159" t="s">
        <v>169</v>
      </c>
      <c r="D22" s="158" t="s">
        <v>170</v>
      </c>
      <c r="E22" s="158" t="s">
        <v>171</v>
      </c>
      <c r="F22" s="158">
        <v>1</v>
      </c>
      <c r="G22" s="158">
        <v>750</v>
      </c>
      <c r="H22" s="160">
        <v>3240</v>
      </c>
      <c r="I22" s="164">
        <v>550</v>
      </c>
      <c r="J22" s="165">
        <f t="shared" si="1"/>
        <v>20</v>
      </c>
      <c r="K22" s="158">
        <v>1</v>
      </c>
      <c r="L22" s="158">
        <v>25</v>
      </c>
      <c r="M22" s="166">
        <f t="shared" si="3"/>
        <v>13750</v>
      </c>
      <c r="N22" s="167" t="s">
        <v>172</v>
      </c>
    </row>
    <row r="23" spans="1:15" x14ac:dyDescent="0.3">
      <c r="B23" s="157">
        <v>35</v>
      </c>
      <c r="C23" s="159" t="s">
        <v>173</v>
      </c>
      <c r="D23" s="158" t="s">
        <v>174</v>
      </c>
      <c r="E23" s="158" t="s">
        <v>175</v>
      </c>
      <c r="F23" s="158">
        <v>1</v>
      </c>
      <c r="G23" s="158">
        <v>2850</v>
      </c>
      <c r="H23" s="160">
        <f>F23*G23</f>
        <v>2850</v>
      </c>
      <c r="I23" s="164">
        <v>3240</v>
      </c>
      <c r="J23" s="165">
        <f t="shared" si="1"/>
        <v>20</v>
      </c>
      <c r="K23" s="158">
        <v>1</v>
      </c>
      <c r="L23" s="158">
        <v>20</v>
      </c>
      <c r="M23" s="166">
        <f t="shared" si="3"/>
        <v>64800</v>
      </c>
      <c r="N23" s="167" t="s">
        <v>176</v>
      </c>
    </row>
    <row r="24" spans="1:15" x14ac:dyDescent="0.3">
      <c r="B24" s="157">
        <v>36</v>
      </c>
      <c r="C24" s="159" t="s">
        <v>177</v>
      </c>
      <c r="D24" s="158" t="s">
        <v>174</v>
      </c>
      <c r="E24" s="158" t="s">
        <v>178</v>
      </c>
      <c r="F24" s="158">
        <v>1</v>
      </c>
      <c r="G24" s="158">
        <v>1750</v>
      </c>
      <c r="H24" s="160">
        <f>F24*G24</f>
        <v>1750</v>
      </c>
      <c r="I24" s="164">
        <v>1000</v>
      </c>
      <c r="J24" s="165">
        <f t="shared" si="1"/>
        <v>20</v>
      </c>
      <c r="K24" s="158">
        <v>1</v>
      </c>
      <c r="L24" s="168">
        <v>60</v>
      </c>
      <c r="M24" s="166">
        <f t="shared" si="3"/>
        <v>60000</v>
      </c>
      <c r="N24" s="167" t="s">
        <v>179</v>
      </c>
      <c r="O24" s="146" t="s">
        <v>113</v>
      </c>
    </row>
    <row r="25" spans="1:15" x14ac:dyDescent="0.3">
      <c r="B25" s="157">
        <v>37</v>
      </c>
      <c r="C25" s="159" t="s">
        <v>180</v>
      </c>
      <c r="D25" s="158" t="s">
        <v>174</v>
      </c>
      <c r="E25" s="158" t="s">
        <v>181</v>
      </c>
      <c r="F25" s="158">
        <v>1</v>
      </c>
      <c r="G25" s="158">
        <v>870</v>
      </c>
      <c r="H25" s="160">
        <f>F25*G25</f>
        <v>870</v>
      </c>
      <c r="I25" s="164">
        <v>870</v>
      </c>
      <c r="J25" s="165">
        <f t="shared" si="1"/>
        <v>20</v>
      </c>
      <c r="K25" s="158">
        <v>5</v>
      </c>
      <c r="L25" s="168">
        <v>40</v>
      </c>
      <c r="M25" s="166">
        <f t="shared" si="3"/>
        <v>34800</v>
      </c>
      <c r="N25" s="167" t="s">
        <v>182</v>
      </c>
      <c r="O25" s="146" t="s">
        <v>113</v>
      </c>
    </row>
    <row r="26" spans="1:15" x14ac:dyDescent="0.3">
      <c r="H26" s="172">
        <f>SUM(H5:H25)</f>
        <v>19260</v>
      </c>
    </row>
    <row r="29" spans="1:15" s="177" customFormat="1" ht="17.25" thickBot="1" x14ac:dyDescent="0.35">
      <c r="A29" s="175"/>
      <c r="B29" s="176" t="s">
        <v>184</v>
      </c>
      <c r="D29" s="175"/>
      <c r="K29" s="121">
        <v>10</v>
      </c>
      <c r="N29" s="178">
        <v>43172</v>
      </c>
    </row>
    <row r="30" spans="1:15" s="177" customFormat="1" ht="17.25" thickBot="1" x14ac:dyDescent="0.35">
      <c r="B30" s="179" t="s">
        <v>57</v>
      </c>
      <c r="C30" s="59" t="s">
        <v>17</v>
      </c>
      <c r="D30" s="59" t="s">
        <v>0</v>
      </c>
      <c r="E30" s="59" t="s">
        <v>58</v>
      </c>
      <c r="F30" s="59" t="s">
        <v>18</v>
      </c>
      <c r="G30" s="59" t="s">
        <v>101</v>
      </c>
      <c r="H30" s="59" t="s">
        <v>59</v>
      </c>
      <c r="I30" s="122" t="s">
        <v>185</v>
      </c>
      <c r="J30" s="122" t="s">
        <v>60</v>
      </c>
      <c r="K30" s="122" t="s">
        <v>5</v>
      </c>
      <c r="L30" s="122" t="s">
        <v>61</v>
      </c>
      <c r="M30" s="122" t="s">
        <v>62</v>
      </c>
      <c r="N30" s="123" t="s">
        <v>186</v>
      </c>
    </row>
    <row r="31" spans="1:15" s="177" customFormat="1" x14ac:dyDescent="0.3">
      <c r="B31" s="134">
        <v>2</v>
      </c>
      <c r="C31" s="60" t="s">
        <v>187</v>
      </c>
      <c r="D31" s="180" t="s">
        <v>64</v>
      </c>
      <c r="E31" s="58" t="s">
        <v>188</v>
      </c>
      <c r="F31" s="180">
        <v>1</v>
      </c>
      <c r="G31" s="180">
        <v>140</v>
      </c>
      <c r="H31" s="166">
        <f>F31*G31</f>
        <v>140</v>
      </c>
      <c r="I31" s="180">
        <v>140</v>
      </c>
      <c r="J31" s="165">
        <f>F31*K$3</f>
        <v>0</v>
      </c>
      <c r="K31" s="180">
        <v>10</v>
      </c>
      <c r="L31" s="180">
        <v>10</v>
      </c>
      <c r="M31" s="166">
        <f t="shared" ref="M31" si="5">I31*L31</f>
        <v>1400</v>
      </c>
      <c r="N31" s="181" t="s">
        <v>189</v>
      </c>
    </row>
    <row r="32" spans="1:15" s="177" customFormat="1" x14ac:dyDescent="0.3">
      <c r="C32" s="182"/>
      <c r="D32" s="183"/>
      <c r="E32" s="182"/>
      <c r="H32" s="184"/>
      <c r="I32" s="184"/>
      <c r="J32" s="124"/>
      <c r="M32" s="184"/>
    </row>
    <row r="33" spans="1:14" s="177" customFormat="1" ht="17.25" thickBot="1" x14ac:dyDescent="0.35">
      <c r="A33" s="175"/>
      <c r="B33" s="176" t="s">
        <v>190</v>
      </c>
      <c r="C33" s="175"/>
      <c r="J33" s="121">
        <v>10</v>
      </c>
      <c r="M33" s="178"/>
    </row>
    <row r="34" spans="1:14" s="177" customFormat="1" ht="17.25" thickBot="1" x14ac:dyDescent="0.35">
      <c r="B34" s="179" t="s">
        <v>57</v>
      </c>
      <c r="C34" s="59" t="s">
        <v>17</v>
      </c>
      <c r="D34" s="59" t="s">
        <v>0</v>
      </c>
      <c r="E34" s="59" t="s">
        <v>58</v>
      </c>
      <c r="F34" s="59" t="s">
        <v>18</v>
      </c>
      <c r="G34" s="59" t="s">
        <v>101</v>
      </c>
      <c r="H34" s="59" t="s">
        <v>59</v>
      </c>
      <c r="I34" s="122" t="s">
        <v>185</v>
      </c>
      <c r="J34" s="122" t="s">
        <v>60</v>
      </c>
      <c r="K34" s="122" t="s">
        <v>5</v>
      </c>
      <c r="L34" s="122" t="s">
        <v>61</v>
      </c>
      <c r="M34" s="122" t="s">
        <v>62</v>
      </c>
      <c r="N34" s="123" t="s">
        <v>186</v>
      </c>
    </row>
    <row r="35" spans="1:14" s="177" customFormat="1" x14ac:dyDescent="0.3">
      <c r="B35" s="185">
        <v>1</v>
      </c>
      <c r="C35" s="187" t="s">
        <v>191</v>
      </c>
      <c r="D35" s="186" t="s">
        <v>64</v>
      </c>
      <c r="E35" s="188" t="s">
        <v>192</v>
      </c>
      <c r="F35" s="186">
        <v>1</v>
      </c>
      <c r="G35" s="186">
        <v>230</v>
      </c>
      <c r="H35" s="162">
        <f>F35*G35</f>
        <v>230</v>
      </c>
      <c r="I35" s="186">
        <v>230</v>
      </c>
      <c r="J35" s="125">
        <f>F35*K$3</f>
        <v>0</v>
      </c>
      <c r="K35" s="186">
        <v>10</v>
      </c>
      <c r="L35" s="186">
        <v>20</v>
      </c>
      <c r="M35" s="156">
        <f t="shared" ref="M35" si="6">I35*L35</f>
        <v>4600</v>
      </c>
      <c r="N35" s="189" t="s">
        <v>193</v>
      </c>
    </row>
    <row r="36" spans="1:14" s="177" customFormat="1" ht="17.25" thickBot="1" x14ac:dyDescent="0.35">
      <c r="B36" s="135"/>
      <c r="C36" s="190" t="s">
        <v>194</v>
      </c>
      <c r="D36" s="190" t="s">
        <v>64</v>
      </c>
      <c r="E36" s="190" t="s">
        <v>196</v>
      </c>
      <c r="F36" s="190">
        <v>8</v>
      </c>
      <c r="G36" s="190">
        <v>130</v>
      </c>
      <c r="H36" s="191">
        <f>F36*G36</f>
        <v>1040</v>
      </c>
      <c r="I36" s="191">
        <v>130</v>
      </c>
      <c r="J36" s="126">
        <f>F36*K$3</f>
        <v>0</v>
      </c>
      <c r="K36" s="190">
        <v>300</v>
      </c>
      <c r="L36" s="190">
        <v>300</v>
      </c>
      <c r="M36" s="192">
        <f>I36*L36</f>
        <v>39000</v>
      </c>
      <c r="N36" s="193" t="s">
        <v>195</v>
      </c>
    </row>
    <row r="37" spans="1:14" s="177" customFormat="1" x14ac:dyDescent="0.3">
      <c r="C37" s="182"/>
      <c r="D37" s="183"/>
      <c r="E37" s="182"/>
      <c r="H37" s="184"/>
      <c r="I37" s="184"/>
      <c r="J37" s="124"/>
      <c r="M37" s="184"/>
    </row>
    <row r="38" spans="1:14" x14ac:dyDescent="0.3">
      <c r="M38" s="173">
        <f>SUM(M5:M36)</f>
        <v>467950</v>
      </c>
    </row>
    <row r="39" spans="1:14" x14ac:dyDescent="0.3">
      <c r="M39" s="174">
        <f>M38*0.1</f>
        <v>46795</v>
      </c>
    </row>
    <row r="40" spans="1:14" x14ac:dyDescent="0.3">
      <c r="M40" s="173">
        <f>M38+M39</f>
        <v>514745</v>
      </c>
    </row>
  </sheetData>
  <autoFilter ref="B4:F4"/>
  <phoneticPr fontId="12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workbookViewId="0">
      <selection activeCell="E17" sqref="E17"/>
    </sheetView>
  </sheetViews>
  <sheetFormatPr defaultRowHeight="16.5" x14ac:dyDescent="0.3"/>
  <cols>
    <col min="1" max="1" width="9" style="1"/>
    <col min="2" max="2" width="20" style="1" bestFit="1" customWidth="1"/>
    <col min="3" max="3" width="18.375" style="1" bestFit="1" customWidth="1"/>
    <col min="4" max="4" width="87.875" style="1" customWidth="1"/>
    <col min="5" max="5" width="8.25" style="1" bestFit="1" customWidth="1"/>
    <col min="6" max="6" width="5.5" style="1" bestFit="1" customWidth="1"/>
    <col min="7" max="7" width="9.375" style="1" bestFit="1" customWidth="1"/>
    <col min="8" max="8" width="6.5" style="1" bestFit="1" customWidth="1"/>
    <col min="9" max="9" width="9.25" style="1" bestFit="1" customWidth="1"/>
    <col min="10" max="10" width="13" style="1" customWidth="1"/>
    <col min="11" max="11" width="5.5" style="1" bestFit="1" customWidth="1"/>
    <col min="12" max="12" width="15.125" style="1" bestFit="1" customWidth="1"/>
    <col min="13" max="16384" width="9" style="1"/>
  </cols>
  <sheetData>
    <row r="1" spans="2:12" ht="17.25" thickBot="1" x14ac:dyDescent="0.35"/>
    <row r="2" spans="2:12" ht="17.25" thickBot="1" x14ac:dyDescent="0.35">
      <c r="B2" s="210" t="s">
        <v>17</v>
      </c>
      <c r="C2" s="81" t="s">
        <v>0</v>
      </c>
      <c r="D2" s="81" t="s">
        <v>1</v>
      </c>
      <c r="E2" s="81" t="s">
        <v>4</v>
      </c>
      <c r="F2" s="211" t="s">
        <v>18</v>
      </c>
      <c r="G2" s="81" t="s">
        <v>6</v>
      </c>
      <c r="H2" s="81" t="s">
        <v>5</v>
      </c>
      <c r="I2" s="81" t="s">
        <v>204</v>
      </c>
      <c r="J2" s="81" t="s">
        <v>205</v>
      </c>
      <c r="K2" s="81" t="s">
        <v>206</v>
      </c>
      <c r="L2" s="82" t="s">
        <v>207</v>
      </c>
    </row>
    <row r="3" spans="2:12" x14ac:dyDescent="0.3">
      <c r="B3" s="212" t="s">
        <v>208</v>
      </c>
      <c r="C3" s="84" t="s">
        <v>209</v>
      </c>
      <c r="D3" s="213" t="s">
        <v>210</v>
      </c>
      <c r="E3" s="35" t="s">
        <v>9</v>
      </c>
      <c r="F3" s="214">
        <v>1</v>
      </c>
      <c r="G3" s="21">
        <v>129800</v>
      </c>
      <c r="H3" s="13">
        <v>1</v>
      </c>
      <c r="I3" s="96"/>
      <c r="J3" s="73">
        <f t="shared" ref="J3:J11" si="0">G3*I3</f>
        <v>0</v>
      </c>
      <c r="K3" s="35"/>
      <c r="L3" s="37" t="s">
        <v>211</v>
      </c>
    </row>
    <row r="4" spans="2:12" x14ac:dyDescent="0.3">
      <c r="B4" s="85" t="s">
        <v>212</v>
      </c>
      <c r="C4" s="86" t="s">
        <v>213</v>
      </c>
      <c r="D4" s="19" t="s">
        <v>214</v>
      </c>
      <c r="E4" s="34" t="s">
        <v>9</v>
      </c>
      <c r="F4" s="86">
        <v>1</v>
      </c>
      <c r="G4" s="3">
        <v>275000</v>
      </c>
      <c r="H4" s="86">
        <v>1</v>
      </c>
      <c r="I4" s="86"/>
      <c r="J4" s="83">
        <f t="shared" si="0"/>
        <v>0</v>
      </c>
      <c r="K4" s="19"/>
      <c r="L4" s="18" t="s">
        <v>215</v>
      </c>
    </row>
    <row r="5" spans="2:12" x14ac:dyDescent="0.3">
      <c r="B5" s="85" t="s">
        <v>216</v>
      </c>
      <c r="C5" s="86" t="s">
        <v>213</v>
      </c>
      <c r="D5" s="19" t="s">
        <v>217</v>
      </c>
      <c r="E5" s="34" t="s">
        <v>9</v>
      </c>
      <c r="F5" s="86">
        <v>1</v>
      </c>
      <c r="G5" s="3">
        <v>110000</v>
      </c>
      <c r="H5" s="86">
        <v>1</v>
      </c>
      <c r="I5" s="86"/>
      <c r="J5" s="83">
        <f t="shared" si="0"/>
        <v>0</v>
      </c>
      <c r="K5" s="19"/>
      <c r="L5" s="18" t="s">
        <v>218</v>
      </c>
    </row>
    <row r="6" spans="2:12" x14ac:dyDescent="0.3">
      <c r="B6" s="85" t="s">
        <v>219</v>
      </c>
      <c r="C6" s="19"/>
      <c r="D6" s="19" t="s">
        <v>220</v>
      </c>
      <c r="E6" s="34" t="s">
        <v>9</v>
      </c>
      <c r="F6" s="86">
        <v>1</v>
      </c>
      <c r="G6" s="3">
        <v>132000</v>
      </c>
      <c r="H6" s="86">
        <v>1</v>
      </c>
      <c r="I6" s="86"/>
      <c r="J6" s="83">
        <f t="shared" si="0"/>
        <v>0</v>
      </c>
      <c r="K6" s="19"/>
      <c r="L6" s="18" t="s">
        <v>221</v>
      </c>
    </row>
    <row r="7" spans="2:12" x14ac:dyDescent="0.3">
      <c r="B7" s="87" t="s">
        <v>222</v>
      </c>
      <c r="C7" s="52" t="s">
        <v>223</v>
      </c>
      <c r="D7" s="17" t="s">
        <v>224</v>
      </c>
      <c r="E7" s="17" t="s">
        <v>9</v>
      </c>
      <c r="F7" s="52">
        <v>1</v>
      </c>
      <c r="G7" s="7">
        <v>140000</v>
      </c>
      <c r="H7" s="52">
        <v>1</v>
      </c>
      <c r="I7" s="52">
        <v>2</v>
      </c>
      <c r="J7" s="88">
        <f t="shared" si="0"/>
        <v>280000</v>
      </c>
      <c r="K7" s="17"/>
      <c r="L7" s="89" t="s">
        <v>225</v>
      </c>
    </row>
    <row r="8" spans="2:12" ht="17.25" thickBot="1" x14ac:dyDescent="0.35">
      <c r="B8" s="90" t="s">
        <v>226</v>
      </c>
      <c r="C8" s="91" t="s">
        <v>223</v>
      </c>
      <c r="D8" s="92" t="s">
        <v>227</v>
      </c>
      <c r="E8" s="92" t="s">
        <v>9</v>
      </c>
      <c r="F8" s="91">
        <v>1</v>
      </c>
      <c r="G8" s="93">
        <v>270000</v>
      </c>
      <c r="H8" s="91">
        <v>1</v>
      </c>
      <c r="I8" s="91"/>
      <c r="J8" s="94">
        <f t="shared" si="0"/>
        <v>0</v>
      </c>
      <c r="K8" s="92"/>
      <c r="L8" s="95" t="s">
        <v>228</v>
      </c>
    </row>
    <row r="9" spans="2:12" x14ac:dyDescent="0.3">
      <c r="B9" s="97" t="s">
        <v>229</v>
      </c>
      <c r="C9" s="84" t="s">
        <v>230</v>
      </c>
      <c r="D9" s="23" t="s">
        <v>231</v>
      </c>
      <c r="E9" s="35" t="s">
        <v>9</v>
      </c>
      <c r="F9" s="84">
        <v>1</v>
      </c>
      <c r="G9" s="98">
        <v>12000</v>
      </c>
      <c r="H9" s="84">
        <v>1</v>
      </c>
      <c r="I9" s="84"/>
      <c r="J9" s="73">
        <f t="shared" si="0"/>
        <v>0</v>
      </c>
      <c r="K9" s="23"/>
      <c r="L9" s="99" t="s">
        <v>232</v>
      </c>
    </row>
    <row r="10" spans="2:12" x14ac:dyDescent="0.3">
      <c r="B10" s="85" t="s">
        <v>233</v>
      </c>
      <c r="C10" s="86" t="s">
        <v>230</v>
      </c>
      <c r="D10" s="19" t="s">
        <v>231</v>
      </c>
      <c r="E10" s="34" t="s">
        <v>9</v>
      </c>
      <c r="F10" s="86">
        <v>1</v>
      </c>
      <c r="G10" s="19"/>
      <c r="H10" s="86">
        <v>1</v>
      </c>
      <c r="I10" s="86"/>
      <c r="J10" s="83">
        <f t="shared" si="0"/>
        <v>0</v>
      </c>
      <c r="K10" s="19"/>
      <c r="L10" s="18"/>
    </row>
    <row r="11" spans="2:12" x14ac:dyDescent="0.3">
      <c r="B11" s="87" t="s">
        <v>234</v>
      </c>
      <c r="C11" s="52" t="s">
        <v>230</v>
      </c>
      <c r="D11" s="17" t="s">
        <v>235</v>
      </c>
      <c r="E11" s="17" t="s">
        <v>9</v>
      </c>
      <c r="F11" s="52">
        <v>1</v>
      </c>
      <c r="G11" s="100">
        <v>6500</v>
      </c>
      <c r="H11" s="52">
        <v>1</v>
      </c>
      <c r="I11" s="52">
        <v>2</v>
      </c>
      <c r="J11" s="88">
        <f t="shared" si="0"/>
        <v>13000</v>
      </c>
      <c r="K11" s="17"/>
      <c r="L11" s="277" t="s">
        <v>236</v>
      </c>
    </row>
    <row r="12" spans="2:12" x14ac:dyDescent="0.3">
      <c r="B12" s="101" t="s">
        <v>237</v>
      </c>
      <c r="C12" s="86" t="s">
        <v>230</v>
      </c>
      <c r="D12" s="34" t="s">
        <v>238</v>
      </c>
      <c r="E12" s="19"/>
      <c r="F12" s="19"/>
      <c r="G12" s="19"/>
      <c r="H12" s="19"/>
      <c r="I12" s="19"/>
      <c r="J12" s="19"/>
      <c r="K12" s="19"/>
      <c r="L12" s="18"/>
    </row>
    <row r="13" spans="2:12" x14ac:dyDescent="0.3">
      <c r="B13" s="87" t="s">
        <v>239</v>
      </c>
      <c r="C13" s="52" t="s">
        <v>230</v>
      </c>
      <c r="D13" s="17" t="s">
        <v>240</v>
      </c>
      <c r="E13" s="17" t="s">
        <v>9</v>
      </c>
      <c r="F13" s="52">
        <v>1</v>
      </c>
      <c r="G13" s="100">
        <v>4000</v>
      </c>
      <c r="H13" s="52">
        <v>1</v>
      </c>
      <c r="I13" s="52">
        <v>2</v>
      </c>
      <c r="J13" s="88">
        <f>G13*I13</f>
        <v>8000</v>
      </c>
      <c r="K13" s="17"/>
      <c r="L13" s="277" t="s">
        <v>241</v>
      </c>
    </row>
    <row r="14" spans="2:12" x14ac:dyDescent="0.3">
      <c r="B14" s="87" t="s">
        <v>242</v>
      </c>
      <c r="C14" s="52" t="s">
        <v>223</v>
      </c>
      <c r="D14" s="17" t="s">
        <v>243</v>
      </c>
      <c r="E14" s="17" t="s">
        <v>9</v>
      </c>
      <c r="F14" s="52">
        <v>1</v>
      </c>
      <c r="G14" s="100">
        <v>4500</v>
      </c>
      <c r="H14" s="52">
        <v>1</v>
      </c>
      <c r="I14" s="52">
        <v>2</v>
      </c>
      <c r="J14" s="88">
        <f>G14*I14</f>
        <v>9000</v>
      </c>
      <c r="K14" s="17"/>
      <c r="L14" s="277" t="s">
        <v>244</v>
      </c>
    </row>
    <row r="15" spans="2:12" x14ac:dyDescent="0.3">
      <c r="B15" s="87" t="s">
        <v>245</v>
      </c>
      <c r="C15" s="52" t="s">
        <v>223</v>
      </c>
      <c r="D15" s="17" t="s">
        <v>246</v>
      </c>
      <c r="E15" s="17" t="s">
        <v>9</v>
      </c>
      <c r="F15" s="52">
        <v>1</v>
      </c>
      <c r="G15" s="100">
        <v>16500</v>
      </c>
      <c r="H15" s="52">
        <v>1</v>
      </c>
      <c r="I15" s="52">
        <v>1</v>
      </c>
      <c r="J15" s="88">
        <f>G15*I15</f>
        <v>16500</v>
      </c>
      <c r="K15" s="17"/>
      <c r="L15" s="277" t="s">
        <v>247</v>
      </c>
    </row>
    <row r="16" spans="2:12" x14ac:dyDescent="0.3">
      <c r="B16" s="120" t="s">
        <v>248</v>
      </c>
      <c r="C16" s="116" t="s">
        <v>223</v>
      </c>
      <c r="D16" s="110" t="s">
        <v>249</v>
      </c>
      <c r="E16" s="110" t="s">
        <v>250</v>
      </c>
      <c r="F16" s="116">
        <v>1</v>
      </c>
      <c r="G16" s="107">
        <v>4100</v>
      </c>
      <c r="H16" s="110"/>
      <c r="I16" s="110"/>
      <c r="J16" s="110"/>
      <c r="K16" s="110"/>
      <c r="L16" s="106"/>
    </row>
    <row r="17" spans="2:13" x14ac:dyDescent="0.3">
      <c r="B17" s="87" t="s">
        <v>251</v>
      </c>
      <c r="C17" s="52" t="s">
        <v>252</v>
      </c>
      <c r="D17" s="17" t="s">
        <v>253</v>
      </c>
      <c r="E17" s="17" t="s">
        <v>9</v>
      </c>
      <c r="F17" s="52">
        <v>1</v>
      </c>
      <c r="G17" s="7">
        <v>9000</v>
      </c>
      <c r="H17" s="52">
        <v>1</v>
      </c>
      <c r="I17" s="52">
        <v>1</v>
      </c>
      <c r="J17" s="88">
        <f t="shared" ref="J17:J22" si="1">G17*I17</f>
        <v>9000</v>
      </c>
      <c r="K17" s="17"/>
      <c r="L17" s="277" t="s">
        <v>254</v>
      </c>
    </row>
    <row r="18" spans="2:13" x14ac:dyDescent="0.3">
      <c r="B18" s="87" t="s">
        <v>251</v>
      </c>
      <c r="C18" s="52" t="s">
        <v>252</v>
      </c>
      <c r="D18" s="17" t="s">
        <v>255</v>
      </c>
      <c r="E18" s="17" t="s">
        <v>9</v>
      </c>
      <c r="F18" s="52">
        <v>1</v>
      </c>
      <c r="G18" s="7">
        <v>9000</v>
      </c>
      <c r="H18" s="52">
        <v>1</v>
      </c>
      <c r="I18" s="52">
        <v>1</v>
      </c>
      <c r="J18" s="88">
        <f t="shared" si="1"/>
        <v>9000</v>
      </c>
      <c r="K18" s="17"/>
      <c r="L18" s="277" t="s">
        <v>256</v>
      </c>
    </row>
    <row r="19" spans="2:13" s="55" customFormat="1" x14ac:dyDescent="0.3">
      <c r="B19" s="114" t="s">
        <v>257</v>
      </c>
      <c r="C19" s="109" t="s">
        <v>258</v>
      </c>
      <c r="D19" s="108" t="s">
        <v>259</v>
      </c>
      <c r="E19" s="17" t="s">
        <v>9</v>
      </c>
      <c r="F19" s="52">
        <v>1</v>
      </c>
      <c r="G19" s="113">
        <v>180000</v>
      </c>
      <c r="H19" s="52">
        <v>1</v>
      </c>
      <c r="I19" s="52">
        <v>1</v>
      </c>
      <c r="J19" s="88">
        <f t="shared" si="1"/>
        <v>180000</v>
      </c>
      <c r="K19" s="108"/>
      <c r="L19" s="278" t="s">
        <v>260</v>
      </c>
    </row>
    <row r="20" spans="2:13" s="55" customFormat="1" x14ac:dyDescent="0.3">
      <c r="B20" s="114" t="s">
        <v>261</v>
      </c>
      <c r="C20" s="109" t="s">
        <v>262</v>
      </c>
      <c r="D20" s="108" t="s">
        <v>263</v>
      </c>
      <c r="E20" s="17" t="s">
        <v>9</v>
      </c>
      <c r="F20" s="52">
        <v>1</v>
      </c>
      <c r="G20" s="113">
        <v>1210</v>
      </c>
      <c r="H20" s="109">
        <v>1</v>
      </c>
      <c r="I20" s="52">
        <v>2</v>
      </c>
      <c r="J20" s="88">
        <f t="shared" si="1"/>
        <v>2420</v>
      </c>
      <c r="K20" s="108"/>
      <c r="L20" s="278" t="s">
        <v>264</v>
      </c>
    </row>
    <row r="21" spans="2:13" s="55" customFormat="1" x14ac:dyDescent="0.3">
      <c r="B21" s="114" t="s">
        <v>265</v>
      </c>
      <c r="C21" s="109" t="s">
        <v>266</v>
      </c>
      <c r="D21" s="108" t="s">
        <v>267</v>
      </c>
      <c r="E21" s="17" t="s">
        <v>9</v>
      </c>
      <c r="F21" s="52">
        <v>1</v>
      </c>
      <c r="G21" s="113">
        <v>101200</v>
      </c>
      <c r="H21" s="52">
        <v>1</v>
      </c>
      <c r="I21" s="52">
        <v>1</v>
      </c>
      <c r="J21" s="88">
        <f t="shared" si="1"/>
        <v>101200</v>
      </c>
      <c r="K21" s="108"/>
      <c r="L21" s="278" t="s">
        <v>268</v>
      </c>
    </row>
    <row r="22" spans="2:13" s="55" customFormat="1" x14ac:dyDescent="0.3">
      <c r="B22" s="114" t="s">
        <v>269</v>
      </c>
      <c r="C22" s="109" t="s">
        <v>270</v>
      </c>
      <c r="D22" s="108" t="s">
        <v>271</v>
      </c>
      <c r="E22" s="17" t="s">
        <v>9</v>
      </c>
      <c r="F22" s="52">
        <v>2</v>
      </c>
      <c r="G22" s="113">
        <v>24500</v>
      </c>
      <c r="H22" s="52">
        <v>1</v>
      </c>
      <c r="I22" s="52">
        <v>2</v>
      </c>
      <c r="J22" s="215">
        <f t="shared" si="1"/>
        <v>49000</v>
      </c>
      <c r="K22" s="108"/>
      <c r="L22" s="278" t="s">
        <v>272</v>
      </c>
    </row>
    <row r="23" spans="2:13" s="55" customFormat="1" x14ac:dyDescent="0.3">
      <c r="B23" s="117" t="s">
        <v>273</v>
      </c>
      <c r="C23" s="111"/>
      <c r="D23" s="127" t="s">
        <v>274</v>
      </c>
      <c r="E23" s="34" t="s">
        <v>9</v>
      </c>
      <c r="F23" s="86">
        <v>1</v>
      </c>
      <c r="G23" s="128">
        <v>40000</v>
      </c>
      <c r="H23" s="111"/>
      <c r="I23" s="127"/>
      <c r="J23" s="129"/>
      <c r="K23" s="127"/>
      <c r="L23" s="130" t="s">
        <v>275</v>
      </c>
    </row>
    <row r="24" spans="2:13" ht="17.25" thickBot="1" x14ac:dyDescent="0.35">
      <c r="B24" s="102" t="s">
        <v>276</v>
      </c>
      <c r="C24" s="103"/>
      <c r="D24" s="103" t="s">
        <v>277</v>
      </c>
      <c r="E24" s="17" t="s">
        <v>9</v>
      </c>
      <c r="F24" s="52">
        <v>1</v>
      </c>
      <c r="G24" s="80">
        <v>45000</v>
      </c>
      <c r="H24" s="52">
        <v>1</v>
      </c>
      <c r="I24" s="52">
        <v>1</v>
      </c>
      <c r="J24" s="88">
        <f>G24*I24</f>
        <v>45000</v>
      </c>
      <c r="K24" s="103"/>
      <c r="L24" s="284" t="s">
        <v>278</v>
      </c>
    </row>
    <row r="25" spans="2:13" x14ac:dyDescent="0.3">
      <c r="B25" s="131"/>
      <c r="C25" s="131"/>
      <c r="D25" s="131"/>
      <c r="E25" s="38"/>
      <c r="F25" s="132"/>
      <c r="G25" s="133"/>
      <c r="H25" s="131"/>
      <c r="I25" s="131"/>
      <c r="J25" s="131"/>
      <c r="K25" s="131"/>
      <c r="L25" s="131"/>
    </row>
    <row r="26" spans="2:13" x14ac:dyDescent="0.3">
      <c r="J26" s="11">
        <f>SUM(J3:J24)</f>
        <v>722120</v>
      </c>
    </row>
    <row r="29" spans="2:13" ht="17.25" thickBot="1" x14ac:dyDescent="0.35">
      <c r="B29" s="56" t="s">
        <v>84</v>
      </c>
    </row>
    <row r="30" spans="2:13" ht="17.25" thickBot="1" x14ac:dyDescent="0.35">
      <c r="B30" s="216" t="s">
        <v>17</v>
      </c>
      <c r="C30" s="217" t="s">
        <v>0</v>
      </c>
      <c r="D30" s="217" t="s">
        <v>58</v>
      </c>
      <c r="E30" s="32" t="s">
        <v>4</v>
      </c>
      <c r="F30" s="217" t="s">
        <v>18</v>
      </c>
      <c r="G30" s="217" t="s">
        <v>59</v>
      </c>
      <c r="H30" s="122" t="s">
        <v>5</v>
      </c>
      <c r="I30" s="122" t="s">
        <v>61</v>
      </c>
      <c r="J30" s="122" t="s">
        <v>62</v>
      </c>
      <c r="K30" s="32" t="s">
        <v>7</v>
      </c>
      <c r="L30" s="123" t="s">
        <v>63</v>
      </c>
    </row>
    <row r="31" spans="2:13" x14ac:dyDescent="0.3">
      <c r="B31" s="218" t="s">
        <v>51</v>
      </c>
      <c r="C31" s="219" t="s">
        <v>52</v>
      </c>
      <c r="D31" s="219" t="s">
        <v>53</v>
      </c>
      <c r="E31" s="35" t="s">
        <v>9</v>
      </c>
      <c r="F31" s="84">
        <v>3</v>
      </c>
      <c r="G31" s="140">
        <v>60</v>
      </c>
      <c r="H31" s="84">
        <v>1</v>
      </c>
      <c r="I31" s="84">
        <v>120</v>
      </c>
      <c r="J31" s="73">
        <f>G31*I31</f>
        <v>7200</v>
      </c>
      <c r="K31" s="35"/>
      <c r="L31" s="279" t="s">
        <v>54</v>
      </c>
      <c r="M31" s="220" t="s">
        <v>55</v>
      </c>
    </row>
    <row r="32" spans="2:13" ht="17.25" thickBot="1" x14ac:dyDescent="0.35">
      <c r="B32" s="221" t="s">
        <v>279</v>
      </c>
      <c r="C32" s="2" t="s">
        <v>280</v>
      </c>
      <c r="D32" s="2" t="s">
        <v>281</v>
      </c>
      <c r="E32" s="36" t="s">
        <v>9</v>
      </c>
      <c r="F32" s="75">
        <v>1</v>
      </c>
      <c r="G32" s="222">
        <v>3520</v>
      </c>
      <c r="H32" s="75">
        <v>1</v>
      </c>
      <c r="I32" s="75">
        <v>2</v>
      </c>
      <c r="J32" s="223">
        <f>G32*I32</f>
        <v>7040</v>
      </c>
      <c r="K32" s="36"/>
      <c r="L32" s="281" t="s">
        <v>282</v>
      </c>
    </row>
    <row r="35" spans="1:14" s="177" customFormat="1" ht="17.25" thickBot="1" x14ac:dyDescent="0.35">
      <c r="B35" s="224" t="s">
        <v>283</v>
      </c>
    </row>
    <row r="36" spans="1:14" s="177" customFormat="1" ht="17.25" thickBot="1" x14ac:dyDescent="0.35">
      <c r="A36" s="208"/>
      <c r="B36" s="209" t="s">
        <v>17</v>
      </c>
      <c r="C36" s="209" t="s">
        <v>0</v>
      </c>
      <c r="D36" s="209" t="s">
        <v>58</v>
      </c>
      <c r="E36" s="32" t="s">
        <v>4</v>
      </c>
      <c r="F36" s="209" t="s">
        <v>18</v>
      </c>
      <c r="G36" s="209" t="s">
        <v>101</v>
      </c>
      <c r="H36" s="118" t="s">
        <v>5</v>
      </c>
      <c r="I36" s="118" t="s">
        <v>61</v>
      </c>
      <c r="J36" s="118" t="s">
        <v>62</v>
      </c>
      <c r="K36" s="32" t="s">
        <v>284</v>
      </c>
      <c r="L36" s="225" t="s">
        <v>285</v>
      </c>
    </row>
    <row r="37" spans="1:14" s="177" customFormat="1" ht="17.25" thickBot="1" x14ac:dyDescent="0.35">
      <c r="B37" s="51" t="s">
        <v>38</v>
      </c>
      <c r="C37" s="180" t="s">
        <v>201</v>
      </c>
      <c r="D37" s="285" t="s">
        <v>345</v>
      </c>
      <c r="E37" s="35" t="s">
        <v>9</v>
      </c>
      <c r="F37" s="180">
        <v>2</v>
      </c>
      <c r="G37" s="180">
        <v>1020</v>
      </c>
      <c r="H37" s="180">
        <v>1</v>
      </c>
      <c r="I37" s="180">
        <v>20</v>
      </c>
      <c r="J37" s="226">
        <f>G37*I37</f>
        <v>20400</v>
      </c>
      <c r="K37" s="35"/>
      <c r="L37" s="181" t="s">
        <v>286</v>
      </c>
    </row>
    <row r="38" spans="1:14" s="177" customFormat="1" ht="17.25" thickBot="1" x14ac:dyDescent="0.35">
      <c r="B38" s="180" t="s">
        <v>202</v>
      </c>
      <c r="C38" s="180" t="s">
        <v>64</v>
      </c>
      <c r="D38" s="180" t="s">
        <v>203</v>
      </c>
      <c r="E38" s="35" t="s">
        <v>9</v>
      </c>
      <c r="F38" s="180">
        <v>1</v>
      </c>
      <c r="G38" s="180">
        <v>130</v>
      </c>
      <c r="H38" s="180">
        <v>100</v>
      </c>
      <c r="I38" s="180">
        <v>100</v>
      </c>
      <c r="J38" s="226">
        <f>G38*I38</f>
        <v>13000</v>
      </c>
      <c r="K38" s="36"/>
      <c r="L38" s="283" t="s">
        <v>287</v>
      </c>
    </row>
    <row r="41" spans="1:14" ht="17.25" thickBot="1" x14ac:dyDescent="0.35">
      <c r="B41" s="224" t="s">
        <v>56</v>
      </c>
      <c r="C41" s="227"/>
      <c r="D41" s="220"/>
      <c r="E41" s="220"/>
      <c r="F41" s="220"/>
      <c r="G41" s="220"/>
      <c r="H41" s="220"/>
      <c r="I41" s="121">
        <v>10</v>
      </c>
      <c r="J41" s="220"/>
      <c r="K41" s="220"/>
      <c r="L41" s="228"/>
      <c r="M41" s="220"/>
      <c r="N41" s="220"/>
    </row>
    <row r="42" spans="1:14" ht="17.25" thickBot="1" x14ac:dyDescent="0.35">
      <c r="B42" s="229" t="s">
        <v>17</v>
      </c>
      <c r="C42" s="229" t="s">
        <v>0</v>
      </c>
      <c r="D42" s="229" t="s">
        <v>58</v>
      </c>
      <c r="E42" s="81" t="s">
        <v>4</v>
      </c>
      <c r="F42" s="229" t="s">
        <v>18</v>
      </c>
      <c r="G42" s="229" t="s">
        <v>59</v>
      </c>
      <c r="H42" s="118" t="s">
        <v>5</v>
      </c>
      <c r="I42" s="118" t="s">
        <v>61</v>
      </c>
      <c r="J42" s="118" t="s">
        <v>62</v>
      </c>
      <c r="K42" s="32" t="s">
        <v>284</v>
      </c>
      <c r="L42" s="119" t="s">
        <v>63</v>
      </c>
    </row>
    <row r="43" spans="1:14" x14ac:dyDescent="0.3">
      <c r="B43" s="230" t="s">
        <v>65</v>
      </c>
      <c r="C43" s="231" t="s">
        <v>64</v>
      </c>
      <c r="D43" s="231" t="s">
        <v>66</v>
      </c>
      <c r="E43" s="35" t="s">
        <v>9</v>
      </c>
      <c r="F43" s="219">
        <v>1</v>
      </c>
      <c r="G43" s="232">
        <v>210</v>
      </c>
      <c r="H43" s="219">
        <v>50</v>
      </c>
      <c r="I43" s="219">
        <v>50</v>
      </c>
      <c r="J43" s="232">
        <v>10500</v>
      </c>
      <c r="K43" s="35"/>
      <c r="L43" s="279" t="s">
        <v>67</v>
      </c>
    </row>
    <row r="44" spans="1:14" x14ac:dyDescent="0.3">
      <c r="B44" s="233" t="s">
        <v>68</v>
      </c>
      <c r="C44" s="234" t="s">
        <v>64</v>
      </c>
      <c r="D44" s="234" t="s">
        <v>69</v>
      </c>
      <c r="E44" s="34" t="s">
        <v>9</v>
      </c>
      <c r="F44" s="235">
        <v>1</v>
      </c>
      <c r="G44" s="235">
        <v>210</v>
      </c>
      <c r="H44" s="235">
        <v>10</v>
      </c>
      <c r="I44" s="235">
        <v>10</v>
      </c>
      <c r="J44" s="236">
        <v>2100</v>
      </c>
      <c r="K44" s="105"/>
      <c r="L44" s="282" t="s">
        <v>70</v>
      </c>
    </row>
    <row r="45" spans="1:14" ht="17.25" thickBot="1" x14ac:dyDescent="0.35">
      <c r="B45" s="237" t="s">
        <v>71</v>
      </c>
      <c r="C45" s="238"/>
      <c r="D45" s="238" t="s">
        <v>72</v>
      </c>
      <c r="E45" s="36" t="s">
        <v>9</v>
      </c>
      <c r="F45" s="239">
        <v>2</v>
      </c>
      <c r="G45" s="240">
        <v>80</v>
      </c>
      <c r="H45" s="239">
        <v>100</v>
      </c>
      <c r="I45" s="239">
        <v>100</v>
      </c>
      <c r="J45" s="241">
        <v>4000</v>
      </c>
      <c r="K45" s="36"/>
      <c r="L45" s="281" t="s">
        <v>73</v>
      </c>
    </row>
    <row r="46" spans="1:14" x14ac:dyDescent="0.3">
      <c r="B46" s="220"/>
      <c r="C46" s="242"/>
      <c r="D46" s="243"/>
      <c r="F46" s="242"/>
      <c r="G46" s="220"/>
      <c r="H46" s="244"/>
      <c r="I46" s="220"/>
      <c r="J46" s="220"/>
      <c r="K46" s="244"/>
    </row>
    <row r="47" spans="1:14" ht="17.25" thickBot="1" x14ac:dyDescent="0.35">
      <c r="B47" s="245" t="s">
        <v>74</v>
      </c>
      <c r="C47" s="242"/>
      <c r="D47" s="243"/>
      <c r="F47" s="242"/>
      <c r="G47" s="243"/>
      <c r="H47" s="244"/>
      <c r="I47" s="243"/>
      <c r="J47" s="243"/>
      <c r="K47" s="244"/>
    </row>
    <row r="48" spans="1:14" ht="17.25" thickBot="1" x14ac:dyDescent="0.35">
      <c r="B48" s="216" t="s">
        <v>17</v>
      </c>
      <c r="C48" s="217" t="s">
        <v>0</v>
      </c>
      <c r="D48" s="217" t="s">
        <v>58</v>
      </c>
      <c r="E48" s="104"/>
      <c r="F48" s="217" t="s">
        <v>18</v>
      </c>
      <c r="G48" s="217" t="s">
        <v>59</v>
      </c>
      <c r="H48" s="122" t="s">
        <v>5</v>
      </c>
      <c r="I48" s="122" t="s">
        <v>61</v>
      </c>
      <c r="J48" s="122" t="s">
        <v>62</v>
      </c>
      <c r="K48" s="32" t="s">
        <v>284</v>
      </c>
      <c r="L48" s="123" t="s">
        <v>63</v>
      </c>
    </row>
    <row r="49" spans="2:13" x14ac:dyDescent="0.3">
      <c r="B49" s="218" t="s">
        <v>75</v>
      </c>
      <c r="C49" s="231" t="s">
        <v>76</v>
      </c>
      <c r="D49" s="231" t="s">
        <v>77</v>
      </c>
      <c r="E49" s="35" t="s">
        <v>9</v>
      </c>
      <c r="F49" s="219">
        <v>1</v>
      </c>
      <c r="G49" s="246">
        <v>270</v>
      </c>
      <c r="H49" s="219"/>
      <c r="I49" s="219">
        <v>20</v>
      </c>
      <c r="J49" s="232">
        <v>0</v>
      </c>
      <c r="K49" s="35"/>
      <c r="L49" s="247" t="s">
        <v>78</v>
      </c>
      <c r="M49" s="1" t="s">
        <v>288</v>
      </c>
    </row>
    <row r="50" spans="2:13" x14ac:dyDescent="0.3">
      <c r="B50" s="248" t="s">
        <v>79</v>
      </c>
      <c r="C50" s="235" t="s">
        <v>80</v>
      </c>
      <c r="D50" s="234" t="s">
        <v>79</v>
      </c>
      <c r="E50" s="34" t="s">
        <v>9</v>
      </c>
      <c r="F50" s="235">
        <v>1</v>
      </c>
      <c r="G50" s="249">
        <v>200</v>
      </c>
      <c r="H50" s="235">
        <v>10</v>
      </c>
      <c r="I50" s="235">
        <v>10</v>
      </c>
      <c r="J50" s="236">
        <v>2000</v>
      </c>
      <c r="K50" s="105"/>
      <c r="L50" s="282" t="s">
        <v>81</v>
      </c>
    </row>
    <row r="51" spans="2:13" ht="17.25" thickBot="1" x14ac:dyDescent="0.35">
      <c r="B51" s="250" t="s">
        <v>82</v>
      </c>
      <c r="C51" s="239" t="s">
        <v>80</v>
      </c>
      <c r="D51" s="238" t="s">
        <v>82</v>
      </c>
      <c r="E51" s="36" t="s">
        <v>9</v>
      </c>
      <c r="F51" s="239">
        <v>1</v>
      </c>
      <c r="G51" s="240">
        <v>200</v>
      </c>
      <c r="H51" s="239">
        <v>10</v>
      </c>
      <c r="I51" s="239">
        <v>10</v>
      </c>
      <c r="J51" s="241">
        <v>2000</v>
      </c>
      <c r="K51" s="36"/>
      <c r="L51" s="281" t="s">
        <v>83</v>
      </c>
    </row>
    <row r="52" spans="2:13" x14ac:dyDescent="0.3">
      <c r="J52" s="5">
        <f>SUM(J30:J51)</f>
        <v>68240</v>
      </c>
    </row>
    <row r="54" spans="2:13" x14ac:dyDescent="0.3">
      <c r="J54" s="11">
        <f>J26+J52</f>
        <v>790360</v>
      </c>
    </row>
    <row r="55" spans="2:13" x14ac:dyDescent="0.3">
      <c r="J55" s="112">
        <f>J54*0.1</f>
        <v>79036</v>
      </c>
    </row>
    <row r="56" spans="2:13" x14ac:dyDescent="0.3">
      <c r="J56" s="115">
        <f>SUM(J54:J55)</f>
        <v>869396</v>
      </c>
    </row>
  </sheetData>
  <phoneticPr fontId="12" type="noConversion"/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1"/>
  <sheetViews>
    <sheetView workbookViewId="0">
      <selection activeCell="B3" sqref="B3:L3"/>
    </sheetView>
  </sheetViews>
  <sheetFormatPr defaultRowHeight="16.5" x14ac:dyDescent="0.3"/>
  <cols>
    <col min="2" max="2" width="41.75" bestFit="1" customWidth="1"/>
    <col min="3" max="3" width="9.875" bestFit="1" customWidth="1"/>
    <col min="4" max="4" width="54" bestFit="1" customWidth="1"/>
    <col min="10" max="10" width="9.75" bestFit="1" customWidth="1"/>
    <col min="12" max="12" width="13.125" bestFit="1" customWidth="1"/>
  </cols>
  <sheetData>
    <row r="2" spans="2:12" ht="17.25" thickBot="1" x14ac:dyDescent="0.35">
      <c r="B2" s="56" t="s">
        <v>320</v>
      </c>
    </row>
    <row r="3" spans="2:12" x14ac:dyDescent="0.3">
      <c r="B3" s="210" t="s">
        <v>17</v>
      </c>
      <c r="C3" s="81" t="s">
        <v>0</v>
      </c>
      <c r="D3" s="81" t="s">
        <v>1</v>
      </c>
      <c r="E3" s="81" t="s">
        <v>4</v>
      </c>
      <c r="F3" s="211" t="s">
        <v>18</v>
      </c>
      <c r="G3" s="81" t="s">
        <v>6</v>
      </c>
      <c r="H3" s="81" t="s">
        <v>5</v>
      </c>
      <c r="I3" s="81" t="s">
        <v>204</v>
      </c>
      <c r="J3" s="81" t="s">
        <v>205</v>
      </c>
      <c r="K3" s="81" t="s">
        <v>206</v>
      </c>
      <c r="L3" s="82" t="s">
        <v>207</v>
      </c>
    </row>
    <row r="4" spans="2:12" x14ac:dyDescent="0.3">
      <c r="B4" s="85" t="s">
        <v>309</v>
      </c>
      <c r="C4" s="19" t="s">
        <v>311</v>
      </c>
      <c r="D4" s="19"/>
      <c r="E4" s="17" t="s">
        <v>9</v>
      </c>
      <c r="F4" s="19">
        <v>1</v>
      </c>
      <c r="G4" s="3">
        <v>6000</v>
      </c>
      <c r="H4" s="19"/>
      <c r="I4" s="19">
        <v>1</v>
      </c>
      <c r="J4" s="41">
        <f t="shared" ref="J4:J8" si="0">G4*I4</f>
        <v>6000</v>
      </c>
      <c r="K4" s="19"/>
      <c r="L4" s="277" t="s">
        <v>319</v>
      </c>
    </row>
    <row r="5" spans="2:12" x14ac:dyDescent="0.3">
      <c r="B5" s="85" t="s">
        <v>310</v>
      </c>
      <c r="C5" s="19" t="s">
        <v>311</v>
      </c>
      <c r="D5" s="19"/>
      <c r="E5" s="17" t="s">
        <v>9</v>
      </c>
      <c r="F5" s="19">
        <v>1</v>
      </c>
      <c r="G5" s="3">
        <v>8000</v>
      </c>
      <c r="H5" s="19"/>
      <c r="I5" s="19">
        <v>1</v>
      </c>
      <c r="J5" s="41">
        <f t="shared" si="0"/>
        <v>8000</v>
      </c>
      <c r="K5" s="19"/>
      <c r="L5" s="277" t="s">
        <v>319</v>
      </c>
    </row>
    <row r="6" spans="2:12" x14ac:dyDescent="0.3">
      <c r="B6" s="101" t="s">
        <v>312</v>
      </c>
      <c r="C6" s="34" t="s">
        <v>313</v>
      </c>
      <c r="D6" s="19"/>
      <c r="E6" s="17" t="s">
        <v>9</v>
      </c>
      <c r="F6" s="19">
        <v>1</v>
      </c>
      <c r="G6" s="268">
        <v>7000</v>
      </c>
      <c r="H6" s="19"/>
      <c r="I6" s="19">
        <v>1</v>
      </c>
      <c r="J6" s="41">
        <f t="shared" si="0"/>
        <v>7000</v>
      </c>
      <c r="K6" s="19"/>
      <c r="L6" s="277" t="s">
        <v>314</v>
      </c>
    </row>
    <row r="7" spans="2:12" x14ac:dyDescent="0.3">
      <c r="B7" s="101" t="s">
        <v>315</v>
      </c>
      <c r="C7" s="19" t="s">
        <v>344</v>
      </c>
      <c r="D7" s="19"/>
      <c r="E7" s="17" t="s">
        <v>9</v>
      </c>
      <c r="F7" s="19">
        <v>1</v>
      </c>
      <c r="G7" s="9">
        <v>2600</v>
      </c>
      <c r="H7" s="19"/>
      <c r="I7" s="19">
        <v>1</v>
      </c>
      <c r="J7" s="41">
        <f t="shared" si="0"/>
        <v>2600</v>
      </c>
      <c r="K7" s="19"/>
      <c r="L7" s="277" t="s">
        <v>316</v>
      </c>
    </row>
    <row r="8" spans="2:12" x14ac:dyDescent="0.3">
      <c r="B8" s="101" t="s">
        <v>317</v>
      </c>
      <c r="C8" s="19"/>
      <c r="D8" s="19"/>
      <c r="E8" s="17" t="s">
        <v>9</v>
      </c>
      <c r="F8" s="19">
        <v>1</v>
      </c>
      <c r="G8" s="268">
        <v>22000</v>
      </c>
      <c r="H8" s="19"/>
      <c r="I8" s="19">
        <v>2</v>
      </c>
      <c r="J8" s="41">
        <f t="shared" si="0"/>
        <v>44000</v>
      </c>
      <c r="K8" s="19"/>
      <c r="L8" s="277" t="s">
        <v>318</v>
      </c>
    </row>
    <row r="9" spans="2:12" x14ac:dyDescent="0.3">
      <c r="B9" s="85"/>
      <c r="C9" s="19"/>
      <c r="D9" s="19"/>
      <c r="E9" s="19"/>
      <c r="F9" s="19"/>
      <c r="G9" s="19"/>
      <c r="H9" s="19"/>
      <c r="I9" s="19"/>
      <c r="J9" s="19"/>
      <c r="K9" s="19"/>
      <c r="L9" s="18"/>
    </row>
    <row r="10" spans="2:12" x14ac:dyDescent="0.3">
      <c r="B10" s="85"/>
      <c r="C10" s="19"/>
      <c r="D10" s="19"/>
      <c r="E10" s="19"/>
      <c r="F10" s="19"/>
      <c r="G10" s="19"/>
      <c r="H10" s="19"/>
      <c r="I10" s="19"/>
      <c r="J10" s="19"/>
      <c r="K10" s="19"/>
      <c r="L10" s="18"/>
    </row>
    <row r="11" spans="2:12" x14ac:dyDescent="0.3">
      <c r="B11" s="85"/>
      <c r="C11" s="19"/>
      <c r="D11" s="19"/>
      <c r="E11" s="19"/>
      <c r="F11" s="19"/>
      <c r="G11" s="19"/>
      <c r="H11" s="19"/>
      <c r="I11" s="19"/>
      <c r="J11" s="19"/>
      <c r="K11" s="19"/>
      <c r="L11" s="18"/>
    </row>
    <row r="12" spans="2:12" x14ac:dyDescent="0.3">
      <c r="B12" s="85"/>
      <c r="C12" s="19"/>
      <c r="D12" s="19"/>
      <c r="E12" s="19"/>
      <c r="F12" s="19"/>
      <c r="G12" s="19"/>
      <c r="H12" s="19"/>
      <c r="I12" s="19"/>
      <c r="J12" s="19"/>
      <c r="K12" s="19"/>
      <c r="L12" s="18"/>
    </row>
    <row r="13" spans="2:12" ht="17.25" thickBot="1" x14ac:dyDescent="0.35">
      <c r="B13" s="221"/>
      <c r="C13" s="2"/>
      <c r="D13" s="2"/>
      <c r="E13" s="2"/>
      <c r="F13" s="2"/>
      <c r="G13" s="2"/>
      <c r="H13" s="2"/>
      <c r="I13" s="2"/>
      <c r="J13" s="2"/>
      <c r="K13" s="2"/>
      <c r="L13" s="267"/>
    </row>
    <row r="14" spans="2:12" x14ac:dyDescent="0.3">
      <c r="J14" s="48">
        <f>SUM(J4:J13)</f>
        <v>67600</v>
      </c>
    </row>
    <row r="15" spans="2:12" x14ac:dyDescent="0.3">
      <c r="J15" s="112">
        <f>J14*0.1</f>
        <v>6760</v>
      </c>
    </row>
    <row r="16" spans="2:12" x14ac:dyDescent="0.3">
      <c r="J16" s="50">
        <f>J14+J15</f>
        <v>74360</v>
      </c>
    </row>
    <row r="18" spans="2:12" ht="17.25" thickBot="1" x14ac:dyDescent="0.35">
      <c r="B18" t="s">
        <v>322</v>
      </c>
    </row>
    <row r="19" spans="2:12" x14ac:dyDescent="0.3">
      <c r="B19" s="210" t="s">
        <v>17</v>
      </c>
      <c r="C19" s="81" t="s">
        <v>0</v>
      </c>
      <c r="D19" s="81" t="s">
        <v>1</v>
      </c>
      <c r="E19" s="81" t="s">
        <v>4</v>
      </c>
      <c r="F19" s="211" t="s">
        <v>18</v>
      </c>
      <c r="G19" s="81" t="s">
        <v>6</v>
      </c>
      <c r="H19" s="81" t="s">
        <v>5</v>
      </c>
      <c r="I19" s="81" t="s">
        <v>204</v>
      </c>
      <c r="J19" s="81" t="s">
        <v>205</v>
      </c>
      <c r="K19" s="81" t="s">
        <v>206</v>
      </c>
      <c r="L19" s="82" t="s">
        <v>207</v>
      </c>
    </row>
    <row r="20" spans="2:12" x14ac:dyDescent="0.3">
      <c r="B20" s="270" t="s">
        <v>323</v>
      </c>
      <c r="C20" s="270" t="s">
        <v>324</v>
      </c>
      <c r="D20" s="272" t="s">
        <v>332</v>
      </c>
      <c r="E20" s="17" t="s">
        <v>9</v>
      </c>
      <c r="F20" s="273">
        <v>1</v>
      </c>
      <c r="G20" s="274">
        <v>30</v>
      </c>
      <c r="H20" s="275">
        <v>1</v>
      </c>
      <c r="I20" s="276">
        <v>10</v>
      </c>
      <c r="J20" s="41">
        <f>G20*I20</f>
        <v>300</v>
      </c>
      <c r="K20" s="19"/>
      <c r="L20" s="280" t="s">
        <v>338</v>
      </c>
    </row>
    <row r="21" spans="2:12" x14ac:dyDescent="0.3">
      <c r="B21" s="269" t="s">
        <v>325</v>
      </c>
      <c r="C21" s="269" t="s">
        <v>64</v>
      </c>
      <c r="D21" s="271" t="s">
        <v>333</v>
      </c>
      <c r="E21" s="17" t="s">
        <v>9</v>
      </c>
      <c r="F21" s="273">
        <v>1</v>
      </c>
      <c r="G21" s="274">
        <v>50</v>
      </c>
      <c r="H21" s="275">
        <v>100</v>
      </c>
      <c r="I21" s="276">
        <v>100</v>
      </c>
      <c r="J21" s="41">
        <f t="shared" ref="J21:J25" si="1">G21*I21</f>
        <v>5000</v>
      </c>
      <c r="K21" s="19"/>
      <c r="L21" s="280" t="s">
        <v>339</v>
      </c>
    </row>
    <row r="22" spans="2:12" x14ac:dyDescent="0.3">
      <c r="B22" s="270" t="s">
        <v>326</v>
      </c>
      <c r="C22" s="270" t="s">
        <v>324</v>
      </c>
      <c r="D22" s="272" t="s">
        <v>334</v>
      </c>
      <c r="E22" s="17" t="s">
        <v>9</v>
      </c>
      <c r="F22" s="273">
        <v>2</v>
      </c>
      <c r="G22" s="274">
        <v>290</v>
      </c>
      <c r="H22" s="275">
        <v>1</v>
      </c>
      <c r="I22" s="276">
        <v>20</v>
      </c>
      <c r="J22" s="41">
        <f t="shared" si="1"/>
        <v>5800</v>
      </c>
      <c r="K22" s="19"/>
      <c r="L22" s="280" t="s">
        <v>340</v>
      </c>
    </row>
    <row r="23" spans="2:12" x14ac:dyDescent="0.3">
      <c r="B23" s="269" t="s">
        <v>327</v>
      </c>
      <c r="C23" s="269" t="s">
        <v>328</v>
      </c>
      <c r="D23" s="271" t="s">
        <v>335</v>
      </c>
      <c r="E23" s="17" t="s">
        <v>9</v>
      </c>
      <c r="F23" s="273">
        <v>1</v>
      </c>
      <c r="G23" s="274">
        <v>100</v>
      </c>
      <c r="H23" s="275">
        <v>10</v>
      </c>
      <c r="I23" s="276">
        <v>10</v>
      </c>
      <c r="J23" s="41">
        <f t="shared" si="1"/>
        <v>1000</v>
      </c>
      <c r="K23" s="19"/>
      <c r="L23" s="280" t="s">
        <v>341</v>
      </c>
    </row>
    <row r="24" spans="2:12" x14ac:dyDescent="0.3">
      <c r="B24" s="270" t="s">
        <v>329</v>
      </c>
      <c r="C24" s="269" t="s">
        <v>330</v>
      </c>
      <c r="D24" s="271" t="s">
        <v>336</v>
      </c>
      <c r="E24" s="17" t="s">
        <v>9</v>
      </c>
      <c r="F24" s="273">
        <v>1</v>
      </c>
      <c r="G24" s="274">
        <v>430</v>
      </c>
      <c r="H24" s="275">
        <v>1</v>
      </c>
      <c r="I24" s="276">
        <v>10</v>
      </c>
      <c r="J24" s="41">
        <f t="shared" si="1"/>
        <v>4300</v>
      </c>
      <c r="K24" s="19"/>
      <c r="L24" s="280" t="s">
        <v>342</v>
      </c>
    </row>
    <row r="25" spans="2:12" x14ac:dyDescent="0.3">
      <c r="B25" s="269" t="s">
        <v>331</v>
      </c>
      <c r="C25" s="269" t="s">
        <v>330</v>
      </c>
      <c r="D25" s="271" t="s">
        <v>337</v>
      </c>
      <c r="E25" s="17" t="s">
        <v>9</v>
      </c>
      <c r="F25" s="273">
        <v>1</v>
      </c>
      <c r="G25" s="274">
        <v>430</v>
      </c>
      <c r="H25" s="275">
        <v>1</v>
      </c>
      <c r="I25" s="276">
        <v>10</v>
      </c>
      <c r="J25" s="41">
        <f t="shared" si="1"/>
        <v>4300</v>
      </c>
      <c r="K25" s="19"/>
      <c r="L25" s="280" t="s">
        <v>343</v>
      </c>
    </row>
    <row r="26" spans="2:12" x14ac:dyDescent="0.3">
      <c r="J26" s="48">
        <f>SUM(J20:J25)</f>
        <v>20700</v>
      </c>
    </row>
    <row r="27" spans="2:12" x14ac:dyDescent="0.3">
      <c r="J27" s="112">
        <f>J26*0.1</f>
        <v>2070</v>
      </c>
    </row>
    <row r="28" spans="2:12" x14ac:dyDescent="0.3">
      <c r="J28" s="50">
        <f>J26+J27</f>
        <v>22770</v>
      </c>
    </row>
    <row r="31" spans="2:12" x14ac:dyDescent="0.3">
      <c r="J31" s="112">
        <f>J16+J28</f>
        <v>97130</v>
      </c>
    </row>
  </sheetData>
  <phoneticPr fontId="12" type="noConversion"/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workbookViewId="0">
      <selection activeCell="F27" sqref="F27"/>
    </sheetView>
  </sheetViews>
  <sheetFormatPr defaultRowHeight="16.5" x14ac:dyDescent="0.3"/>
  <cols>
    <col min="3" max="3" width="12.5" bestFit="1" customWidth="1"/>
    <col min="5" max="5" width="9.375" bestFit="1" customWidth="1"/>
    <col min="6" max="6" width="14.25" customWidth="1"/>
  </cols>
  <sheetData>
    <row r="2" spans="2:7" ht="17.25" thickBot="1" x14ac:dyDescent="0.35">
      <c r="B2" s="56" t="s">
        <v>308</v>
      </c>
    </row>
    <row r="3" spans="2:7" ht="17.25" thickBot="1" x14ac:dyDescent="0.35">
      <c r="C3" s="260" t="s">
        <v>298</v>
      </c>
      <c r="D3" s="261" t="s">
        <v>294</v>
      </c>
      <c r="E3" s="261" t="s">
        <v>295</v>
      </c>
      <c r="F3" s="262" t="s">
        <v>296</v>
      </c>
    </row>
    <row r="4" spans="2:7" ht="17.25" thickBot="1" x14ac:dyDescent="0.35">
      <c r="C4" s="289" t="s">
        <v>292</v>
      </c>
      <c r="D4" s="142">
        <v>169</v>
      </c>
      <c r="E4" s="142">
        <v>250</v>
      </c>
      <c r="F4" s="290">
        <f>D4*E4</f>
        <v>42250</v>
      </c>
    </row>
    <row r="5" spans="2:7" ht="17.25" thickBot="1" x14ac:dyDescent="0.35"/>
    <row r="6" spans="2:7" ht="17.25" thickBot="1" x14ac:dyDescent="0.35">
      <c r="C6" s="263" t="s">
        <v>298</v>
      </c>
      <c r="D6" s="264" t="s">
        <v>299</v>
      </c>
      <c r="E6" s="32" t="s">
        <v>295</v>
      </c>
      <c r="F6" s="33" t="s">
        <v>296</v>
      </c>
    </row>
    <row r="7" spans="2:7" x14ac:dyDescent="0.3">
      <c r="B7" s="56"/>
      <c r="C7" s="266" t="s">
        <v>292</v>
      </c>
      <c r="D7" s="287">
        <v>3</v>
      </c>
      <c r="E7" s="140">
        <v>40000</v>
      </c>
      <c r="F7" s="202">
        <f>D7*E7</f>
        <v>120000</v>
      </c>
      <c r="G7" s="56"/>
    </row>
    <row r="8" spans="2:7" ht="17.25" thickBot="1" x14ac:dyDescent="0.35">
      <c r="C8" s="221" t="s">
        <v>346</v>
      </c>
      <c r="D8" s="288">
        <v>2</v>
      </c>
      <c r="E8" s="4">
        <v>250000</v>
      </c>
      <c r="F8" s="207">
        <f>D8*E8</f>
        <v>500000</v>
      </c>
    </row>
    <row r="9" spans="2:7" ht="17.25" thickBot="1" x14ac:dyDescent="0.35">
      <c r="C9" s="425" t="s">
        <v>347</v>
      </c>
      <c r="D9" s="426"/>
      <c r="E9" s="444">
        <f>SUM(F7:F8)</f>
        <v>620000</v>
      </c>
      <c r="F9" s="445"/>
    </row>
  </sheetData>
  <mergeCells count="2">
    <mergeCell ref="E9:F9"/>
    <mergeCell ref="C9:D9"/>
  </mergeCells>
  <phoneticPr fontId="1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5"/>
  <sheetViews>
    <sheetView workbookViewId="0">
      <pane ySplit="3" topLeftCell="A22" activePane="bottomLeft" state="frozen"/>
      <selection pane="bottomLeft" activeCell="H39" sqref="H39"/>
    </sheetView>
  </sheetViews>
  <sheetFormatPr defaultRowHeight="16.5" x14ac:dyDescent="0.3"/>
  <cols>
    <col min="2" max="2" width="23.125" style="1" bestFit="1" customWidth="1"/>
    <col min="3" max="3" width="13.25" style="1" bestFit="1" customWidth="1"/>
    <col min="4" max="4" width="13" style="1" bestFit="1" customWidth="1"/>
    <col min="5" max="5" width="13" style="1" customWidth="1"/>
    <col min="6" max="6" width="18.625" style="1" bestFit="1" customWidth="1"/>
    <col min="7" max="7" width="5.5" style="286" bestFit="1" customWidth="1"/>
    <col min="8" max="8" width="49.75" style="1" bestFit="1" customWidth="1"/>
    <col min="9" max="11" width="9" style="1"/>
    <col min="12" max="12" width="10.875" style="1" bestFit="1" customWidth="1"/>
    <col min="13" max="13" width="8.375" style="1" bestFit="1" customWidth="1"/>
    <col min="14" max="14" width="15.125" style="1" bestFit="1" customWidth="1"/>
    <col min="15" max="15" width="13" style="1" bestFit="1" customWidth="1"/>
  </cols>
  <sheetData>
    <row r="2" spans="2:16" ht="17.25" thickBot="1" x14ac:dyDescent="0.35">
      <c r="B2" s="56" t="s">
        <v>42</v>
      </c>
      <c r="C2" s="56"/>
      <c r="D2" s="56"/>
      <c r="E2" s="56"/>
      <c r="F2" s="56"/>
    </row>
    <row r="3" spans="2:16" ht="17.25" thickBot="1" x14ac:dyDescent="0.35">
      <c r="B3" s="26" t="s">
        <v>17</v>
      </c>
      <c r="C3" s="291" t="s">
        <v>350</v>
      </c>
      <c r="D3" s="291" t="s">
        <v>348</v>
      </c>
      <c r="E3" s="292" t="s">
        <v>351</v>
      </c>
      <c r="F3" s="150" t="s">
        <v>0</v>
      </c>
      <c r="G3" s="24" t="s">
        <v>18</v>
      </c>
      <c r="H3" s="32" t="s">
        <v>1</v>
      </c>
      <c r="I3" s="32" t="s">
        <v>5</v>
      </c>
      <c r="J3" s="32" t="s">
        <v>6</v>
      </c>
      <c r="K3" s="152" t="s">
        <v>102</v>
      </c>
      <c r="L3" s="32" t="s">
        <v>20</v>
      </c>
      <c r="M3" s="32" t="s">
        <v>25</v>
      </c>
      <c r="N3" s="32" t="s">
        <v>7</v>
      </c>
      <c r="O3" s="33" t="s">
        <v>8</v>
      </c>
      <c r="P3" s="32" t="s">
        <v>4</v>
      </c>
    </row>
    <row r="4" spans="2:16" x14ac:dyDescent="0.3">
      <c r="B4" s="306" t="s">
        <v>117</v>
      </c>
      <c r="C4" s="307" t="s">
        <v>349</v>
      </c>
      <c r="D4" s="308"/>
      <c r="E4" s="308"/>
      <c r="F4" s="309" t="s">
        <v>64</v>
      </c>
      <c r="G4" s="308">
        <v>1</v>
      </c>
      <c r="H4" s="309" t="s">
        <v>118</v>
      </c>
      <c r="I4" s="331">
        <v>10</v>
      </c>
      <c r="J4" s="331">
        <v>110</v>
      </c>
      <c r="K4" s="332">
        <v>110</v>
      </c>
      <c r="L4" s="331">
        <v>20</v>
      </c>
      <c r="M4" s="333"/>
      <c r="N4" s="35"/>
      <c r="O4" s="309" t="s">
        <v>119</v>
      </c>
      <c r="P4" s="37"/>
    </row>
    <row r="5" spans="2:16" x14ac:dyDescent="0.3">
      <c r="B5" s="310" t="s">
        <v>120</v>
      </c>
      <c r="C5" s="311" t="s">
        <v>349</v>
      </c>
      <c r="D5" s="312"/>
      <c r="E5" s="312"/>
      <c r="F5" s="313" t="s">
        <v>64</v>
      </c>
      <c r="G5" s="312">
        <v>1</v>
      </c>
      <c r="H5" s="313" t="s">
        <v>121</v>
      </c>
      <c r="I5" s="334">
        <v>10</v>
      </c>
      <c r="J5" s="334">
        <v>220</v>
      </c>
      <c r="K5" s="330">
        <v>220</v>
      </c>
      <c r="L5" s="334">
        <v>20</v>
      </c>
      <c r="M5" s="294"/>
      <c r="N5" s="34"/>
      <c r="O5" s="313" t="s">
        <v>122</v>
      </c>
      <c r="P5" s="39"/>
    </row>
    <row r="6" spans="2:16" x14ac:dyDescent="0.3">
      <c r="B6" s="310" t="s">
        <v>144</v>
      </c>
      <c r="C6" s="311" t="s">
        <v>349</v>
      </c>
      <c r="D6" s="312"/>
      <c r="E6" s="312"/>
      <c r="F6" s="313" t="s">
        <v>145</v>
      </c>
      <c r="G6" s="312">
        <v>1</v>
      </c>
      <c r="H6" s="313" t="s">
        <v>146</v>
      </c>
      <c r="I6" s="334">
        <v>10</v>
      </c>
      <c r="J6" s="334">
        <v>20</v>
      </c>
      <c r="K6" s="330">
        <v>40</v>
      </c>
      <c r="L6" s="334">
        <v>20</v>
      </c>
      <c r="M6" s="294"/>
      <c r="N6" s="34">
        <v>20</v>
      </c>
      <c r="O6" s="313" t="s">
        <v>147</v>
      </c>
      <c r="P6" s="39"/>
    </row>
    <row r="7" spans="2:16" x14ac:dyDescent="0.3">
      <c r="B7" s="310" t="s">
        <v>148</v>
      </c>
      <c r="C7" s="311" t="s">
        <v>349</v>
      </c>
      <c r="D7" s="312"/>
      <c r="E7" s="311" t="s">
        <v>349</v>
      </c>
      <c r="F7" s="313" t="s">
        <v>145</v>
      </c>
      <c r="G7" s="312">
        <v>1</v>
      </c>
      <c r="H7" s="313" t="s">
        <v>149</v>
      </c>
      <c r="I7" s="334">
        <v>10</v>
      </c>
      <c r="J7" s="334">
        <v>20</v>
      </c>
      <c r="K7" s="330">
        <v>20</v>
      </c>
      <c r="L7" s="334">
        <v>40</v>
      </c>
      <c r="M7" s="294"/>
      <c r="N7" s="34">
        <v>22</v>
      </c>
      <c r="O7" s="313" t="s">
        <v>150</v>
      </c>
      <c r="P7" s="39"/>
    </row>
    <row r="8" spans="2:16" x14ac:dyDescent="0.3">
      <c r="B8" s="310" t="s">
        <v>155</v>
      </c>
      <c r="C8" s="311" t="s">
        <v>349</v>
      </c>
      <c r="D8" s="312"/>
      <c r="E8" s="311" t="s">
        <v>349</v>
      </c>
      <c r="F8" s="313" t="s">
        <v>145</v>
      </c>
      <c r="G8" s="312">
        <v>1</v>
      </c>
      <c r="H8" s="313" t="s">
        <v>156</v>
      </c>
      <c r="I8" s="334">
        <v>10</v>
      </c>
      <c r="J8" s="334">
        <v>20</v>
      </c>
      <c r="K8" s="330">
        <v>20</v>
      </c>
      <c r="L8" s="334">
        <v>40</v>
      </c>
      <c r="M8" s="294"/>
      <c r="N8" s="34"/>
      <c r="O8" s="314" t="s">
        <v>157</v>
      </c>
      <c r="P8" s="39"/>
    </row>
    <row r="9" spans="2:16" x14ac:dyDescent="0.3">
      <c r="B9" s="310" t="s">
        <v>151</v>
      </c>
      <c r="C9" s="311" t="s">
        <v>349</v>
      </c>
      <c r="D9" s="312"/>
      <c r="E9" s="311" t="s">
        <v>349</v>
      </c>
      <c r="F9" s="313" t="s">
        <v>145</v>
      </c>
      <c r="G9" s="312">
        <v>1</v>
      </c>
      <c r="H9" s="313" t="s">
        <v>152</v>
      </c>
      <c r="I9" s="334">
        <v>10</v>
      </c>
      <c r="J9" s="334">
        <v>40</v>
      </c>
      <c r="K9" s="330">
        <v>250</v>
      </c>
      <c r="L9" s="334">
        <v>20</v>
      </c>
      <c r="M9" s="294"/>
      <c r="N9" s="34"/>
      <c r="O9" s="314" t="s">
        <v>153</v>
      </c>
      <c r="P9" s="39"/>
    </row>
    <row r="10" spans="2:16" x14ac:dyDescent="0.3">
      <c r="B10" s="296" t="s">
        <v>187</v>
      </c>
      <c r="C10" s="311" t="s">
        <v>349</v>
      </c>
      <c r="D10" s="298"/>
      <c r="E10" s="298"/>
      <c r="F10" s="58" t="s">
        <v>64</v>
      </c>
      <c r="G10" s="298">
        <v>1</v>
      </c>
      <c r="H10" s="58" t="s">
        <v>188</v>
      </c>
      <c r="I10" s="330">
        <v>10</v>
      </c>
      <c r="J10" s="330">
        <v>140</v>
      </c>
      <c r="K10" s="330">
        <v>140</v>
      </c>
      <c r="L10" s="330">
        <v>10</v>
      </c>
      <c r="M10" s="294"/>
      <c r="N10" s="34"/>
      <c r="O10" s="58" t="s">
        <v>189</v>
      </c>
      <c r="P10" s="39"/>
    </row>
    <row r="11" spans="2:16" x14ac:dyDescent="0.3">
      <c r="B11" s="20" t="s">
        <v>279</v>
      </c>
      <c r="C11" s="311" t="s">
        <v>349</v>
      </c>
      <c r="D11" s="34"/>
      <c r="E11" s="34"/>
      <c r="F11" s="34" t="s">
        <v>280</v>
      </c>
      <c r="G11" s="22">
        <v>1</v>
      </c>
      <c r="H11" s="34" t="s">
        <v>281</v>
      </c>
      <c r="I11" s="294">
        <v>1</v>
      </c>
      <c r="J11" s="294">
        <v>3520</v>
      </c>
      <c r="K11" s="294">
        <f>J11*L11</f>
        <v>7040</v>
      </c>
      <c r="L11" s="294">
        <v>2</v>
      </c>
      <c r="M11" s="294"/>
      <c r="N11" s="34"/>
      <c r="O11" s="315" t="s">
        <v>282</v>
      </c>
      <c r="P11" s="39" t="s">
        <v>9</v>
      </c>
    </row>
    <row r="12" spans="2:16" x14ac:dyDescent="0.3">
      <c r="B12" s="310" t="s">
        <v>140</v>
      </c>
      <c r="C12" s="311" t="s">
        <v>349</v>
      </c>
      <c r="D12" s="312"/>
      <c r="E12" s="312"/>
      <c r="F12" s="313" t="s">
        <v>141</v>
      </c>
      <c r="G12" s="312">
        <v>1</v>
      </c>
      <c r="H12" s="313" t="s">
        <v>142</v>
      </c>
      <c r="I12" s="334">
        <v>1</v>
      </c>
      <c r="J12" s="334">
        <v>720</v>
      </c>
      <c r="K12" s="330">
        <v>1270</v>
      </c>
      <c r="L12" s="334">
        <v>20</v>
      </c>
      <c r="M12" s="294"/>
      <c r="N12" s="34">
        <v>20</v>
      </c>
      <c r="O12" s="313" t="s">
        <v>143</v>
      </c>
      <c r="P12" s="39"/>
    </row>
    <row r="13" spans="2:16" x14ac:dyDescent="0.3">
      <c r="B13" s="293" t="s">
        <v>51</v>
      </c>
      <c r="C13" s="311" t="s">
        <v>349</v>
      </c>
      <c r="D13" s="234"/>
      <c r="E13" s="311" t="s">
        <v>349</v>
      </c>
      <c r="F13" s="234" t="s">
        <v>52</v>
      </c>
      <c r="G13" s="22">
        <v>3</v>
      </c>
      <c r="H13" s="234" t="s">
        <v>53</v>
      </c>
      <c r="I13" s="294">
        <v>1</v>
      </c>
      <c r="J13" s="294">
        <v>60</v>
      </c>
      <c r="K13" s="294">
        <f>J13*L13</f>
        <v>7200</v>
      </c>
      <c r="L13" s="294">
        <v>120</v>
      </c>
      <c r="M13" s="294"/>
      <c r="N13" s="34">
        <v>100</v>
      </c>
      <c r="O13" s="315" t="s">
        <v>54</v>
      </c>
      <c r="P13" s="39" t="s">
        <v>9</v>
      </c>
    </row>
    <row r="14" spans="2:16" x14ac:dyDescent="0.3">
      <c r="B14" s="310" t="s">
        <v>158</v>
      </c>
      <c r="C14" s="311" t="s">
        <v>349</v>
      </c>
      <c r="D14" s="312"/>
      <c r="E14" s="312"/>
      <c r="F14" s="313" t="s">
        <v>159</v>
      </c>
      <c r="G14" s="312">
        <v>1</v>
      </c>
      <c r="H14" s="313" t="s">
        <v>160</v>
      </c>
      <c r="I14" s="334">
        <v>50</v>
      </c>
      <c r="J14" s="334">
        <v>160</v>
      </c>
      <c r="K14" s="330">
        <v>160</v>
      </c>
      <c r="L14" s="334">
        <v>50</v>
      </c>
      <c r="M14" s="294"/>
      <c r="N14" s="34"/>
      <c r="O14" s="313" t="s">
        <v>161</v>
      </c>
      <c r="P14" s="39"/>
    </row>
    <row r="15" spans="2:16" x14ac:dyDescent="0.3">
      <c r="B15" s="310" t="s">
        <v>114</v>
      </c>
      <c r="C15" s="311" t="s">
        <v>349</v>
      </c>
      <c r="D15" s="312"/>
      <c r="E15" s="312"/>
      <c r="F15" s="313" t="s">
        <v>80</v>
      </c>
      <c r="G15" s="312">
        <v>1</v>
      </c>
      <c r="H15" s="313" t="s">
        <v>115</v>
      </c>
      <c r="I15" s="334">
        <v>10</v>
      </c>
      <c r="J15" s="334">
        <v>380</v>
      </c>
      <c r="K15" s="330">
        <v>380</v>
      </c>
      <c r="L15" s="334">
        <v>10</v>
      </c>
      <c r="M15" s="294"/>
      <c r="N15" s="34"/>
      <c r="O15" s="313" t="s">
        <v>116</v>
      </c>
      <c r="P15" s="39"/>
    </row>
    <row r="16" spans="2:16" x14ac:dyDescent="0.3">
      <c r="B16" s="310" t="s">
        <v>127</v>
      </c>
      <c r="C16" s="311" t="s">
        <v>349</v>
      </c>
      <c r="D16" s="312"/>
      <c r="E16" s="312"/>
      <c r="F16" s="313" t="s">
        <v>128</v>
      </c>
      <c r="G16" s="312">
        <v>1</v>
      </c>
      <c r="H16" s="313" t="s">
        <v>129</v>
      </c>
      <c r="I16" s="334">
        <v>1</v>
      </c>
      <c r="J16" s="334">
        <v>420</v>
      </c>
      <c r="K16" s="330">
        <v>350</v>
      </c>
      <c r="L16" s="334">
        <v>20</v>
      </c>
      <c r="M16" s="294"/>
      <c r="N16" s="17">
        <v>22</v>
      </c>
      <c r="O16" s="313" t="s">
        <v>130</v>
      </c>
      <c r="P16" s="39"/>
    </row>
    <row r="17" spans="2:17" x14ac:dyDescent="0.3">
      <c r="B17" s="310" t="s">
        <v>123</v>
      </c>
      <c r="C17" s="311" t="s">
        <v>349</v>
      </c>
      <c r="D17" s="312"/>
      <c r="E17" s="312"/>
      <c r="F17" s="313" t="s">
        <v>124</v>
      </c>
      <c r="G17" s="312">
        <v>1</v>
      </c>
      <c r="H17" s="313" t="s">
        <v>125</v>
      </c>
      <c r="I17" s="334">
        <v>1</v>
      </c>
      <c r="J17" s="334">
        <v>260</v>
      </c>
      <c r="K17" s="330">
        <v>320</v>
      </c>
      <c r="L17" s="334">
        <v>20</v>
      </c>
      <c r="M17" s="294"/>
      <c r="N17" s="34"/>
      <c r="O17" s="313" t="s">
        <v>126</v>
      </c>
      <c r="P17" s="39"/>
    </row>
    <row r="18" spans="2:17" x14ac:dyDescent="0.3">
      <c r="B18" s="310" t="s">
        <v>173</v>
      </c>
      <c r="C18" s="311" t="s">
        <v>349</v>
      </c>
      <c r="D18" s="312"/>
      <c r="E18" s="312"/>
      <c r="F18" s="313" t="s">
        <v>174</v>
      </c>
      <c r="G18" s="312">
        <v>1</v>
      </c>
      <c r="H18" s="313" t="s">
        <v>175</v>
      </c>
      <c r="I18" s="334">
        <v>1</v>
      </c>
      <c r="J18" s="334">
        <v>2850</v>
      </c>
      <c r="K18" s="330">
        <v>3240</v>
      </c>
      <c r="L18" s="334">
        <v>20</v>
      </c>
      <c r="M18" s="294"/>
      <c r="N18" s="17">
        <v>20</v>
      </c>
      <c r="O18" s="313" t="s">
        <v>176</v>
      </c>
      <c r="P18" s="39"/>
    </row>
    <row r="19" spans="2:17" x14ac:dyDescent="0.3">
      <c r="B19" s="310" t="s">
        <v>177</v>
      </c>
      <c r="C19" s="311" t="s">
        <v>349</v>
      </c>
      <c r="D19" s="312"/>
      <c r="E19" s="312"/>
      <c r="F19" s="313" t="s">
        <v>174</v>
      </c>
      <c r="G19" s="312">
        <v>1</v>
      </c>
      <c r="H19" s="313" t="s">
        <v>178</v>
      </c>
      <c r="I19" s="334">
        <v>1</v>
      </c>
      <c r="J19" s="334">
        <v>1750</v>
      </c>
      <c r="K19" s="330">
        <v>1000</v>
      </c>
      <c r="L19" s="334">
        <v>60</v>
      </c>
      <c r="M19" s="294"/>
      <c r="N19" s="34"/>
      <c r="O19" s="313" t="s">
        <v>179</v>
      </c>
      <c r="P19" s="39"/>
    </row>
    <row r="20" spans="2:17" x14ac:dyDescent="0.3">
      <c r="B20" s="310" t="s">
        <v>136</v>
      </c>
      <c r="C20" s="311" t="s">
        <v>349</v>
      </c>
      <c r="D20" s="312"/>
      <c r="E20" s="312"/>
      <c r="F20" s="313" t="s">
        <v>137</v>
      </c>
      <c r="G20" s="312">
        <v>1</v>
      </c>
      <c r="H20" s="313" t="s">
        <v>138</v>
      </c>
      <c r="I20" s="334">
        <v>1</v>
      </c>
      <c r="J20" s="334">
        <v>480</v>
      </c>
      <c r="K20" s="330">
        <v>260</v>
      </c>
      <c r="L20" s="334">
        <v>100</v>
      </c>
      <c r="M20" s="294"/>
      <c r="N20" s="17">
        <v>96</v>
      </c>
      <c r="O20" s="313" t="s">
        <v>139</v>
      </c>
      <c r="P20" s="39"/>
    </row>
    <row r="21" spans="2:17" x14ac:dyDescent="0.3">
      <c r="B21" s="310" t="s">
        <v>169</v>
      </c>
      <c r="C21" s="311" t="s">
        <v>349</v>
      </c>
      <c r="D21" s="312"/>
      <c r="E21" s="312"/>
      <c r="F21" s="313" t="s">
        <v>170</v>
      </c>
      <c r="G21" s="312">
        <v>1</v>
      </c>
      <c r="H21" s="313" t="s">
        <v>171</v>
      </c>
      <c r="I21" s="334">
        <v>1</v>
      </c>
      <c r="J21" s="334">
        <v>750</v>
      </c>
      <c r="K21" s="330">
        <v>550</v>
      </c>
      <c r="L21" s="334">
        <v>25</v>
      </c>
      <c r="M21" s="294"/>
      <c r="N21" s="17">
        <v>26</v>
      </c>
      <c r="O21" s="313" t="s">
        <v>172</v>
      </c>
      <c r="P21" s="39"/>
    </row>
    <row r="22" spans="2:17" x14ac:dyDescent="0.3">
      <c r="B22" s="310" t="s">
        <v>132</v>
      </c>
      <c r="C22" s="311" t="s">
        <v>349</v>
      </c>
      <c r="D22" s="312"/>
      <c r="E22" s="312"/>
      <c r="F22" s="313" t="s">
        <v>133</v>
      </c>
      <c r="G22" s="312">
        <v>1</v>
      </c>
      <c r="H22" s="313" t="s">
        <v>134</v>
      </c>
      <c r="I22" s="334">
        <v>1</v>
      </c>
      <c r="J22" s="334">
        <v>2150</v>
      </c>
      <c r="K22" s="330">
        <v>1880</v>
      </c>
      <c r="L22" s="334">
        <v>20</v>
      </c>
      <c r="M22" s="294"/>
      <c r="N22" s="17">
        <v>20</v>
      </c>
      <c r="O22" s="313" t="s">
        <v>135</v>
      </c>
      <c r="P22" s="39"/>
    </row>
    <row r="23" spans="2:17" x14ac:dyDescent="0.3">
      <c r="B23" s="310" t="s">
        <v>163</v>
      </c>
      <c r="C23" s="311" t="s">
        <v>349</v>
      </c>
      <c r="D23" s="312"/>
      <c r="E23" s="312"/>
      <c r="F23" s="313" t="s">
        <v>164</v>
      </c>
      <c r="G23" s="312">
        <v>3</v>
      </c>
      <c r="H23" s="313" t="s">
        <v>160</v>
      </c>
      <c r="I23" s="334">
        <v>1</v>
      </c>
      <c r="J23" s="334">
        <v>280</v>
      </c>
      <c r="K23" s="330">
        <v>270</v>
      </c>
      <c r="L23" s="334">
        <v>60</v>
      </c>
      <c r="M23" s="294"/>
      <c r="N23" s="17">
        <v>60</v>
      </c>
      <c r="O23" s="313" t="s">
        <v>165</v>
      </c>
      <c r="P23" s="39"/>
    </row>
    <row r="24" spans="2:17" x14ac:dyDescent="0.3">
      <c r="B24" s="310" t="s">
        <v>108</v>
      </c>
      <c r="C24" s="311" t="s">
        <v>349</v>
      </c>
      <c r="D24" s="312"/>
      <c r="E24" s="311" t="s">
        <v>349</v>
      </c>
      <c r="F24" s="313" t="s">
        <v>109</v>
      </c>
      <c r="G24" s="312">
        <v>1</v>
      </c>
      <c r="H24" s="313" t="s">
        <v>110</v>
      </c>
      <c r="I24" s="334">
        <v>10</v>
      </c>
      <c r="J24" s="334">
        <v>200</v>
      </c>
      <c r="K24" s="330">
        <v>200</v>
      </c>
      <c r="L24" s="334">
        <v>20</v>
      </c>
      <c r="M24" s="294"/>
      <c r="N24" s="17">
        <v>17</v>
      </c>
      <c r="O24" s="313" t="s">
        <v>111</v>
      </c>
      <c r="P24" s="39"/>
    </row>
    <row r="25" spans="2:17" x14ac:dyDescent="0.3">
      <c r="B25" s="310" t="s">
        <v>166</v>
      </c>
      <c r="C25" s="311" t="s">
        <v>349</v>
      </c>
      <c r="D25" s="312"/>
      <c r="E25" s="311" t="s">
        <v>349</v>
      </c>
      <c r="F25" s="313" t="s">
        <v>167</v>
      </c>
      <c r="G25" s="312">
        <v>1</v>
      </c>
      <c r="H25" s="313" t="s">
        <v>168</v>
      </c>
      <c r="I25" s="334">
        <v>1</v>
      </c>
      <c r="J25" s="334">
        <v>3970</v>
      </c>
      <c r="K25" s="330">
        <v>2340</v>
      </c>
      <c r="L25" s="334">
        <v>40</v>
      </c>
      <c r="M25" s="294"/>
      <c r="N25" s="34"/>
      <c r="O25" s="313" t="s">
        <v>112</v>
      </c>
      <c r="P25" s="39"/>
    </row>
    <row r="26" spans="2:17" x14ac:dyDescent="0.3">
      <c r="B26" s="310" t="s">
        <v>104</v>
      </c>
      <c r="C26" s="311" t="s">
        <v>349</v>
      </c>
      <c r="D26" s="312"/>
      <c r="E26" s="312"/>
      <c r="F26" s="313" t="s">
        <v>105</v>
      </c>
      <c r="G26" s="312">
        <v>1</v>
      </c>
      <c r="H26" s="313" t="s">
        <v>106</v>
      </c>
      <c r="I26" s="334">
        <v>1</v>
      </c>
      <c r="J26" s="334">
        <v>520</v>
      </c>
      <c r="K26" s="330">
        <v>380</v>
      </c>
      <c r="L26" s="334">
        <v>20</v>
      </c>
      <c r="M26" s="294"/>
      <c r="N26" s="17">
        <v>20</v>
      </c>
      <c r="O26" s="313" t="s">
        <v>107</v>
      </c>
      <c r="P26" s="39"/>
      <c r="Q26" s="1"/>
    </row>
    <row r="27" spans="2:17" x14ac:dyDescent="0.3">
      <c r="B27" s="310" t="s">
        <v>180</v>
      </c>
      <c r="C27" s="311" t="s">
        <v>349</v>
      </c>
      <c r="D27" s="312"/>
      <c r="E27" s="311" t="s">
        <v>349</v>
      </c>
      <c r="F27" s="313" t="s">
        <v>174</v>
      </c>
      <c r="G27" s="312">
        <v>1</v>
      </c>
      <c r="H27" s="313" t="s">
        <v>181</v>
      </c>
      <c r="I27" s="334">
        <v>5</v>
      </c>
      <c r="J27" s="334">
        <v>870</v>
      </c>
      <c r="K27" s="330">
        <v>870</v>
      </c>
      <c r="L27" s="334">
        <v>40</v>
      </c>
      <c r="M27" s="294"/>
      <c r="N27" s="34"/>
      <c r="O27" s="313" t="s">
        <v>182</v>
      </c>
      <c r="P27" s="39"/>
      <c r="Q27" s="1"/>
    </row>
    <row r="28" spans="2:17" x14ac:dyDescent="0.3">
      <c r="B28" s="299" t="s">
        <v>3</v>
      </c>
      <c r="C28" s="300"/>
      <c r="D28" s="311" t="s">
        <v>349</v>
      </c>
      <c r="E28" s="311"/>
      <c r="F28" s="311"/>
      <c r="G28" s="301">
        <v>1</v>
      </c>
      <c r="H28" s="302" t="s">
        <v>2</v>
      </c>
      <c r="I28" s="294">
        <v>50</v>
      </c>
      <c r="J28" s="294">
        <v>100</v>
      </c>
      <c r="K28" s="294"/>
      <c r="L28" s="294">
        <v>50</v>
      </c>
      <c r="M28" s="294">
        <f>J28*L28</f>
        <v>5000</v>
      </c>
      <c r="N28" s="34"/>
      <c r="O28" s="34" t="s">
        <v>11</v>
      </c>
      <c r="P28" s="39" t="s">
        <v>10</v>
      </c>
    </row>
    <row r="29" spans="2:17" x14ac:dyDescent="0.3">
      <c r="B29" s="396" t="s">
        <v>12</v>
      </c>
      <c r="C29" s="397"/>
      <c r="D29" s="398" t="s">
        <v>349</v>
      </c>
      <c r="E29" s="398"/>
      <c r="F29" s="398"/>
      <c r="G29" s="399">
        <v>2</v>
      </c>
      <c r="H29" s="400" t="s">
        <v>23</v>
      </c>
      <c r="I29" s="401">
        <v>1</v>
      </c>
      <c r="J29" s="401">
        <v>1260</v>
      </c>
      <c r="K29" s="401"/>
      <c r="L29" s="401">
        <v>6</v>
      </c>
      <c r="M29" s="401">
        <f>J29*L29</f>
        <v>7560</v>
      </c>
      <c r="N29" s="402">
        <v>2</v>
      </c>
      <c r="O29" s="402" t="s">
        <v>26</v>
      </c>
      <c r="P29" s="403" t="s">
        <v>9</v>
      </c>
    </row>
    <row r="30" spans="2:17" x14ac:dyDescent="0.3">
      <c r="B30" s="316" t="s">
        <v>38</v>
      </c>
      <c r="C30" s="317"/>
      <c r="D30" s="311" t="s">
        <v>349</v>
      </c>
      <c r="E30" s="311"/>
      <c r="F30" s="311"/>
      <c r="G30" s="22">
        <v>2</v>
      </c>
      <c r="H30" s="318" t="s">
        <v>345</v>
      </c>
      <c r="I30" s="294">
        <v>1</v>
      </c>
      <c r="J30" s="294">
        <v>960</v>
      </c>
      <c r="K30" s="294"/>
      <c r="L30" s="294">
        <v>20</v>
      </c>
      <c r="M30" s="294">
        <v>16400</v>
      </c>
      <c r="N30" s="17">
        <v>21</v>
      </c>
      <c r="O30" s="34" t="s">
        <v>37</v>
      </c>
      <c r="P30" s="295" t="s">
        <v>9</v>
      </c>
    </row>
    <row r="31" spans="2:17" x14ac:dyDescent="0.3">
      <c r="B31" s="296" t="s">
        <v>43</v>
      </c>
      <c r="C31" s="297"/>
      <c r="D31" s="311" t="s">
        <v>349</v>
      </c>
      <c r="E31" s="311"/>
      <c r="F31" s="311"/>
      <c r="G31" s="298">
        <v>10</v>
      </c>
      <c r="H31" s="297" t="s">
        <v>39</v>
      </c>
      <c r="I31" s="294">
        <v>5</v>
      </c>
      <c r="J31" s="294">
        <v>2280</v>
      </c>
      <c r="K31" s="294"/>
      <c r="L31" s="294">
        <v>10</v>
      </c>
      <c r="M31" s="294">
        <f t="shared" ref="M31:M37" si="0">J31*L31</f>
        <v>22800</v>
      </c>
      <c r="N31" s="17">
        <v>3</v>
      </c>
      <c r="O31" s="34" t="s">
        <v>45</v>
      </c>
      <c r="P31" s="39" t="s">
        <v>9</v>
      </c>
    </row>
    <row r="32" spans="2:17" x14ac:dyDescent="0.3">
      <c r="B32" s="299" t="s">
        <v>30</v>
      </c>
      <c r="C32" s="300"/>
      <c r="D32" s="311" t="s">
        <v>349</v>
      </c>
      <c r="E32" s="311"/>
      <c r="F32" s="311"/>
      <c r="G32" s="301">
        <v>1</v>
      </c>
      <c r="H32" s="302" t="s">
        <v>24</v>
      </c>
      <c r="I32" s="294">
        <v>2</v>
      </c>
      <c r="J32" s="294">
        <v>7100</v>
      </c>
      <c r="K32" s="294"/>
      <c r="L32" s="294">
        <v>2</v>
      </c>
      <c r="M32" s="294">
        <f t="shared" si="0"/>
        <v>14200</v>
      </c>
      <c r="N32" s="34"/>
      <c r="O32" s="34" t="s">
        <v>32</v>
      </c>
      <c r="P32" s="39" t="s">
        <v>9</v>
      </c>
    </row>
    <row r="33" spans="2:18" x14ac:dyDescent="0.3">
      <c r="B33" s="20" t="s">
        <v>28</v>
      </c>
      <c r="C33" s="53"/>
      <c r="D33" s="311" t="s">
        <v>349</v>
      </c>
      <c r="E33" s="311"/>
      <c r="F33" s="311"/>
      <c r="G33" s="22">
        <v>1</v>
      </c>
      <c r="H33" s="34" t="s">
        <v>29</v>
      </c>
      <c r="I33" s="294">
        <v>1</v>
      </c>
      <c r="J33" s="294">
        <v>11090</v>
      </c>
      <c r="K33" s="294"/>
      <c r="L33" s="294">
        <v>2</v>
      </c>
      <c r="M33" s="294">
        <f t="shared" si="0"/>
        <v>22180</v>
      </c>
      <c r="N33" s="34"/>
      <c r="O33" s="34" t="s">
        <v>31</v>
      </c>
      <c r="P33" s="39" t="s">
        <v>9</v>
      </c>
    </row>
    <row r="34" spans="2:18" x14ac:dyDescent="0.3">
      <c r="B34" s="303" t="s">
        <v>47</v>
      </c>
      <c r="C34" s="304"/>
      <c r="D34" s="311" t="s">
        <v>349</v>
      </c>
      <c r="E34" s="311"/>
      <c r="F34" s="311"/>
      <c r="G34" s="301">
        <v>1</v>
      </c>
      <c r="H34" s="302" t="s">
        <v>24</v>
      </c>
      <c r="I34" s="294">
        <v>2</v>
      </c>
      <c r="J34" s="294">
        <v>13200</v>
      </c>
      <c r="K34" s="294"/>
      <c r="L34" s="294">
        <v>4</v>
      </c>
      <c r="M34" s="294">
        <f t="shared" si="0"/>
        <v>52800</v>
      </c>
      <c r="N34" s="34"/>
      <c r="O34" s="34" t="s">
        <v>48</v>
      </c>
      <c r="P34" s="39" t="s">
        <v>9</v>
      </c>
    </row>
    <row r="35" spans="2:18" x14ac:dyDescent="0.3">
      <c r="B35" s="299" t="s">
        <v>14</v>
      </c>
      <c r="C35" s="300"/>
      <c r="D35" s="311" t="s">
        <v>349</v>
      </c>
      <c r="E35" s="311"/>
      <c r="F35" s="58" t="s">
        <v>64</v>
      </c>
      <c r="G35" s="301">
        <v>1</v>
      </c>
      <c r="H35" s="302" t="s">
        <v>22</v>
      </c>
      <c r="I35" s="294">
        <v>100</v>
      </c>
      <c r="J35" s="294">
        <v>130</v>
      </c>
      <c r="K35" s="294"/>
      <c r="L35" s="294">
        <v>100</v>
      </c>
      <c r="M35" s="294">
        <f t="shared" si="0"/>
        <v>13000</v>
      </c>
      <c r="N35" s="34"/>
      <c r="O35" s="34" t="s">
        <v>27</v>
      </c>
      <c r="P35" s="39" t="s">
        <v>9</v>
      </c>
    </row>
    <row r="36" spans="2:18" x14ac:dyDescent="0.3">
      <c r="B36" s="42" t="s">
        <v>19</v>
      </c>
      <c r="C36" s="305"/>
      <c r="D36" s="311" t="s">
        <v>349</v>
      </c>
      <c r="E36" s="311"/>
      <c r="F36" s="58" t="s">
        <v>64</v>
      </c>
      <c r="G36" s="301">
        <v>1</v>
      </c>
      <c r="H36" s="43" t="s">
        <v>21</v>
      </c>
      <c r="I36" s="294">
        <v>5</v>
      </c>
      <c r="J36" s="294">
        <v>210</v>
      </c>
      <c r="K36" s="294"/>
      <c r="L36" s="294">
        <v>30</v>
      </c>
      <c r="M36" s="294">
        <f t="shared" si="0"/>
        <v>6300</v>
      </c>
      <c r="N36" s="34"/>
      <c r="O36" s="34" t="s">
        <v>34</v>
      </c>
      <c r="P36" s="39" t="s">
        <v>9</v>
      </c>
    </row>
    <row r="37" spans="2:18" x14ac:dyDescent="0.3">
      <c r="B37" s="42" t="s">
        <v>15</v>
      </c>
      <c r="C37" s="305"/>
      <c r="D37" s="311" t="s">
        <v>349</v>
      </c>
      <c r="E37" s="311"/>
      <c r="F37" s="58" t="s">
        <v>64</v>
      </c>
      <c r="G37" s="301">
        <v>4</v>
      </c>
      <c r="H37" s="43" t="s">
        <v>16</v>
      </c>
      <c r="I37" s="294">
        <v>100</v>
      </c>
      <c r="J37" s="294">
        <v>20</v>
      </c>
      <c r="K37" s="294"/>
      <c r="L37" s="329">
        <v>200</v>
      </c>
      <c r="M37" s="294">
        <f t="shared" si="0"/>
        <v>4000</v>
      </c>
      <c r="N37" s="319" t="s">
        <v>41</v>
      </c>
      <c r="O37" s="34" t="s">
        <v>40</v>
      </c>
      <c r="P37" s="39" t="s">
        <v>9</v>
      </c>
    </row>
    <row r="38" spans="2:18" x14ac:dyDescent="0.3">
      <c r="B38" s="296" t="s">
        <v>191</v>
      </c>
      <c r="C38" s="298"/>
      <c r="D38" s="311" t="s">
        <v>349</v>
      </c>
      <c r="E38" s="311"/>
      <c r="F38" s="58" t="s">
        <v>64</v>
      </c>
      <c r="G38" s="298">
        <v>1</v>
      </c>
      <c r="H38" s="58" t="s">
        <v>192</v>
      </c>
      <c r="I38" s="330">
        <v>10</v>
      </c>
      <c r="J38" s="330">
        <v>230</v>
      </c>
      <c r="K38" s="330">
        <v>230</v>
      </c>
      <c r="L38" s="330">
        <v>20</v>
      </c>
      <c r="M38" s="294"/>
      <c r="N38" s="34"/>
      <c r="O38" s="58" t="s">
        <v>193</v>
      </c>
      <c r="P38" s="39"/>
    </row>
    <row r="39" spans="2:18" x14ac:dyDescent="0.3">
      <c r="B39" s="296" t="s">
        <v>194</v>
      </c>
      <c r="C39" s="58"/>
      <c r="D39" s="311" t="s">
        <v>349</v>
      </c>
      <c r="E39" s="311"/>
      <c r="F39" s="58" t="s">
        <v>64</v>
      </c>
      <c r="G39" s="298">
        <v>8</v>
      </c>
      <c r="H39" s="58" t="s">
        <v>196</v>
      </c>
      <c r="I39" s="330">
        <v>300</v>
      </c>
      <c r="J39" s="330">
        <v>130</v>
      </c>
      <c r="K39" s="330">
        <v>130</v>
      </c>
      <c r="L39" s="330">
        <v>300</v>
      </c>
      <c r="M39" s="294"/>
      <c r="N39" s="34"/>
      <c r="O39" s="58" t="s">
        <v>195</v>
      </c>
      <c r="P39" s="39"/>
    </row>
    <row r="40" spans="2:18" x14ac:dyDescent="0.3">
      <c r="B40" s="316" t="s">
        <v>38</v>
      </c>
      <c r="C40" s="317"/>
      <c r="D40" s="311" t="s">
        <v>349</v>
      </c>
      <c r="E40" s="311"/>
      <c r="F40" s="58" t="s">
        <v>201</v>
      </c>
      <c r="G40" s="298">
        <v>2</v>
      </c>
      <c r="H40" s="318" t="s">
        <v>345</v>
      </c>
      <c r="I40" s="330">
        <v>1</v>
      </c>
      <c r="J40" s="330">
        <v>1020</v>
      </c>
      <c r="K40" s="330">
        <f>J40*L40</f>
        <v>20400</v>
      </c>
      <c r="L40" s="330">
        <v>20</v>
      </c>
      <c r="M40" s="294"/>
      <c r="N40" s="34"/>
      <c r="O40" s="58" t="s">
        <v>286</v>
      </c>
      <c r="P40" s="39" t="s">
        <v>9</v>
      </c>
      <c r="Q40" s="1"/>
    </row>
    <row r="41" spans="2:18" x14ac:dyDescent="0.3">
      <c r="B41" s="296" t="s">
        <v>202</v>
      </c>
      <c r="C41" s="58"/>
      <c r="D41" s="311" t="s">
        <v>349</v>
      </c>
      <c r="E41" s="311"/>
      <c r="F41" s="58" t="s">
        <v>64</v>
      </c>
      <c r="G41" s="298">
        <v>1</v>
      </c>
      <c r="H41" s="58" t="s">
        <v>203</v>
      </c>
      <c r="I41" s="330">
        <v>100</v>
      </c>
      <c r="J41" s="330">
        <v>130</v>
      </c>
      <c r="K41" s="330">
        <f>J41*L41</f>
        <v>13000</v>
      </c>
      <c r="L41" s="330">
        <v>100</v>
      </c>
      <c r="M41" s="294"/>
      <c r="N41" s="34"/>
      <c r="O41" s="320" t="s">
        <v>287</v>
      </c>
      <c r="P41" s="39" t="s">
        <v>9</v>
      </c>
      <c r="Q41" s="1"/>
    </row>
    <row r="42" spans="2:18" x14ac:dyDescent="0.3">
      <c r="B42" s="293" t="s">
        <v>65</v>
      </c>
      <c r="C42" s="321"/>
      <c r="D42" s="311" t="s">
        <v>349</v>
      </c>
      <c r="E42" s="311"/>
      <c r="F42" s="234" t="s">
        <v>64</v>
      </c>
      <c r="G42" s="321">
        <v>1</v>
      </c>
      <c r="H42" s="234" t="s">
        <v>66</v>
      </c>
      <c r="I42" s="335">
        <v>50</v>
      </c>
      <c r="J42" s="335">
        <v>210</v>
      </c>
      <c r="K42" s="335">
        <v>10500</v>
      </c>
      <c r="L42" s="335">
        <v>50</v>
      </c>
      <c r="M42" s="294"/>
      <c r="N42" s="34"/>
      <c r="O42" s="315" t="s">
        <v>67</v>
      </c>
      <c r="P42" s="39" t="s">
        <v>9</v>
      </c>
      <c r="Q42" s="1"/>
    </row>
    <row r="43" spans="2:18" x14ac:dyDescent="0.3">
      <c r="B43" s="293" t="s">
        <v>68</v>
      </c>
      <c r="C43" s="321"/>
      <c r="D43" s="311" t="s">
        <v>349</v>
      </c>
      <c r="E43" s="311"/>
      <c r="F43" s="234" t="s">
        <v>64</v>
      </c>
      <c r="G43" s="321">
        <v>1</v>
      </c>
      <c r="H43" s="234" t="s">
        <v>69</v>
      </c>
      <c r="I43" s="335">
        <v>10</v>
      </c>
      <c r="J43" s="335">
        <v>210</v>
      </c>
      <c r="K43" s="335">
        <v>2100</v>
      </c>
      <c r="L43" s="335">
        <v>10</v>
      </c>
      <c r="M43" s="294"/>
      <c r="N43" s="34"/>
      <c r="O43" s="315" t="s">
        <v>70</v>
      </c>
      <c r="P43" s="39" t="s">
        <v>9</v>
      </c>
      <c r="Q43" s="1"/>
    </row>
    <row r="44" spans="2:18" x14ac:dyDescent="0.3">
      <c r="B44" s="293" t="s">
        <v>71</v>
      </c>
      <c r="C44" s="321"/>
      <c r="D44" s="311" t="s">
        <v>349</v>
      </c>
      <c r="E44" s="311"/>
      <c r="F44" s="234"/>
      <c r="G44" s="321">
        <v>2</v>
      </c>
      <c r="H44" s="234" t="s">
        <v>72</v>
      </c>
      <c r="I44" s="335">
        <v>100</v>
      </c>
      <c r="J44" s="335">
        <v>80</v>
      </c>
      <c r="K44" s="335">
        <v>4000</v>
      </c>
      <c r="L44" s="335">
        <v>100</v>
      </c>
      <c r="M44" s="294"/>
      <c r="N44" s="34"/>
      <c r="O44" s="315" t="s">
        <v>73</v>
      </c>
      <c r="P44" s="39" t="s">
        <v>9</v>
      </c>
      <c r="Q44" s="1"/>
    </row>
    <row r="45" spans="2:18" x14ac:dyDescent="0.3">
      <c r="B45" s="392" t="s">
        <v>390</v>
      </c>
      <c r="C45" s="234"/>
      <c r="D45" s="311" t="s">
        <v>349</v>
      </c>
      <c r="E45" s="311"/>
      <c r="F45" s="234" t="s">
        <v>76</v>
      </c>
      <c r="G45" s="321">
        <v>1</v>
      </c>
      <c r="H45" s="234" t="s">
        <v>77</v>
      </c>
      <c r="I45" s="335"/>
      <c r="J45" s="335">
        <v>270</v>
      </c>
      <c r="K45" s="335">
        <v>0</v>
      </c>
      <c r="L45" s="335">
        <v>20</v>
      </c>
      <c r="M45" s="294"/>
      <c r="N45" s="34"/>
      <c r="O45" s="391" t="s">
        <v>389</v>
      </c>
      <c r="P45" s="39" t="s">
        <v>9</v>
      </c>
      <c r="Q45" s="1"/>
    </row>
    <row r="46" spans="2:18" x14ac:dyDescent="0.3">
      <c r="B46" s="293" t="s">
        <v>79</v>
      </c>
      <c r="C46" s="234"/>
      <c r="D46" s="311" t="s">
        <v>349</v>
      </c>
      <c r="E46" s="311"/>
      <c r="F46" s="234" t="s">
        <v>80</v>
      </c>
      <c r="G46" s="321">
        <v>1</v>
      </c>
      <c r="H46" s="234" t="s">
        <v>79</v>
      </c>
      <c r="I46" s="335">
        <v>10</v>
      </c>
      <c r="J46" s="335">
        <v>200</v>
      </c>
      <c r="K46" s="335">
        <v>2000</v>
      </c>
      <c r="L46" s="335">
        <v>10</v>
      </c>
      <c r="M46" s="294"/>
      <c r="N46" s="34"/>
      <c r="O46" s="315" t="s">
        <v>81</v>
      </c>
      <c r="P46" s="39" t="s">
        <v>9</v>
      </c>
      <c r="Q46" s="1"/>
    </row>
    <row r="47" spans="2:18" x14ac:dyDescent="0.3">
      <c r="B47" s="293" t="s">
        <v>82</v>
      </c>
      <c r="C47" s="234"/>
      <c r="D47" s="311" t="s">
        <v>349</v>
      </c>
      <c r="E47" s="311"/>
      <c r="F47" s="234" t="s">
        <v>80</v>
      </c>
      <c r="G47" s="321">
        <v>1</v>
      </c>
      <c r="H47" s="234" t="s">
        <v>82</v>
      </c>
      <c r="I47" s="335">
        <v>10</v>
      </c>
      <c r="J47" s="335">
        <v>200</v>
      </c>
      <c r="K47" s="335">
        <v>2000</v>
      </c>
      <c r="L47" s="335">
        <v>10</v>
      </c>
      <c r="M47" s="294"/>
      <c r="N47" s="34"/>
      <c r="O47" s="315" t="s">
        <v>83</v>
      </c>
      <c r="P47" s="39" t="s">
        <v>9</v>
      </c>
      <c r="Q47" s="1"/>
    </row>
    <row r="48" spans="2:18" x14ac:dyDescent="0.3">
      <c r="B48" s="322" t="s">
        <v>325</v>
      </c>
      <c r="C48" s="323"/>
      <c r="D48" s="323"/>
      <c r="E48" s="311" t="s">
        <v>349</v>
      </c>
      <c r="F48" s="323" t="s">
        <v>64</v>
      </c>
      <c r="G48" s="339">
        <v>1</v>
      </c>
      <c r="H48" s="323" t="s">
        <v>333</v>
      </c>
      <c r="I48" s="336">
        <v>100</v>
      </c>
      <c r="J48" s="336">
        <v>50</v>
      </c>
      <c r="K48" s="294"/>
      <c r="L48" s="336">
        <v>100</v>
      </c>
      <c r="M48" s="294">
        <f t="shared" ref="M48:M53" si="1">J48*L48</f>
        <v>5000</v>
      </c>
      <c r="N48" s="34"/>
      <c r="O48" s="324" t="s">
        <v>339</v>
      </c>
      <c r="P48" s="39" t="s">
        <v>9</v>
      </c>
      <c r="R48" s="1"/>
    </row>
    <row r="49" spans="2:18" x14ac:dyDescent="0.3">
      <c r="B49" s="322" t="s">
        <v>331</v>
      </c>
      <c r="C49" s="323"/>
      <c r="D49" s="323"/>
      <c r="E49" s="311" t="s">
        <v>349</v>
      </c>
      <c r="F49" s="323" t="s">
        <v>330</v>
      </c>
      <c r="G49" s="339">
        <v>1</v>
      </c>
      <c r="H49" s="323" t="s">
        <v>337</v>
      </c>
      <c r="I49" s="336">
        <v>1</v>
      </c>
      <c r="J49" s="336">
        <v>430</v>
      </c>
      <c r="K49" s="294"/>
      <c r="L49" s="336">
        <v>10</v>
      </c>
      <c r="M49" s="294">
        <f t="shared" si="1"/>
        <v>4300</v>
      </c>
      <c r="N49" s="34"/>
      <c r="O49" s="324" t="s">
        <v>343</v>
      </c>
      <c r="P49" s="39" t="s">
        <v>9</v>
      </c>
      <c r="R49" s="1"/>
    </row>
    <row r="50" spans="2:18" x14ac:dyDescent="0.3">
      <c r="B50" s="322" t="s">
        <v>329</v>
      </c>
      <c r="C50" s="323"/>
      <c r="D50" s="323"/>
      <c r="E50" s="311" t="s">
        <v>349</v>
      </c>
      <c r="F50" s="323" t="s">
        <v>330</v>
      </c>
      <c r="G50" s="339">
        <v>1</v>
      </c>
      <c r="H50" s="323" t="s">
        <v>336</v>
      </c>
      <c r="I50" s="336">
        <v>1</v>
      </c>
      <c r="J50" s="336">
        <v>430</v>
      </c>
      <c r="K50" s="294"/>
      <c r="L50" s="336">
        <v>10</v>
      </c>
      <c r="M50" s="294">
        <f t="shared" si="1"/>
        <v>4300</v>
      </c>
      <c r="N50" s="34"/>
      <c r="O50" s="324" t="s">
        <v>342</v>
      </c>
      <c r="P50" s="39" t="s">
        <v>9</v>
      </c>
      <c r="R50" s="1"/>
    </row>
    <row r="51" spans="2:18" x14ac:dyDescent="0.3">
      <c r="B51" s="322" t="s">
        <v>326</v>
      </c>
      <c r="C51" s="323"/>
      <c r="D51" s="323"/>
      <c r="E51" s="311" t="s">
        <v>349</v>
      </c>
      <c r="F51" s="323" t="s">
        <v>324</v>
      </c>
      <c r="G51" s="339">
        <v>2</v>
      </c>
      <c r="H51" s="323" t="s">
        <v>334</v>
      </c>
      <c r="I51" s="336">
        <v>1</v>
      </c>
      <c r="J51" s="336">
        <v>290</v>
      </c>
      <c r="K51" s="294"/>
      <c r="L51" s="336">
        <v>20</v>
      </c>
      <c r="M51" s="294">
        <f t="shared" si="1"/>
        <v>5800</v>
      </c>
      <c r="N51" s="34"/>
      <c r="O51" s="324" t="s">
        <v>340</v>
      </c>
      <c r="P51" s="39" t="s">
        <v>9</v>
      </c>
      <c r="R51" s="1"/>
    </row>
    <row r="52" spans="2:18" x14ac:dyDescent="0.3">
      <c r="B52" s="322" t="s">
        <v>323</v>
      </c>
      <c r="C52" s="323"/>
      <c r="D52" s="323"/>
      <c r="E52" s="311" t="s">
        <v>349</v>
      </c>
      <c r="F52" s="323" t="s">
        <v>324</v>
      </c>
      <c r="G52" s="339">
        <v>1</v>
      </c>
      <c r="H52" s="323" t="s">
        <v>332</v>
      </c>
      <c r="I52" s="336">
        <v>1</v>
      </c>
      <c r="J52" s="336">
        <v>30</v>
      </c>
      <c r="K52" s="294"/>
      <c r="L52" s="336">
        <v>10</v>
      </c>
      <c r="M52" s="294">
        <f t="shared" si="1"/>
        <v>300</v>
      </c>
      <c r="N52" s="34"/>
      <c r="O52" s="324" t="s">
        <v>338</v>
      </c>
      <c r="P52" s="39" t="s">
        <v>9</v>
      </c>
      <c r="R52" s="1"/>
    </row>
    <row r="53" spans="2:18" ht="17.25" thickBot="1" x14ac:dyDescent="0.35">
      <c r="B53" s="325" t="s">
        <v>327</v>
      </c>
      <c r="C53" s="326"/>
      <c r="D53" s="326"/>
      <c r="E53" s="327" t="s">
        <v>349</v>
      </c>
      <c r="F53" s="326" t="s">
        <v>328</v>
      </c>
      <c r="G53" s="340">
        <v>1</v>
      </c>
      <c r="H53" s="326" t="s">
        <v>335</v>
      </c>
      <c r="I53" s="337">
        <v>10</v>
      </c>
      <c r="J53" s="337">
        <v>100</v>
      </c>
      <c r="K53" s="338"/>
      <c r="L53" s="337">
        <v>10</v>
      </c>
      <c r="M53" s="338">
        <f t="shared" si="1"/>
        <v>1000</v>
      </c>
      <c r="N53" s="36"/>
      <c r="O53" s="328" t="s">
        <v>341</v>
      </c>
      <c r="P53" s="8" t="s">
        <v>9</v>
      </c>
      <c r="R53" s="1"/>
    </row>
    <row r="54" spans="2:18" x14ac:dyDescent="0.3">
      <c r="B54" s="55"/>
      <c r="C54" s="55"/>
      <c r="D54" s="55"/>
      <c r="E54" s="55"/>
      <c r="F54" s="55"/>
      <c r="G54" s="341"/>
      <c r="H54" s="55"/>
      <c r="I54" s="55"/>
      <c r="J54" s="55"/>
      <c r="K54" s="55"/>
      <c r="L54" s="55"/>
      <c r="M54" s="55"/>
      <c r="N54" s="55"/>
      <c r="O54" s="55"/>
      <c r="P54" s="55"/>
    </row>
    <row r="55" spans="2:18" x14ac:dyDescent="0.3">
      <c r="B55" s="55"/>
      <c r="C55" s="55"/>
      <c r="D55" s="55"/>
      <c r="E55" s="55"/>
      <c r="F55" s="55"/>
      <c r="G55" s="341"/>
      <c r="H55" s="55"/>
      <c r="I55" s="55"/>
      <c r="J55" s="55"/>
      <c r="K55" s="55"/>
      <c r="L55" s="55"/>
      <c r="M55" s="55"/>
      <c r="N55" s="55"/>
      <c r="O55" s="55"/>
      <c r="P55" s="55"/>
    </row>
  </sheetData>
  <sortState ref="B48:W53">
    <sortCondition ref="B48:B53"/>
  </sortState>
  <phoneticPr fontId="1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</vt:i4>
      </vt:variant>
    </vt:vector>
  </HeadingPairs>
  <TitlesOfParts>
    <vt:vector size="12" baseType="lpstr">
      <vt:lpstr>전체 비용 List</vt:lpstr>
      <vt:lpstr>HW 개발비</vt:lpstr>
      <vt:lpstr>SW 개발비</vt:lpstr>
      <vt:lpstr>Transformer</vt:lpstr>
      <vt:lpstr>0314</vt:lpstr>
      <vt:lpstr>0403</vt:lpstr>
      <vt:lpstr>0409</vt:lpstr>
      <vt:lpstr>0420</vt:lpstr>
      <vt:lpstr>부품 list</vt:lpstr>
      <vt:lpstr>작업비</vt:lpstr>
      <vt:lpstr>0508</vt:lpstr>
      <vt:lpstr>'0314'!_FilterDatabase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2018-05-08T08:56:32Z</dcterms:modified>
</cp:coreProperties>
</file>