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하네스" sheetId="3" r:id="rId1"/>
    <sheet name="ME Size" sheetId="1" r:id="rId2"/>
    <sheet name="Battery CON" sheetId="2" r:id="rId3"/>
    <sheet name="Power review" sheetId="4" r:id="rId4"/>
    <sheet name="LED" sheetId="6" r:id="rId5"/>
    <sheet name="SV" sheetId="7" r:id="rId6"/>
    <sheet name="Transformer" sheetId="8" r:id="rId7"/>
    <sheet name="Sheet1" sheetId="5" r:id="rId8"/>
    <sheet name="BATT" sheetId="9" r:id="rId9"/>
  </sheets>
  <calcPr calcId="145621"/>
</workbook>
</file>

<file path=xl/calcChain.xml><?xml version="1.0" encoding="utf-8"?>
<calcChain xmlns="http://schemas.openxmlformats.org/spreadsheetml/2006/main">
  <c r="C16" i="9" l="1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F13" i="8" l="1"/>
  <c r="F14" i="8" s="1"/>
  <c r="F15" i="8" s="1"/>
  <c r="F8" i="8"/>
  <c r="E13" i="8"/>
  <c r="E14" i="8" s="1"/>
  <c r="E15" i="8" s="1"/>
  <c r="E8" i="8"/>
  <c r="D13" i="8"/>
  <c r="D14" i="8" s="1"/>
  <c r="D15" i="8" s="1"/>
  <c r="D8" i="8"/>
  <c r="D10" i="8" s="1"/>
  <c r="F16" i="8" l="1"/>
  <c r="F10" i="8"/>
  <c r="E16" i="8"/>
  <c r="E10" i="8"/>
  <c r="D16" i="8"/>
  <c r="G5" i="1" l="1"/>
  <c r="G8" i="1"/>
  <c r="D10" i="5" l="1"/>
  <c r="E10" i="5" s="1"/>
  <c r="D9" i="5"/>
  <c r="E9" i="5" s="1"/>
  <c r="D8" i="5"/>
  <c r="E8" i="5" s="1"/>
  <c r="D7" i="5"/>
  <c r="E7" i="5" s="1"/>
  <c r="D6" i="5"/>
  <c r="E6" i="5" s="1"/>
  <c r="D5" i="5"/>
  <c r="E5" i="5" s="1"/>
  <c r="D7" i="6"/>
  <c r="C7" i="6"/>
  <c r="R11" i="4"/>
  <c r="R10" i="4"/>
  <c r="R9" i="4"/>
  <c r="R8" i="4"/>
  <c r="R7" i="4"/>
  <c r="R6" i="4"/>
  <c r="P11" i="4"/>
  <c r="P10" i="4"/>
  <c r="P9" i="4"/>
  <c r="P8" i="4"/>
  <c r="P7" i="4"/>
  <c r="P6" i="4"/>
  <c r="P12" i="4" l="1"/>
  <c r="N14" i="4" s="1"/>
  <c r="O19" i="4" s="1"/>
  <c r="R12" i="4"/>
  <c r="N15" i="4" s="1"/>
  <c r="O22" i="4" s="1"/>
  <c r="P21" i="4"/>
  <c r="P20" i="4"/>
  <c r="N20" i="4"/>
  <c r="N19" i="4" l="1"/>
  <c r="P19" i="4"/>
  <c r="O23" i="4"/>
  <c r="O24" i="4"/>
  <c r="P22" i="4"/>
  <c r="P23" i="4"/>
  <c r="P24" i="4"/>
  <c r="N21" i="4"/>
  <c r="N22" i="4"/>
  <c r="N23" i="4"/>
  <c r="N24" i="4"/>
  <c r="O20" i="4"/>
  <c r="O21" i="4"/>
  <c r="F7" i="6" l="1"/>
  <c r="E7" i="6"/>
  <c r="G10" i="4" l="1"/>
  <c r="G6" i="4"/>
  <c r="G8" i="4" s="1"/>
  <c r="F10" i="4"/>
  <c r="F6" i="4"/>
  <c r="F8" i="4" s="1"/>
  <c r="G11" i="4" l="1"/>
  <c r="F11" i="4"/>
  <c r="H29" i="4"/>
  <c r="H30" i="4" s="1"/>
  <c r="H31" i="4" s="1"/>
  <c r="G29" i="4"/>
  <c r="G30" i="4" s="1"/>
  <c r="G31" i="4" s="1"/>
  <c r="F29" i="4"/>
  <c r="F30" i="4" s="1"/>
  <c r="F31" i="4" s="1"/>
  <c r="E29" i="4"/>
  <c r="E30" i="4" s="1"/>
  <c r="E31" i="4" s="1"/>
  <c r="D29" i="4"/>
  <c r="D30" i="4" s="1"/>
  <c r="D31" i="4" s="1"/>
  <c r="H23" i="4"/>
  <c r="H24" i="4" s="1"/>
  <c r="G23" i="4"/>
  <c r="G24" i="4" s="1"/>
  <c r="F23" i="4"/>
  <c r="F24" i="4" s="1"/>
  <c r="E23" i="4"/>
  <c r="E24" i="4" s="1"/>
  <c r="D23" i="4"/>
  <c r="D24" i="4" s="1"/>
  <c r="F18" i="4"/>
  <c r="H17" i="4"/>
  <c r="H18" i="4" s="1"/>
  <c r="G17" i="4"/>
  <c r="G18" i="4" s="1"/>
  <c r="F17" i="4"/>
  <c r="E17" i="4"/>
  <c r="E18" i="4" s="1"/>
  <c r="D17" i="4"/>
  <c r="D18" i="4" s="1"/>
  <c r="E11" i="4"/>
  <c r="E10" i="4"/>
  <c r="E6" i="4"/>
  <c r="E8" i="4" s="1"/>
  <c r="O14" i="2" l="1"/>
  <c r="Q15" i="2"/>
  <c r="E8" i="2" l="1"/>
  <c r="F8" i="2" s="1"/>
  <c r="F5" i="2"/>
  <c r="G7" i="1" l="1"/>
  <c r="G6" i="1"/>
</calcChain>
</file>

<file path=xl/sharedStrings.xml><?xml version="1.0" encoding="utf-8"?>
<sst xmlns="http://schemas.openxmlformats.org/spreadsheetml/2006/main" count="419" uniqueCount="209">
  <si>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</si>
  <si>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</si>
  <si>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</si>
  <si>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</si>
  <si>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</si>
  <si>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</si>
  <si>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</si>
  <si>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</si>
  <si>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</si>
  <si>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</si>
  <si>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</si>
  <si>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</si>
  <si>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</si>
  <si>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</si>
  <si>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</si>
  <si>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</si>
  <si>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</si>
  <si>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</si>
  <si>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</si>
  <si>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</si>
  <si>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</si>
  <si>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</si>
  <si>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</si>
  <si>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</si>
  <si>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</si>
  <si>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</si>
  <si>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</si>
  <si>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</si>
  <si>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</si>
  <si>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</si>
  <si>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</si>
  <si>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</si>
  <si>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</si>
  <si>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</si>
  <si>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</si>
  <si>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</si>
  <si>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</si>
  <si>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</si>
  <si>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</si>
  <si>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</si>
  <si>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</si>
  <si>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</si>
  <si>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</si>
  <si>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</si>
  <si>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</si>
  <si>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</si>
  <si>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</si>
  <si>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</si>
  <si>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</si>
  <si>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</si>
  <si>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</si>
  <si>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</si>
  <si>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</si>
  <si>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</si>
  <si>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</si>
  <si>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</si>
  <si>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</si>
  <si>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</si>
  <si>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</si>
  <si>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</si>
  <si>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</si>
  <si>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</si>
  <si>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</si>
  <si>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</si>
  <si>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</si>
  <si>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</si>
  <si>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</si>
  <si>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</si>
  <si>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</si>
  <si>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</si>
  <si>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</si>
  <si>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</si>
  <si>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</si>
  <si>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</si>
  <si>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</si>
  <si>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</si>
  <si>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</si>
  <si>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</si>
  <si>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</si>
  <si>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</si>
  <si>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</si>
  <si>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</si>
  <si>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</si>
  <si>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</si>
  <si>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</si>
  <si>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</si>
  <si>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</si>
  <si>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</si>
  <si>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</si>
  <si>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</si>
  <si>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</si>
  <si>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</si>
  <si>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</si>
  <si>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</si>
  <si>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</si>
  <si>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</si>
  <si>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</si>
  <si>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</si>
  <si>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</si>
  <si>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</si>
  <si>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</si>
  <si>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</si>
  <si>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</si>
  <si>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</si>
  <si>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</si>
  <si>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</si>
  <si>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</si>
  <si>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</si>
  <si>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</si>
  <si>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</si>
  <si>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</si>
  <si>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</si>
  <si>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</si>
  <si>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</si>
  <si>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</si>
  <si>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</si>
  <si>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</si>
  <si>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</si>
  <si>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</si>
  <si>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</si>
  <si>
    <t>PN</t>
    <phoneticPr fontId="2" type="noConversion"/>
  </si>
  <si>
    <t>Open</t>
    <phoneticPr fontId="2" type="noConversion"/>
  </si>
  <si>
    <t>Operation</t>
    <phoneticPr fontId="2" type="noConversion"/>
  </si>
  <si>
    <t>Closed</t>
    <phoneticPr fontId="2" type="noConversion"/>
  </si>
  <si>
    <t>Delay  발생</t>
    <phoneticPr fontId="2" type="noConversion"/>
  </si>
  <si>
    <t>Icc[A]</t>
    <phoneticPr fontId="2" type="noConversion"/>
  </si>
  <si>
    <t>Vcc[V]</t>
    <phoneticPr fontId="2" type="noConversion"/>
  </si>
  <si>
    <t>S/V review data</t>
    <phoneticPr fontId="2" type="noConversion"/>
  </si>
  <si>
    <t>Test Data - No bias resistor</t>
    <phoneticPr fontId="2" type="noConversion"/>
  </si>
  <si>
    <t>X605SF</t>
    <phoneticPr fontId="2" type="noConversion"/>
  </si>
  <si>
    <t>912-000007-009</t>
    <phoneticPr fontId="2" type="noConversion"/>
  </si>
  <si>
    <t>Main PCB
V1.0</t>
    <phoneticPr fontId="2" type="noConversion"/>
  </si>
  <si>
    <t>Transformer PCB
V2.0</t>
    <phoneticPr fontId="2" type="noConversion"/>
  </si>
  <si>
    <t>Main PCB
V2.0</t>
    <phoneticPr fontId="2" type="noConversion"/>
  </si>
  <si>
    <t>MCU</t>
    <phoneticPr fontId="2" type="noConversion"/>
  </si>
  <si>
    <t>Status LED</t>
    <phoneticPr fontId="2" type="noConversion"/>
  </si>
  <si>
    <t>Plasma ON LED</t>
    <phoneticPr fontId="2" type="noConversion"/>
  </si>
  <si>
    <t>Power Level LED</t>
    <phoneticPr fontId="2" type="noConversion"/>
  </si>
  <si>
    <t>Transformer</t>
    <phoneticPr fontId="2" type="noConversion"/>
  </si>
  <si>
    <t>S/V</t>
    <phoneticPr fontId="2" type="noConversion"/>
  </si>
  <si>
    <t>Idle</t>
    <phoneticPr fontId="2" type="noConversion"/>
  </si>
  <si>
    <t>ON</t>
    <phoneticPr fontId="2" type="noConversion"/>
  </si>
  <si>
    <t>OFF</t>
    <phoneticPr fontId="2" type="noConversion"/>
  </si>
  <si>
    <t>Plasma On</t>
    <phoneticPr fontId="2" type="noConversion"/>
  </si>
  <si>
    <t>Current[mA]</t>
    <phoneticPr fontId="2" type="noConversion"/>
  </si>
  <si>
    <t>Status</t>
    <phoneticPr fontId="2" type="noConversion"/>
  </si>
  <si>
    <t>Battery 용량</t>
    <phoneticPr fontId="2" type="noConversion"/>
  </si>
  <si>
    <t>mAh</t>
    <phoneticPr fontId="2" type="noConversion"/>
  </si>
  <si>
    <t>Hour</t>
    <phoneticPr fontId="2" type="noConversion"/>
  </si>
  <si>
    <t>mA</t>
    <phoneticPr fontId="2" type="noConversion"/>
  </si>
  <si>
    <t>Minute</t>
    <phoneticPr fontId="2" type="noConversion"/>
  </si>
  <si>
    <t>Plasma
On</t>
    <phoneticPr fontId="2" type="noConversion"/>
  </si>
  <si>
    <t>Total</t>
    <phoneticPr fontId="2" type="noConversion"/>
  </si>
  <si>
    <t>Current
[mA]</t>
    <phoneticPr fontId="2" type="noConversion"/>
  </si>
  <si>
    <t>각  Block별  소모전류</t>
    <phoneticPr fontId="2" type="noConversion"/>
  </si>
  <si>
    <t>각 mode별 current</t>
    <phoneticPr fontId="2" type="noConversion"/>
  </si>
  <si>
    <t>Battery 용량에 따른 사용 시간</t>
    <phoneticPr fontId="2" type="noConversion"/>
  </si>
  <si>
    <t>Status LED</t>
    <phoneticPr fontId="2" type="noConversion"/>
  </si>
  <si>
    <t>Plasma LED</t>
    <phoneticPr fontId="2" type="noConversion"/>
  </si>
  <si>
    <t>Plasma Level LED</t>
    <phoneticPr fontId="2" type="noConversion"/>
  </si>
  <si>
    <t>Ω</t>
    <phoneticPr fontId="2" type="noConversion"/>
  </si>
  <si>
    <t>AWG Spec</t>
    <phoneticPr fontId="2" type="noConversion"/>
  </si>
  <si>
    <t>AWG</t>
    <phoneticPr fontId="2" type="noConversion"/>
  </si>
  <si>
    <t>허용 전류</t>
    <phoneticPr fontId="2" type="noConversion"/>
  </si>
  <si>
    <t>일반</t>
    <phoneticPr fontId="2" type="noConversion"/>
  </si>
  <si>
    <t>실리콘</t>
    <phoneticPr fontId="2" type="noConversion"/>
  </si>
  <si>
    <t>저항</t>
    <phoneticPr fontId="2" type="noConversion"/>
  </si>
  <si>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  <scheme val="minor"/>
      </rPr>
      <t>/km</t>
    </r>
    <phoneticPr fontId="2" type="noConversion"/>
  </si>
  <si>
    <t>Ω/0.1m</t>
    <phoneticPr fontId="2" type="noConversion"/>
  </si>
  <si>
    <t>전압 drop</t>
    <phoneticPr fontId="2" type="noConversion"/>
  </si>
  <si>
    <t>2.5A</t>
    <phoneticPr fontId="2" type="noConversion"/>
  </si>
  <si>
    <t>SPB605060</t>
    <phoneticPr fontId="2" type="noConversion"/>
  </si>
  <si>
    <t>Transformer Voltage</t>
    <phoneticPr fontId="2" type="noConversion"/>
  </si>
  <si>
    <t>Voltage</t>
    <phoneticPr fontId="2" type="noConversion"/>
  </si>
  <si>
    <t>Current</t>
    <phoneticPr fontId="2" type="noConversion"/>
  </si>
  <si>
    <t>Battery</t>
    <phoneticPr fontId="2" type="noConversion"/>
  </si>
  <si>
    <t>Booster</t>
    <phoneticPr fontId="2" type="noConversion"/>
  </si>
  <si>
    <t>Power</t>
    <phoneticPr fontId="2" type="noConversion"/>
  </si>
  <si>
    <t>Transformer</t>
    <phoneticPr fontId="2" type="noConversion"/>
  </si>
  <si>
    <t>1차</t>
    <phoneticPr fontId="2" type="noConversion"/>
  </si>
  <si>
    <t>2차 - 기본</t>
    <phoneticPr fontId="2" type="noConversion"/>
  </si>
  <si>
    <t>2차 total</t>
    <phoneticPr fontId="2" type="noConversion"/>
  </si>
  <si>
    <t>Output</t>
    <phoneticPr fontId="2" type="noConversion"/>
  </si>
  <si>
    <t>Ratio</t>
    <phoneticPr fontId="2" type="noConversion"/>
  </si>
  <si>
    <t>V</t>
    <phoneticPr fontId="2" type="noConversion"/>
  </si>
  <si>
    <t>W</t>
    <phoneticPr fontId="2" type="noConversion"/>
  </si>
  <si>
    <t>N1</t>
    <phoneticPr fontId="2" type="noConversion"/>
  </si>
  <si>
    <t>N2</t>
    <phoneticPr fontId="2" type="noConversion"/>
  </si>
  <si>
    <t>N1/N2</t>
    <phoneticPr fontId="2" type="noConversion"/>
  </si>
  <si>
    <t>A</t>
    <phoneticPr fontId="2" type="noConversion"/>
  </si>
  <si>
    <t>mA</t>
    <phoneticPr fontId="2" type="noConversion"/>
  </si>
  <si>
    <t>Tx1</t>
    <phoneticPr fontId="2" type="noConversion"/>
  </si>
  <si>
    <t>Tx2</t>
    <phoneticPr fontId="2" type="noConversion"/>
  </si>
  <si>
    <t>Tx3</t>
  </si>
  <si>
    <t>Unit</t>
    <phoneticPr fontId="2" type="noConversion"/>
  </si>
  <si>
    <t>Transformer Resistance</t>
    <phoneticPr fontId="2" type="noConversion"/>
  </si>
  <si>
    <t>R_N1</t>
    <phoneticPr fontId="2" type="noConversion"/>
  </si>
  <si>
    <t>R_N2</t>
    <phoneticPr fontId="2" type="noConversion"/>
  </si>
  <si>
    <t>장시간 Test 후 dead - 출력이 낮게 나옴</t>
    <phoneticPr fontId="2" type="noConversion"/>
  </si>
  <si>
    <t>Measure</t>
    <phoneticPr fontId="2" type="noConversion"/>
  </si>
  <si>
    <t>Press[MPa]</t>
    <phoneticPr fontId="2" type="noConversion"/>
  </si>
  <si>
    <t>Press Test @ Vcc=4V</t>
    <phoneticPr fontId="2" type="noConversion"/>
  </si>
  <si>
    <t>Plasma 동작범위</t>
    <phoneticPr fontId="2" type="noConversion"/>
  </si>
  <si>
    <t>R7</t>
    <phoneticPr fontId="2" type="noConversion"/>
  </si>
  <si>
    <t>R8</t>
    <phoneticPr fontId="2" type="noConversion"/>
  </si>
  <si>
    <t>V_Batt</t>
    <phoneticPr fontId="2" type="noConversion"/>
  </si>
  <si>
    <t>V_ADC</t>
    <phoneticPr fontId="2" type="noConversion"/>
  </si>
  <si>
    <t>ADC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</si>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</sst>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.0"/>
    <numFmt numFmtId="177" formatCode="0.0\ &quot;%&quot;"/>
    <numFmt numFmtId="178" formatCode="0.00000"/>
    <numFmt numFmtId="179" formatCode="0.000"/>
    <numFmt numFmtId="181" formatCode="&quot;#&quot;0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218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1" xfId="0" applyBorder="1"/>
    <xf numFmtId="176" fontId="0" fillId="0" borderId="10" xfId="0" applyNumberFormat="1" applyBorder="1"/>
    <xf numFmtId="2" fontId="0" fillId="0" borderId="11" xfId="0" applyNumberFormat="1" applyBorder="1"/>
    <xf numFmtId="176" fontId="0" fillId="0" borderId="16" xfId="0" applyNumberFormat="1" applyBorder="1"/>
    <xf numFmtId="2" fontId="0" fillId="0" borderId="17" xfId="0" applyNumberFormat="1" applyBorder="1"/>
    <xf numFmtId="176" fontId="0" fillId="35" borderId="16" xfId="0" applyNumberFormat="1" applyFill="1" applyBorder="1"/>
    <xf numFmtId="2" fontId="0" fillId="35" borderId="17" xfId="0" applyNumberFormat="1" applyFill="1" applyBorder="1"/>
    <xf numFmtId="0" fontId="0" fillId="35" borderId="17" xfId="0" applyFill="1" applyBorder="1"/>
    <xf numFmtId="0" fontId="0" fillId="35" borderId="18" xfId="0" applyFill="1" applyBorder="1"/>
    <xf numFmtId="176" fontId="0" fillId="0" borderId="13" xfId="0" applyNumberFormat="1" applyBorder="1"/>
    <xf numFmtId="2" fontId="0" fillId="0" borderId="14" xfId="0" applyNumberFormat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/>
    <xf numFmtId="0" fontId="0" fillId="36" borderId="14" xfId="0" applyFill="1" applyBorder="1" applyAlignment="1">
      <alignment horizontal="center"/>
    </xf>
    <xf numFmtId="0" fontId="0" fillId="36" borderId="15" xfId="0" applyFill="1" applyBorder="1"/>
    <xf numFmtId="0" fontId="0" fillId="36" borderId="15" xfId="0" quotePrefix="1" applyFill="1" applyBorder="1"/>
    <xf numFmtId="178" fontId="0" fillId="0" borderId="0" xfId="0" applyNumberFormat="1"/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4" borderId="34" xfId="0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0" fillId="33" borderId="33" xfId="0" applyFont="1" applyFill="1" applyBorder="1" applyAlignment="1">
      <alignment horizontal="center"/>
    </xf>
    <xf numFmtId="0" fontId="20" fillId="33" borderId="30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0" borderId="11" xfId="0" applyFont="1" applyBorder="1"/>
    <xf numFmtId="176" fontId="0" fillId="0" borderId="17" xfId="0" applyNumberFormat="1" applyBorder="1"/>
    <xf numFmtId="176" fontId="0" fillId="0" borderId="14" xfId="0" applyNumberFormat="1" applyBorder="1"/>
    <xf numFmtId="0" fontId="20" fillId="0" borderId="32" xfId="0" applyFont="1" applyBorder="1"/>
    <xf numFmtId="2" fontId="0" fillId="0" borderId="34" xfId="0" applyNumberFormat="1" applyBorder="1"/>
    <xf numFmtId="176" fontId="0" fillId="0" borderId="34" xfId="0" applyNumberFormat="1" applyBorder="1"/>
    <xf numFmtId="176" fontId="0" fillId="0" borderId="33" xfId="0" applyNumberFormat="1" applyBorder="1"/>
    <xf numFmtId="177" fontId="20" fillId="33" borderId="18" xfId="0" applyNumberFormat="1" applyFont="1" applyFill="1" applyBorder="1"/>
    <xf numFmtId="177" fontId="20" fillId="33" borderId="15" xfId="0" applyNumberFormat="1" applyFont="1" applyFill="1" applyBorder="1"/>
    <xf numFmtId="0" fontId="20" fillId="33" borderId="32" xfId="0" applyFont="1" applyFill="1" applyBorder="1"/>
    <xf numFmtId="0" fontId="20" fillId="33" borderId="11" xfId="0" applyFont="1" applyFill="1" applyBorder="1"/>
    <xf numFmtId="0" fontId="20" fillId="0" borderId="33" xfId="0" applyFont="1" applyBorder="1"/>
    <xf numFmtId="179" fontId="0" fillId="0" borderId="14" xfId="0" applyNumberFormat="1" applyBorder="1"/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5" borderId="11" xfId="0" applyFont="1" applyFill="1" applyBorder="1"/>
    <xf numFmtId="0" fontId="0" fillId="0" borderId="10" xfId="0" applyBorder="1"/>
    <xf numFmtId="0" fontId="0" fillId="0" borderId="13" xfId="0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0" fillId="0" borderId="14" xfId="0" applyNumberFormat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19" xfId="0" applyBorder="1"/>
    <xf numFmtId="0" fontId="0" fillId="0" borderId="31" xfId="0" applyBorder="1"/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0" fontId="20" fillId="33" borderId="29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0" fillId="35" borderId="16" xfId="0" applyFill="1" applyBorder="1"/>
    <xf numFmtId="0" fontId="20" fillId="35" borderId="37" xfId="0" applyFont="1" applyFill="1" applyBorder="1" applyAlignment="1">
      <alignment horizontal="center"/>
    </xf>
    <xf numFmtId="1" fontId="0" fillId="0" borderId="0" xfId="0" applyNumberFormat="1"/>
    <xf numFmtId="2" fontId="0" fillId="35" borderId="11" xfId="0" applyNumberFormat="1" applyFill="1" applyBorder="1"/>
    <xf numFmtId="2" fontId="0" fillId="0" borderId="16" xfId="0" applyNumberFormat="1" applyBorder="1"/>
    <xf numFmtId="2" fontId="0" fillId="0" borderId="17" xfId="0" applyNumberFormat="1" applyFill="1" applyBorder="1"/>
    <xf numFmtId="2" fontId="0" fillId="0" borderId="14" xfId="0" applyNumberFormat="1" applyFill="1" applyBorder="1"/>
    <xf numFmtId="2" fontId="0" fillId="35" borderId="10" xfId="0" applyNumberFormat="1" applyFill="1" applyBorder="1"/>
    <xf numFmtId="0" fontId="0" fillId="35" borderId="11" xfId="0" applyFill="1" applyBorder="1"/>
    <xf numFmtId="0" fontId="0" fillId="35" borderId="12" xfId="0" applyFill="1" applyBorder="1"/>
    <xf numFmtId="2" fontId="0" fillId="35" borderId="16" xfId="0" applyNumberFormat="1" applyFill="1" applyBorder="1"/>
    <xf numFmtId="2" fontId="20" fillId="35" borderId="16" xfId="0" applyNumberFormat="1" applyFont="1" applyFill="1" applyBorder="1"/>
    <xf numFmtId="0" fontId="20" fillId="35" borderId="17" xfId="0" applyFont="1" applyFill="1" applyBorder="1"/>
    <xf numFmtId="2" fontId="20" fillId="35" borderId="17" xfId="0" applyNumberFormat="1" applyFont="1" applyFill="1" applyBorder="1"/>
    <xf numFmtId="0" fontId="20" fillId="35" borderId="18" xfId="0" applyFont="1" applyFill="1" applyBorder="1"/>
    <xf numFmtId="0" fontId="20" fillId="0" borderId="1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2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 wrapText="1"/>
    </xf>
    <xf numFmtId="0" fontId="20" fillId="36" borderId="23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 wrapText="1"/>
    </xf>
    <xf numFmtId="0" fontId="20" fillId="36" borderId="16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32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14" xfId="0" applyFont="1" applyBorder="1"/>
    <xf numFmtId="176" fontId="0" fillId="0" borderId="25" xfId="0" applyNumberFormat="1" applyBorder="1"/>
    <xf numFmtId="0" fontId="0" fillId="0" borderId="26" xfId="0" applyBorder="1"/>
    <xf numFmtId="0" fontId="0" fillId="0" borderId="27" xfId="0" applyBorder="1"/>
    <xf numFmtId="181" fontId="20" fillId="0" borderId="20" xfId="0" applyNumberFormat="1" applyFont="1" applyBorder="1" applyAlignment="1">
      <alignment horizontal="center"/>
    </xf>
    <xf numFmtId="181" fontId="20" fillId="0" borderId="21" xfId="0" applyNumberFormat="1" applyFont="1" applyBorder="1" applyAlignment="1">
      <alignment horizontal="center"/>
    </xf>
    <xf numFmtId="181" fontId="20" fillId="0" borderId="39" xfId="0" applyNumberFormat="1" applyFont="1" applyBorder="1" applyAlignment="1">
      <alignment horizontal="center"/>
    </xf>
    <xf numFmtId="0" fontId="0" fillId="0" borderId="40" xfId="0" applyBorder="1"/>
    <xf numFmtId="0" fontId="0" fillId="0" borderId="34" xfId="0" applyBorder="1"/>
    <xf numFmtId="0" fontId="0" fillId="0" borderId="33" xfId="0" applyBorder="1"/>
    <xf numFmtId="1" fontId="0" fillId="0" borderId="27" xfId="0" applyNumberFormat="1" applyBorder="1"/>
    <xf numFmtId="1" fontId="0" fillId="0" borderId="18" xfId="0" applyNumberFormat="1" applyBorder="1"/>
    <xf numFmtId="1" fontId="0" fillId="0" borderId="15" xfId="0" applyNumberFormat="1" applyBorder="1"/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49</xdr:row>
      <xdr:rowOff>152400</xdr:rowOff>
    </xdr:from>
    <xdr:to>
      <xdr:col>11</xdr:col>
      <xdr:colOff>3344069</xdr:colOff>
      <xdr:row>80</xdr:row>
      <xdr:rowOff>143782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06299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2</xdr:row>
      <xdr:rowOff>152400</xdr:rowOff>
    </xdr:from>
    <xdr:to>
      <xdr:col>22</xdr:col>
      <xdr:colOff>333375</xdr:colOff>
      <xdr:row>23</xdr:row>
      <xdr:rowOff>95250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571500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I33" sqref="I33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61</v>
      </c>
      <c r="I2" s="2" t="s">
        <v>62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47</v>
      </c>
      <c r="J3" s="17" t="s">
        <v>38</v>
      </c>
      <c r="K3" s="17" t="s">
        <v>39</v>
      </c>
      <c r="L3" s="24" t="s">
        <v>46</v>
      </c>
    </row>
    <row r="4" spans="2:12" x14ac:dyDescent="0.3">
      <c r="B4" s="167" t="s">
        <v>131</v>
      </c>
      <c r="C4" s="76">
        <v>1</v>
      </c>
      <c r="D4" s="77" t="s">
        <v>24</v>
      </c>
      <c r="E4" s="174" t="s">
        <v>26</v>
      </c>
      <c r="F4" s="36">
        <v>1</v>
      </c>
      <c r="G4" s="4" t="s">
        <v>24</v>
      </c>
      <c r="I4" s="34" t="s">
        <v>23</v>
      </c>
      <c r="J4" s="3" t="s">
        <v>57</v>
      </c>
      <c r="K4" s="3" t="s">
        <v>42</v>
      </c>
      <c r="L4" s="4" t="s">
        <v>58</v>
      </c>
    </row>
    <row r="5" spans="2:12" x14ac:dyDescent="0.3">
      <c r="B5" s="168"/>
      <c r="C5" s="78">
        <v>2</v>
      </c>
      <c r="D5" s="79" t="s">
        <v>30</v>
      </c>
      <c r="E5" s="175"/>
      <c r="F5" s="32">
        <v>2</v>
      </c>
      <c r="G5" s="6" t="s">
        <v>30</v>
      </c>
      <c r="I5" s="162" t="s">
        <v>48</v>
      </c>
      <c r="J5" s="38" t="s">
        <v>59</v>
      </c>
      <c r="K5" s="5" t="s">
        <v>42</v>
      </c>
      <c r="L5" s="37" t="s">
        <v>60</v>
      </c>
    </row>
    <row r="6" spans="2:12" ht="17.25" thickBot="1" x14ac:dyDescent="0.35">
      <c r="B6" s="169"/>
      <c r="C6" s="80">
        <v>3</v>
      </c>
      <c r="D6" s="81" t="s">
        <v>31</v>
      </c>
      <c r="E6" s="176"/>
      <c r="F6" s="19">
        <v>3</v>
      </c>
      <c r="G6" s="8" t="s">
        <v>31</v>
      </c>
      <c r="I6" s="162"/>
      <c r="J6" s="42" t="s">
        <v>55</v>
      </c>
      <c r="K6" s="40" t="s">
        <v>41</v>
      </c>
      <c r="L6" s="37" t="s">
        <v>56</v>
      </c>
    </row>
    <row r="7" spans="2:12" ht="17.25" thickBot="1" x14ac:dyDescent="0.35">
      <c r="I7" s="162"/>
      <c r="J7" s="41" t="s">
        <v>52</v>
      </c>
      <c r="K7" s="5"/>
      <c r="L7" s="37" t="s">
        <v>53</v>
      </c>
    </row>
    <row r="8" spans="2:12" ht="17.25" thickBot="1" x14ac:dyDescent="0.35">
      <c r="B8" s="33"/>
      <c r="C8" s="17" t="s">
        <v>25</v>
      </c>
      <c r="D8" s="24" t="s">
        <v>29</v>
      </c>
      <c r="E8" s="33"/>
      <c r="F8" s="17" t="s">
        <v>25</v>
      </c>
      <c r="G8" s="24" t="s">
        <v>29</v>
      </c>
      <c r="I8" s="163"/>
      <c r="J8" s="7" t="s">
        <v>26</v>
      </c>
      <c r="K8" s="7"/>
      <c r="L8" s="8"/>
    </row>
    <row r="9" spans="2:12" x14ac:dyDescent="0.3">
      <c r="B9" s="178" t="s">
        <v>133</v>
      </c>
      <c r="C9" s="36">
        <v>3</v>
      </c>
      <c r="D9" s="50" t="s">
        <v>24</v>
      </c>
      <c r="E9" s="174" t="s">
        <v>7</v>
      </c>
      <c r="F9" s="36">
        <v>1</v>
      </c>
      <c r="G9" s="50" t="s">
        <v>24</v>
      </c>
      <c r="I9" s="15"/>
      <c r="J9" s="9"/>
      <c r="K9" s="9"/>
      <c r="L9" s="9"/>
    </row>
    <row r="10" spans="2:12" ht="17.25" thickBot="1" x14ac:dyDescent="0.35">
      <c r="B10" s="175"/>
      <c r="C10" s="32">
        <v>2</v>
      </c>
      <c r="D10" s="51" t="s">
        <v>30</v>
      </c>
      <c r="E10" s="175"/>
      <c r="F10" s="32">
        <v>2</v>
      </c>
      <c r="G10" s="51" t="s">
        <v>30</v>
      </c>
      <c r="I10" s="2" t="s">
        <v>62</v>
      </c>
    </row>
    <row r="11" spans="2:12" ht="17.25" thickBot="1" x14ac:dyDescent="0.35">
      <c r="B11" s="176"/>
      <c r="C11" s="19">
        <v>1</v>
      </c>
      <c r="D11" s="52" t="s">
        <v>31</v>
      </c>
      <c r="E11" s="176"/>
      <c r="F11" s="19">
        <v>3</v>
      </c>
      <c r="G11" s="52" t="s">
        <v>31</v>
      </c>
      <c r="I11" s="28" t="s">
        <v>47</v>
      </c>
      <c r="J11" s="17" t="s">
        <v>38</v>
      </c>
      <c r="K11" s="17" t="s">
        <v>39</v>
      </c>
      <c r="L11" s="24" t="s">
        <v>46</v>
      </c>
    </row>
    <row r="12" spans="2:12" x14ac:dyDescent="0.3">
      <c r="I12" s="34" t="s">
        <v>23</v>
      </c>
      <c r="J12" s="3" t="s">
        <v>44</v>
      </c>
      <c r="K12" s="3" t="s">
        <v>42</v>
      </c>
      <c r="L12" s="4" t="s">
        <v>45</v>
      </c>
    </row>
    <row r="13" spans="2:12" x14ac:dyDescent="0.3">
      <c r="I13" s="162" t="s">
        <v>48</v>
      </c>
      <c r="J13" s="30" t="s">
        <v>50</v>
      </c>
      <c r="K13" s="5" t="s">
        <v>42</v>
      </c>
      <c r="L13" s="37" t="s">
        <v>49</v>
      </c>
    </row>
    <row r="14" spans="2:12" x14ac:dyDescent="0.3">
      <c r="B14" s="11" t="s">
        <v>27</v>
      </c>
      <c r="I14" s="162"/>
      <c r="J14" s="41" t="s">
        <v>55</v>
      </c>
      <c r="K14" s="5" t="s">
        <v>42</v>
      </c>
      <c r="L14" s="37" t="s">
        <v>56</v>
      </c>
    </row>
    <row r="15" spans="2:12" ht="17.25" thickBot="1" x14ac:dyDescent="0.35">
      <c r="B15" s="11" t="s">
        <v>61</v>
      </c>
      <c r="I15" s="162"/>
      <c r="J15" s="41" t="s">
        <v>52</v>
      </c>
      <c r="K15" s="5"/>
      <c r="L15" s="37" t="s">
        <v>53</v>
      </c>
    </row>
    <row r="16" spans="2:12" ht="17.25" thickBot="1" x14ac:dyDescent="0.35">
      <c r="B16" s="33"/>
      <c r="C16" s="17" t="s">
        <v>25</v>
      </c>
      <c r="D16" s="24" t="s">
        <v>29</v>
      </c>
      <c r="E16" s="33"/>
      <c r="F16" s="17" t="s">
        <v>25</v>
      </c>
      <c r="G16" s="24" t="s">
        <v>29</v>
      </c>
      <c r="I16" s="162"/>
      <c r="J16" s="41" t="s">
        <v>55</v>
      </c>
      <c r="K16" s="5" t="s">
        <v>42</v>
      </c>
      <c r="L16" s="37" t="s">
        <v>56</v>
      </c>
    </row>
    <row r="17" spans="2:12" x14ac:dyDescent="0.3">
      <c r="B17" s="170" t="s">
        <v>131</v>
      </c>
      <c r="C17" s="76">
        <v>1</v>
      </c>
      <c r="D17" s="77" t="s">
        <v>32</v>
      </c>
      <c r="E17" s="164" t="s">
        <v>37</v>
      </c>
      <c r="F17" s="36">
        <v>1</v>
      </c>
      <c r="G17" s="4" t="s">
        <v>32</v>
      </c>
      <c r="I17" s="162"/>
      <c r="J17" s="39" t="s">
        <v>51</v>
      </c>
      <c r="K17" s="5" t="s">
        <v>42</v>
      </c>
      <c r="L17" s="37" t="s">
        <v>54</v>
      </c>
    </row>
    <row r="18" spans="2:12" ht="17.25" thickBot="1" x14ac:dyDescent="0.35">
      <c r="B18" s="171"/>
      <c r="C18" s="78">
        <v>2</v>
      </c>
      <c r="D18" s="79" t="s">
        <v>24</v>
      </c>
      <c r="E18" s="165"/>
      <c r="F18" s="32">
        <v>2</v>
      </c>
      <c r="G18" s="6" t="s">
        <v>24</v>
      </c>
      <c r="I18" s="18" t="s">
        <v>27</v>
      </c>
      <c r="J18" s="7" t="s">
        <v>40</v>
      </c>
      <c r="K18" s="7" t="s">
        <v>42</v>
      </c>
      <c r="L18" s="8" t="s">
        <v>43</v>
      </c>
    </row>
    <row r="19" spans="2:12" x14ac:dyDescent="0.3">
      <c r="B19" s="171"/>
      <c r="C19" s="78">
        <v>3</v>
      </c>
      <c r="D19" s="79" t="s">
        <v>28</v>
      </c>
      <c r="E19" s="173" t="s">
        <v>132</v>
      </c>
      <c r="F19" s="32">
        <v>1</v>
      </c>
      <c r="G19" s="6" t="s">
        <v>28</v>
      </c>
    </row>
    <row r="20" spans="2:12" x14ac:dyDescent="0.3">
      <c r="B20" s="171"/>
      <c r="C20" s="78">
        <v>4</v>
      </c>
      <c r="D20" s="79" t="s">
        <v>24</v>
      </c>
      <c r="E20" s="165"/>
      <c r="F20" s="32">
        <v>2</v>
      </c>
      <c r="G20" s="6" t="s">
        <v>24</v>
      </c>
    </row>
    <row r="21" spans="2:12" ht="17.25" thickBot="1" x14ac:dyDescent="0.35">
      <c r="B21" s="171"/>
      <c r="C21" s="78">
        <v>5</v>
      </c>
      <c r="D21" s="79" t="s">
        <v>33</v>
      </c>
      <c r="E21" s="165"/>
      <c r="F21" s="32">
        <v>3</v>
      </c>
      <c r="G21" s="6" t="s">
        <v>33</v>
      </c>
      <c r="I21" s="2" t="s">
        <v>62</v>
      </c>
    </row>
    <row r="22" spans="2:12" ht="17.25" thickBot="1" x14ac:dyDescent="0.35">
      <c r="B22" s="171"/>
      <c r="C22" s="78">
        <v>6</v>
      </c>
      <c r="D22" s="79" t="s">
        <v>34</v>
      </c>
      <c r="E22" s="165"/>
      <c r="F22" s="32">
        <v>4</v>
      </c>
      <c r="G22" s="6" t="s">
        <v>34</v>
      </c>
      <c r="I22" s="28" t="s">
        <v>47</v>
      </c>
      <c r="J22" s="17" t="s">
        <v>38</v>
      </c>
      <c r="K22" s="17" t="s">
        <v>39</v>
      </c>
      <c r="L22" s="24" t="s">
        <v>46</v>
      </c>
    </row>
    <row r="23" spans="2:12" ht="17.25" thickBot="1" x14ac:dyDescent="0.35">
      <c r="B23" s="172"/>
      <c r="C23" s="80">
        <v>7</v>
      </c>
      <c r="D23" s="82" t="s">
        <v>35</v>
      </c>
      <c r="E23" s="166"/>
      <c r="F23" s="19">
        <v>5</v>
      </c>
      <c r="G23" s="10" t="s">
        <v>35</v>
      </c>
      <c r="I23" s="34" t="s">
        <v>23</v>
      </c>
      <c r="J23" s="3" t="s">
        <v>70</v>
      </c>
      <c r="K23" s="3"/>
      <c r="L23" s="4" t="s">
        <v>71</v>
      </c>
    </row>
    <row r="24" spans="2:12" ht="17.25" thickBot="1" x14ac:dyDescent="0.35">
      <c r="I24" s="162" t="s">
        <v>48</v>
      </c>
      <c r="J24" s="43" t="s">
        <v>72</v>
      </c>
      <c r="K24" s="44" t="s">
        <v>73</v>
      </c>
      <c r="L24" s="37" t="s">
        <v>74</v>
      </c>
    </row>
    <row r="25" spans="2:12" ht="17.25" thickBot="1" x14ac:dyDescent="0.35">
      <c r="B25" s="33"/>
      <c r="C25" s="17" t="s">
        <v>25</v>
      </c>
      <c r="D25" s="24" t="s">
        <v>29</v>
      </c>
      <c r="E25" s="33"/>
      <c r="F25" s="17" t="s">
        <v>25</v>
      </c>
      <c r="G25" s="24" t="s">
        <v>29</v>
      </c>
      <c r="I25" s="162"/>
      <c r="J25" s="44" t="s">
        <v>75</v>
      </c>
      <c r="K25" s="5"/>
      <c r="L25" s="29" t="s">
        <v>76</v>
      </c>
    </row>
    <row r="26" spans="2:12" ht="17.25" thickBot="1" x14ac:dyDescent="0.35">
      <c r="B26" s="177" t="s">
        <v>133</v>
      </c>
      <c r="C26" s="36">
        <v>7</v>
      </c>
      <c r="D26" s="50" t="s">
        <v>32</v>
      </c>
      <c r="E26" s="164" t="s">
        <v>37</v>
      </c>
      <c r="F26" s="36">
        <v>1</v>
      </c>
      <c r="G26" s="50" t="s">
        <v>32</v>
      </c>
      <c r="I26" s="163"/>
      <c r="J26" s="7" t="s">
        <v>78</v>
      </c>
      <c r="K26" s="7"/>
      <c r="L26" s="14" t="s">
        <v>77</v>
      </c>
    </row>
    <row r="27" spans="2:12" x14ac:dyDescent="0.3">
      <c r="B27" s="165"/>
      <c r="C27" s="32">
        <v>6</v>
      </c>
      <c r="D27" s="51" t="s">
        <v>24</v>
      </c>
      <c r="E27" s="165"/>
      <c r="F27" s="32">
        <v>2</v>
      </c>
      <c r="G27" s="51" t="s">
        <v>24</v>
      </c>
    </row>
    <row r="28" spans="2:12" x14ac:dyDescent="0.3">
      <c r="B28" s="165"/>
      <c r="C28" s="32">
        <v>5</v>
      </c>
      <c r="D28" s="51" t="s">
        <v>28</v>
      </c>
      <c r="E28" s="173" t="s">
        <v>132</v>
      </c>
      <c r="F28" s="32">
        <v>1</v>
      </c>
      <c r="G28" s="51" t="s">
        <v>28</v>
      </c>
    </row>
    <row r="29" spans="2:12" x14ac:dyDescent="0.3">
      <c r="B29" s="165"/>
      <c r="C29" s="32">
        <v>4</v>
      </c>
      <c r="D29" s="51" t="s">
        <v>24</v>
      </c>
      <c r="E29" s="165"/>
      <c r="F29" s="32">
        <v>2</v>
      </c>
      <c r="G29" s="51" t="s">
        <v>24</v>
      </c>
    </row>
    <row r="30" spans="2:12" x14ac:dyDescent="0.3">
      <c r="B30" s="165"/>
      <c r="C30" s="32">
        <v>3</v>
      </c>
      <c r="D30" s="51" t="s">
        <v>33</v>
      </c>
      <c r="E30" s="165"/>
      <c r="F30" s="32">
        <v>3</v>
      </c>
      <c r="G30" s="51" t="s">
        <v>33</v>
      </c>
    </row>
    <row r="31" spans="2:12" x14ac:dyDescent="0.3">
      <c r="B31" s="165"/>
      <c r="C31" s="32">
        <v>2</v>
      </c>
      <c r="D31" s="51" t="s">
        <v>34</v>
      </c>
      <c r="E31" s="165"/>
      <c r="F31" s="32">
        <v>4</v>
      </c>
      <c r="G31" s="51" t="s">
        <v>34</v>
      </c>
    </row>
    <row r="32" spans="2:12" ht="17.25" thickBot="1" x14ac:dyDescent="0.35">
      <c r="B32" s="166"/>
      <c r="C32" s="19">
        <v>1</v>
      </c>
      <c r="D32" s="10" t="s">
        <v>35</v>
      </c>
      <c r="E32" s="166"/>
      <c r="F32" s="19">
        <v>5</v>
      </c>
      <c r="G32" s="10" t="s">
        <v>35</v>
      </c>
    </row>
    <row r="35" spans="2:7" x14ac:dyDescent="0.3">
      <c r="B35" s="11" t="s">
        <v>63</v>
      </c>
    </row>
    <row r="36" spans="2:7" ht="17.25" thickBot="1" x14ac:dyDescent="0.35">
      <c r="B36" s="11" t="s">
        <v>61</v>
      </c>
    </row>
    <row r="37" spans="2:7" ht="17.25" thickBot="1" x14ac:dyDescent="0.35">
      <c r="B37" s="33"/>
      <c r="C37" s="17" t="s">
        <v>25</v>
      </c>
      <c r="D37" s="24" t="s">
        <v>29</v>
      </c>
      <c r="E37" s="33"/>
      <c r="F37" s="17" t="s">
        <v>25</v>
      </c>
      <c r="G37" s="24" t="s">
        <v>29</v>
      </c>
    </row>
    <row r="38" spans="2:7" x14ac:dyDescent="0.3">
      <c r="B38" s="164" t="s">
        <v>36</v>
      </c>
      <c r="C38" s="36">
        <v>1</v>
      </c>
      <c r="D38" s="4" t="s">
        <v>66</v>
      </c>
      <c r="E38" s="25"/>
      <c r="F38" s="20"/>
      <c r="G38" s="13"/>
    </row>
    <row r="39" spans="2:7" x14ac:dyDescent="0.3">
      <c r="B39" s="165"/>
      <c r="C39" s="32">
        <v>2</v>
      </c>
      <c r="D39" s="6" t="s">
        <v>65</v>
      </c>
      <c r="E39" s="16"/>
      <c r="F39" s="26"/>
      <c r="G39" s="21"/>
    </row>
    <row r="40" spans="2:7" x14ac:dyDescent="0.3">
      <c r="B40" s="165"/>
      <c r="C40" s="32">
        <v>3</v>
      </c>
      <c r="D40" s="6" t="s">
        <v>68</v>
      </c>
      <c r="E40" s="165" t="s">
        <v>69</v>
      </c>
      <c r="F40" s="32">
        <v>1</v>
      </c>
      <c r="G40" s="6" t="s">
        <v>68</v>
      </c>
    </row>
    <row r="41" spans="2:7" x14ac:dyDescent="0.3">
      <c r="B41" s="165"/>
      <c r="C41" s="32">
        <v>4</v>
      </c>
      <c r="D41" s="6" t="s">
        <v>67</v>
      </c>
      <c r="E41" s="165"/>
      <c r="F41" s="32">
        <v>2</v>
      </c>
      <c r="G41" s="6" t="s">
        <v>67</v>
      </c>
    </row>
    <row r="42" spans="2:7" x14ac:dyDescent="0.3">
      <c r="B42" s="165"/>
      <c r="C42" s="32">
        <v>5</v>
      </c>
      <c r="D42" s="6" t="s">
        <v>66</v>
      </c>
      <c r="E42" s="22"/>
      <c r="F42" s="23"/>
      <c r="G42" s="35"/>
    </row>
    <row r="43" spans="2:7" x14ac:dyDescent="0.3">
      <c r="B43" s="165"/>
      <c r="C43" s="32">
        <v>6</v>
      </c>
      <c r="D43" s="6" t="s">
        <v>64</v>
      </c>
      <c r="E43" s="22"/>
      <c r="F43" s="26"/>
      <c r="G43" s="21"/>
    </row>
    <row r="44" spans="2:7" ht="17.25" thickBot="1" x14ac:dyDescent="0.35">
      <c r="B44" s="166"/>
      <c r="C44" s="19">
        <v>7</v>
      </c>
      <c r="D44" s="10" t="s">
        <v>64</v>
      </c>
      <c r="E44" s="12"/>
      <c r="F44" s="31"/>
      <c r="G44" s="27"/>
    </row>
    <row r="47" spans="2:7" x14ac:dyDescent="0.3">
      <c r="B47" s="11" t="s">
        <v>79</v>
      </c>
    </row>
    <row r="48" spans="2:7" ht="17.25" thickBot="1" x14ac:dyDescent="0.35">
      <c r="B48" s="11" t="s">
        <v>61</v>
      </c>
    </row>
    <row r="49" spans="2:7" ht="17.25" thickBot="1" x14ac:dyDescent="0.35">
      <c r="B49" s="33"/>
      <c r="C49" s="17" t="s">
        <v>25</v>
      </c>
      <c r="D49" s="24" t="s">
        <v>29</v>
      </c>
      <c r="E49" s="33"/>
      <c r="F49" s="17" t="s">
        <v>25</v>
      </c>
      <c r="G49" s="24" t="s">
        <v>29</v>
      </c>
    </row>
    <row r="50" spans="2:7" x14ac:dyDescent="0.3">
      <c r="B50" s="164" t="s">
        <v>36</v>
      </c>
      <c r="C50" s="36">
        <v>1</v>
      </c>
      <c r="D50" s="4" t="s">
        <v>80</v>
      </c>
      <c r="E50" s="164" t="s">
        <v>84</v>
      </c>
      <c r="F50" s="36" t="s">
        <v>85</v>
      </c>
      <c r="G50" s="4" t="s">
        <v>86</v>
      </c>
    </row>
    <row r="51" spans="2:7" x14ac:dyDescent="0.3">
      <c r="B51" s="165"/>
      <c r="C51" s="32">
        <v>2</v>
      </c>
      <c r="D51" s="6" t="s">
        <v>81</v>
      </c>
      <c r="E51" s="165"/>
      <c r="F51" s="32">
        <v>7</v>
      </c>
      <c r="G51" s="6" t="s">
        <v>81</v>
      </c>
    </row>
    <row r="52" spans="2:7" x14ac:dyDescent="0.3">
      <c r="B52" s="165"/>
      <c r="C52" s="32">
        <v>3</v>
      </c>
      <c r="D52" s="6" t="s">
        <v>82</v>
      </c>
      <c r="E52" s="165"/>
      <c r="F52" s="32">
        <v>9</v>
      </c>
      <c r="G52" s="6" t="s">
        <v>82</v>
      </c>
    </row>
    <row r="53" spans="2:7" x14ac:dyDescent="0.3">
      <c r="B53" s="165"/>
      <c r="C53" s="32">
        <v>4</v>
      </c>
      <c r="D53" s="6" t="s">
        <v>83</v>
      </c>
      <c r="E53" s="165"/>
      <c r="F53" s="32">
        <v>3</v>
      </c>
      <c r="G53" s="6" t="s">
        <v>24</v>
      </c>
    </row>
    <row r="54" spans="2:7" ht="17.25" thickBot="1" x14ac:dyDescent="0.35">
      <c r="B54" s="166"/>
      <c r="C54" s="19">
        <v>5</v>
      </c>
      <c r="D54" s="8" t="s">
        <v>24</v>
      </c>
      <c r="E54" s="166"/>
      <c r="F54" s="19">
        <v>4</v>
      </c>
      <c r="G54" s="8" t="s">
        <v>24</v>
      </c>
    </row>
  </sheetData>
  <mergeCells count="17">
    <mergeCell ref="B50:B54"/>
    <mergeCell ref="E50:E54"/>
    <mergeCell ref="I5:I8"/>
    <mergeCell ref="I13:I17"/>
    <mergeCell ref="B38:B44"/>
    <mergeCell ref="E40:E41"/>
    <mergeCell ref="I24:I26"/>
    <mergeCell ref="B4:B6"/>
    <mergeCell ref="B17:B23"/>
    <mergeCell ref="E19:E23"/>
    <mergeCell ref="E17:E18"/>
    <mergeCell ref="E4:E6"/>
    <mergeCell ref="B26:B32"/>
    <mergeCell ref="E26:E27"/>
    <mergeCell ref="E28:E32"/>
    <mergeCell ref="B9:B11"/>
    <mergeCell ref="E9:E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I24" sqref="I24"/>
    </sheetView>
  </sheetViews>
  <sheetFormatPr defaultRowHeight="16.5" x14ac:dyDescent="0.3"/>
  <cols>
    <col min="8" max="8" width="15" customWidth="1"/>
  </cols>
  <sheetData>
    <row r="3" spans="2:8" x14ac:dyDescent="0.3">
      <c r="B3" t="s">
        <v>0</v>
      </c>
    </row>
    <row r="4" spans="2:8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8" s="45" customFormat="1" x14ac:dyDescent="0.3">
      <c r="C5" s="45">
        <v>2000</v>
      </c>
      <c r="D5" s="45">
        <v>50</v>
      </c>
      <c r="E5" s="45">
        <v>60</v>
      </c>
      <c r="F5" s="45">
        <v>6</v>
      </c>
      <c r="G5" s="45">
        <f>D5*E5*F5</f>
        <v>18000</v>
      </c>
      <c r="H5" s="45" t="s">
        <v>171</v>
      </c>
    </row>
    <row r="6" spans="2:8" x14ac:dyDescent="0.3">
      <c r="C6">
        <v>750</v>
      </c>
      <c r="D6">
        <v>48</v>
      </c>
      <c r="E6">
        <v>45</v>
      </c>
      <c r="F6">
        <v>3</v>
      </c>
      <c r="G6">
        <f>D6*E6*F6</f>
        <v>6480</v>
      </c>
    </row>
    <row r="7" spans="2:8" x14ac:dyDescent="0.3">
      <c r="D7">
        <v>20</v>
      </c>
      <c r="E7">
        <v>90</v>
      </c>
      <c r="F7">
        <v>10</v>
      </c>
      <c r="G7">
        <f>D7*E7*F7</f>
        <v>18000</v>
      </c>
    </row>
    <row r="8" spans="2:8" x14ac:dyDescent="0.3">
      <c r="D8">
        <v>32</v>
      </c>
      <c r="E8">
        <v>51</v>
      </c>
      <c r="F8">
        <v>13</v>
      </c>
      <c r="G8" s="45">
        <f>D8*E8*F8</f>
        <v>21216</v>
      </c>
    </row>
    <row r="12" spans="2:8" x14ac:dyDescent="0.3">
      <c r="D12" t="s">
        <v>1</v>
      </c>
      <c r="E12" t="s">
        <v>2</v>
      </c>
      <c r="F12" t="s">
        <v>3</v>
      </c>
    </row>
    <row r="13" spans="2:8" x14ac:dyDescent="0.3">
      <c r="C13" t="s">
        <v>6</v>
      </c>
      <c r="D13">
        <v>24</v>
      </c>
      <c r="E13">
        <v>68</v>
      </c>
      <c r="F13">
        <v>1</v>
      </c>
    </row>
    <row r="14" spans="2:8" x14ac:dyDescent="0.3">
      <c r="C14" t="s">
        <v>7</v>
      </c>
      <c r="D14">
        <v>20</v>
      </c>
      <c r="E14">
        <v>90</v>
      </c>
      <c r="F14">
        <v>10</v>
      </c>
    </row>
    <row r="15" spans="2:8" x14ac:dyDescent="0.3">
      <c r="B15" t="s">
        <v>12</v>
      </c>
      <c r="C15" t="s">
        <v>13</v>
      </c>
      <c r="D15">
        <v>30</v>
      </c>
      <c r="E15">
        <v>100</v>
      </c>
      <c r="F15">
        <v>30</v>
      </c>
    </row>
    <row r="16" spans="2:8" x14ac:dyDescent="0.3">
      <c r="C16" t="s">
        <v>14</v>
      </c>
      <c r="D16">
        <v>30</v>
      </c>
      <c r="E16">
        <v>100</v>
      </c>
      <c r="F16">
        <v>30</v>
      </c>
    </row>
    <row r="18" spans="3:6" x14ac:dyDescent="0.3">
      <c r="C18" t="s">
        <v>8</v>
      </c>
    </row>
    <row r="19" spans="3:6" x14ac:dyDescent="0.3">
      <c r="D19" t="s">
        <v>9</v>
      </c>
      <c r="E19">
        <v>4</v>
      </c>
      <c r="F19" t="s">
        <v>11</v>
      </c>
    </row>
    <row r="20" spans="3:6" x14ac:dyDescent="0.3">
      <c r="D20" t="s">
        <v>10</v>
      </c>
      <c r="E20">
        <v>9</v>
      </c>
      <c r="F20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M30" sqref="M30"/>
    </sheetView>
  </sheetViews>
  <sheetFormatPr defaultRowHeight="16.5" x14ac:dyDescent="0.3"/>
  <cols>
    <col min="1" max="1" width="9" style="45"/>
    <col min="2" max="2" width="6.25" customWidth="1"/>
    <col min="3" max="3" width="13" style="45" bestFit="1" customWidth="1"/>
    <col min="4" max="4" width="9.875" bestFit="1" customWidth="1"/>
    <col min="6" max="7" width="9" style="45"/>
    <col min="10" max="10" width="5.125" customWidth="1"/>
    <col min="12" max="12" width="9.625" customWidth="1"/>
    <col min="13" max="13" width="9.625" style="45" customWidth="1"/>
    <col min="14" max="14" width="12.25" style="45" bestFit="1" customWidth="1"/>
    <col min="15" max="15" width="13" customWidth="1"/>
    <col min="16" max="16" width="12.25" style="45" bestFit="1" customWidth="1"/>
    <col min="17" max="17" width="9" customWidth="1"/>
    <col min="18" max="18" width="12.25" bestFit="1" customWidth="1"/>
  </cols>
  <sheetData>
    <row r="3" spans="2:18" ht="17.25" thickBot="1" x14ac:dyDescent="0.35">
      <c r="B3" s="46" t="s">
        <v>103</v>
      </c>
      <c r="L3" s="46" t="s">
        <v>154</v>
      </c>
    </row>
    <row r="4" spans="2:18" x14ac:dyDescent="0.3">
      <c r="C4" s="179" t="s">
        <v>100</v>
      </c>
      <c r="D4" s="47" t="s">
        <v>95</v>
      </c>
      <c r="E4" s="47">
        <v>4</v>
      </c>
      <c r="F4" s="61">
        <v>4</v>
      </c>
      <c r="G4" s="61">
        <v>4</v>
      </c>
      <c r="H4" s="119" t="s">
        <v>96</v>
      </c>
      <c r="L4" s="194"/>
      <c r="M4" s="195"/>
      <c r="N4" s="192" t="s">
        <v>153</v>
      </c>
      <c r="O4" s="184" t="s">
        <v>140</v>
      </c>
      <c r="P4" s="185"/>
      <c r="Q4" s="182" t="s">
        <v>143</v>
      </c>
      <c r="R4" s="183"/>
    </row>
    <row r="5" spans="2:18" ht="17.25" thickBot="1" x14ac:dyDescent="0.35">
      <c r="C5" s="180"/>
      <c r="D5" s="48" t="s">
        <v>97</v>
      </c>
      <c r="E5" s="48">
        <v>2</v>
      </c>
      <c r="F5" s="62">
        <v>2.5</v>
      </c>
      <c r="G5" s="62">
        <v>2.5</v>
      </c>
      <c r="H5" s="120" t="s">
        <v>98</v>
      </c>
      <c r="L5" s="196"/>
      <c r="M5" s="197"/>
      <c r="N5" s="193"/>
      <c r="O5" s="102" t="s">
        <v>145</v>
      </c>
      <c r="P5" s="103" t="s">
        <v>144</v>
      </c>
      <c r="Q5" s="104" t="s">
        <v>145</v>
      </c>
      <c r="R5" s="105" t="s">
        <v>144</v>
      </c>
    </row>
    <row r="6" spans="2:18" ht="17.25" thickBot="1" x14ac:dyDescent="0.35">
      <c r="C6" s="181"/>
      <c r="D6" s="49" t="s">
        <v>99</v>
      </c>
      <c r="E6" s="49">
        <f>E4*E5</f>
        <v>8</v>
      </c>
      <c r="F6" s="49">
        <f>F4*F5</f>
        <v>10</v>
      </c>
      <c r="G6" s="49">
        <f>G4*G5</f>
        <v>10</v>
      </c>
      <c r="H6" s="85" t="s">
        <v>91</v>
      </c>
      <c r="L6" s="190" t="s">
        <v>134</v>
      </c>
      <c r="M6" s="191"/>
      <c r="N6" s="50">
        <v>10</v>
      </c>
      <c r="O6" s="96" t="s">
        <v>141</v>
      </c>
      <c r="P6" s="91">
        <f>IF(O6="ON",N6,0)</f>
        <v>10</v>
      </c>
      <c r="Q6" s="34" t="s">
        <v>141</v>
      </c>
      <c r="R6" s="86">
        <f>IF(Q6="ON",N6,0)</f>
        <v>10</v>
      </c>
    </row>
    <row r="7" spans="2:18" x14ac:dyDescent="0.3">
      <c r="C7" s="179" t="s">
        <v>101</v>
      </c>
      <c r="D7" s="47" t="s">
        <v>87</v>
      </c>
      <c r="E7" s="47">
        <v>8</v>
      </c>
      <c r="F7" s="61">
        <v>8</v>
      </c>
      <c r="G7" s="61">
        <v>8</v>
      </c>
      <c r="H7" s="119" t="s">
        <v>88</v>
      </c>
      <c r="L7" s="188" t="s">
        <v>135</v>
      </c>
      <c r="M7" s="189"/>
      <c r="N7" s="51">
        <v>7</v>
      </c>
      <c r="O7" s="97" t="s">
        <v>141</v>
      </c>
      <c r="P7" s="92">
        <f t="shared" ref="P7:P11" si="0">IF(O7="ON",N7,0)</f>
        <v>7</v>
      </c>
      <c r="Q7" s="101" t="s">
        <v>141</v>
      </c>
      <c r="R7" s="87">
        <f t="shared" ref="R7:R11" si="1">IF(Q7="ON",N7,0)</f>
        <v>7</v>
      </c>
    </row>
    <row r="8" spans="2:18" ht="17.25" thickBot="1" x14ac:dyDescent="0.35">
      <c r="C8" s="181"/>
      <c r="D8" s="49" t="s">
        <v>89</v>
      </c>
      <c r="E8" s="49">
        <f>E6/E7</f>
        <v>1</v>
      </c>
      <c r="F8" s="49">
        <f>F6/F7</f>
        <v>1.25</v>
      </c>
      <c r="G8" s="49">
        <f>G6/G7</f>
        <v>1.25</v>
      </c>
      <c r="H8" s="85" t="s">
        <v>90</v>
      </c>
      <c r="L8" s="188" t="s">
        <v>136</v>
      </c>
      <c r="M8" s="189"/>
      <c r="N8" s="51">
        <v>7</v>
      </c>
      <c r="O8" s="98" t="s">
        <v>142</v>
      </c>
      <c r="P8" s="93">
        <f t="shared" si="0"/>
        <v>0</v>
      </c>
      <c r="Q8" s="101" t="s">
        <v>141</v>
      </c>
      <c r="R8" s="87">
        <f t="shared" si="1"/>
        <v>7</v>
      </c>
    </row>
    <row r="9" spans="2:18" x14ac:dyDescent="0.3">
      <c r="C9" s="179" t="s">
        <v>102</v>
      </c>
      <c r="D9" s="47" t="s">
        <v>92</v>
      </c>
      <c r="E9" s="47">
        <v>125</v>
      </c>
      <c r="F9" s="61">
        <v>392</v>
      </c>
      <c r="G9" s="61">
        <v>350</v>
      </c>
      <c r="H9" s="119"/>
      <c r="L9" s="188" t="s">
        <v>137</v>
      </c>
      <c r="M9" s="189"/>
      <c r="N9" s="51">
        <v>18</v>
      </c>
      <c r="O9" s="97" t="s">
        <v>141</v>
      </c>
      <c r="P9" s="92">
        <f t="shared" si="0"/>
        <v>18</v>
      </c>
      <c r="Q9" s="101" t="s">
        <v>141</v>
      </c>
      <c r="R9" s="87">
        <f t="shared" si="1"/>
        <v>18</v>
      </c>
    </row>
    <row r="10" spans="2:18" x14ac:dyDescent="0.3">
      <c r="C10" s="180"/>
      <c r="D10" s="48" t="s">
        <v>93</v>
      </c>
      <c r="E10" s="48">
        <f>E7*E9</f>
        <v>1000</v>
      </c>
      <c r="F10" s="48">
        <f>F7*F9</f>
        <v>3136</v>
      </c>
      <c r="G10" s="48">
        <f>G7*G9</f>
        <v>2800</v>
      </c>
      <c r="H10" s="120" t="s">
        <v>88</v>
      </c>
      <c r="L10" s="188" t="s">
        <v>138</v>
      </c>
      <c r="M10" s="189"/>
      <c r="N10" s="51">
        <v>2500</v>
      </c>
      <c r="O10" s="98" t="s">
        <v>142</v>
      </c>
      <c r="P10" s="93">
        <f t="shared" si="0"/>
        <v>0</v>
      </c>
      <c r="Q10" s="101" t="s">
        <v>141</v>
      </c>
      <c r="R10" s="87">
        <f t="shared" si="1"/>
        <v>2500</v>
      </c>
    </row>
    <row r="11" spans="2:18" ht="17.25" thickBot="1" x14ac:dyDescent="0.35">
      <c r="C11" s="181"/>
      <c r="D11" s="49" t="s">
        <v>94</v>
      </c>
      <c r="E11" s="49">
        <f>E6/E10</f>
        <v>8.0000000000000002E-3</v>
      </c>
      <c r="F11" s="49">
        <f>F6/F10</f>
        <v>3.1887755102040817E-3</v>
      </c>
      <c r="G11" s="49">
        <f>G6/G10</f>
        <v>3.5714285714285713E-3</v>
      </c>
      <c r="H11" s="85" t="s">
        <v>91</v>
      </c>
      <c r="L11" s="186" t="s">
        <v>139</v>
      </c>
      <c r="M11" s="187"/>
      <c r="N11" s="52">
        <v>80</v>
      </c>
      <c r="O11" s="99" t="s">
        <v>142</v>
      </c>
      <c r="P11" s="94">
        <f t="shared" si="0"/>
        <v>0</v>
      </c>
      <c r="Q11" s="18" t="s">
        <v>141</v>
      </c>
      <c r="R11" s="88">
        <f t="shared" si="1"/>
        <v>80</v>
      </c>
    </row>
    <row r="12" spans="2:18" ht="17.25" thickBot="1" x14ac:dyDescent="0.35">
      <c r="L12" s="46"/>
      <c r="M12" s="46"/>
      <c r="O12" s="89" t="s">
        <v>152</v>
      </c>
      <c r="P12" s="95">
        <f>SUM(P6:P11)</f>
        <v>35</v>
      </c>
      <c r="Q12" s="89" t="s">
        <v>152</v>
      </c>
      <c r="R12" s="90">
        <f>SUM(R6:R11)</f>
        <v>2622</v>
      </c>
    </row>
    <row r="13" spans="2:18" ht="17.25" thickBot="1" x14ac:dyDescent="0.35">
      <c r="B13" s="46" t="s">
        <v>104</v>
      </c>
      <c r="C13" s="46"/>
      <c r="F13"/>
      <c r="G13"/>
      <c r="L13" s="46" t="s">
        <v>155</v>
      </c>
      <c r="M13" s="46"/>
    </row>
    <row r="14" spans="2:18" ht="17.25" thickBot="1" x14ac:dyDescent="0.35">
      <c r="C14" s="58" t="s">
        <v>112</v>
      </c>
      <c r="D14" s="59">
        <v>1000</v>
      </c>
      <c r="E14" s="60" t="s">
        <v>107</v>
      </c>
      <c r="F14"/>
      <c r="G14"/>
      <c r="L14" s="182" t="s">
        <v>140</v>
      </c>
      <c r="M14" s="183"/>
      <c r="N14" s="109">
        <f>P12</f>
        <v>35</v>
      </c>
      <c r="O14" s="119" t="s">
        <v>149</v>
      </c>
    </row>
    <row r="15" spans="2:18" ht="17.25" thickBot="1" x14ac:dyDescent="0.35">
      <c r="C15" s="54" t="s">
        <v>97</v>
      </c>
      <c r="D15" s="47">
        <v>2</v>
      </c>
      <c r="E15" s="47">
        <v>2</v>
      </c>
      <c r="F15" s="47">
        <v>2</v>
      </c>
      <c r="G15" s="47">
        <v>2</v>
      </c>
      <c r="H15" s="47">
        <v>2</v>
      </c>
      <c r="I15" s="119" t="s">
        <v>98</v>
      </c>
      <c r="L15" s="200" t="s">
        <v>143</v>
      </c>
      <c r="M15" s="201"/>
      <c r="N15" s="117">
        <f>R12</f>
        <v>2622</v>
      </c>
      <c r="O15" s="85" t="s">
        <v>149</v>
      </c>
    </row>
    <row r="16" spans="2:18" x14ac:dyDescent="0.3">
      <c r="C16" s="55" t="s">
        <v>105</v>
      </c>
      <c r="D16" s="48">
        <v>20</v>
      </c>
      <c r="E16" s="48">
        <v>40</v>
      </c>
      <c r="F16" s="48">
        <v>60</v>
      </c>
      <c r="G16" s="48">
        <v>80</v>
      </c>
      <c r="H16" s="48">
        <v>100</v>
      </c>
      <c r="I16" s="120" t="s">
        <v>106</v>
      </c>
      <c r="L16" s="46"/>
      <c r="M16" s="46"/>
    </row>
    <row r="17" spans="3:17" ht="17.25" thickBot="1" x14ac:dyDescent="0.35">
      <c r="C17" s="55" t="s">
        <v>111</v>
      </c>
      <c r="D17" s="48">
        <f>D15*D16/100*1000</f>
        <v>400</v>
      </c>
      <c r="E17" s="48">
        <f>E15*E16/100*1000</f>
        <v>800</v>
      </c>
      <c r="F17" s="48">
        <f>F15*F16/100*1000</f>
        <v>1200</v>
      </c>
      <c r="G17" s="48">
        <f>G15*G16/100*1000</f>
        <v>1600</v>
      </c>
      <c r="H17" s="48">
        <f>H15*H16/100*1000</f>
        <v>2000</v>
      </c>
      <c r="I17" s="120" t="s">
        <v>110</v>
      </c>
      <c r="L17" s="46" t="s">
        <v>156</v>
      </c>
    </row>
    <row r="18" spans="3:17" ht="17.25" thickBot="1" x14ac:dyDescent="0.35">
      <c r="C18" s="56" t="s">
        <v>108</v>
      </c>
      <c r="D18" s="49">
        <f>$D14/D17</f>
        <v>2.5</v>
      </c>
      <c r="E18" s="49">
        <f>$D14/E17</f>
        <v>1.25</v>
      </c>
      <c r="F18" s="49">
        <f>$D14/F17</f>
        <v>0.83333333333333337</v>
      </c>
      <c r="G18" s="49">
        <f>$D14/G17</f>
        <v>0.625</v>
      </c>
      <c r="H18" s="49">
        <f>$D14/H17</f>
        <v>0.5</v>
      </c>
      <c r="I18" s="85" t="s">
        <v>109</v>
      </c>
      <c r="L18" s="182" t="s">
        <v>146</v>
      </c>
      <c r="M18" s="183"/>
      <c r="N18" s="115">
        <v>1500</v>
      </c>
      <c r="O18" s="122">
        <v>2000</v>
      </c>
      <c r="P18" s="116">
        <v>2500</v>
      </c>
      <c r="Q18" s="121" t="s">
        <v>147</v>
      </c>
    </row>
    <row r="19" spans="3:17" ht="17.25" thickBot="1" x14ac:dyDescent="0.35">
      <c r="C19" s="46"/>
      <c r="F19"/>
      <c r="G19"/>
      <c r="I19" s="2"/>
      <c r="L19" s="198" t="s">
        <v>140</v>
      </c>
      <c r="M19" s="199"/>
      <c r="N19" s="110">
        <f>N$18/$N$14</f>
        <v>42.857142857142854</v>
      </c>
      <c r="O19" s="69">
        <f>O$18/$N$14</f>
        <v>57.142857142857146</v>
      </c>
      <c r="P19" s="69">
        <f>P$18/$N$14</f>
        <v>71.428571428571431</v>
      </c>
      <c r="Q19" s="120" t="s">
        <v>148</v>
      </c>
    </row>
    <row r="20" spans="3:17" ht="17.25" thickBot="1" x14ac:dyDescent="0.35">
      <c r="C20" s="58" t="s">
        <v>112</v>
      </c>
      <c r="D20" s="59">
        <v>2000</v>
      </c>
      <c r="E20" s="60" t="s">
        <v>107</v>
      </c>
      <c r="H20" s="45"/>
      <c r="I20" s="2"/>
      <c r="L20" s="202" t="s">
        <v>151</v>
      </c>
      <c r="M20" s="113">
        <v>20</v>
      </c>
      <c r="N20" s="111">
        <f t="shared" ref="N20:P24" si="2">N$18/($N$15*$M20/100)*60</f>
        <v>171.62471395881008</v>
      </c>
      <c r="O20" s="107">
        <f t="shared" si="2"/>
        <v>228.83295194508011</v>
      </c>
      <c r="P20" s="107">
        <f t="shared" si="2"/>
        <v>286.04118993135012</v>
      </c>
      <c r="Q20" s="120" t="s">
        <v>150</v>
      </c>
    </row>
    <row r="21" spans="3:17" x14ac:dyDescent="0.3">
      <c r="C21" s="57" t="s">
        <v>97</v>
      </c>
      <c r="D21" s="53">
        <v>2</v>
      </c>
      <c r="E21" s="53">
        <v>2</v>
      </c>
      <c r="F21" s="47">
        <v>2</v>
      </c>
      <c r="G21" s="47">
        <v>2</v>
      </c>
      <c r="H21" s="47">
        <v>2</v>
      </c>
      <c r="I21" s="119" t="s">
        <v>98</v>
      </c>
      <c r="L21" s="180"/>
      <c r="M21" s="113">
        <v>40</v>
      </c>
      <c r="N21" s="111">
        <f t="shared" si="2"/>
        <v>85.812356979405038</v>
      </c>
      <c r="O21" s="107">
        <f t="shared" si="2"/>
        <v>114.41647597254006</v>
      </c>
      <c r="P21" s="107">
        <f t="shared" si="2"/>
        <v>143.02059496567506</v>
      </c>
      <c r="Q21" s="120" t="s">
        <v>150</v>
      </c>
    </row>
    <row r="22" spans="3:17" x14ac:dyDescent="0.3">
      <c r="C22" s="55" t="s">
        <v>105</v>
      </c>
      <c r="D22" s="48">
        <v>20</v>
      </c>
      <c r="E22" s="48">
        <v>40</v>
      </c>
      <c r="F22" s="48">
        <v>60</v>
      </c>
      <c r="G22" s="48">
        <v>80</v>
      </c>
      <c r="H22" s="48">
        <v>100</v>
      </c>
      <c r="I22" s="120" t="s">
        <v>106</v>
      </c>
      <c r="L22" s="180"/>
      <c r="M22" s="113">
        <v>60</v>
      </c>
      <c r="N22" s="111">
        <f t="shared" si="2"/>
        <v>57.208237986270021</v>
      </c>
      <c r="O22" s="107">
        <f t="shared" si="2"/>
        <v>76.277650648360023</v>
      </c>
      <c r="P22" s="107">
        <f t="shared" si="2"/>
        <v>95.347063310450039</v>
      </c>
      <c r="Q22" s="120" t="s">
        <v>150</v>
      </c>
    </row>
    <row r="23" spans="3:17" x14ac:dyDescent="0.3">
      <c r="C23" s="55" t="s">
        <v>111</v>
      </c>
      <c r="D23" s="48">
        <f>D21*D22/100*1000</f>
        <v>400</v>
      </c>
      <c r="E23" s="48">
        <f>E21*E22/100*1000</f>
        <v>800</v>
      </c>
      <c r="F23" s="48">
        <f>F21*F22/100*1000</f>
        <v>1200</v>
      </c>
      <c r="G23" s="48">
        <f>G21*G22/100*1000</f>
        <v>1600</v>
      </c>
      <c r="H23" s="48">
        <f>H21*H22/100*1000</f>
        <v>2000</v>
      </c>
      <c r="I23" s="120" t="s">
        <v>110</v>
      </c>
      <c r="L23" s="180"/>
      <c r="M23" s="113">
        <v>80</v>
      </c>
      <c r="N23" s="111">
        <f t="shared" si="2"/>
        <v>42.906178489702519</v>
      </c>
      <c r="O23" s="107">
        <f t="shared" si="2"/>
        <v>57.208237986270028</v>
      </c>
      <c r="P23" s="107">
        <f t="shared" si="2"/>
        <v>71.51029748283753</v>
      </c>
      <c r="Q23" s="120" t="s">
        <v>150</v>
      </c>
    </row>
    <row r="24" spans="3:17" ht="17.25" thickBot="1" x14ac:dyDescent="0.35">
      <c r="C24" s="56" t="s">
        <v>108</v>
      </c>
      <c r="D24" s="49">
        <f>$D20/D23</f>
        <v>5</v>
      </c>
      <c r="E24" s="49">
        <f>$D20/E23</f>
        <v>2.5</v>
      </c>
      <c r="F24" s="49">
        <f>$D20/F23</f>
        <v>1.6666666666666667</v>
      </c>
      <c r="G24" s="49">
        <f>$D20/G23</f>
        <v>1.25</v>
      </c>
      <c r="H24" s="49">
        <f>$D20/H23</f>
        <v>1</v>
      </c>
      <c r="I24" s="85" t="s">
        <v>109</v>
      </c>
      <c r="L24" s="181"/>
      <c r="M24" s="114">
        <v>100</v>
      </c>
      <c r="N24" s="112">
        <f t="shared" si="2"/>
        <v>34.32494279176202</v>
      </c>
      <c r="O24" s="108">
        <f t="shared" si="2"/>
        <v>45.766590389016017</v>
      </c>
      <c r="P24" s="108">
        <f t="shared" si="2"/>
        <v>57.208237986270028</v>
      </c>
      <c r="Q24" s="85" t="s">
        <v>150</v>
      </c>
    </row>
    <row r="25" spans="3:17" ht="17.25" thickBot="1" x14ac:dyDescent="0.35">
      <c r="C25" s="46"/>
      <c r="F25"/>
      <c r="G25"/>
      <c r="I25" s="2"/>
    </row>
    <row r="26" spans="3:17" ht="17.25" thickBot="1" x14ac:dyDescent="0.35">
      <c r="C26" s="58" t="s">
        <v>112</v>
      </c>
      <c r="D26" s="59">
        <v>2000</v>
      </c>
      <c r="E26" s="60" t="s">
        <v>107</v>
      </c>
      <c r="H26" s="45"/>
      <c r="I26" s="2"/>
    </row>
    <row r="27" spans="3:17" x14ac:dyDescent="0.3">
      <c r="C27" s="54" t="s">
        <v>97</v>
      </c>
      <c r="D27" s="47">
        <v>2.6219999999999999</v>
      </c>
      <c r="E27" s="47">
        <v>2.6219999999999999</v>
      </c>
      <c r="F27" s="47">
        <v>2.6219999999999999</v>
      </c>
      <c r="G27" s="47">
        <v>2.6219999999999999</v>
      </c>
      <c r="H27" s="47">
        <v>2.6219999999999999</v>
      </c>
      <c r="I27" s="119" t="s">
        <v>98</v>
      </c>
    </row>
    <row r="28" spans="3:17" x14ac:dyDescent="0.3">
      <c r="C28" s="55" t="s">
        <v>105</v>
      </c>
      <c r="D28" s="48">
        <v>20</v>
      </c>
      <c r="E28" s="48">
        <v>40</v>
      </c>
      <c r="F28" s="48">
        <v>60</v>
      </c>
      <c r="G28" s="48">
        <v>80</v>
      </c>
      <c r="H28" s="48">
        <v>100</v>
      </c>
      <c r="I28" s="120" t="s">
        <v>106</v>
      </c>
    </row>
    <row r="29" spans="3:17" x14ac:dyDescent="0.3">
      <c r="C29" s="55" t="s">
        <v>111</v>
      </c>
      <c r="D29" s="48">
        <f>D27*D28/100*1000</f>
        <v>524.4</v>
      </c>
      <c r="E29" s="48">
        <f>E27*E28/100*1000</f>
        <v>1048.8</v>
      </c>
      <c r="F29" s="48">
        <f>F27*F28/100*1000</f>
        <v>1573.1999999999998</v>
      </c>
      <c r="G29" s="48">
        <f>G27*G28/100*1000</f>
        <v>2097.6</v>
      </c>
      <c r="H29" s="48">
        <f>H27*H28/100*1000</f>
        <v>2622</v>
      </c>
      <c r="I29" s="120" t="s">
        <v>110</v>
      </c>
    </row>
    <row r="30" spans="3:17" ht="17.25" thickBot="1" x14ac:dyDescent="0.35">
      <c r="C30" s="56" t="s">
        <v>108</v>
      </c>
      <c r="D30" s="118">
        <f>$D26/D29</f>
        <v>3.8138825324180017</v>
      </c>
      <c r="E30" s="118">
        <f>$D26/E29</f>
        <v>1.9069412662090008</v>
      </c>
      <c r="F30" s="118">
        <f>$D26/F29</f>
        <v>1.2712941774726674</v>
      </c>
      <c r="G30" s="118">
        <f>$D26/G29</f>
        <v>0.95347063310450042</v>
      </c>
      <c r="H30" s="118">
        <f>$D26/H29</f>
        <v>0.76277650648360029</v>
      </c>
      <c r="I30" s="85" t="s">
        <v>109</v>
      </c>
    </row>
    <row r="31" spans="3:17" ht="17.25" thickBot="1" x14ac:dyDescent="0.35">
      <c r="C31" s="56" t="s">
        <v>108</v>
      </c>
      <c r="D31" s="108">
        <f>D30*60</f>
        <v>228.83295194508011</v>
      </c>
      <c r="E31" s="108">
        <f t="shared" ref="E31:H31" si="3">E30*60</f>
        <v>114.41647597254006</v>
      </c>
      <c r="F31" s="108">
        <f t="shared" si="3"/>
        <v>76.277650648360037</v>
      </c>
      <c r="G31" s="108">
        <f t="shared" si="3"/>
        <v>57.208237986270028</v>
      </c>
      <c r="H31" s="108">
        <f t="shared" si="3"/>
        <v>45.766590389016017</v>
      </c>
      <c r="I31" s="85" t="s">
        <v>150</v>
      </c>
    </row>
  </sheetData>
  <mergeCells count="18">
    <mergeCell ref="L19:M19"/>
    <mergeCell ref="L18:M18"/>
    <mergeCell ref="L15:M15"/>
    <mergeCell ref="L14:M14"/>
    <mergeCell ref="L20:L24"/>
    <mergeCell ref="C9:C11"/>
    <mergeCell ref="C7:C8"/>
    <mergeCell ref="C4:C6"/>
    <mergeCell ref="Q4:R4"/>
    <mergeCell ref="O4:P4"/>
    <mergeCell ref="L11:M11"/>
    <mergeCell ref="L10:M10"/>
    <mergeCell ref="L9:M9"/>
    <mergeCell ref="L8:M8"/>
    <mergeCell ref="L7:M7"/>
    <mergeCell ref="L6:M6"/>
    <mergeCell ref="N4:N5"/>
    <mergeCell ref="L4:M5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I23" sqref="I23"/>
    </sheetView>
  </sheetViews>
  <sheetFormatPr defaultRowHeight="16.5" x14ac:dyDescent="0.3"/>
  <cols>
    <col min="3" max="3" width="11.375" bestFit="1" customWidth="1"/>
    <col min="4" max="4" width="12.125" style="45" bestFit="1" customWidth="1"/>
    <col min="5" max="5" width="10.625" customWidth="1"/>
    <col min="6" max="6" width="9.875" customWidth="1"/>
  </cols>
  <sheetData>
    <row r="2" spans="2:7" ht="17.25" thickBot="1" x14ac:dyDescent="0.35"/>
    <row r="3" spans="2:7" x14ac:dyDescent="0.3">
      <c r="B3" s="123"/>
      <c r="C3" s="106" t="s">
        <v>157</v>
      </c>
      <c r="D3" s="106" t="s">
        <v>158</v>
      </c>
      <c r="E3" s="191" t="s">
        <v>159</v>
      </c>
      <c r="F3" s="191"/>
      <c r="G3" s="50"/>
    </row>
    <row r="4" spans="2:7" ht="17.25" thickBot="1" x14ac:dyDescent="0.35">
      <c r="B4" s="124"/>
      <c r="C4" s="84" t="s">
        <v>118</v>
      </c>
      <c r="D4" s="84" t="s">
        <v>118</v>
      </c>
      <c r="E4" s="84" t="s">
        <v>118</v>
      </c>
      <c r="F4" s="84" t="s">
        <v>119</v>
      </c>
      <c r="G4" s="52"/>
    </row>
    <row r="5" spans="2:7" x14ac:dyDescent="0.3">
      <c r="B5" s="125" t="s">
        <v>113</v>
      </c>
      <c r="C5" s="47">
        <v>3.3</v>
      </c>
      <c r="D5" s="47">
        <v>3.3</v>
      </c>
      <c r="E5" s="47">
        <v>3.3</v>
      </c>
      <c r="F5" s="47">
        <v>3.3</v>
      </c>
      <c r="G5" s="86" t="s">
        <v>117</v>
      </c>
    </row>
    <row r="6" spans="2:7" x14ac:dyDescent="0.3">
      <c r="B6" s="126" t="s">
        <v>114</v>
      </c>
      <c r="C6" s="48">
        <v>430</v>
      </c>
      <c r="D6" s="48">
        <v>470</v>
      </c>
      <c r="E6" s="48">
        <v>470</v>
      </c>
      <c r="F6" s="48">
        <v>180</v>
      </c>
      <c r="G6" s="127" t="s">
        <v>160</v>
      </c>
    </row>
    <row r="7" spans="2:7" ht="17.25" thickBot="1" x14ac:dyDescent="0.35">
      <c r="B7" s="100" t="s">
        <v>115</v>
      </c>
      <c r="C7" s="128">
        <f>C5/C6*1000</f>
        <v>7.6744186046511622</v>
      </c>
      <c r="D7" s="128">
        <f>D5/D6*1000</f>
        <v>7.0212765957446797</v>
      </c>
      <c r="E7" s="128">
        <f>E5/E6*1000</f>
        <v>7.0212765957446797</v>
      </c>
      <c r="F7" s="128">
        <f>F5/F6*1000</f>
        <v>18.333333333333332</v>
      </c>
      <c r="G7" s="88" t="s">
        <v>116</v>
      </c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workbookViewId="0">
      <selection activeCell="O17" sqref="O17"/>
    </sheetView>
  </sheetViews>
  <sheetFormatPr defaultRowHeight="16.5" x14ac:dyDescent="0.3"/>
  <cols>
    <col min="2" max="2" width="5.875" customWidth="1"/>
    <col min="4" max="4" width="8.5" customWidth="1"/>
    <col min="5" max="5" width="10.625" bestFit="1" customWidth="1"/>
    <col min="6" max="6" width="16.5" customWidth="1"/>
    <col min="8" max="8" width="11.625" bestFit="1" customWidth="1"/>
    <col min="9" max="9" width="10.625" bestFit="1" customWidth="1"/>
    <col min="11" max="11" width="16.75" bestFit="1" customWidth="1"/>
  </cols>
  <sheetData>
    <row r="2" spans="2:11" x14ac:dyDescent="0.3">
      <c r="B2" t="s">
        <v>127</v>
      </c>
    </row>
    <row r="3" spans="2:11" x14ac:dyDescent="0.3">
      <c r="C3" t="s">
        <v>129</v>
      </c>
    </row>
    <row r="4" spans="2:11" x14ac:dyDescent="0.3">
      <c r="C4" t="s">
        <v>120</v>
      </c>
      <c r="D4" t="s">
        <v>130</v>
      </c>
    </row>
    <row r="6" spans="2:11" s="45" customFormat="1" ht="17.25" thickBot="1" x14ac:dyDescent="0.35">
      <c r="C6" s="46" t="s">
        <v>128</v>
      </c>
      <c r="H6" s="46" t="s">
        <v>201</v>
      </c>
    </row>
    <row r="7" spans="2:11" ht="17.25" thickBot="1" x14ac:dyDescent="0.35">
      <c r="C7" s="63" t="s">
        <v>126</v>
      </c>
      <c r="D7" s="64" t="s">
        <v>125</v>
      </c>
      <c r="E7" s="64" t="s">
        <v>122</v>
      </c>
      <c r="F7" s="65"/>
      <c r="H7" s="89" t="s">
        <v>200</v>
      </c>
      <c r="I7" s="64" t="s">
        <v>122</v>
      </c>
      <c r="J7" s="64" t="s">
        <v>125</v>
      </c>
      <c r="K7" s="65"/>
    </row>
    <row r="8" spans="2:11" x14ac:dyDescent="0.3">
      <c r="C8" s="66">
        <v>5</v>
      </c>
      <c r="D8" s="67">
        <v>0.11</v>
      </c>
      <c r="E8" s="47" t="s">
        <v>121</v>
      </c>
      <c r="F8" s="50"/>
      <c r="H8" s="151">
        <v>0.01</v>
      </c>
      <c r="I8" s="152" t="s">
        <v>121</v>
      </c>
      <c r="J8" s="147">
        <v>0.09</v>
      </c>
      <c r="K8" s="153"/>
    </row>
    <row r="9" spans="2:11" x14ac:dyDescent="0.3">
      <c r="C9" s="68">
        <v>4.9000000000000004</v>
      </c>
      <c r="D9" s="69">
        <v>0.11</v>
      </c>
      <c r="E9" s="48" t="s">
        <v>121</v>
      </c>
      <c r="F9" s="51"/>
      <c r="H9" s="154">
        <v>0.02</v>
      </c>
      <c r="I9" s="72" t="s">
        <v>121</v>
      </c>
      <c r="J9" s="71">
        <v>0.09</v>
      </c>
      <c r="K9" s="73"/>
    </row>
    <row r="10" spans="2:11" x14ac:dyDescent="0.3">
      <c r="C10" s="68">
        <v>4.8</v>
      </c>
      <c r="D10" s="69">
        <v>0.11</v>
      </c>
      <c r="E10" s="48" t="s">
        <v>121</v>
      </c>
      <c r="F10" s="51"/>
      <c r="H10" s="154">
        <v>0.03</v>
      </c>
      <c r="I10" s="72" t="s">
        <v>121</v>
      </c>
      <c r="J10" s="71">
        <v>0.09</v>
      </c>
      <c r="K10" s="73"/>
    </row>
    <row r="11" spans="2:11" x14ac:dyDescent="0.3">
      <c r="C11" s="68">
        <v>4.7</v>
      </c>
      <c r="D11" s="69">
        <v>0.11</v>
      </c>
      <c r="E11" s="48" t="s">
        <v>121</v>
      </c>
      <c r="F11" s="51"/>
      <c r="H11" s="154">
        <v>0.04</v>
      </c>
      <c r="I11" s="72" t="s">
        <v>121</v>
      </c>
      <c r="J11" s="71">
        <v>0.09</v>
      </c>
      <c r="K11" s="73"/>
    </row>
    <row r="12" spans="2:11" x14ac:dyDescent="0.3">
      <c r="C12" s="68">
        <v>4.5999999999999996</v>
      </c>
      <c r="D12" s="69">
        <v>0.11</v>
      </c>
      <c r="E12" s="48" t="s">
        <v>121</v>
      </c>
      <c r="F12" s="51"/>
      <c r="H12" s="154">
        <v>0.05</v>
      </c>
      <c r="I12" s="72" t="s">
        <v>121</v>
      </c>
      <c r="J12" s="71">
        <v>0.09</v>
      </c>
      <c r="K12" s="73"/>
    </row>
    <row r="13" spans="2:11" x14ac:dyDescent="0.3">
      <c r="C13" s="68">
        <v>4.5</v>
      </c>
      <c r="D13" s="69">
        <v>0.1</v>
      </c>
      <c r="E13" s="48" t="s">
        <v>121</v>
      </c>
      <c r="F13" s="51"/>
      <c r="H13" s="155">
        <v>0.06</v>
      </c>
      <c r="I13" s="156" t="s">
        <v>121</v>
      </c>
      <c r="J13" s="157">
        <v>0.09</v>
      </c>
      <c r="K13" s="158" t="s">
        <v>202</v>
      </c>
    </row>
    <row r="14" spans="2:11" x14ac:dyDescent="0.3">
      <c r="C14" s="68">
        <v>4.4000000000000004</v>
      </c>
      <c r="D14" s="69">
        <v>0.1</v>
      </c>
      <c r="E14" s="48" t="s">
        <v>121</v>
      </c>
      <c r="F14" s="51"/>
      <c r="H14" s="155">
        <v>7.0000000000000007E-2</v>
      </c>
      <c r="I14" s="156" t="s">
        <v>121</v>
      </c>
      <c r="J14" s="157">
        <v>0.09</v>
      </c>
      <c r="K14" s="158" t="s">
        <v>202</v>
      </c>
    </row>
    <row r="15" spans="2:11" x14ac:dyDescent="0.3">
      <c r="C15" s="68">
        <v>4.3</v>
      </c>
      <c r="D15" s="69">
        <v>0.09</v>
      </c>
      <c r="E15" s="48" t="s">
        <v>121</v>
      </c>
      <c r="F15" s="51"/>
      <c r="H15" s="155">
        <v>0.08</v>
      </c>
      <c r="I15" s="156" t="s">
        <v>121</v>
      </c>
      <c r="J15" s="157">
        <v>0.09</v>
      </c>
      <c r="K15" s="158" t="s">
        <v>202</v>
      </c>
    </row>
    <row r="16" spans="2:11" x14ac:dyDescent="0.3">
      <c r="C16" s="70">
        <v>4.2</v>
      </c>
      <c r="D16" s="71">
        <v>0.09</v>
      </c>
      <c r="E16" s="72" t="s">
        <v>121</v>
      </c>
      <c r="F16" s="73"/>
      <c r="H16" s="154">
        <v>0.09</v>
      </c>
      <c r="I16" s="72" t="s">
        <v>121</v>
      </c>
      <c r="J16" s="71">
        <v>0.09</v>
      </c>
      <c r="K16" s="73"/>
    </row>
    <row r="17" spans="3:11" x14ac:dyDescent="0.3">
      <c r="C17" s="70">
        <v>4.0999999999999996</v>
      </c>
      <c r="D17" s="71">
        <v>0.09</v>
      </c>
      <c r="E17" s="72" t="s">
        <v>121</v>
      </c>
      <c r="F17" s="73"/>
      <c r="H17" s="154">
        <v>0.1</v>
      </c>
      <c r="I17" s="72" t="s">
        <v>121</v>
      </c>
      <c r="J17" s="71">
        <v>0.09</v>
      </c>
      <c r="K17" s="73"/>
    </row>
    <row r="18" spans="3:11" x14ac:dyDescent="0.3">
      <c r="C18" s="70">
        <v>4</v>
      </c>
      <c r="D18" s="71">
        <v>0.09</v>
      </c>
      <c r="E18" s="72" t="s">
        <v>121</v>
      </c>
      <c r="F18" s="73"/>
      <c r="H18" s="154">
        <v>0.11</v>
      </c>
      <c r="I18" s="72" t="s">
        <v>121</v>
      </c>
      <c r="J18" s="71">
        <v>0.09</v>
      </c>
      <c r="K18" s="73"/>
    </row>
    <row r="19" spans="3:11" x14ac:dyDescent="0.3">
      <c r="C19" s="70">
        <v>3.9</v>
      </c>
      <c r="D19" s="71">
        <v>0.08</v>
      </c>
      <c r="E19" s="72" t="s">
        <v>121</v>
      </c>
      <c r="F19" s="73"/>
      <c r="H19" s="154">
        <v>0.12</v>
      </c>
      <c r="I19" s="72" t="s">
        <v>121</v>
      </c>
      <c r="J19" s="71">
        <v>0.09</v>
      </c>
      <c r="K19" s="73"/>
    </row>
    <row r="20" spans="3:11" x14ac:dyDescent="0.3">
      <c r="C20" s="70">
        <v>3.8</v>
      </c>
      <c r="D20" s="71">
        <v>0.08</v>
      </c>
      <c r="E20" s="72" t="s">
        <v>121</v>
      </c>
      <c r="F20" s="73"/>
      <c r="H20" s="154">
        <v>0.13</v>
      </c>
      <c r="I20" s="72" t="s">
        <v>121</v>
      </c>
      <c r="J20" s="71">
        <v>0.09</v>
      </c>
      <c r="K20" s="73"/>
    </row>
    <row r="21" spans="3:11" x14ac:dyDescent="0.3">
      <c r="C21" s="70">
        <v>3.7</v>
      </c>
      <c r="D21" s="71">
        <v>0.08</v>
      </c>
      <c r="E21" s="72" t="s">
        <v>121</v>
      </c>
      <c r="F21" s="73"/>
      <c r="H21" s="154">
        <v>0.14000000000000001</v>
      </c>
      <c r="I21" s="72" t="s">
        <v>121</v>
      </c>
      <c r="J21" s="71">
        <v>0.09</v>
      </c>
      <c r="K21" s="73"/>
    </row>
    <row r="22" spans="3:11" x14ac:dyDescent="0.3">
      <c r="C22" s="70">
        <v>3.6</v>
      </c>
      <c r="D22" s="71">
        <v>0.08</v>
      </c>
      <c r="E22" s="72" t="s">
        <v>121</v>
      </c>
      <c r="F22" s="73"/>
      <c r="H22" s="154">
        <v>0.15</v>
      </c>
      <c r="I22" s="72" t="s">
        <v>121</v>
      </c>
      <c r="J22" s="71">
        <v>0.09</v>
      </c>
      <c r="K22" s="73"/>
    </row>
    <row r="23" spans="3:11" x14ac:dyDescent="0.3">
      <c r="C23" s="70">
        <v>3.5</v>
      </c>
      <c r="D23" s="71">
        <v>0.08</v>
      </c>
      <c r="E23" s="72" t="s">
        <v>121</v>
      </c>
      <c r="F23" s="73"/>
      <c r="H23" s="154">
        <v>0.16</v>
      </c>
      <c r="I23" s="72" t="s">
        <v>121</v>
      </c>
      <c r="J23" s="71">
        <v>0.09</v>
      </c>
      <c r="K23" s="73"/>
    </row>
    <row r="24" spans="3:11" x14ac:dyDescent="0.3">
      <c r="C24" s="70">
        <v>3.4</v>
      </c>
      <c r="D24" s="71">
        <v>7.0000000000000007E-2</v>
      </c>
      <c r="E24" s="72" t="s">
        <v>121</v>
      </c>
      <c r="F24" s="73"/>
      <c r="H24" s="148">
        <v>0.17</v>
      </c>
      <c r="I24" s="48" t="s">
        <v>121</v>
      </c>
      <c r="J24" s="149">
        <v>0.09</v>
      </c>
      <c r="K24" s="51" t="s">
        <v>124</v>
      </c>
    </row>
    <row r="25" spans="3:11" x14ac:dyDescent="0.3">
      <c r="C25" s="68">
        <v>3.3</v>
      </c>
      <c r="D25" s="69">
        <v>7.0000000000000007E-2</v>
      </c>
      <c r="E25" s="48" t="s">
        <v>121</v>
      </c>
      <c r="F25" s="51"/>
      <c r="H25" s="148">
        <v>0.18</v>
      </c>
      <c r="I25" s="48" t="s">
        <v>123</v>
      </c>
      <c r="J25" s="149">
        <v>0.09</v>
      </c>
      <c r="K25" s="51"/>
    </row>
    <row r="26" spans="3:11" x14ac:dyDescent="0.3">
      <c r="C26" s="68">
        <v>3.2</v>
      </c>
      <c r="D26" s="69">
        <v>7.0000000000000007E-2</v>
      </c>
      <c r="E26" s="48" t="s">
        <v>121</v>
      </c>
      <c r="F26" s="51"/>
      <c r="H26" s="148">
        <v>0.19</v>
      </c>
      <c r="I26" s="48" t="s">
        <v>123</v>
      </c>
      <c r="J26" s="149">
        <v>0.09</v>
      </c>
      <c r="K26" s="51"/>
    </row>
    <row r="27" spans="3:11" ht="17.25" thickBot="1" x14ac:dyDescent="0.35">
      <c r="C27" s="68">
        <v>3.1</v>
      </c>
      <c r="D27" s="69">
        <v>7.0000000000000007E-2</v>
      </c>
      <c r="E27" s="48" t="s">
        <v>121</v>
      </c>
      <c r="F27" s="51" t="s">
        <v>124</v>
      </c>
      <c r="H27" s="139">
        <v>0.2</v>
      </c>
      <c r="I27" s="49" t="s">
        <v>123</v>
      </c>
      <c r="J27" s="150">
        <v>0.09</v>
      </c>
      <c r="K27" s="52"/>
    </row>
    <row r="28" spans="3:11" ht="17.25" thickBot="1" x14ac:dyDescent="0.35">
      <c r="C28" s="74">
        <v>3</v>
      </c>
      <c r="D28" s="75">
        <v>0.06</v>
      </c>
      <c r="E28" s="49" t="s">
        <v>123</v>
      </c>
      <c r="F2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1"/>
  <sheetViews>
    <sheetView topLeftCell="A4" workbookViewId="0">
      <selection activeCell="E19" sqref="E19"/>
    </sheetView>
  </sheetViews>
  <sheetFormatPr defaultRowHeight="16.5" x14ac:dyDescent="0.3"/>
  <cols>
    <col min="2" max="2" width="11.875" customWidth="1"/>
    <col min="3" max="3" width="10.5" bestFit="1" customWidth="1"/>
    <col min="7" max="7" width="9" style="2"/>
  </cols>
  <sheetData>
    <row r="4" spans="2:18" ht="17.25" thickBot="1" x14ac:dyDescent="0.35">
      <c r="B4" s="46" t="s">
        <v>172</v>
      </c>
    </row>
    <row r="5" spans="2:18" ht="17.25" thickBot="1" x14ac:dyDescent="0.35">
      <c r="B5" s="132"/>
      <c r="C5" s="133"/>
      <c r="D5" s="63" t="s">
        <v>191</v>
      </c>
      <c r="E5" s="64" t="s">
        <v>192</v>
      </c>
      <c r="F5" s="90" t="s">
        <v>193</v>
      </c>
      <c r="G5" s="134" t="s">
        <v>194</v>
      </c>
      <c r="J5" t="s">
        <v>195</v>
      </c>
      <c r="O5" s="2"/>
    </row>
    <row r="6" spans="2:18" x14ac:dyDescent="0.3">
      <c r="B6" s="179" t="s">
        <v>175</v>
      </c>
      <c r="C6" s="143" t="s">
        <v>173</v>
      </c>
      <c r="D6" s="123">
        <v>4</v>
      </c>
      <c r="E6" s="47">
        <v>4</v>
      </c>
      <c r="F6" s="50">
        <v>4</v>
      </c>
      <c r="G6" s="135" t="s">
        <v>184</v>
      </c>
      <c r="J6" s="45"/>
      <c r="K6" s="141" t="s">
        <v>180</v>
      </c>
      <c r="L6" s="141" t="s">
        <v>196</v>
      </c>
      <c r="M6" s="141" t="s">
        <v>197</v>
      </c>
      <c r="N6" s="45"/>
      <c r="O6" s="2"/>
      <c r="P6" s="45"/>
      <c r="Q6" s="45"/>
      <c r="R6" s="45">
        <v>200</v>
      </c>
    </row>
    <row r="7" spans="2:18" x14ac:dyDescent="0.3">
      <c r="B7" s="180"/>
      <c r="C7" s="141" t="s">
        <v>174</v>
      </c>
      <c r="D7" s="144">
        <v>2.5</v>
      </c>
      <c r="E7" s="72">
        <v>2.5</v>
      </c>
      <c r="F7" s="73">
        <v>2.5</v>
      </c>
      <c r="G7" s="145" t="s">
        <v>189</v>
      </c>
      <c r="J7">
        <v>1</v>
      </c>
      <c r="K7">
        <v>200</v>
      </c>
      <c r="L7">
        <v>0.2</v>
      </c>
      <c r="M7" s="146">
        <v>363.7</v>
      </c>
      <c r="O7" s="2"/>
      <c r="R7">
        <v>2.41</v>
      </c>
    </row>
    <row r="8" spans="2:18" s="45" customFormat="1" x14ac:dyDescent="0.3">
      <c r="B8" s="180"/>
      <c r="C8" s="141" t="s">
        <v>177</v>
      </c>
      <c r="D8" s="138">
        <f>D6*D7</f>
        <v>10</v>
      </c>
      <c r="E8" s="48">
        <f>E6*E7</f>
        <v>10</v>
      </c>
      <c r="F8" s="51">
        <f>F6*F7</f>
        <v>10</v>
      </c>
      <c r="G8" s="136" t="s">
        <v>185</v>
      </c>
      <c r="J8">
        <v>2</v>
      </c>
      <c r="K8">
        <v>200</v>
      </c>
      <c r="L8" s="45">
        <v>0.2</v>
      </c>
      <c r="M8" s="146">
        <v>360.9</v>
      </c>
      <c r="N8"/>
      <c r="O8" s="2"/>
      <c r="P8"/>
      <c r="Q8"/>
      <c r="R8"/>
    </row>
    <row r="9" spans="2:18" x14ac:dyDescent="0.3">
      <c r="B9" s="180" t="s">
        <v>176</v>
      </c>
      <c r="C9" s="141" t="s">
        <v>173</v>
      </c>
      <c r="D9" s="138">
        <v>8</v>
      </c>
      <c r="E9" s="48">
        <v>8</v>
      </c>
      <c r="F9" s="51">
        <v>8</v>
      </c>
      <c r="G9" s="136" t="s">
        <v>184</v>
      </c>
      <c r="J9">
        <v>3</v>
      </c>
      <c r="K9">
        <v>230</v>
      </c>
      <c r="L9" s="45">
        <v>0.2</v>
      </c>
      <c r="M9" s="146">
        <v>419</v>
      </c>
      <c r="O9" s="2"/>
    </row>
    <row r="10" spans="2:18" x14ac:dyDescent="0.3">
      <c r="B10" s="180"/>
      <c r="C10" s="141" t="s">
        <v>174</v>
      </c>
      <c r="D10" s="138">
        <f>D8/D9</f>
        <v>1.25</v>
      </c>
      <c r="E10" s="48">
        <f>E8/E9</f>
        <v>1.25</v>
      </c>
      <c r="F10" s="51">
        <f>F8/F9</f>
        <v>1.25</v>
      </c>
      <c r="G10" s="136" t="s">
        <v>189</v>
      </c>
      <c r="J10">
        <v>5</v>
      </c>
      <c r="K10">
        <v>230</v>
      </c>
      <c r="L10" s="45">
        <v>0.2</v>
      </c>
      <c r="M10" s="146">
        <v>413.2</v>
      </c>
      <c r="O10" s="2"/>
    </row>
    <row r="11" spans="2:18" x14ac:dyDescent="0.3">
      <c r="B11" s="180" t="s">
        <v>178</v>
      </c>
      <c r="C11" s="141" t="s">
        <v>179</v>
      </c>
      <c r="D11" s="138">
        <v>5</v>
      </c>
      <c r="E11" s="48">
        <v>5</v>
      </c>
      <c r="F11" s="51">
        <v>5</v>
      </c>
      <c r="G11" s="136" t="s">
        <v>186</v>
      </c>
      <c r="J11">
        <v>6</v>
      </c>
      <c r="K11">
        <v>230</v>
      </c>
      <c r="L11" s="45">
        <v>0.2</v>
      </c>
      <c r="M11" s="146">
        <v>419</v>
      </c>
      <c r="O11" s="2"/>
    </row>
    <row r="12" spans="2:18" x14ac:dyDescent="0.3">
      <c r="B12" s="180"/>
      <c r="C12" s="141" t="s">
        <v>180</v>
      </c>
      <c r="D12" s="138">
        <v>200</v>
      </c>
      <c r="E12" s="48">
        <v>230</v>
      </c>
      <c r="F12" s="51">
        <v>250</v>
      </c>
      <c r="G12" s="136"/>
      <c r="J12">
        <v>7</v>
      </c>
      <c r="K12">
        <v>250</v>
      </c>
      <c r="L12" s="45">
        <v>0.2</v>
      </c>
      <c r="M12" s="146">
        <v>461</v>
      </c>
      <c r="N12">
        <v>443</v>
      </c>
      <c r="O12" s="129" t="s">
        <v>198</v>
      </c>
    </row>
    <row r="13" spans="2:18" x14ac:dyDescent="0.3">
      <c r="B13" s="180"/>
      <c r="C13" s="141" t="s">
        <v>181</v>
      </c>
      <c r="D13" s="138">
        <f>D12*7</f>
        <v>1400</v>
      </c>
      <c r="E13" s="48">
        <f>E12*7</f>
        <v>1610</v>
      </c>
      <c r="F13" s="51">
        <f>F12*7</f>
        <v>1750</v>
      </c>
      <c r="G13" s="136" t="s">
        <v>187</v>
      </c>
      <c r="J13">
        <v>8</v>
      </c>
      <c r="K13">
        <v>250</v>
      </c>
      <c r="L13" s="45">
        <v>0.2</v>
      </c>
      <c r="M13" s="146">
        <v>458</v>
      </c>
      <c r="O13" s="2"/>
    </row>
    <row r="14" spans="2:18" s="45" customFormat="1" x14ac:dyDescent="0.3">
      <c r="B14" s="180"/>
      <c r="C14" s="141" t="s">
        <v>183</v>
      </c>
      <c r="D14" s="138">
        <f>D13/D11</f>
        <v>280</v>
      </c>
      <c r="E14" s="48">
        <f>E13/E11</f>
        <v>322</v>
      </c>
      <c r="F14" s="51">
        <f>F13/F11</f>
        <v>350</v>
      </c>
      <c r="G14" s="136" t="s">
        <v>188</v>
      </c>
      <c r="J14">
        <v>9</v>
      </c>
      <c r="K14">
        <v>250</v>
      </c>
      <c r="L14" s="45">
        <v>0.2</v>
      </c>
      <c r="M14" s="146">
        <v>460</v>
      </c>
      <c r="N14"/>
      <c r="O14" s="2"/>
      <c r="P14"/>
      <c r="Q14"/>
      <c r="R14"/>
    </row>
    <row r="15" spans="2:18" x14ac:dyDescent="0.3">
      <c r="B15" s="180" t="s">
        <v>182</v>
      </c>
      <c r="C15" s="141" t="s">
        <v>173</v>
      </c>
      <c r="D15" s="138">
        <f>D9*D14</f>
        <v>2240</v>
      </c>
      <c r="E15" s="48">
        <f>E9*E14</f>
        <v>2576</v>
      </c>
      <c r="F15" s="51">
        <f>F9*F14</f>
        <v>2800</v>
      </c>
      <c r="G15" s="136" t="s">
        <v>184</v>
      </c>
    </row>
    <row r="16" spans="2:18" ht="17.25" thickBot="1" x14ac:dyDescent="0.35">
      <c r="B16" s="181"/>
      <c r="C16" s="142" t="s">
        <v>174</v>
      </c>
      <c r="D16" s="139">
        <f>D8/D15*1000</f>
        <v>4.4642857142857144</v>
      </c>
      <c r="E16" s="75">
        <f>E8/E15*1000</f>
        <v>3.8819875776397517</v>
      </c>
      <c r="F16" s="140">
        <f>F8/F15*1000</f>
        <v>3.5714285714285712</v>
      </c>
      <c r="G16" s="137" t="s">
        <v>190</v>
      </c>
    </row>
    <row r="17" spans="2:5" x14ac:dyDescent="0.3">
      <c r="B17" s="180" t="s">
        <v>199</v>
      </c>
      <c r="C17" s="141" t="s">
        <v>173</v>
      </c>
      <c r="D17">
        <v>4</v>
      </c>
      <c r="E17">
        <v>4</v>
      </c>
    </row>
    <row r="18" spans="2:5" ht="17.25" thickBot="1" x14ac:dyDescent="0.35">
      <c r="B18" s="181"/>
      <c r="C18" s="142" t="s">
        <v>174</v>
      </c>
      <c r="D18">
        <v>2.41</v>
      </c>
      <c r="E18">
        <v>2.41</v>
      </c>
    </row>
    <row r="20" spans="2:5" s="45" customFormat="1" x14ac:dyDescent="0.3"/>
    <row r="21" spans="2:5" x14ac:dyDescent="0.3">
      <c r="E21">
        <v>2.33</v>
      </c>
    </row>
  </sheetData>
  <mergeCells count="5">
    <mergeCell ref="B9:B10"/>
    <mergeCell ref="B6:B8"/>
    <mergeCell ref="B15:B16"/>
    <mergeCell ref="B11:B14"/>
    <mergeCell ref="B17:B18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L23" sqref="L23"/>
    </sheetView>
  </sheetViews>
  <sheetFormatPr defaultRowHeight="16.5" x14ac:dyDescent="0.3"/>
  <cols>
    <col min="3" max="3" width="9.875" bestFit="1" customWidth="1"/>
    <col min="4" max="4" width="11.375" bestFit="1" customWidth="1"/>
    <col min="5" max="5" width="11.75" customWidth="1"/>
  </cols>
  <sheetData>
    <row r="2" spans="2:7" x14ac:dyDescent="0.3">
      <c r="B2" s="129" t="s">
        <v>161</v>
      </c>
    </row>
    <row r="3" spans="2:7" x14ac:dyDescent="0.3">
      <c r="C3" s="204" t="s">
        <v>166</v>
      </c>
      <c r="D3" s="204"/>
      <c r="E3" t="s">
        <v>169</v>
      </c>
      <c r="F3" s="203" t="s">
        <v>163</v>
      </c>
      <c r="G3" s="203"/>
    </row>
    <row r="4" spans="2:7" x14ac:dyDescent="0.3">
      <c r="B4" s="1" t="s">
        <v>162</v>
      </c>
      <c r="C4" s="131" t="s">
        <v>167</v>
      </c>
      <c r="D4" s="1" t="s">
        <v>168</v>
      </c>
      <c r="E4" s="130" t="s">
        <v>170</v>
      </c>
      <c r="F4" s="130" t="s">
        <v>164</v>
      </c>
      <c r="G4" s="130" t="s">
        <v>165</v>
      </c>
    </row>
    <row r="5" spans="2:7" x14ac:dyDescent="0.3">
      <c r="B5" s="1">
        <v>23</v>
      </c>
      <c r="C5">
        <v>66.790000000000006</v>
      </c>
      <c r="D5">
        <f t="shared" ref="D5:D10" si="0">C5/10000</f>
        <v>6.6790000000000009E-3</v>
      </c>
      <c r="E5" s="83">
        <f t="shared" ref="E5:E10" si="1">D5*2.5</f>
        <v>1.6697500000000004E-2</v>
      </c>
      <c r="F5">
        <v>2.2000000000000002</v>
      </c>
    </row>
    <row r="6" spans="2:7" x14ac:dyDescent="0.3">
      <c r="B6" s="1">
        <v>24</v>
      </c>
      <c r="C6">
        <v>84.22</v>
      </c>
      <c r="D6" s="45">
        <f t="shared" si="0"/>
        <v>8.4220000000000007E-3</v>
      </c>
      <c r="E6" s="83">
        <f t="shared" si="1"/>
        <v>2.1055000000000001E-2</v>
      </c>
      <c r="F6">
        <v>0.58799999999999997</v>
      </c>
      <c r="G6">
        <v>5</v>
      </c>
    </row>
    <row r="7" spans="2:7" x14ac:dyDescent="0.3">
      <c r="B7" s="1">
        <v>25</v>
      </c>
      <c r="C7">
        <v>106.2</v>
      </c>
      <c r="D7" s="45">
        <f t="shared" si="0"/>
        <v>1.0620000000000001E-2</v>
      </c>
      <c r="E7" s="83">
        <f t="shared" si="1"/>
        <v>2.6550000000000004E-2</v>
      </c>
      <c r="F7">
        <v>0.47699999999999998</v>
      </c>
    </row>
    <row r="8" spans="2:7" x14ac:dyDescent="0.3">
      <c r="B8" s="1">
        <v>26</v>
      </c>
      <c r="C8">
        <v>133.9</v>
      </c>
      <c r="D8" s="45">
        <f t="shared" si="0"/>
        <v>1.3390000000000001E-2</v>
      </c>
      <c r="E8" s="83">
        <f t="shared" si="1"/>
        <v>3.3475000000000005E-2</v>
      </c>
      <c r="F8">
        <v>0.34699999999999998</v>
      </c>
      <c r="G8">
        <v>3.3</v>
      </c>
    </row>
    <row r="9" spans="2:7" x14ac:dyDescent="0.3">
      <c r="B9" s="1">
        <v>27</v>
      </c>
      <c r="C9">
        <v>168.9</v>
      </c>
      <c r="D9" s="45">
        <f t="shared" si="0"/>
        <v>1.6890000000000002E-2</v>
      </c>
      <c r="E9" s="83">
        <f t="shared" si="1"/>
        <v>4.2225000000000006E-2</v>
      </c>
      <c r="F9">
        <v>0.28799999999999998</v>
      </c>
    </row>
    <row r="10" spans="2:7" x14ac:dyDescent="0.3">
      <c r="B10" s="1">
        <v>28</v>
      </c>
      <c r="C10">
        <v>212.9</v>
      </c>
      <c r="D10" s="45">
        <f t="shared" si="0"/>
        <v>2.129E-2</v>
      </c>
      <c r="E10" s="83">
        <f t="shared" si="1"/>
        <v>5.3225000000000001E-2</v>
      </c>
      <c r="F10">
        <v>0.25</v>
      </c>
    </row>
  </sheetData>
  <mergeCells count="2">
    <mergeCell ref="F3:G3"/>
    <mergeCell ref="C3:D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21" sqref="C21"/>
    </sheetView>
  </sheetViews>
  <sheetFormatPr defaultRowHeight="16.5" x14ac:dyDescent="0.3"/>
  <cols>
    <col min="4" max="4" width="9" style="45"/>
  </cols>
  <sheetData>
    <row r="2" spans="2:8" ht="17.25" thickBot="1" x14ac:dyDescent="0.35"/>
    <row r="3" spans="2:8" x14ac:dyDescent="0.3">
      <c r="B3" s="160" t="s">
        <v>203</v>
      </c>
      <c r="C3" s="106">
        <v>10</v>
      </c>
      <c r="D3" s="50" t="s">
        <v>208</v>
      </c>
    </row>
    <row r="4" spans="2:8" ht="17.25" thickBot="1" x14ac:dyDescent="0.35">
      <c r="B4" s="159" t="s">
        <v>204</v>
      </c>
      <c r="C4" s="205">
        <v>30</v>
      </c>
      <c r="D4" s="52" t="s">
        <v>208</v>
      </c>
    </row>
    <row r="5" spans="2:8" s="45" customFormat="1" ht="17.25" thickBot="1" x14ac:dyDescent="0.35">
      <c r="B5" s="2"/>
      <c r="C5" s="46"/>
    </row>
    <row r="6" spans="2:8" s="45" customFormat="1" ht="17.25" thickBot="1" x14ac:dyDescent="0.35">
      <c r="B6" s="63" t="s">
        <v>205</v>
      </c>
      <c r="C6" s="64" t="s">
        <v>206</v>
      </c>
      <c r="D6" s="90" t="s">
        <v>207</v>
      </c>
      <c r="E6" s="211">
        <v>5</v>
      </c>
      <c r="F6" s="209">
        <v>4</v>
      </c>
      <c r="G6" s="209">
        <v>3</v>
      </c>
      <c r="H6" s="210">
        <v>2</v>
      </c>
    </row>
    <row r="7" spans="2:8" x14ac:dyDescent="0.3">
      <c r="B7" s="206">
        <v>4.2</v>
      </c>
      <c r="C7" s="207">
        <f>B7*C$4/(C$3+C$4)</f>
        <v>3.15</v>
      </c>
      <c r="D7" s="215">
        <f>255*C7/3.3</f>
        <v>243.40909090909093</v>
      </c>
      <c r="E7" s="212"/>
      <c r="F7" s="207"/>
      <c r="G7" s="207"/>
      <c r="H7" s="208"/>
    </row>
    <row r="8" spans="2:8" x14ac:dyDescent="0.3">
      <c r="B8" s="68">
        <v>4.0999999999999996</v>
      </c>
      <c r="C8" s="69">
        <f>B8*C$4/(C$3+C$4)</f>
        <v>3.0749999999999997</v>
      </c>
      <c r="D8" s="216">
        <f t="shared" ref="D8:D16" si="0">255*C8/3.3</f>
        <v>237.61363636363635</v>
      </c>
      <c r="E8" s="213"/>
      <c r="F8" s="48"/>
      <c r="G8" s="48"/>
      <c r="H8" s="51"/>
    </row>
    <row r="9" spans="2:8" x14ac:dyDescent="0.3">
      <c r="B9" s="68">
        <v>4</v>
      </c>
      <c r="C9" s="69">
        <f t="shared" ref="C9:C16" si="1">B9*C$4/(C$3+C$4)</f>
        <v>3</v>
      </c>
      <c r="D9" s="216">
        <f t="shared" si="0"/>
        <v>231.81818181818184</v>
      </c>
      <c r="E9" s="213">
        <v>2.9870000000000001</v>
      </c>
      <c r="F9" s="48">
        <v>2.996</v>
      </c>
      <c r="G9" s="48">
        <v>2.9990000000000001</v>
      </c>
      <c r="H9" s="51">
        <v>2.9990000000000001</v>
      </c>
    </row>
    <row r="10" spans="2:8" x14ac:dyDescent="0.3">
      <c r="B10" s="68">
        <v>3.9</v>
      </c>
      <c r="C10" s="69">
        <f t="shared" si="1"/>
        <v>2.9249999999999998</v>
      </c>
      <c r="D10" s="216">
        <f t="shared" si="0"/>
        <v>226.02272727272728</v>
      </c>
      <c r="E10" s="213"/>
      <c r="F10" s="48"/>
      <c r="G10" s="48"/>
      <c r="H10" s="51"/>
    </row>
    <row r="11" spans="2:8" x14ac:dyDescent="0.3">
      <c r="B11" s="68">
        <v>3.8</v>
      </c>
      <c r="C11" s="69">
        <f t="shared" si="1"/>
        <v>2.85</v>
      </c>
      <c r="D11" s="216">
        <f t="shared" si="0"/>
        <v>220.22727272727275</v>
      </c>
      <c r="E11" s="213"/>
      <c r="F11" s="48"/>
      <c r="G11" s="48"/>
      <c r="H11" s="51"/>
    </row>
    <row r="12" spans="2:8" x14ac:dyDescent="0.3">
      <c r="B12" s="68">
        <v>3.7</v>
      </c>
      <c r="C12" s="69">
        <f t="shared" si="1"/>
        <v>2.7749999999999999</v>
      </c>
      <c r="D12" s="216">
        <f t="shared" si="0"/>
        <v>214.43181818181819</v>
      </c>
      <c r="E12" s="213"/>
      <c r="F12" s="48"/>
      <c r="G12" s="48"/>
      <c r="H12" s="51"/>
    </row>
    <row r="13" spans="2:8" x14ac:dyDescent="0.3">
      <c r="B13" s="68">
        <v>3.6</v>
      </c>
      <c r="C13" s="69">
        <f t="shared" si="1"/>
        <v>2.7</v>
      </c>
      <c r="D13" s="216">
        <f t="shared" si="0"/>
        <v>208.63636363636365</v>
      </c>
      <c r="E13" s="213"/>
      <c r="F13" s="48"/>
      <c r="G13" s="48"/>
      <c r="H13" s="51"/>
    </row>
    <row r="14" spans="2:8" x14ac:dyDescent="0.3">
      <c r="B14" s="68">
        <v>3.5</v>
      </c>
      <c r="C14" s="69">
        <f t="shared" si="1"/>
        <v>2.625</v>
      </c>
      <c r="D14" s="216">
        <f t="shared" si="0"/>
        <v>202.84090909090909</v>
      </c>
      <c r="E14" s="213"/>
      <c r="F14" s="48"/>
      <c r="G14" s="48"/>
      <c r="H14" s="51"/>
    </row>
    <row r="15" spans="2:8" x14ac:dyDescent="0.3">
      <c r="B15" s="68">
        <v>3.4</v>
      </c>
      <c r="C15" s="69">
        <f t="shared" si="1"/>
        <v>2.5499999999999998</v>
      </c>
      <c r="D15" s="216">
        <f t="shared" si="0"/>
        <v>197.04545454545456</v>
      </c>
      <c r="E15" s="213"/>
      <c r="F15" s="48"/>
      <c r="G15" s="48"/>
      <c r="H15" s="51"/>
    </row>
    <row r="16" spans="2:8" ht="17.25" thickBot="1" x14ac:dyDescent="0.35">
      <c r="B16" s="124">
        <v>3.3</v>
      </c>
      <c r="C16" s="75">
        <f t="shared" si="1"/>
        <v>2.4750000000000001</v>
      </c>
      <c r="D16" s="217">
        <f t="shared" si="0"/>
        <v>191.25</v>
      </c>
      <c r="E16" s="214"/>
      <c r="F16" s="49"/>
      <c r="G16" s="49"/>
      <c r="H16" s="52"/>
    </row>
    <row r="17" spans="2:4" x14ac:dyDescent="0.3">
      <c r="B17" s="45"/>
      <c r="C17" s="161"/>
      <c r="D17" s="161"/>
    </row>
    <row r="18" spans="2:4" x14ac:dyDescent="0.3">
      <c r="B18" s="45"/>
      <c r="C18" s="161"/>
      <c r="D18" s="161"/>
    </row>
    <row r="19" spans="2:4" x14ac:dyDescent="0.3">
      <c r="B19" s="45"/>
      <c r="C19" s="161"/>
      <c r="D19" s="16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하네스</vt:lpstr>
      <vt:lpstr>ME Size</vt:lpstr>
      <vt:lpstr>Battery CON</vt:lpstr>
      <vt:lpstr>Power review</vt:lpstr>
      <vt:lpstr>LED</vt:lpstr>
      <vt:lpstr>SV</vt:lpstr>
      <vt:lpstr>Transformer</vt:lpstr>
      <vt:lpstr>Sheet1</vt:lpstr>
      <vt:lpstr>BATT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2018-05-31T10:08:11Z</dcterms:modified>
</cp:coreProperties>
</file>