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Power" sheetId="2" r:id="rId1"/>
    <sheet name="Transformer" sheetId="5" r:id="rId2"/>
    <sheet name="Sheet1" sheetId="6" r:id="rId3"/>
    <sheet name="Snubber Review" sheetId="3" r:id="rId4"/>
    <sheet name="Sheet2" sheetId="4" r:id="rId5"/>
  </sheets>
  <calcPr calcId="152511"/>
</workbook>
</file>

<file path=xl/calcChain.xml><?xml version="1.0" encoding="utf-8"?>
<calcChain xmlns="http://schemas.openxmlformats.org/spreadsheetml/2006/main">
  <c r="E12" i="6" l="1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F41" i="2"/>
  <c r="I8" i="4" l="1"/>
  <c r="D8" i="4"/>
  <c r="E41" i="2"/>
  <c r="H34" i="2"/>
  <c r="G34" i="2"/>
  <c r="F34" i="2"/>
  <c r="E34" i="2"/>
  <c r="H33" i="2"/>
  <c r="G33" i="2"/>
  <c r="F33" i="2"/>
  <c r="E33" i="2"/>
  <c r="H31" i="2"/>
  <c r="G31" i="2"/>
  <c r="F31" i="2"/>
  <c r="E31" i="2"/>
  <c r="H30" i="2"/>
  <c r="G30" i="2"/>
  <c r="F30" i="2"/>
  <c r="E30" i="2"/>
  <c r="H28" i="2"/>
  <c r="G28" i="2"/>
  <c r="F28" i="2"/>
  <c r="E28" i="2"/>
  <c r="H27" i="2"/>
  <c r="G27" i="2"/>
  <c r="F27" i="2"/>
  <c r="E27" i="2"/>
  <c r="H25" i="2"/>
  <c r="G25" i="2"/>
  <c r="F25" i="2"/>
  <c r="H24" i="2"/>
  <c r="G24" i="2"/>
  <c r="F24" i="2"/>
  <c r="H22" i="2"/>
  <c r="G22" i="2"/>
  <c r="F22" i="2"/>
  <c r="E22" i="2"/>
  <c r="G20" i="2"/>
  <c r="F20" i="2"/>
  <c r="E20" i="2"/>
  <c r="G19" i="2"/>
</calcChain>
</file>

<file path=xl/sharedStrings.xml><?xml version="1.0" encoding="utf-8"?>
<sst xmlns="http://schemas.openxmlformats.org/spreadsheetml/2006/main" count="108" uniqueCount="93">
  <si>
    <t>Zener Diode Vz=10V Izsm=454mA 1W 5% DO-41</t>
    <phoneticPr fontId="1" type="noConversion"/>
  </si>
  <si>
    <t>1N4740A</t>
    <phoneticPr fontId="1" type="noConversion"/>
  </si>
  <si>
    <t>Onsemi</t>
  </si>
  <si>
    <t>Zener Diode Vz=15V Izsm=304mA 1W 5% DO-41</t>
    <phoneticPr fontId="1" type="noConversion"/>
  </si>
  <si>
    <t>1N4744A</t>
    <phoneticPr fontId="1" type="noConversion"/>
  </si>
  <si>
    <t>1) Snubber 회로 추가시 Vgs 변화</t>
    <phoneticPr fontId="1" type="noConversion"/>
  </si>
  <si>
    <t>1. Snubber 회로 검토</t>
    <phoneticPr fontId="1" type="noConversion"/>
  </si>
  <si>
    <t>=&gt; Pulse Off시 역으로 걸리는 전압이 떨어진다.</t>
    <phoneticPr fontId="1" type="noConversion"/>
  </si>
  <si>
    <t>2) Snubber 회로 추가시 전류 변화</t>
    <phoneticPr fontId="1" type="noConversion"/>
  </si>
  <si>
    <t>=&gt; FET의 전류가 삼각파 형태를 띄며, Low FET의 경우에는 전류 방향이 반대로 흐른다.</t>
    <phoneticPr fontId="1" type="noConversion"/>
  </si>
  <si>
    <t>=&gt; FET의 전류가 구형파 형태를 띄며, Low FET도 정상 방향으로 흐른다.</t>
    <phoneticPr fontId="1" type="noConversion"/>
  </si>
  <si>
    <t>3) Snubber 회로 추가시 Transformer 전류 변화</t>
    <phoneticPr fontId="1" type="noConversion"/>
  </si>
  <si>
    <t>=&gt; Snubber가 없는 경우, Transformer의 전류가 안정화되지 않는다. Snubber 추가시 0.4msec내에 안정화 된다.</t>
    <phoneticPr fontId="1" type="noConversion"/>
  </si>
  <si>
    <t>Vin</t>
    <phoneticPr fontId="1" type="noConversion"/>
  </si>
  <si>
    <t>V</t>
    <phoneticPr fontId="1" type="noConversion"/>
  </si>
  <si>
    <t>Vout</t>
    <phoneticPr fontId="1" type="noConversion"/>
  </si>
  <si>
    <t>T1</t>
    <phoneticPr fontId="1" type="noConversion"/>
  </si>
  <si>
    <t>T2</t>
    <phoneticPr fontId="1" type="noConversion"/>
  </si>
  <si>
    <t>L1</t>
    <phoneticPr fontId="1" type="noConversion"/>
  </si>
  <si>
    <t>L2</t>
    <phoneticPr fontId="1" type="noConversion"/>
  </si>
  <si>
    <t>uH</t>
    <phoneticPr fontId="1" type="noConversion"/>
  </si>
  <si>
    <t>Inductance[uH]</t>
    <phoneticPr fontId="1" type="noConversion"/>
  </si>
  <si>
    <t>Frequency[KHz]</t>
    <phoneticPr fontId="1" type="noConversion"/>
  </si>
  <si>
    <t>2차측</t>
    <phoneticPr fontId="1" type="noConversion"/>
  </si>
  <si>
    <t>1차측</t>
    <phoneticPr fontId="1" type="noConversion"/>
  </si>
  <si>
    <t>Inductance[mH]</t>
    <phoneticPr fontId="1" type="noConversion"/>
  </si>
  <si>
    <t>Measure</t>
    <phoneticPr fontId="1" type="noConversion"/>
  </si>
  <si>
    <t>LF Generator Power Set-up</t>
    <phoneticPr fontId="1" type="noConversion"/>
  </si>
  <si>
    <t>LF Generator Transformer</t>
    <phoneticPr fontId="1" type="noConversion"/>
  </si>
  <si>
    <t>=&gt; 100KHz에서 inductance가 두배로 상승함</t>
    <phoneticPr fontId="1" type="noConversion"/>
  </si>
  <si>
    <t>1. Inductance Vs Frequency</t>
    <phoneticPr fontId="1" type="noConversion"/>
  </si>
  <si>
    <t>W</t>
    <phoneticPr fontId="1" type="noConversion"/>
  </si>
  <si>
    <t>Vin</t>
    <phoneticPr fontId="1" type="noConversion"/>
  </si>
  <si>
    <t>VDC</t>
    <phoneticPr fontId="1" type="noConversion"/>
  </si>
  <si>
    <t>VAC</t>
    <phoneticPr fontId="1" type="noConversion"/>
  </si>
  <si>
    <t>Vout</t>
    <phoneticPr fontId="1" type="noConversion"/>
  </si>
  <si>
    <t>A</t>
    <phoneticPr fontId="1" type="noConversion"/>
  </si>
  <si>
    <t>W</t>
    <phoneticPr fontId="1" type="noConversion"/>
  </si>
  <si>
    <t>V1.0</t>
    <phoneticPr fontId="1" type="noConversion"/>
  </si>
  <si>
    <t>Origin</t>
    <phoneticPr fontId="1" type="noConversion"/>
  </si>
  <si>
    <t>Vtran_in</t>
    <phoneticPr fontId="1" type="noConversion"/>
  </si>
  <si>
    <t>Vtran_out</t>
    <phoneticPr fontId="1" type="noConversion"/>
  </si>
  <si>
    <t>Itran_in</t>
    <phoneticPr fontId="1" type="noConversion"/>
  </si>
  <si>
    <t>VDC</t>
    <phoneticPr fontId="1" type="noConversion"/>
  </si>
  <si>
    <t>A</t>
    <phoneticPr fontId="1" type="noConversion"/>
  </si>
  <si>
    <t>220VAC는 RMS value이며, 정류시 Peak Voltage이 311VDC가 된다.</t>
    <phoneticPr fontId="1" type="noConversion"/>
  </si>
  <si>
    <t>Half Bridge 방식으므 Vout/2기준으로 Vout과 0V로 스위칭 된다.</t>
    <phoneticPr fontId="1" type="noConversion"/>
  </si>
  <si>
    <t>Simulation</t>
    <phoneticPr fontId="1" type="noConversion"/>
  </si>
  <si>
    <t>Turn ratio</t>
    <phoneticPr fontId="1" type="noConversion"/>
  </si>
  <si>
    <t>W</t>
    <phoneticPr fontId="1" type="noConversion"/>
  </si>
  <si>
    <t>N2/N1</t>
    <phoneticPr fontId="1" type="noConversion"/>
  </si>
  <si>
    <t>%</t>
    <phoneticPr fontId="1" type="noConversion"/>
  </si>
  <si>
    <t>P_real</t>
    <phoneticPr fontId="1" type="noConversion"/>
  </si>
  <si>
    <t>Pulse Duty</t>
    <phoneticPr fontId="1" type="noConversion"/>
  </si>
  <si>
    <t>Total Duty</t>
    <phoneticPr fontId="1" type="noConversion"/>
  </si>
  <si>
    <t>Pulse가 1주기당 2ea가 발생하므로 Total Duty는 Pulse Duty x 2 이다.</t>
    <phoneticPr fontId="1" type="noConversion"/>
  </si>
  <si>
    <t>On Time</t>
    <phoneticPr fontId="1" type="noConversion"/>
  </si>
  <si>
    <t>msec</t>
    <phoneticPr fontId="1" type="noConversion"/>
  </si>
  <si>
    <t>Pulse Frequency</t>
    <phoneticPr fontId="1" type="noConversion"/>
  </si>
  <si>
    <t>KHz</t>
    <phoneticPr fontId="1" type="noConversion"/>
  </si>
  <si>
    <t>Pulse Period</t>
    <phoneticPr fontId="1" type="noConversion"/>
  </si>
  <si>
    <t>Pulse No</t>
    <phoneticPr fontId="1" type="noConversion"/>
  </si>
  <si>
    <t>Itran_out</t>
    <phoneticPr fontId="1" type="noConversion"/>
  </si>
  <si>
    <t>Power ratio</t>
    <phoneticPr fontId="1" type="noConversion"/>
  </si>
  <si>
    <t>P/P</t>
    <phoneticPr fontId="1" type="noConversion"/>
  </si>
  <si>
    <t>Unit</t>
    <phoneticPr fontId="1" type="noConversion"/>
  </si>
  <si>
    <t>Power
[W]</t>
    <phoneticPr fontId="1" type="noConversion"/>
  </si>
  <si>
    <t>Pulse width
[usec]</t>
    <phoneticPr fontId="1" type="noConversion"/>
  </si>
  <si>
    <t>On-Time
[usec]</t>
    <phoneticPr fontId="1" type="noConversion"/>
  </si>
  <si>
    <t>P_target / P_real</t>
    <phoneticPr fontId="1" type="noConversion"/>
  </si>
  <si>
    <t>P_target</t>
    <phoneticPr fontId="1" type="noConversion"/>
  </si>
  <si>
    <t>P_peak</t>
    <phoneticPr fontId="1" type="noConversion"/>
  </si>
  <si>
    <t>Target Power에 따른 On Time 계산</t>
    <phoneticPr fontId="1" type="noConversion"/>
  </si>
  <si>
    <t>=&gt; Origin은 220VAC rms value로 계산했기 때문에 맞지 않음</t>
    <phoneticPr fontId="1" type="noConversion"/>
  </si>
  <si>
    <t>=&gt; 실측 Itran_out에 맞춰 Power를 계산하여 V1.0과 비슷한 결과가 나온것임.</t>
    <phoneticPr fontId="1" type="noConversion"/>
  </si>
  <si>
    <t>Pulse의 Frequeny가 가변되더라도 Pulse Duty가 동일하기 때문에 On Time에 영향이 없다.</t>
    <phoneticPr fontId="1" type="noConversion"/>
  </si>
  <si>
    <t>P_target
[W]</t>
    <phoneticPr fontId="1" type="noConversion"/>
  </si>
  <si>
    <t>On Time
[msec]</t>
    <phoneticPr fontId="1" type="noConversion"/>
  </si>
  <si>
    <t>실제 전체 Power = P_peak*(2xPulse_Duty)/100</t>
    <phoneticPr fontId="1" type="noConversion"/>
  </si>
  <si>
    <t>P_target / P_real x 5msec</t>
    <phoneticPr fontId="1" type="noConversion"/>
  </si>
  <si>
    <t>P_peak[W]</t>
    <phoneticPr fontId="1" type="noConversion"/>
  </si>
  <si>
    <t>P_real[W]</t>
    <phoneticPr fontId="1" type="noConversion"/>
  </si>
  <si>
    <t>On Time calculator</t>
    <phoneticPr fontId="1" type="noConversion"/>
  </si>
  <si>
    <t>Limit
[msec]</t>
    <phoneticPr fontId="1" type="noConversion"/>
  </si>
  <si>
    <t>Inductance가 증가하는 경우, Output Power가 감소한다.</t>
    <phoneticPr fontId="1" type="noConversion"/>
  </si>
  <si>
    <t>Snubber 회로 검토</t>
    <phoneticPr fontId="1" type="noConversion"/>
  </si>
  <si>
    <t>I</t>
    <phoneticPr fontId="1" type="noConversion"/>
  </si>
  <si>
    <t>A</t>
    <phoneticPr fontId="1" type="noConversion"/>
  </si>
  <si>
    <t>R</t>
    <phoneticPr fontId="1" type="noConversion"/>
  </si>
  <si>
    <t>V</t>
    <phoneticPr fontId="1" type="noConversion"/>
  </si>
  <si>
    <t>Turn-off시 Peak Voltage 감소</t>
    <phoneticPr fontId="1" type="noConversion"/>
  </si>
  <si>
    <t>ringring을 줄여줌</t>
    <phoneticPr fontId="1" type="noConversion"/>
  </si>
  <si>
    <t>IRFP460C 의 Output Capacitance Cp= 460pF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</si>
</sst>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79" formatCode="0.0\ &quot;%&quot;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3" fillId="0" borderId="0" xfId="0" quotePrefix="1" applyFont="1"/>
    <xf numFmtId="0" fontId="4" fillId="0" borderId="0" xfId="0" quotePrefix="1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4" xfId="0" applyFont="1" applyBorder="1"/>
    <xf numFmtId="0" fontId="2" fillId="0" borderId="15" xfId="0" applyFont="1" applyBorder="1"/>
    <xf numFmtId="0" fontId="0" fillId="0" borderId="5" xfId="0" applyBorder="1"/>
    <xf numFmtId="0" fontId="0" fillId="0" borderId="12" xfId="0" applyBorder="1"/>
    <xf numFmtId="0" fontId="0" fillId="0" borderId="16" xfId="0" applyBorder="1"/>
    <xf numFmtId="0" fontId="0" fillId="2" borderId="13" xfId="0" applyFill="1" applyBorder="1"/>
    <xf numFmtId="0" fontId="0" fillId="2" borderId="3" xfId="0" applyFill="1" applyBorder="1"/>
    <xf numFmtId="0" fontId="0" fillId="2" borderId="6" xfId="0" applyFill="1" applyBorder="1"/>
    <xf numFmtId="177" fontId="0" fillId="0" borderId="0" xfId="0" applyNumberForma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13" xfId="0" applyFill="1" applyBorder="1"/>
    <xf numFmtId="0" fontId="2" fillId="0" borderId="18" xfId="0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7" xfId="0" applyBorder="1"/>
    <xf numFmtId="0" fontId="2" fillId="0" borderId="22" xfId="0" applyFont="1" applyBorder="1"/>
    <xf numFmtId="0" fontId="2" fillId="0" borderId="23" xfId="0" applyFont="1" applyBorder="1"/>
    <xf numFmtId="0" fontId="2" fillId="3" borderId="23" xfId="0" applyFont="1" applyFill="1" applyBorder="1"/>
    <xf numFmtId="0" fontId="2" fillId="0" borderId="24" xfId="0" applyFont="1" applyBorder="1"/>
    <xf numFmtId="0" fontId="2" fillId="3" borderId="22" xfId="0" applyFont="1" applyFill="1" applyBorder="1"/>
    <xf numFmtId="0" fontId="3" fillId="0" borderId="24" xfId="0" applyFont="1" applyBorder="1"/>
    <xf numFmtId="0" fontId="3" fillId="0" borderId="6" xfId="0" applyFont="1" applyBorder="1"/>
    <xf numFmtId="0" fontId="0" fillId="0" borderId="0" xfId="0" applyBorder="1"/>
    <xf numFmtId="0" fontId="4" fillId="0" borderId="0" xfId="0" quotePrefix="1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76" fontId="0" fillId="0" borderId="20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3" fillId="0" borderId="21" xfId="0" applyNumberFormat="1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77" fontId="0" fillId="0" borderId="21" xfId="0" applyNumberFormat="1" applyBorder="1" applyAlignment="1">
      <alignment horizontal="center"/>
    </xf>
    <xf numFmtId="177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 applyAlignment="1">
      <alignment wrapText="1"/>
    </xf>
    <xf numFmtId="0" fontId="2" fillId="0" borderId="27" xfId="0" applyFont="1" applyBorder="1"/>
    <xf numFmtId="0" fontId="2" fillId="3" borderId="25" xfId="0" applyFont="1" applyFill="1" applyBorder="1" applyAlignment="1">
      <alignment horizontal="center" wrapText="1"/>
    </xf>
    <xf numFmtId="0" fontId="0" fillId="0" borderId="26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17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176" fontId="0" fillId="0" borderId="1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0000FF"/>
      <color rgb="FFFF99CC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On Time</a:t>
            </a:r>
            <a:endParaRPr lang="ko-KR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Power!$E$40</c:f>
              <c:strCache>
                <c:ptCount val="1"/>
                <c:pt idx="0">
                  <c:v>10.0 %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Power!$E$43:$E$87</c:f>
              <c:numCache>
                <c:formatCode>0.000</c:formatCode>
                <c:ptCount val="45"/>
                <c:pt idx="0">
                  <c:v>0.1773049645390071</c:v>
                </c:pt>
                <c:pt idx="1">
                  <c:v>0.3546099290780142</c:v>
                </c:pt>
                <c:pt idx="2">
                  <c:v>0.53191489361702127</c:v>
                </c:pt>
                <c:pt idx="3">
                  <c:v>0.70921985815602839</c:v>
                </c:pt>
                <c:pt idx="4">
                  <c:v>0.88652482269503552</c:v>
                </c:pt>
                <c:pt idx="5">
                  <c:v>1.0638297872340425</c:v>
                </c:pt>
                <c:pt idx="6">
                  <c:v>1.2411347517730495</c:v>
                </c:pt>
                <c:pt idx="7">
                  <c:v>1.4184397163120568</c:v>
                </c:pt>
                <c:pt idx="8">
                  <c:v>1.5957446808510638</c:v>
                </c:pt>
                <c:pt idx="9">
                  <c:v>1.773049645390071</c:v>
                </c:pt>
                <c:pt idx="10">
                  <c:v>1.9503546099290781</c:v>
                </c:pt>
                <c:pt idx="11">
                  <c:v>2.1276595744680851</c:v>
                </c:pt>
                <c:pt idx="12">
                  <c:v>2.3049645390070923</c:v>
                </c:pt>
                <c:pt idx="13">
                  <c:v>2.4822695035460991</c:v>
                </c:pt>
                <c:pt idx="14">
                  <c:v>2.6595744680851063</c:v>
                </c:pt>
                <c:pt idx="15">
                  <c:v>2.8368794326241136</c:v>
                </c:pt>
                <c:pt idx="16">
                  <c:v>3.0141843971631204</c:v>
                </c:pt>
                <c:pt idx="17">
                  <c:v>3.1914893617021276</c:v>
                </c:pt>
                <c:pt idx="18">
                  <c:v>3.3687943262411348</c:v>
                </c:pt>
                <c:pt idx="19">
                  <c:v>3.5460992907801421</c:v>
                </c:pt>
                <c:pt idx="20">
                  <c:v>3.7234042553191489</c:v>
                </c:pt>
                <c:pt idx="21">
                  <c:v>3.9007092198581561</c:v>
                </c:pt>
                <c:pt idx="22">
                  <c:v>4.0780141843971629</c:v>
                </c:pt>
                <c:pt idx="23">
                  <c:v>4.2553191489361701</c:v>
                </c:pt>
                <c:pt idx="24">
                  <c:v>4.4326241134751774</c:v>
                </c:pt>
                <c:pt idx="25">
                  <c:v>4.6099290780141846</c:v>
                </c:pt>
                <c:pt idx="26">
                  <c:v>4.7872340425531918</c:v>
                </c:pt>
                <c:pt idx="27">
                  <c:v>4.9645390070921982</c:v>
                </c:pt>
                <c:pt idx="28">
                  <c:v>5.1418439716312054</c:v>
                </c:pt>
                <c:pt idx="29">
                  <c:v>5.3191489361702127</c:v>
                </c:pt>
                <c:pt idx="30">
                  <c:v>5.4964539007092199</c:v>
                </c:pt>
                <c:pt idx="31">
                  <c:v>5.6737588652482271</c:v>
                </c:pt>
                <c:pt idx="32">
                  <c:v>5.8510638297872344</c:v>
                </c:pt>
                <c:pt idx="33">
                  <c:v>6.0283687943262407</c:v>
                </c:pt>
                <c:pt idx="34">
                  <c:v>6.205673758865248</c:v>
                </c:pt>
                <c:pt idx="35">
                  <c:v>6.3829787234042552</c:v>
                </c:pt>
                <c:pt idx="36">
                  <c:v>6.5602836879432624</c:v>
                </c:pt>
                <c:pt idx="37">
                  <c:v>6.7375886524822697</c:v>
                </c:pt>
                <c:pt idx="38">
                  <c:v>6.9148936170212769</c:v>
                </c:pt>
                <c:pt idx="39">
                  <c:v>7.0921985815602842</c:v>
                </c:pt>
                <c:pt idx="40">
                  <c:v>7.2695035460992905</c:v>
                </c:pt>
                <c:pt idx="41">
                  <c:v>7.4468085106382977</c:v>
                </c:pt>
                <c:pt idx="42">
                  <c:v>7.624113475177305</c:v>
                </c:pt>
                <c:pt idx="43">
                  <c:v>7.8014184397163122</c:v>
                </c:pt>
                <c:pt idx="44">
                  <c:v>7.9787234042553195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Power!$F$40</c:f>
              <c:strCache>
                <c:ptCount val="1"/>
                <c:pt idx="0">
                  <c:v>15.0 %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Power!$F$43:$F$87</c:f>
              <c:numCache>
                <c:formatCode>0.000</c:formatCode>
                <c:ptCount val="45"/>
                <c:pt idx="0">
                  <c:v>0.1182033096926714</c:v>
                </c:pt>
                <c:pt idx="1">
                  <c:v>0.2364066193853428</c:v>
                </c:pt>
                <c:pt idx="2">
                  <c:v>0.3546099290780142</c:v>
                </c:pt>
                <c:pt idx="3">
                  <c:v>0.4728132387706856</c:v>
                </c:pt>
                <c:pt idx="4">
                  <c:v>0.59101654846335694</c:v>
                </c:pt>
                <c:pt idx="5">
                  <c:v>0.70921985815602839</c:v>
                </c:pt>
                <c:pt idx="6">
                  <c:v>0.82742316784869974</c:v>
                </c:pt>
                <c:pt idx="7">
                  <c:v>0.94562647754137119</c:v>
                </c:pt>
                <c:pt idx="8">
                  <c:v>1.0638297872340425</c:v>
                </c:pt>
                <c:pt idx="9">
                  <c:v>1.1820330969267139</c:v>
                </c:pt>
                <c:pt idx="10">
                  <c:v>1.3002364066193852</c:v>
                </c:pt>
                <c:pt idx="11">
                  <c:v>1.4184397163120568</c:v>
                </c:pt>
                <c:pt idx="12">
                  <c:v>1.5366430260047281</c:v>
                </c:pt>
                <c:pt idx="13">
                  <c:v>1.6548463356973995</c:v>
                </c:pt>
                <c:pt idx="14">
                  <c:v>1.773049645390071</c:v>
                </c:pt>
                <c:pt idx="15">
                  <c:v>1.8912529550827424</c:v>
                </c:pt>
                <c:pt idx="16">
                  <c:v>2.0094562647754137</c:v>
                </c:pt>
                <c:pt idx="17">
                  <c:v>2.1276595744680851</c:v>
                </c:pt>
                <c:pt idx="18">
                  <c:v>2.2458628841607564</c:v>
                </c:pt>
                <c:pt idx="19">
                  <c:v>2.3640661938534278</c:v>
                </c:pt>
                <c:pt idx="20">
                  <c:v>2.4822695035460991</c:v>
                </c:pt>
                <c:pt idx="21">
                  <c:v>2.6004728132387704</c:v>
                </c:pt>
                <c:pt idx="22">
                  <c:v>2.7186761229314422</c:v>
                </c:pt>
                <c:pt idx="23">
                  <c:v>2.8368794326241136</c:v>
                </c:pt>
                <c:pt idx="24">
                  <c:v>2.9550827423167849</c:v>
                </c:pt>
                <c:pt idx="25">
                  <c:v>3.0732860520094563</c:v>
                </c:pt>
                <c:pt idx="26">
                  <c:v>3.1914893617021276</c:v>
                </c:pt>
                <c:pt idx="27">
                  <c:v>3.3096926713947989</c:v>
                </c:pt>
                <c:pt idx="28">
                  <c:v>3.4278959810874703</c:v>
                </c:pt>
                <c:pt idx="29">
                  <c:v>3.5460992907801421</c:v>
                </c:pt>
                <c:pt idx="30">
                  <c:v>3.664302600472813</c:v>
                </c:pt>
                <c:pt idx="31">
                  <c:v>3.7825059101654848</c:v>
                </c:pt>
                <c:pt idx="32">
                  <c:v>3.9007092198581561</c:v>
                </c:pt>
                <c:pt idx="33">
                  <c:v>4.0189125295508275</c:v>
                </c:pt>
                <c:pt idx="34">
                  <c:v>4.1371158392434983</c:v>
                </c:pt>
                <c:pt idx="35">
                  <c:v>4.2553191489361701</c:v>
                </c:pt>
                <c:pt idx="36">
                  <c:v>4.3735224586288419</c:v>
                </c:pt>
                <c:pt idx="37">
                  <c:v>4.4917257683215128</c:v>
                </c:pt>
                <c:pt idx="38">
                  <c:v>4.6099290780141846</c:v>
                </c:pt>
                <c:pt idx="39">
                  <c:v>4.7281323877068555</c:v>
                </c:pt>
                <c:pt idx="40">
                  <c:v>4.8463356973995273</c:v>
                </c:pt>
                <c:pt idx="41">
                  <c:v>4.9645390070921982</c:v>
                </c:pt>
                <c:pt idx="42">
                  <c:v>5.08274231678487</c:v>
                </c:pt>
                <c:pt idx="43">
                  <c:v>5.2009456264775409</c:v>
                </c:pt>
                <c:pt idx="44">
                  <c:v>5.3191489361702127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Power!$G$42</c:f>
              <c:strCache>
                <c:ptCount val="1"/>
                <c:pt idx="0">
                  <c:v>Limit
[msec]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Power!$G$43:$G$87</c:f>
              <c:numCache>
                <c:formatCode>General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35728"/>
        <c:axId val="300523232"/>
      </c:lineChart>
      <c:catAx>
        <c:axId val="30043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Power[W]</a:t>
                </a:r>
                <a:endParaRPr lang="ko-KR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523232"/>
        <c:crosses val="autoZero"/>
        <c:auto val="1"/>
        <c:lblAlgn val="ctr"/>
        <c:lblOffset val="100"/>
        <c:noMultiLvlLbl val="0"/>
      </c:catAx>
      <c:valAx>
        <c:axId val="3005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On Time[msec]</a:t>
                </a:r>
                <a:endParaRPr lang="ko-KR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4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20</xdr:row>
      <xdr:rowOff>104776</xdr:rowOff>
    </xdr:from>
    <xdr:to>
      <xdr:col>10</xdr:col>
      <xdr:colOff>684772</xdr:colOff>
      <xdr:row>24</xdr:row>
      <xdr:rowOff>180976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4791076"/>
          <a:ext cx="1341997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342899</xdr:colOff>
      <xdr:row>37</xdr:row>
      <xdr:rowOff>204787</xdr:rowOff>
    </xdr:from>
    <xdr:to>
      <xdr:col>15</xdr:col>
      <xdr:colOff>409574</xdr:colOff>
      <xdr:row>59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12</xdr:row>
      <xdr:rowOff>85725</xdr:rowOff>
    </xdr:from>
    <xdr:to>
      <xdr:col>6</xdr:col>
      <xdr:colOff>1152526</xdr:colOff>
      <xdr:row>32</xdr:row>
      <xdr:rowOff>51633</xdr:rowOff>
    </xdr:to>
    <xdr:grpSp>
      <xdr:nvGrpSpPr>
        <xdr:cNvPr id="20" name="그룹 19"/>
        <xdr:cNvGrpSpPr/>
      </xdr:nvGrpSpPr>
      <xdr:grpSpPr>
        <a:xfrm>
          <a:off x="904876" y="2638425"/>
          <a:ext cx="5181600" cy="4156908"/>
          <a:chOff x="904876" y="2428875"/>
          <a:chExt cx="5181600" cy="4156908"/>
        </a:xfrm>
      </xdr:grpSpPr>
      <xdr:pic>
        <xdr:nvPicPr>
          <xdr:cNvPr id="4" name="그림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6" y="2428875"/>
            <a:ext cx="5181600" cy="41569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TextBox 4"/>
          <xdr:cNvSpPr txBox="1"/>
        </xdr:nvSpPr>
        <xdr:spPr>
          <a:xfrm>
            <a:off x="1323975" y="29813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14450" y="2524125"/>
            <a:ext cx="1108701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Vtrans_in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171450</xdr:colOff>
      <xdr:row>12</xdr:row>
      <xdr:rowOff>85725</xdr:rowOff>
    </xdr:from>
    <xdr:to>
      <xdr:col>14</xdr:col>
      <xdr:colOff>457200</xdr:colOff>
      <xdr:row>32</xdr:row>
      <xdr:rowOff>27384</xdr:rowOff>
    </xdr:to>
    <xdr:grpSp>
      <xdr:nvGrpSpPr>
        <xdr:cNvPr id="19" name="그룹 18"/>
        <xdr:cNvGrpSpPr/>
      </xdr:nvGrpSpPr>
      <xdr:grpSpPr>
        <a:xfrm>
          <a:off x="6362700" y="2638425"/>
          <a:ext cx="5086350" cy="4132659"/>
          <a:chOff x="6362700" y="2428875"/>
          <a:chExt cx="5086350" cy="4132659"/>
        </a:xfrm>
      </xdr:grpSpPr>
      <xdr:pic>
        <xdr:nvPicPr>
          <xdr:cNvPr id="2" name="그림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62700" y="2428875"/>
            <a:ext cx="5086350" cy="413265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TextBox 2"/>
          <xdr:cNvSpPr txBox="1"/>
        </xdr:nvSpPr>
        <xdr:spPr>
          <a:xfrm>
            <a:off x="6791325" y="2971800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6667500" y="2514600"/>
            <a:ext cx="125611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Vtrans_out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66675</xdr:colOff>
      <xdr:row>33</xdr:row>
      <xdr:rowOff>76201</xdr:rowOff>
    </xdr:from>
    <xdr:to>
      <xdr:col>6</xdr:col>
      <xdr:colOff>1152525</xdr:colOff>
      <xdr:row>53</xdr:row>
      <xdr:rowOff>208179</xdr:rowOff>
    </xdr:to>
    <xdr:grpSp>
      <xdr:nvGrpSpPr>
        <xdr:cNvPr id="22" name="그룹 21"/>
        <xdr:cNvGrpSpPr/>
      </xdr:nvGrpSpPr>
      <xdr:grpSpPr>
        <a:xfrm>
          <a:off x="904875" y="7029451"/>
          <a:ext cx="5181600" cy="4322978"/>
          <a:chOff x="904875" y="6819901"/>
          <a:chExt cx="5181600" cy="4322978"/>
        </a:xfrm>
      </xdr:grpSpPr>
      <xdr:pic>
        <xdr:nvPicPr>
          <xdr:cNvPr id="8" name="그림 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5" y="6819901"/>
            <a:ext cx="5181600" cy="43229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/>
          <xdr:cNvSpPr txBox="1"/>
        </xdr:nvSpPr>
        <xdr:spPr>
          <a:xfrm>
            <a:off x="1238250" y="73628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200150" y="7000875"/>
            <a:ext cx="1033745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Itrans_in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104775</xdr:colOff>
      <xdr:row>33</xdr:row>
      <xdr:rowOff>66675</xdr:rowOff>
    </xdr:from>
    <xdr:to>
      <xdr:col>15</xdr:col>
      <xdr:colOff>57150</xdr:colOff>
      <xdr:row>53</xdr:row>
      <xdr:rowOff>192044</xdr:rowOff>
    </xdr:to>
    <xdr:grpSp>
      <xdr:nvGrpSpPr>
        <xdr:cNvPr id="21" name="그룹 20"/>
        <xdr:cNvGrpSpPr/>
      </xdr:nvGrpSpPr>
      <xdr:grpSpPr>
        <a:xfrm>
          <a:off x="6296025" y="7019925"/>
          <a:ext cx="5438775" cy="4316369"/>
          <a:chOff x="6296025" y="6810375"/>
          <a:chExt cx="5438775" cy="4316369"/>
        </a:xfrm>
      </xdr:grpSpPr>
      <xdr:pic>
        <xdr:nvPicPr>
          <xdr:cNvPr id="12" name="그림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96025" y="6810375"/>
            <a:ext cx="5438775" cy="431636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TextBox 12"/>
          <xdr:cNvSpPr txBox="1"/>
        </xdr:nvSpPr>
        <xdr:spPr>
          <a:xfrm>
            <a:off x="6819900" y="7410450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6696075" y="6953250"/>
            <a:ext cx="1181157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Itrans_out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66675</xdr:colOff>
      <xdr:row>55</xdr:row>
      <xdr:rowOff>76200</xdr:rowOff>
    </xdr:from>
    <xdr:to>
      <xdr:col>15</xdr:col>
      <xdr:colOff>95250</xdr:colOff>
      <xdr:row>74</xdr:row>
      <xdr:rowOff>180046</xdr:rowOff>
    </xdr:to>
    <xdr:grpSp>
      <xdr:nvGrpSpPr>
        <xdr:cNvPr id="23" name="그룹 22"/>
        <xdr:cNvGrpSpPr/>
      </xdr:nvGrpSpPr>
      <xdr:grpSpPr>
        <a:xfrm>
          <a:off x="904875" y="11639550"/>
          <a:ext cx="10868025" cy="4085296"/>
          <a:chOff x="904875" y="11430000"/>
          <a:chExt cx="10868025" cy="4085296"/>
        </a:xfrm>
      </xdr:grpSpPr>
      <xdr:pic>
        <xdr:nvPicPr>
          <xdr:cNvPr id="16" name="그림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5" y="11430000"/>
            <a:ext cx="10868025" cy="40852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TextBox 16"/>
          <xdr:cNvSpPr txBox="1"/>
        </xdr:nvSpPr>
        <xdr:spPr>
          <a:xfrm>
            <a:off x="1362075" y="118586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1295400" y="11506200"/>
            <a:ext cx="1029449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P_trans_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457200</xdr:colOff>
      <xdr:row>11</xdr:row>
      <xdr:rowOff>66675</xdr:rowOff>
    </xdr:from>
    <xdr:to>
      <xdr:col>28</xdr:col>
      <xdr:colOff>428625</xdr:colOff>
      <xdr:row>37</xdr:row>
      <xdr:rowOff>66675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0" y="2371725"/>
          <a:ext cx="7515225" cy="544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333375</xdr:colOff>
      <xdr:row>12</xdr:row>
      <xdr:rowOff>142875</xdr:rowOff>
    </xdr:from>
    <xdr:ext cx="1395254" cy="530658"/>
    <xdr:sp macro="" textlink="">
      <xdr:nvSpPr>
        <xdr:cNvPr id="3" name="TextBox 2"/>
        <xdr:cNvSpPr txBox="1"/>
      </xdr:nvSpPr>
      <xdr:spPr>
        <a:xfrm>
          <a:off x="11706225" y="2657475"/>
          <a:ext cx="139525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Red : </a:t>
          </a:r>
          <a:r>
            <a:rPr lang="en-US" altLang="ko-KR" sz="1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Origin</a:t>
          </a:r>
          <a:endParaRPr lang="ko-KR" altLang="ko-KR" sz="1400" b="1">
            <a:solidFill>
              <a:schemeClr val="bg1"/>
            </a:solidFill>
            <a:effectLst/>
          </a:endParaRPr>
        </a:p>
        <a:p>
          <a:r>
            <a:rPr lang="en-US" altLang="ko-KR" sz="1400" b="1">
              <a:solidFill>
                <a:schemeClr val="bg1"/>
              </a:solidFill>
            </a:rPr>
            <a:t>Green : Snubber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7</xdr:row>
      <xdr:rowOff>142875</xdr:rowOff>
    </xdr:from>
    <xdr:to>
      <xdr:col>22</xdr:col>
      <xdr:colOff>228600</xdr:colOff>
      <xdr:row>16</xdr:row>
      <xdr:rowOff>47625</xdr:rowOff>
    </xdr:to>
    <xdr:sp macro="" textlink="">
      <xdr:nvSpPr>
        <xdr:cNvPr id="5" name="모서리가 둥근 직사각형 4"/>
        <xdr:cNvSpPr/>
      </xdr:nvSpPr>
      <xdr:spPr>
        <a:xfrm>
          <a:off x="14478000" y="2028825"/>
          <a:ext cx="838200" cy="1790700"/>
        </a:xfrm>
        <a:prstGeom prst="roundRect">
          <a:avLst/>
        </a:prstGeom>
        <a:solidFill>
          <a:srgbClr val="B7DEE8">
            <a:alpha val="43922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257175</xdr:colOff>
      <xdr:row>20</xdr:row>
      <xdr:rowOff>38100</xdr:rowOff>
    </xdr:from>
    <xdr:to>
      <xdr:col>22</xdr:col>
      <xdr:colOff>409575</xdr:colOff>
      <xdr:row>28</xdr:row>
      <xdr:rowOff>152400</xdr:rowOff>
    </xdr:to>
    <xdr:sp macro="" textlink="">
      <xdr:nvSpPr>
        <xdr:cNvPr id="6" name="모서리가 둥근 직사각형 5"/>
        <xdr:cNvSpPr/>
      </xdr:nvSpPr>
      <xdr:spPr>
        <a:xfrm>
          <a:off x="14658975" y="4648200"/>
          <a:ext cx="838200" cy="1790700"/>
        </a:xfrm>
        <a:prstGeom prst="roundRect">
          <a:avLst/>
        </a:prstGeom>
        <a:solidFill>
          <a:srgbClr val="B7DEE8">
            <a:alpha val="43922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123825</xdr:colOff>
      <xdr:row>33</xdr:row>
      <xdr:rowOff>85725</xdr:rowOff>
    </xdr:from>
    <xdr:to>
      <xdr:col>21</xdr:col>
      <xdr:colOff>552450</xdr:colOff>
      <xdr:row>59</xdr:row>
      <xdr:rowOff>161925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7419975"/>
          <a:ext cx="13458825" cy="552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85726</xdr:colOff>
      <xdr:row>63</xdr:row>
      <xdr:rowOff>142875</xdr:rowOff>
    </xdr:from>
    <xdr:to>
      <xdr:col>11</xdr:col>
      <xdr:colOff>66676</xdr:colOff>
      <xdr:row>88</xdr:row>
      <xdr:rowOff>16965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1" y="13763625"/>
          <a:ext cx="6153150" cy="511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190499</xdr:colOff>
      <xdr:row>63</xdr:row>
      <xdr:rowOff>125274</xdr:rowOff>
    </xdr:from>
    <xdr:to>
      <xdr:col>24</xdr:col>
      <xdr:colOff>518578</xdr:colOff>
      <xdr:row>81</xdr:row>
      <xdr:rowOff>95250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4" y="13746024"/>
          <a:ext cx="9243479" cy="3741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90</xdr:row>
      <xdr:rowOff>133351</xdr:rowOff>
    </xdr:from>
    <xdr:to>
      <xdr:col>11</xdr:col>
      <xdr:colOff>47625</xdr:colOff>
      <xdr:row>113</xdr:row>
      <xdr:rowOff>183959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9621501"/>
          <a:ext cx="6105525" cy="4870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277511</xdr:colOff>
      <xdr:row>90</xdr:row>
      <xdr:rowOff>47626</xdr:rowOff>
    </xdr:from>
    <xdr:to>
      <xdr:col>25</xdr:col>
      <xdr:colOff>447674</xdr:colOff>
      <xdr:row>109</xdr:row>
      <xdr:rowOff>142876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7936" y="19535776"/>
          <a:ext cx="9771363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104776</xdr:colOff>
      <xdr:row>136</xdr:row>
      <xdr:rowOff>133350</xdr:rowOff>
    </xdr:from>
    <xdr:to>
      <xdr:col>18</xdr:col>
      <xdr:colOff>638176</xdr:colOff>
      <xdr:row>158</xdr:row>
      <xdr:rowOff>68714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1" y="29051250"/>
          <a:ext cx="11506200" cy="4545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116</xdr:row>
      <xdr:rowOff>57150</xdr:rowOff>
    </xdr:from>
    <xdr:to>
      <xdr:col>16</xdr:col>
      <xdr:colOff>257175</xdr:colOff>
      <xdr:row>135</xdr:row>
      <xdr:rowOff>86051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24784050"/>
          <a:ext cx="4333875" cy="4010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133350</xdr:colOff>
      <xdr:row>116</xdr:row>
      <xdr:rowOff>76200</xdr:rowOff>
    </xdr:from>
    <xdr:to>
      <xdr:col>8</xdr:col>
      <xdr:colOff>681053</xdr:colOff>
      <xdr:row>135</xdr:row>
      <xdr:rowOff>133350</xdr:rowOff>
    </xdr:to>
    <xdr:pic>
      <xdr:nvPicPr>
        <xdr:cNvPr id="21" name="그림 2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24803100"/>
          <a:ext cx="4662503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</xdr:row>
      <xdr:rowOff>152400</xdr:rowOff>
    </xdr:from>
    <xdr:to>
      <xdr:col>13</xdr:col>
      <xdr:colOff>190500</xdr:colOff>
      <xdr:row>29</xdr:row>
      <xdr:rowOff>152400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781050"/>
          <a:ext cx="7515225" cy="544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95250</xdr:colOff>
      <xdr:row>5</xdr:row>
      <xdr:rowOff>19050</xdr:rowOff>
    </xdr:from>
    <xdr:ext cx="1395254" cy="530658"/>
    <xdr:sp macro="" textlink="">
      <xdr:nvSpPr>
        <xdr:cNvPr id="16" name="TextBox 15"/>
        <xdr:cNvSpPr txBox="1"/>
      </xdr:nvSpPr>
      <xdr:spPr>
        <a:xfrm>
          <a:off x="1819275" y="1066800"/>
          <a:ext cx="139525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Red : </a:t>
          </a:r>
          <a:r>
            <a:rPr lang="en-US" altLang="ko-KR" sz="1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Origin</a:t>
          </a:r>
          <a:endParaRPr lang="ko-KR" altLang="ko-KR" sz="1400" b="1">
            <a:solidFill>
              <a:schemeClr val="bg1"/>
            </a:solidFill>
            <a:effectLst/>
          </a:endParaRPr>
        </a:p>
        <a:p>
          <a:r>
            <a:rPr lang="en-US" altLang="ko-KR" sz="1400" b="1">
              <a:solidFill>
                <a:schemeClr val="bg1"/>
              </a:solidFill>
            </a:rPr>
            <a:t>Green : Snubber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7"/>
  <sheetViews>
    <sheetView workbookViewId="0">
      <selection activeCell="B2" sqref="B2"/>
    </sheetView>
  </sheetViews>
  <sheetFormatPr defaultRowHeight="16.5" x14ac:dyDescent="0.3"/>
  <cols>
    <col min="1" max="2" width="4.125" customWidth="1"/>
    <col min="3" max="3" width="4.25" customWidth="1"/>
    <col min="4" max="4" width="16.25" bestFit="1" customWidth="1"/>
    <col min="5" max="5" width="11.875" customWidth="1"/>
    <col min="6" max="6" width="11.875" style="1" customWidth="1"/>
    <col min="7" max="8" width="11.875" customWidth="1"/>
    <col min="10" max="10" width="16" bestFit="1" customWidth="1"/>
    <col min="11" max="11" width="10.625" bestFit="1" customWidth="1"/>
    <col min="14" max="14" width="9" style="1"/>
  </cols>
  <sheetData>
    <row r="2" spans="2:15" s="1" customFormat="1" x14ac:dyDescent="0.3">
      <c r="B2" s="3" t="s">
        <v>27</v>
      </c>
      <c r="C2"/>
      <c r="D2"/>
      <c r="E2"/>
      <c r="G2"/>
      <c r="H2"/>
      <c r="I2"/>
      <c r="J2"/>
      <c r="K2" s="3"/>
      <c r="L2" s="3"/>
      <c r="M2" s="3"/>
      <c r="O2"/>
    </row>
    <row r="4" spans="2:15" ht="17.25" thickBot="1" x14ac:dyDescent="0.35">
      <c r="C4" s="3" t="s">
        <v>26</v>
      </c>
    </row>
    <row r="5" spans="2:15" ht="33.75" thickBot="1" x14ac:dyDescent="0.35">
      <c r="D5" s="21" t="s">
        <v>22</v>
      </c>
      <c r="E5" s="22" t="s">
        <v>66</v>
      </c>
      <c r="F5" s="22" t="s">
        <v>67</v>
      </c>
      <c r="G5" s="23" t="s">
        <v>68</v>
      </c>
    </row>
    <row r="6" spans="2:15" x14ac:dyDescent="0.3">
      <c r="D6" s="15">
        <v>50</v>
      </c>
      <c r="E6" s="16">
        <v>10</v>
      </c>
      <c r="F6" s="16">
        <v>2</v>
      </c>
      <c r="G6" s="17">
        <v>82</v>
      </c>
    </row>
    <row r="7" spans="2:15" x14ac:dyDescent="0.3">
      <c r="D7" s="6">
        <v>50</v>
      </c>
      <c r="E7" s="2">
        <v>20</v>
      </c>
      <c r="F7" s="2">
        <v>2</v>
      </c>
      <c r="G7" s="18">
        <v>182</v>
      </c>
    </row>
    <row r="8" spans="2:15" ht="17.25" thickBot="1" x14ac:dyDescent="0.35">
      <c r="D8" s="8">
        <v>50</v>
      </c>
      <c r="E8" s="14">
        <v>100</v>
      </c>
      <c r="F8" s="14">
        <v>2</v>
      </c>
      <c r="G8" s="19">
        <v>900</v>
      </c>
    </row>
    <row r="9" spans="2:15" ht="17.25" thickBot="1" x14ac:dyDescent="0.35"/>
    <row r="10" spans="2:15" ht="33.75" thickBot="1" x14ac:dyDescent="0.35">
      <c r="D10" s="21" t="s">
        <v>22</v>
      </c>
      <c r="E10" s="22" t="s">
        <v>66</v>
      </c>
      <c r="F10" s="22" t="s">
        <v>67</v>
      </c>
      <c r="G10" s="23" t="s">
        <v>68</v>
      </c>
    </row>
    <row r="11" spans="2:15" x14ac:dyDescent="0.3">
      <c r="D11" s="15">
        <v>50</v>
      </c>
      <c r="E11" s="16">
        <v>20</v>
      </c>
      <c r="F11" s="16">
        <v>2</v>
      </c>
      <c r="G11" s="17">
        <v>182</v>
      </c>
    </row>
    <row r="12" spans="2:15" ht="17.25" thickBot="1" x14ac:dyDescent="0.35">
      <c r="D12" s="8">
        <v>30</v>
      </c>
      <c r="E12" s="14">
        <v>20</v>
      </c>
      <c r="F12" s="14">
        <v>3.2</v>
      </c>
      <c r="G12" s="19">
        <v>70</v>
      </c>
    </row>
    <row r="15" spans="2:15" x14ac:dyDescent="0.3">
      <c r="C15" s="3" t="s">
        <v>72</v>
      </c>
    </row>
    <row r="16" spans="2:15" ht="17.25" thickBot="1" x14ac:dyDescent="0.35">
      <c r="C16" s="3"/>
      <c r="D16" t="s">
        <v>75</v>
      </c>
    </row>
    <row r="17" spans="4:14" ht="17.25" thickBot="1" x14ac:dyDescent="0.35">
      <c r="D17" s="39"/>
      <c r="E17" s="35" t="s">
        <v>47</v>
      </c>
      <c r="F17" s="24" t="s">
        <v>38</v>
      </c>
      <c r="G17" s="24" t="s">
        <v>38</v>
      </c>
      <c r="H17" s="24" t="s">
        <v>39</v>
      </c>
      <c r="I17" s="25" t="s">
        <v>65</v>
      </c>
    </row>
    <row r="18" spans="4:14" x14ac:dyDescent="0.3">
      <c r="D18" s="40" t="s">
        <v>32</v>
      </c>
      <c r="E18" s="49">
        <v>220</v>
      </c>
      <c r="F18" s="26">
        <v>220</v>
      </c>
      <c r="G18" s="26">
        <v>220</v>
      </c>
      <c r="H18" s="26">
        <v>220</v>
      </c>
      <c r="I18" s="27" t="s">
        <v>34</v>
      </c>
    </row>
    <row r="19" spans="4:14" x14ac:dyDescent="0.3">
      <c r="D19" s="41" t="s">
        <v>35</v>
      </c>
      <c r="E19" s="50">
        <v>300</v>
      </c>
      <c r="F19" s="29">
        <v>300</v>
      </c>
      <c r="G19" s="28">
        <f>G18*(2^0.5)</f>
        <v>311.12698372208092</v>
      </c>
      <c r="H19" s="29">
        <v>220</v>
      </c>
      <c r="I19" s="7" t="s">
        <v>33</v>
      </c>
      <c r="J19" t="s">
        <v>45</v>
      </c>
    </row>
    <row r="20" spans="4:14" x14ac:dyDescent="0.3">
      <c r="D20" s="41" t="s">
        <v>40</v>
      </c>
      <c r="E20" s="36">
        <f>E19/2</f>
        <v>150</v>
      </c>
      <c r="F20" s="28">
        <f>F19/2</f>
        <v>150</v>
      </c>
      <c r="G20" s="28">
        <f>G19/2</f>
        <v>155.56349186104046</v>
      </c>
      <c r="H20" s="29">
        <v>220</v>
      </c>
      <c r="I20" s="7" t="s">
        <v>33</v>
      </c>
      <c r="J20" t="s">
        <v>46</v>
      </c>
    </row>
    <row r="21" spans="4:14" x14ac:dyDescent="0.3">
      <c r="D21" s="41" t="s">
        <v>42</v>
      </c>
      <c r="E21" s="50">
        <v>18.8</v>
      </c>
      <c r="F21" s="29">
        <v>18.8</v>
      </c>
      <c r="G21" s="29">
        <v>20</v>
      </c>
      <c r="H21" s="30">
        <v>12.5</v>
      </c>
      <c r="I21" s="7" t="s">
        <v>36</v>
      </c>
    </row>
    <row r="22" spans="4:14" x14ac:dyDescent="0.3">
      <c r="D22" s="41" t="s">
        <v>71</v>
      </c>
      <c r="E22" s="36">
        <f>E20*E21</f>
        <v>2820</v>
      </c>
      <c r="F22" s="28">
        <f>F20*F21</f>
        <v>2820</v>
      </c>
      <c r="G22" s="28">
        <f>G20*G21</f>
        <v>3111.2698372208092</v>
      </c>
      <c r="H22" s="28">
        <f>H20*H21</f>
        <v>2750</v>
      </c>
      <c r="I22" s="7" t="s">
        <v>37</v>
      </c>
      <c r="J22" s="20"/>
    </row>
    <row r="23" spans="4:14" x14ac:dyDescent="0.3">
      <c r="D23" s="41" t="s">
        <v>48</v>
      </c>
      <c r="E23" s="50">
        <v>5</v>
      </c>
      <c r="F23" s="29">
        <v>5</v>
      </c>
      <c r="G23" s="29">
        <v>5</v>
      </c>
      <c r="H23" s="29">
        <v>5</v>
      </c>
      <c r="I23" s="7" t="s">
        <v>50</v>
      </c>
    </row>
    <row r="24" spans="4:14" x14ac:dyDescent="0.3">
      <c r="D24" s="41" t="s">
        <v>41</v>
      </c>
      <c r="E24" s="50">
        <v>720</v>
      </c>
      <c r="F24" s="28">
        <f>F20*F23</f>
        <v>750</v>
      </c>
      <c r="G24" s="28">
        <f>G20*G23</f>
        <v>777.81745930520231</v>
      </c>
      <c r="H24" s="29">
        <f>H20*H23</f>
        <v>1100</v>
      </c>
      <c r="I24" s="7" t="s">
        <v>43</v>
      </c>
    </row>
    <row r="25" spans="4:14" x14ac:dyDescent="0.3">
      <c r="D25" s="41" t="s">
        <v>62</v>
      </c>
      <c r="E25" s="37">
        <v>3.67</v>
      </c>
      <c r="F25" s="31">
        <f>F22/F24</f>
        <v>3.76</v>
      </c>
      <c r="G25" s="31">
        <f>G22/G24</f>
        <v>4</v>
      </c>
      <c r="H25" s="29">
        <f>H22/H24</f>
        <v>2.5</v>
      </c>
      <c r="I25" s="7" t="s">
        <v>44</v>
      </c>
    </row>
    <row r="26" spans="4:14" x14ac:dyDescent="0.3">
      <c r="D26" s="41" t="s">
        <v>53</v>
      </c>
      <c r="E26" s="50">
        <v>10</v>
      </c>
      <c r="F26" s="29">
        <v>10</v>
      </c>
      <c r="G26" s="29">
        <v>10</v>
      </c>
      <c r="H26" s="29">
        <v>10</v>
      </c>
      <c r="I26" s="7" t="s">
        <v>51</v>
      </c>
      <c r="M26" s="1"/>
      <c r="N26"/>
    </row>
    <row r="27" spans="4:14" x14ac:dyDescent="0.3">
      <c r="D27" s="41" t="s">
        <v>54</v>
      </c>
      <c r="E27" s="50">
        <f>E26*2</f>
        <v>20</v>
      </c>
      <c r="F27" s="29">
        <f>F26*2</f>
        <v>20</v>
      </c>
      <c r="G27" s="29">
        <f>G26*2</f>
        <v>20</v>
      </c>
      <c r="H27" s="29">
        <f>H26*2</f>
        <v>20</v>
      </c>
      <c r="I27" s="7" t="s">
        <v>51</v>
      </c>
      <c r="J27" t="s">
        <v>55</v>
      </c>
      <c r="M27" s="1"/>
      <c r="N27"/>
    </row>
    <row r="28" spans="4:14" x14ac:dyDescent="0.3">
      <c r="D28" s="41" t="s">
        <v>52</v>
      </c>
      <c r="E28" s="50">
        <f>E22*E27/100</f>
        <v>564</v>
      </c>
      <c r="F28" s="29">
        <f>F22*F27/100</f>
        <v>564</v>
      </c>
      <c r="G28" s="29">
        <f>G22*G27/100</f>
        <v>622.25396744416184</v>
      </c>
      <c r="H28" s="29">
        <f>H22*H27/100</f>
        <v>550</v>
      </c>
      <c r="I28" s="7" t="s">
        <v>31</v>
      </c>
      <c r="J28" t="s">
        <v>78</v>
      </c>
    </row>
    <row r="29" spans="4:14" x14ac:dyDescent="0.3">
      <c r="D29" s="42" t="s">
        <v>70</v>
      </c>
      <c r="E29" s="38">
        <v>300</v>
      </c>
      <c r="F29" s="32">
        <v>300</v>
      </c>
      <c r="G29" s="32">
        <v>300</v>
      </c>
      <c r="H29" s="32">
        <v>300</v>
      </c>
      <c r="I29" s="33" t="s">
        <v>49</v>
      </c>
    </row>
    <row r="30" spans="4:14" x14ac:dyDescent="0.3">
      <c r="D30" s="41" t="s">
        <v>63</v>
      </c>
      <c r="E30" s="51">
        <f>E29/E28</f>
        <v>0.53191489361702127</v>
      </c>
      <c r="F30" s="52">
        <f>F29/F28</f>
        <v>0.53191489361702127</v>
      </c>
      <c r="G30" s="52">
        <f>G29/G28</f>
        <v>0.48211825989991874</v>
      </c>
      <c r="H30" s="52">
        <f>H29/H28</f>
        <v>0.54545454545454541</v>
      </c>
      <c r="I30" s="7" t="s">
        <v>64</v>
      </c>
      <c r="J30" t="s">
        <v>69</v>
      </c>
    </row>
    <row r="31" spans="4:14" ht="17.25" thickBot="1" x14ac:dyDescent="0.35">
      <c r="D31" s="45" t="s">
        <v>56</v>
      </c>
      <c r="E31" s="53">
        <f>E30*5</f>
        <v>2.6595744680851063</v>
      </c>
      <c r="F31" s="54">
        <f>F30*5</f>
        <v>2.6595744680851063</v>
      </c>
      <c r="G31" s="54">
        <f>G30*5</f>
        <v>2.4105912994995937</v>
      </c>
      <c r="H31" s="54">
        <f>H30*5</f>
        <v>2.7272727272727271</v>
      </c>
      <c r="I31" s="46" t="s">
        <v>57</v>
      </c>
      <c r="J31" t="s">
        <v>79</v>
      </c>
    </row>
    <row r="32" spans="4:14" x14ac:dyDescent="0.3">
      <c r="D32" s="44" t="s">
        <v>58</v>
      </c>
      <c r="E32" s="55">
        <v>50</v>
      </c>
      <c r="F32" s="56">
        <v>50</v>
      </c>
      <c r="G32" s="56">
        <v>50</v>
      </c>
      <c r="H32" s="56">
        <v>50</v>
      </c>
      <c r="I32" s="34" t="s">
        <v>59</v>
      </c>
    </row>
    <row r="33" spans="3:9" x14ac:dyDescent="0.3">
      <c r="D33" s="41" t="s">
        <v>60</v>
      </c>
      <c r="E33" s="50">
        <f>1/E32</f>
        <v>0.02</v>
      </c>
      <c r="F33" s="29">
        <f>1/F32</f>
        <v>0.02</v>
      </c>
      <c r="G33" s="29">
        <f>1/G32</f>
        <v>0.02</v>
      </c>
      <c r="H33" s="29">
        <f>1/H32</f>
        <v>0.02</v>
      </c>
      <c r="I33" s="7" t="s">
        <v>57</v>
      </c>
    </row>
    <row r="34" spans="3:9" ht="17.25" thickBot="1" x14ac:dyDescent="0.35">
      <c r="D34" s="43" t="s">
        <v>61</v>
      </c>
      <c r="E34" s="57">
        <f>E31/E33</f>
        <v>132.97872340425531</v>
      </c>
      <c r="F34" s="58">
        <f>F31/F33</f>
        <v>132.97872340425531</v>
      </c>
      <c r="G34" s="58">
        <f>G31/G33</f>
        <v>120.52956497497968</v>
      </c>
      <c r="H34" s="58">
        <f>H31/H33</f>
        <v>136.36363636363635</v>
      </c>
      <c r="I34" s="9"/>
    </row>
    <row r="35" spans="3:9" x14ac:dyDescent="0.3">
      <c r="C35" s="47"/>
      <c r="D35" s="48" t="s">
        <v>73</v>
      </c>
    </row>
    <row r="36" spans="3:9" x14ac:dyDescent="0.3">
      <c r="D36" s="5" t="s">
        <v>74</v>
      </c>
    </row>
    <row r="38" spans="3:9" ht="17.25" thickBot="1" x14ac:dyDescent="0.35">
      <c r="C38" s="3" t="s">
        <v>82</v>
      </c>
    </row>
    <row r="39" spans="3:9" x14ac:dyDescent="0.3">
      <c r="D39" s="67" t="s">
        <v>80</v>
      </c>
      <c r="E39" s="73">
        <v>2820</v>
      </c>
      <c r="F39" s="59">
        <v>2820</v>
      </c>
    </row>
    <row r="40" spans="3:9" x14ac:dyDescent="0.3">
      <c r="D40" s="68" t="s">
        <v>53</v>
      </c>
      <c r="E40" s="74">
        <v>10</v>
      </c>
      <c r="F40" s="66">
        <v>15</v>
      </c>
    </row>
    <row r="41" spans="3:9" ht="17.25" thickBot="1" x14ac:dyDescent="0.35">
      <c r="D41" s="69" t="s">
        <v>81</v>
      </c>
      <c r="E41" s="75">
        <f>E39*E40*2/100</f>
        <v>564</v>
      </c>
      <c r="F41" s="60">
        <f>F39*F40*2/100</f>
        <v>846</v>
      </c>
    </row>
    <row r="42" spans="3:9" ht="33" x14ac:dyDescent="0.3">
      <c r="D42" s="70" t="s">
        <v>76</v>
      </c>
      <c r="E42" s="76" t="s">
        <v>77</v>
      </c>
      <c r="F42" s="61" t="s">
        <v>77</v>
      </c>
      <c r="G42" s="79" t="s">
        <v>83</v>
      </c>
    </row>
    <row r="43" spans="3:9" x14ac:dyDescent="0.3">
      <c r="D43" s="71">
        <v>20</v>
      </c>
      <c r="E43" s="77">
        <f>($D43/E$41)*5</f>
        <v>0.1773049645390071</v>
      </c>
      <c r="F43" s="62">
        <f>($D43/F$41)*5</f>
        <v>0.1182033096926714</v>
      </c>
      <c r="G43">
        <v>5</v>
      </c>
    </row>
    <row r="44" spans="3:9" x14ac:dyDescent="0.3">
      <c r="D44" s="71">
        <v>40</v>
      </c>
      <c r="E44" s="77">
        <f t="shared" ref="E44:F87" si="0">($D44/E$41)*5</f>
        <v>0.3546099290780142</v>
      </c>
      <c r="F44" s="62">
        <f t="shared" si="0"/>
        <v>0.2364066193853428</v>
      </c>
      <c r="G44">
        <v>5</v>
      </c>
    </row>
    <row r="45" spans="3:9" x14ac:dyDescent="0.3">
      <c r="D45" s="71">
        <v>60</v>
      </c>
      <c r="E45" s="77">
        <f t="shared" si="0"/>
        <v>0.53191489361702127</v>
      </c>
      <c r="F45" s="62">
        <f t="shared" si="0"/>
        <v>0.3546099290780142</v>
      </c>
      <c r="G45">
        <v>5</v>
      </c>
    </row>
    <row r="46" spans="3:9" x14ac:dyDescent="0.3">
      <c r="D46" s="71">
        <v>80</v>
      </c>
      <c r="E46" s="77">
        <f t="shared" si="0"/>
        <v>0.70921985815602839</v>
      </c>
      <c r="F46" s="62">
        <f t="shared" si="0"/>
        <v>0.4728132387706856</v>
      </c>
      <c r="G46">
        <v>5</v>
      </c>
    </row>
    <row r="47" spans="3:9" x14ac:dyDescent="0.3">
      <c r="D47" s="71">
        <v>100</v>
      </c>
      <c r="E47" s="77">
        <f t="shared" si="0"/>
        <v>0.88652482269503552</v>
      </c>
      <c r="F47" s="62">
        <f t="shared" si="0"/>
        <v>0.59101654846335694</v>
      </c>
      <c r="G47">
        <v>5</v>
      </c>
    </row>
    <row r="48" spans="3:9" x14ac:dyDescent="0.3">
      <c r="D48" s="71">
        <v>120</v>
      </c>
      <c r="E48" s="77">
        <f t="shared" si="0"/>
        <v>1.0638297872340425</v>
      </c>
      <c r="F48" s="62">
        <f t="shared" si="0"/>
        <v>0.70921985815602839</v>
      </c>
      <c r="G48">
        <v>5</v>
      </c>
    </row>
    <row r="49" spans="4:7" x14ac:dyDescent="0.3">
      <c r="D49" s="71">
        <v>140</v>
      </c>
      <c r="E49" s="77">
        <f t="shared" si="0"/>
        <v>1.2411347517730495</v>
      </c>
      <c r="F49" s="62">
        <f t="shared" si="0"/>
        <v>0.82742316784869974</v>
      </c>
      <c r="G49">
        <v>5</v>
      </c>
    </row>
    <row r="50" spans="4:7" x14ac:dyDescent="0.3">
      <c r="D50" s="71">
        <v>160</v>
      </c>
      <c r="E50" s="77">
        <f t="shared" si="0"/>
        <v>1.4184397163120568</v>
      </c>
      <c r="F50" s="62">
        <f t="shared" si="0"/>
        <v>0.94562647754137119</v>
      </c>
      <c r="G50">
        <v>5</v>
      </c>
    </row>
    <row r="51" spans="4:7" x14ac:dyDescent="0.3">
      <c r="D51" s="71">
        <v>180</v>
      </c>
      <c r="E51" s="77">
        <f t="shared" si="0"/>
        <v>1.5957446808510638</v>
      </c>
      <c r="F51" s="62">
        <f t="shared" si="0"/>
        <v>1.0638297872340425</v>
      </c>
      <c r="G51">
        <v>5</v>
      </c>
    </row>
    <row r="52" spans="4:7" x14ac:dyDescent="0.3">
      <c r="D52" s="71">
        <v>200</v>
      </c>
      <c r="E52" s="77">
        <f t="shared" si="0"/>
        <v>1.773049645390071</v>
      </c>
      <c r="F52" s="62">
        <f t="shared" si="0"/>
        <v>1.1820330969267139</v>
      </c>
      <c r="G52">
        <v>5</v>
      </c>
    </row>
    <row r="53" spans="4:7" x14ac:dyDescent="0.3">
      <c r="D53" s="71">
        <v>220</v>
      </c>
      <c r="E53" s="77">
        <f t="shared" si="0"/>
        <v>1.9503546099290781</v>
      </c>
      <c r="F53" s="62">
        <f t="shared" si="0"/>
        <v>1.3002364066193852</v>
      </c>
      <c r="G53">
        <v>5</v>
      </c>
    </row>
    <row r="54" spans="4:7" x14ac:dyDescent="0.3">
      <c r="D54" s="71">
        <v>240</v>
      </c>
      <c r="E54" s="77">
        <f t="shared" si="0"/>
        <v>2.1276595744680851</v>
      </c>
      <c r="F54" s="62">
        <f t="shared" si="0"/>
        <v>1.4184397163120568</v>
      </c>
      <c r="G54">
        <v>5</v>
      </c>
    </row>
    <row r="55" spans="4:7" x14ac:dyDescent="0.3">
      <c r="D55" s="71">
        <v>260</v>
      </c>
      <c r="E55" s="77">
        <f t="shared" si="0"/>
        <v>2.3049645390070923</v>
      </c>
      <c r="F55" s="62">
        <f t="shared" si="0"/>
        <v>1.5366430260047281</v>
      </c>
      <c r="G55">
        <v>5</v>
      </c>
    </row>
    <row r="56" spans="4:7" x14ac:dyDescent="0.3">
      <c r="D56" s="71">
        <v>280</v>
      </c>
      <c r="E56" s="77">
        <f t="shared" si="0"/>
        <v>2.4822695035460991</v>
      </c>
      <c r="F56" s="62">
        <f t="shared" si="0"/>
        <v>1.6548463356973995</v>
      </c>
      <c r="G56">
        <v>5</v>
      </c>
    </row>
    <row r="57" spans="4:7" x14ac:dyDescent="0.3">
      <c r="D57" s="71">
        <v>300</v>
      </c>
      <c r="E57" s="77">
        <f t="shared" si="0"/>
        <v>2.6595744680851063</v>
      </c>
      <c r="F57" s="62">
        <f t="shared" si="0"/>
        <v>1.773049645390071</v>
      </c>
      <c r="G57">
        <v>5</v>
      </c>
    </row>
    <row r="58" spans="4:7" x14ac:dyDescent="0.3">
      <c r="D58" s="71">
        <v>320</v>
      </c>
      <c r="E58" s="77">
        <f t="shared" si="0"/>
        <v>2.8368794326241136</v>
      </c>
      <c r="F58" s="62">
        <f t="shared" si="0"/>
        <v>1.8912529550827424</v>
      </c>
      <c r="G58">
        <v>5</v>
      </c>
    </row>
    <row r="59" spans="4:7" x14ac:dyDescent="0.3">
      <c r="D59" s="71">
        <v>340</v>
      </c>
      <c r="E59" s="77">
        <f t="shared" si="0"/>
        <v>3.0141843971631204</v>
      </c>
      <c r="F59" s="62">
        <f t="shared" si="0"/>
        <v>2.0094562647754137</v>
      </c>
      <c r="G59">
        <v>5</v>
      </c>
    </row>
    <row r="60" spans="4:7" x14ac:dyDescent="0.3">
      <c r="D60" s="71">
        <v>360</v>
      </c>
      <c r="E60" s="77">
        <f t="shared" si="0"/>
        <v>3.1914893617021276</v>
      </c>
      <c r="F60" s="62">
        <f t="shared" si="0"/>
        <v>2.1276595744680851</v>
      </c>
      <c r="G60">
        <v>5</v>
      </c>
    </row>
    <row r="61" spans="4:7" x14ac:dyDescent="0.3">
      <c r="D61" s="71">
        <v>380</v>
      </c>
      <c r="E61" s="77">
        <f t="shared" si="0"/>
        <v>3.3687943262411348</v>
      </c>
      <c r="F61" s="62">
        <f t="shared" si="0"/>
        <v>2.2458628841607564</v>
      </c>
      <c r="G61">
        <v>5</v>
      </c>
    </row>
    <row r="62" spans="4:7" x14ac:dyDescent="0.3">
      <c r="D62" s="71">
        <v>400</v>
      </c>
      <c r="E62" s="77">
        <f t="shared" si="0"/>
        <v>3.5460992907801421</v>
      </c>
      <c r="F62" s="62">
        <f t="shared" si="0"/>
        <v>2.3640661938534278</v>
      </c>
      <c r="G62">
        <v>5</v>
      </c>
    </row>
    <row r="63" spans="4:7" x14ac:dyDescent="0.3">
      <c r="D63" s="71">
        <v>420</v>
      </c>
      <c r="E63" s="77">
        <f t="shared" si="0"/>
        <v>3.7234042553191489</v>
      </c>
      <c r="F63" s="62">
        <f t="shared" si="0"/>
        <v>2.4822695035460991</v>
      </c>
      <c r="G63">
        <v>5</v>
      </c>
    </row>
    <row r="64" spans="4:7" x14ac:dyDescent="0.3">
      <c r="D64" s="71">
        <v>440</v>
      </c>
      <c r="E64" s="77">
        <f t="shared" si="0"/>
        <v>3.9007092198581561</v>
      </c>
      <c r="F64" s="62">
        <f t="shared" si="0"/>
        <v>2.6004728132387704</v>
      </c>
      <c r="G64">
        <v>5</v>
      </c>
    </row>
    <row r="65" spans="4:7" x14ac:dyDescent="0.3">
      <c r="D65" s="71">
        <v>460</v>
      </c>
      <c r="E65" s="77">
        <f t="shared" si="0"/>
        <v>4.0780141843971629</v>
      </c>
      <c r="F65" s="62">
        <f t="shared" si="0"/>
        <v>2.7186761229314422</v>
      </c>
      <c r="G65">
        <v>5</v>
      </c>
    </row>
    <row r="66" spans="4:7" x14ac:dyDescent="0.3">
      <c r="D66" s="71">
        <v>480</v>
      </c>
      <c r="E66" s="77">
        <f t="shared" si="0"/>
        <v>4.2553191489361701</v>
      </c>
      <c r="F66" s="62">
        <f t="shared" si="0"/>
        <v>2.8368794326241136</v>
      </c>
      <c r="G66">
        <v>5</v>
      </c>
    </row>
    <row r="67" spans="4:7" x14ac:dyDescent="0.3">
      <c r="D67" s="71">
        <v>500</v>
      </c>
      <c r="E67" s="77">
        <f t="shared" si="0"/>
        <v>4.4326241134751774</v>
      </c>
      <c r="F67" s="62">
        <f t="shared" si="0"/>
        <v>2.9550827423167849</v>
      </c>
      <c r="G67">
        <v>5</v>
      </c>
    </row>
    <row r="68" spans="4:7" x14ac:dyDescent="0.3">
      <c r="D68" s="71">
        <v>520</v>
      </c>
      <c r="E68" s="77">
        <f t="shared" si="0"/>
        <v>4.6099290780141846</v>
      </c>
      <c r="F68" s="62">
        <f t="shared" si="0"/>
        <v>3.0732860520094563</v>
      </c>
      <c r="G68">
        <v>5</v>
      </c>
    </row>
    <row r="69" spans="4:7" x14ac:dyDescent="0.3">
      <c r="D69" s="71">
        <v>540</v>
      </c>
      <c r="E69" s="77">
        <f t="shared" si="0"/>
        <v>4.7872340425531918</v>
      </c>
      <c r="F69" s="62">
        <f t="shared" si="0"/>
        <v>3.1914893617021276</v>
      </c>
      <c r="G69">
        <v>5</v>
      </c>
    </row>
    <row r="70" spans="4:7" x14ac:dyDescent="0.3">
      <c r="D70" s="71">
        <v>560</v>
      </c>
      <c r="E70" s="77">
        <f t="shared" si="0"/>
        <v>4.9645390070921982</v>
      </c>
      <c r="F70" s="62">
        <f t="shared" si="0"/>
        <v>3.3096926713947989</v>
      </c>
      <c r="G70">
        <v>5</v>
      </c>
    </row>
    <row r="71" spans="4:7" x14ac:dyDescent="0.3">
      <c r="D71" s="71">
        <v>580</v>
      </c>
      <c r="E71" s="77">
        <f t="shared" si="0"/>
        <v>5.1418439716312054</v>
      </c>
      <c r="F71" s="62">
        <f t="shared" si="0"/>
        <v>3.4278959810874703</v>
      </c>
      <c r="G71">
        <v>5</v>
      </c>
    </row>
    <row r="72" spans="4:7" x14ac:dyDescent="0.3">
      <c r="D72" s="71">
        <v>600</v>
      </c>
      <c r="E72" s="77">
        <f t="shared" si="0"/>
        <v>5.3191489361702127</v>
      </c>
      <c r="F72" s="62">
        <f t="shared" si="0"/>
        <v>3.5460992907801421</v>
      </c>
      <c r="G72">
        <v>5</v>
      </c>
    </row>
    <row r="73" spans="4:7" x14ac:dyDescent="0.3">
      <c r="D73" s="71">
        <v>620</v>
      </c>
      <c r="E73" s="77">
        <f t="shared" si="0"/>
        <v>5.4964539007092199</v>
      </c>
      <c r="F73" s="62">
        <f t="shared" si="0"/>
        <v>3.664302600472813</v>
      </c>
      <c r="G73">
        <v>5</v>
      </c>
    </row>
    <row r="74" spans="4:7" x14ac:dyDescent="0.3">
      <c r="D74" s="71">
        <v>640</v>
      </c>
      <c r="E74" s="77">
        <f t="shared" si="0"/>
        <v>5.6737588652482271</v>
      </c>
      <c r="F74" s="62">
        <f t="shared" si="0"/>
        <v>3.7825059101654848</v>
      </c>
      <c r="G74">
        <v>5</v>
      </c>
    </row>
    <row r="75" spans="4:7" x14ac:dyDescent="0.3">
      <c r="D75" s="71">
        <v>660</v>
      </c>
      <c r="E75" s="77">
        <f t="shared" si="0"/>
        <v>5.8510638297872344</v>
      </c>
      <c r="F75" s="62">
        <f t="shared" si="0"/>
        <v>3.9007092198581561</v>
      </c>
      <c r="G75">
        <v>5</v>
      </c>
    </row>
    <row r="76" spans="4:7" x14ac:dyDescent="0.3">
      <c r="D76" s="71">
        <v>680</v>
      </c>
      <c r="E76" s="77">
        <f t="shared" si="0"/>
        <v>6.0283687943262407</v>
      </c>
      <c r="F76" s="62">
        <f t="shared" si="0"/>
        <v>4.0189125295508275</v>
      </c>
      <c r="G76">
        <v>5</v>
      </c>
    </row>
    <row r="77" spans="4:7" x14ac:dyDescent="0.3">
      <c r="D77" s="71">
        <v>700</v>
      </c>
      <c r="E77" s="77">
        <f t="shared" si="0"/>
        <v>6.205673758865248</v>
      </c>
      <c r="F77" s="62">
        <f t="shared" si="0"/>
        <v>4.1371158392434983</v>
      </c>
      <c r="G77">
        <v>5</v>
      </c>
    </row>
    <row r="78" spans="4:7" x14ac:dyDescent="0.3">
      <c r="D78" s="71">
        <v>720</v>
      </c>
      <c r="E78" s="77">
        <f t="shared" si="0"/>
        <v>6.3829787234042552</v>
      </c>
      <c r="F78" s="62">
        <f t="shared" si="0"/>
        <v>4.2553191489361701</v>
      </c>
      <c r="G78">
        <v>5</v>
      </c>
    </row>
    <row r="79" spans="4:7" x14ac:dyDescent="0.3">
      <c r="D79" s="71">
        <v>740</v>
      </c>
      <c r="E79" s="77">
        <f t="shared" si="0"/>
        <v>6.5602836879432624</v>
      </c>
      <c r="F79" s="62">
        <f t="shared" si="0"/>
        <v>4.3735224586288419</v>
      </c>
      <c r="G79">
        <v>5</v>
      </c>
    </row>
    <row r="80" spans="4:7" x14ac:dyDescent="0.3">
      <c r="D80" s="71">
        <v>760</v>
      </c>
      <c r="E80" s="77">
        <f t="shared" si="0"/>
        <v>6.7375886524822697</v>
      </c>
      <c r="F80" s="62">
        <f t="shared" si="0"/>
        <v>4.4917257683215128</v>
      </c>
      <c r="G80">
        <v>5</v>
      </c>
    </row>
    <row r="81" spans="4:7" x14ac:dyDescent="0.3">
      <c r="D81" s="71">
        <v>780</v>
      </c>
      <c r="E81" s="77">
        <f t="shared" si="0"/>
        <v>6.9148936170212769</v>
      </c>
      <c r="F81" s="62">
        <f t="shared" si="0"/>
        <v>4.6099290780141846</v>
      </c>
      <c r="G81">
        <v>5</v>
      </c>
    </row>
    <row r="82" spans="4:7" x14ac:dyDescent="0.3">
      <c r="D82" s="71">
        <v>800</v>
      </c>
      <c r="E82" s="77">
        <f t="shared" si="0"/>
        <v>7.0921985815602842</v>
      </c>
      <c r="F82" s="62">
        <f t="shared" si="0"/>
        <v>4.7281323877068555</v>
      </c>
      <c r="G82">
        <v>5</v>
      </c>
    </row>
    <row r="83" spans="4:7" x14ac:dyDescent="0.3">
      <c r="D83" s="71">
        <v>820</v>
      </c>
      <c r="E83" s="77">
        <f t="shared" si="0"/>
        <v>7.2695035460992905</v>
      </c>
      <c r="F83" s="62">
        <f t="shared" si="0"/>
        <v>4.8463356973995273</v>
      </c>
      <c r="G83">
        <v>5</v>
      </c>
    </row>
    <row r="84" spans="4:7" x14ac:dyDescent="0.3">
      <c r="D84" s="71">
        <v>840</v>
      </c>
      <c r="E84" s="77">
        <f t="shared" si="0"/>
        <v>7.4468085106382977</v>
      </c>
      <c r="F84" s="62">
        <f t="shared" si="0"/>
        <v>4.9645390070921982</v>
      </c>
      <c r="G84">
        <v>5</v>
      </c>
    </row>
    <row r="85" spans="4:7" x14ac:dyDescent="0.3">
      <c r="D85" s="71">
        <v>860</v>
      </c>
      <c r="E85" s="77">
        <f t="shared" si="0"/>
        <v>7.624113475177305</v>
      </c>
      <c r="F85" s="62">
        <f t="shared" si="0"/>
        <v>5.08274231678487</v>
      </c>
      <c r="G85">
        <v>5</v>
      </c>
    </row>
    <row r="86" spans="4:7" x14ac:dyDescent="0.3">
      <c r="D86" s="71">
        <v>880</v>
      </c>
      <c r="E86" s="77">
        <f t="shared" si="0"/>
        <v>7.8014184397163122</v>
      </c>
      <c r="F86" s="62">
        <f t="shared" si="0"/>
        <v>5.2009456264775409</v>
      </c>
      <c r="G86">
        <v>5</v>
      </c>
    </row>
    <row r="87" spans="4:7" ht="17.25" thickBot="1" x14ac:dyDescent="0.35">
      <c r="D87" s="72">
        <v>900</v>
      </c>
      <c r="E87" s="78">
        <f t="shared" si="0"/>
        <v>7.9787234042553195</v>
      </c>
      <c r="F87" s="63">
        <f t="shared" si="0"/>
        <v>5.3191489361702127</v>
      </c>
      <c r="G87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L5" sqref="L5"/>
    </sheetView>
  </sheetViews>
  <sheetFormatPr defaultRowHeight="16.5" x14ac:dyDescent="0.3"/>
  <cols>
    <col min="1" max="3" width="5.5" customWidth="1"/>
    <col min="4" max="4" width="16.25" bestFit="1" customWidth="1"/>
    <col min="5" max="5" width="15.75" bestFit="1" customWidth="1"/>
    <col min="6" max="6" width="16.25" bestFit="1" customWidth="1"/>
    <col min="7" max="7" width="16.5" bestFit="1" customWidth="1"/>
  </cols>
  <sheetData>
    <row r="2" spans="2:7" x14ac:dyDescent="0.3">
      <c r="B2" s="3" t="s">
        <v>28</v>
      </c>
      <c r="C2" s="3"/>
    </row>
    <row r="3" spans="2:7" x14ac:dyDescent="0.3">
      <c r="B3" s="3"/>
      <c r="C3" s="3"/>
    </row>
    <row r="4" spans="2:7" ht="17.25" thickBot="1" x14ac:dyDescent="0.35">
      <c r="C4" s="3" t="s">
        <v>30</v>
      </c>
    </row>
    <row r="5" spans="2:7" x14ac:dyDescent="0.3">
      <c r="D5" s="64" t="s">
        <v>24</v>
      </c>
      <c r="E5" s="65"/>
      <c r="F5" s="64" t="s">
        <v>23</v>
      </c>
      <c r="G5" s="65"/>
    </row>
    <row r="6" spans="2:7" ht="17.25" thickBot="1" x14ac:dyDescent="0.35">
      <c r="D6" s="12" t="s">
        <v>22</v>
      </c>
      <c r="E6" s="13" t="s">
        <v>21</v>
      </c>
      <c r="F6" s="12" t="s">
        <v>22</v>
      </c>
      <c r="G6" s="13" t="s">
        <v>25</v>
      </c>
    </row>
    <row r="7" spans="2:7" ht="17.25" thickTop="1" x14ac:dyDescent="0.3">
      <c r="D7" s="10">
        <v>100</v>
      </c>
      <c r="E7" s="11">
        <v>983</v>
      </c>
      <c r="F7" s="10">
        <v>100</v>
      </c>
      <c r="G7" s="11">
        <v>24.19</v>
      </c>
    </row>
    <row r="8" spans="2:7" x14ac:dyDescent="0.3">
      <c r="D8" s="6">
        <v>10</v>
      </c>
      <c r="E8" s="7">
        <v>597</v>
      </c>
      <c r="F8" s="6">
        <v>10</v>
      </c>
      <c r="G8" s="7">
        <v>14.96</v>
      </c>
    </row>
    <row r="9" spans="2:7" x14ac:dyDescent="0.3">
      <c r="D9" s="6">
        <v>1</v>
      </c>
      <c r="E9" s="7">
        <v>594</v>
      </c>
      <c r="F9" s="6">
        <v>1</v>
      </c>
      <c r="G9" s="7">
        <v>14.96</v>
      </c>
    </row>
    <row r="10" spans="2:7" ht="17.25" thickBot="1" x14ac:dyDescent="0.35">
      <c r="D10" s="8">
        <v>0.12</v>
      </c>
      <c r="E10" s="9">
        <v>594</v>
      </c>
      <c r="F10" s="8">
        <v>0.12</v>
      </c>
      <c r="G10" s="9">
        <v>15.03</v>
      </c>
    </row>
    <row r="11" spans="2:7" x14ac:dyDescent="0.3">
      <c r="D11" s="5" t="s">
        <v>29</v>
      </c>
    </row>
    <row r="12" spans="2:7" x14ac:dyDescent="0.3">
      <c r="C12" s="80" t="s">
        <v>84</v>
      </c>
      <c r="D12" s="5"/>
    </row>
  </sheetData>
  <mergeCells count="2">
    <mergeCell ref="F5:G5"/>
    <mergeCell ref="D5:E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workbookViewId="0">
      <selection activeCell="I18" sqref="I18"/>
    </sheetView>
  </sheetViews>
  <sheetFormatPr defaultRowHeight="16.5" x14ac:dyDescent="0.3"/>
  <cols>
    <col min="1" max="3" width="4.75" customWidth="1"/>
  </cols>
  <sheetData>
    <row r="2" spans="2:6" x14ac:dyDescent="0.3">
      <c r="B2" t="s">
        <v>85</v>
      </c>
    </row>
    <row r="3" spans="2:6" x14ac:dyDescent="0.3">
      <c r="C3" t="s">
        <v>90</v>
      </c>
    </row>
    <row r="4" spans="2:6" x14ac:dyDescent="0.3">
      <c r="C4" t="s">
        <v>91</v>
      </c>
    </row>
    <row r="6" spans="2:6" x14ac:dyDescent="0.3">
      <c r="D6" t="s">
        <v>92</v>
      </c>
    </row>
    <row r="10" spans="2:6" x14ac:dyDescent="0.3">
      <c r="D10" t="s">
        <v>86</v>
      </c>
      <c r="E10">
        <v>20</v>
      </c>
      <c r="F10" t="s">
        <v>87</v>
      </c>
    </row>
    <row r="11" spans="2:6" x14ac:dyDescent="0.3">
      <c r="D11" t="s">
        <v>88</v>
      </c>
      <c r="E11">
        <v>620</v>
      </c>
    </row>
    <row r="12" spans="2:6" x14ac:dyDescent="0.3">
      <c r="D12" t="s">
        <v>89</v>
      </c>
      <c r="E12">
        <f>E10*E11</f>
        <v>12400</v>
      </c>
      <c r="F12" t="s">
        <v>14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6"/>
  <sheetViews>
    <sheetView workbookViewId="0">
      <selection activeCell="Q17" sqref="Q17"/>
    </sheetView>
  </sheetViews>
  <sheetFormatPr defaultRowHeight="16.5" x14ac:dyDescent="0.3"/>
  <cols>
    <col min="2" max="2" width="4.625" customWidth="1"/>
  </cols>
  <sheetData>
    <row r="1" spans="2:3" x14ac:dyDescent="0.3">
      <c r="B1" s="3" t="s">
        <v>6</v>
      </c>
    </row>
    <row r="2" spans="2:3" x14ac:dyDescent="0.3">
      <c r="C2" s="3" t="s">
        <v>5</v>
      </c>
    </row>
    <row r="3" spans="2:3" x14ac:dyDescent="0.3">
      <c r="C3" s="4" t="s">
        <v>7</v>
      </c>
    </row>
    <row r="62" spans="3:3" x14ac:dyDescent="0.3">
      <c r="C62" s="3" t="s">
        <v>8</v>
      </c>
    </row>
    <row r="63" spans="3:3" x14ac:dyDescent="0.3">
      <c r="C63" s="5" t="s">
        <v>9</v>
      </c>
    </row>
    <row r="90" spans="3:3" x14ac:dyDescent="0.3">
      <c r="C90" s="4" t="s">
        <v>10</v>
      </c>
    </row>
    <row r="115" spans="3:3" x14ac:dyDescent="0.3">
      <c r="C115" s="3" t="s">
        <v>11</v>
      </c>
    </row>
    <row r="116" spans="3:3" x14ac:dyDescent="0.3">
      <c r="C116" s="4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8"/>
  <sheetViews>
    <sheetView workbookViewId="0">
      <selection activeCell="J19" sqref="J19"/>
    </sheetView>
  </sheetViews>
  <sheetFormatPr defaultRowHeight="16.5" x14ac:dyDescent="0.3"/>
  <sheetData>
    <row r="3" spans="3:10" x14ac:dyDescent="0.3">
      <c r="C3" t="s">
        <v>1</v>
      </c>
      <c r="D3" t="s">
        <v>2</v>
      </c>
      <c r="E3" t="s">
        <v>0</v>
      </c>
    </row>
    <row r="4" spans="3:10" x14ac:dyDescent="0.3">
      <c r="C4" t="s">
        <v>4</v>
      </c>
      <c r="D4" t="s">
        <v>2</v>
      </c>
      <c r="E4" t="s">
        <v>3</v>
      </c>
    </row>
    <row r="7" spans="3:10" x14ac:dyDescent="0.3">
      <c r="C7" t="s">
        <v>13</v>
      </c>
      <c r="D7">
        <v>150</v>
      </c>
      <c r="E7" t="s">
        <v>14</v>
      </c>
      <c r="F7" t="s">
        <v>16</v>
      </c>
      <c r="G7">
        <v>1</v>
      </c>
      <c r="H7" t="s">
        <v>18</v>
      </c>
      <c r="I7">
        <v>600</v>
      </c>
      <c r="J7" t="s">
        <v>20</v>
      </c>
    </row>
    <row r="8" spans="3:10" x14ac:dyDescent="0.3">
      <c r="C8" t="s">
        <v>15</v>
      </c>
      <c r="D8">
        <f>D7*(G8/G7)</f>
        <v>750</v>
      </c>
      <c r="E8" t="s">
        <v>14</v>
      </c>
      <c r="F8" t="s">
        <v>17</v>
      </c>
      <c r="G8">
        <v>5</v>
      </c>
      <c r="H8" t="s">
        <v>19</v>
      </c>
      <c r="I8">
        <f>D8^2*I7/(D7^2)</f>
        <v>15000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Power</vt:lpstr>
      <vt:lpstr>Transformer</vt:lpstr>
      <vt:lpstr>Sheet1</vt:lpstr>
      <vt:lpstr>Snubber Review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2018-04-25T08:57:39Z</dcterms:modified>
</cp:coreProperties>
</file>