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Origin Gen" sheetId="1" r:id="rId1"/>
    <sheet name="GEN_MAIN" sheetId="2" r:id="rId2"/>
    <sheet name="Set-up" sheetId="3" r:id="rId3"/>
    <sheet name="Touch PC" sheetId="4" r:id="rId4"/>
    <sheet name="Snubber" sheetId="5" r:id="rId5"/>
    <sheet name="MCU" sheetId="6" r:id="rId6"/>
    <sheet name="Current" sheetId="7" r:id="rId7"/>
  </sheets>
  <calcPr calcId="145621"/>
</workbook>
</file>

<file path=xl/calcChain.xml><?xml version="1.0" encoding="utf-8"?>
<calcChain xmlns="http://schemas.openxmlformats.org/spreadsheetml/2006/main">
  <c r="T11" i="1" l="1"/>
  <c r="T12" i="1"/>
  <c r="N12" i="1"/>
  <c r="M12" i="1"/>
  <c r="D8" i="6" l="1"/>
  <c r="D8" i="5" l="1"/>
  <c r="C8" i="5"/>
  <c r="D9" i="5" l="1"/>
  <c r="E12" i="1"/>
  <c r="M7" i="1" l="1"/>
  <c r="N7" i="1"/>
  <c r="M11" i="1"/>
  <c r="N11" i="1"/>
  <c r="D23" i="1"/>
  <c r="M15" i="1" l="1"/>
  <c r="M16" i="1" s="1"/>
  <c r="M17" i="1" s="1"/>
  <c r="M21" i="1" s="1"/>
  <c r="M24" i="1" s="1"/>
  <c r="M25" i="1" s="1"/>
  <c r="M29" i="1" s="1"/>
  <c r="M35" i="1"/>
  <c r="N15" i="1"/>
  <c r="M32" i="1"/>
  <c r="D25" i="1"/>
  <c r="D24" i="1"/>
  <c r="E23" i="1"/>
  <c r="E25" i="1" s="1"/>
  <c r="D18" i="1"/>
  <c r="E18" i="1" s="1"/>
  <c r="F18" i="1" s="1"/>
  <c r="D17" i="1"/>
  <c r="E17" i="1" s="1"/>
  <c r="F17" i="1" s="1"/>
  <c r="D16" i="1"/>
  <c r="E16" i="1" s="1"/>
  <c r="F16" i="1" s="1"/>
  <c r="G35" i="1"/>
  <c r="I35" i="1" s="1"/>
  <c r="G37" i="1"/>
  <c r="H37" i="1" s="1"/>
  <c r="G36" i="1"/>
  <c r="I36" i="1" s="1"/>
  <c r="G34" i="1"/>
  <c r="H34" i="1" s="1"/>
  <c r="G33" i="1"/>
  <c r="I33" i="1" s="1"/>
  <c r="G32" i="1"/>
  <c r="I32" i="1" s="1"/>
  <c r="G31" i="1"/>
  <c r="I31" i="1" s="1"/>
  <c r="G30" i="1"/>
  <c r="H30" i="1" s="1"/>
  <c r="G29" i="1"/>
  <c r="H29" i="1" s="1"/>
  <c r="N16" i="1" l="1"/>
  <c r="N17" i="1" s="1"/>
  <c r="N21" i="1" s="1"/>
  <c r="N24" i="1" s="1"/>
  <c r="N25" i="1" s="1"/>
  <c r="N29" i="1" s="1"/>
  <c r="N35" i="1"/>
  <c r="H31" i="1"/>
  <c r="H32" i="1"/>
  <c r="I37" i="1"/>
  <c r="H35" i="1"/>
  <c r="I29" i="1"/>
  <c r="I34" i="1"/>
  <c r="H36" i="1"/>
  <c r="I30" i="1"/>
  <c r="H33" i="1"/>
  <c r="E24" i="1"/>
  <c r="N32" i="1" l="1"/>
</calcChain>
</file>

<file path=xl/sharedStrings.xml><?xml version="1.0" encoding="utf-8"?>
<sst xmlns="http://schemas.openxmlformats.org/spreadsheetml/2006/main" count="160" uniqueCount="124">
  <si>
    <t>Power[W]</t>
    <phoneticPr fontId="1" type="noConversion"/>
  </si>
  <si>
    <t>Frequency[KHz]</t>
    <phoneticPr fontId="1" type="noConversion"/>
  </si>
  <si>
    <t>Pulse T[msec]</t>
    <phoneticPr fontId="1" type="noConversion"/>
  </si>
  <si>
    <t>On-Time[usec]</t>
    <phoneticPr fontId="1" type="noConversion"/>
  </si>
  <si>
    <t>Pulse No</t>
    <phoneticPr fontId="1" type="noConversion"/>
  </si>
  <si>
    <t>5~6</t>
    <phoneticPr fontId="1" type="noConversion"/>
  </si>
  <si>
    <t>Condition</t>
    <phoneticPr fontId="1" type="noConversion"/>
  </si>
  <si>
    <t>Measure</t>
    <phoneticPr fontId="1" type="noConversion"/>
  </si>
  <si>
    <t>Freq[KHz]</t>
    <phoneticPr fontId="1" type="noConversion"/>
  </si>
  <si>
    <t>T[usec]</t>
    <phoneticPr fontId="1" type="noConversion"/>
  </si>
  <si>
    <t>Pulse width[usec]</t>
    <phoneticPr fontId="1" type="noConversion"/>
  </si>
  <si>
    <t>Duty[50%]</t>
    <phoneticPr fontId="1" type="noConversion"/>
  </si>
  <si>
    <t>LF Generator Set-up Item</t>
    <phoneticPr fontId="1" type="noConversion"/>
  </si>
  <si>
    <t>2) Power Set-up</t>
    <phoneticPr fontId="1" type="noConversion"/>
  </si>
  <si>
    <t>1W당 9usec 동안 On 시킨다.</t>
    <phoneticPr fontId="1" type="noConversion"/>
  </si>
  <si>
    <t>3) Frequency Set-up</t>
    <phoneticPr fontId="1" type="noConversion"/>
  </si>
  <si>
    <t>Frequency</t>
    <phoneticPr fontId="1" type="noConversion"/>
  </si>
  <si>
    <t>KHz</t>
    <phoneticPr fontId="1" type="noConversion"/>
  </si>
  <si>
    <t>T</t>
    <phoneticPr fontId="1" type="noConversion"/>
  </si>
  <si>
    <t>usec</t>
    <phoneticPr fontId="1" type="noConversion"/>
  </si>
  <si>
    <t>Duty[10%]</t>
    <phoneticPr fontId="1" type="noConversion"/>
  </si>
  <si>
    <t>설정 Frequency에 10% Duty로 설정함</t>
    <phoneticPr fontId="1" type="noConversion"/>
  </si>
  <si>
    <t>VDC</t>
    <phoneticPr fontId="1" type="noConversion"/>
  </si>
  <si>
    <t>Vin</t>
    <phoneticPr fontId="1" type="noConversion"/>
  </si>
  <si>
    <t>transformer turn</t>
    <phoneticPr fontId="1" type="noConversion"/>
  </si>
  <si>
    <t>Vout</t>
    <phoneticPr fontId="1" type="noConversion"/>
  </si>
  <si>
    <t>1. 220VAC regulation된 출력이 300VDC이며, transformer 1:5 turn을 거쳐 1500VDC가 출력됨</t>
    <phoneticPr fontId="1" type="noConversion"/>
  </si>
  <si>
    <t>ratio</t>
    <phoneticPr fontId="1" type="noConversion"/>
  </si>
  <si>
    <t>2. Current transduce가 전류 0A에서 Vout=2.5V이며,  Vout이 2.75V 이므로 소모 전류는 2.5A 이다.</t>
    <phoneticPr fontId="1" type="noConversion"/>
  </si>
  <si>
    <t>Vout_current trans</t>
    <phoneticPr fontId="1" type="noConversion"/>
  </si>
  <si>
    <t>VDC</t>
    <phoneticPr fontId="1" type="noConversion"/>
  </si>
  <si>
    <t>Iout</t>
    <phoneticPr fontId="1" type="noConversion"/>
  </si>
  <si>
    <t>A</t>
    <phoneticPr fontId="1" type="noConversion"/>
  </si>
  <si>
    <t>3. 5msec 기준으로 전체 Power는 1500VDC x 2.5A = 3750W 이다.</t>
    <phoneticPr fontId="1" type="noConversion"/>
  </si>
  <si>
    <t>Power</t>
    <phoneticPr fontId="1" type="noConversion"/>
  </si>
  <si>
    <t>W</t>
    <phoneticPr fontId="1" type="noConversion"/>
  </si>
  <si>
    <t>W/5msec</t>
    <phoneticPr fontId="1" type="noConversion"/>
  </si>
  <si>
    <t>W/msec</t>
    <phoneticPr fontId="1" type="noConversion"/>
  </si>
  <si>
    <t>W/usec</t>
    <phoneticPr fontId="1" type="noConversion"/>
  </si>
  <si>
    <t>On time</t>
    <phoneticPr fontId="1" type="noConversion"/>
  </si>
  <si>
    <t>4. PWM의 duty가 10%이므로 1usec당 10%만 On 된다.</t>
    <phoneticPr fontId="1" type="noConversion"/>
  </si>
  <si>
    <t>5. 위의 수식은 1개 Channel에 대한 Power이므로 PWM Pulse가 2개 channel이므로 실제 Power 계산시에는 두배를 해주어야 한다.</t>
    <phoneticPr fontId="1" type="noConversion"/>
  </si>
  <si>
    <t xml:space="preserve">   PWM의 frequency가 변하더라도 duty는 10%를 유지하므로, Power는 Frequency와 무관하다.</t>
    <phoneticPr fontId="1" type="noConversion"/>
  </si>
  <si>
    <t>usec</t>
    <phoneticPr fontId="1" type="noConversion"/>
  </si>
  <si>
    <t>usec/W</t>
    <phoneticPr fontId="1" type="noConversion"/>
  </si>
  <si>
    <t>Power per usec</t>
    <phoneticPr fontId="1" type="noConversion"/>
  </si>
  <si>
    <t>On time per Power</t>
    <phoneticPr fontId="1" type="noConversion"/>
  </si>
  <si>
    <t>On time에 따른 Power 계산</t>
    <phoneticPr fontId="1" type="noConversion"/>
  </si>
  <si>
    <t>Power에 따른 On time 계산</t>
    <phoneticPr fontId="1" type="noConversion"/>
  </si>
  <si>
    <t>measure</t>
    <phoneticPr fontId="1" type="noConversion"/>
  </si>
  <si>
    <t>calculate</t>
    <phoneticPr fontId="1" type="noConversion"/>
  </si>
  <si>
    <t>Unit</t>
    <phoneticPr fontId="1" type="noConversion"/>
  </si>
  <si>
    <t>Power Range</t>
    <phoneticPr fontId="1" type="noConversion"/>
  </si>
  <si>
    <t>Min</t>
    <phoneticPr fontId="1" type="noConversion"/>
  </si>
  <si>
    <t>Max</t>
    <phoneticPr fontId="1" type="noConversion"/>
  </si>
  <si>
    <t>W</t>
    <phoneticPr fontId="1" type="noConversion"/>
  </si>
  <si>
    <t>Unit</t>
    <phoneticPr fontId="1" type="noConversion"/>
  </si>
  <si>
    <t>Frequency</t>
    <phoneticPr fontId="1" type="noConversion"/>
  </si>
  <si>
    <t>KHz</t>
    <phoneticPr fontId="1" type="noConversion"/>
  </si>
  <si>
    <t>Typ</t>
    <phoneticPr fontId="1" type="noConversion"/>
  </si>
  <si>
    <t>PWM</t>
    <phoneticPr fontId="1" type="noConversion"/>
  </si>
  <si>
    <t>Duty</t>
    <phoneticPr fontId="1" type="noConversion"/>
  </si>
  <si>
    <t>%</t>
    <phoneticPr fontId="1" type="noConversion"/>
  </si>
  <si>
    <t>-</t>
    <phoneticPr fontId="1" type="noConversion"/>
  </si>
  <si>
    <t>Input Power 계산</t>
    <phoneticPr fontId="1" type="noConversion"/>
  </si>
  <si>
    <t>I_in</t>
    <phoneticPr fontId="1" type="noConversion"/>
  </si>
  <si>
    <t>Touch PC</t>
    <phoneticPr fontId="1" type="noConversion"/>
  </si>
  <si>
    <t>COMFILE</t>
    <phoneticPr fontId="1" type="noConversion"/>
  </si>
  <si>
    <t>CWV2-070BR</t>
    <phoneticPr fontId="1" type="noConversion"/>
  </si>
  <si>
    <t>Cost</t>
    <phoneticPr fontId="1" type="noConversion"/>
  </si>
  <si>
    <t>Vendor</t>
    <phoneticPr fontId="1" type="noConversion"/>
  </si>
  <si>
    <t>PN</t>
    <phoneticPr fontId="1" type="noConversion"/>
  </si>
  <si>
    <t>CPCV5-070WR</t>
    <phoneticPr fontId="1" type="noConversion"/>
  </si>
  <si>
    <t>Origin</t>
    <phoneticPr fontId="1" type="noConversion"/>
  </si>
  <si>
    <t>L1</t>
    <phoneticPr fontId="1" type="noConversion"/>
  </si>
  <si>
    <t>L2</t>
    <phoneticPr fontId="1" type="noConversion"/>
  </si>
  <si>
    <t>V1</t>
    <phoneticPr fontId="1" type="noConversion"/>
  </si>
  <si>
    <t>V2</t>
    <phoneticPr fontId="1" type="noConversion"/>
  </si>
  <si>
    <t>Vcc</t>
    <phoneticPr fontId="1" type="noConversion"/>
  </si>
  <si>
    <t>R15</t>
    <phoneticPr fontId="1" type="noConversion"/>
  </si>
  <si>
    <t>R16</t>
    <phoneticPr fontId="1" type="noConversion"/>
  </si>
  <si>
    <r>
      <t>K</t>
    </r>
    <r>
      <rPr>
        <sz val="11"/>
        <color theme="1"/>
        <rFont val="맑은 고딕"/>
        <family val="3"/>
        <charset val="129"/>
      </rPr>
      <t>Ω</t>
    </r>
    <phoneticPr fontId="1" type="noConversion"/>
  </si>
  <si>
    <t>Vin</t>
    <phoneticPr fontId="1" type="noConversion"/>
  </si>
  <si>
    <t>V</t>
    <phoneticPr fontId="1" type="noConversion"/>
  </si>
  <si>
    <t>GPIO VCC</t>
    <phoneticPr fontId="1" type="noConversion"/>
  </si>
  <si>
    <t>Origin</t>
    <phoneticPr fontId="1" type="noConversion"/>
  </si>
  <si>
    <t>V1.0</t>
    <phoneticPr fontId="1" type="noConversion"/>
  </si>
  <si>
    <t>Origin</t>
    <phoneticPr fontId="1" type="noConversion"/>
  </si>
  <si>
    <t>Snubber</t>
    <phoneticPr fontId="1" type="noConversion"/>
  </si>
  <si>
    <t>Load</t>
    <phoneticPr fontId="1" type="noConversion"/>
  </si>
  <si>
    <t>1) Measure</t>
    <phoneticPr fontId="1" type="noConversion"/>
  </si>
  <si>
    <t>R_load</t>
    <phoneticPr fontId="1" type="noConversion"/>
  </si>
  <si>
    <t>Ω</t>
    <phoneticPr fontId="1" type="noConversion"/>
  </si>
  <si>
    <t>OS</t>
    <phoneticPr fontId="1" type="noConversion"/>
  </si>
  <si>
    <t>Window CE 6.0</t>
    <phoneticPr fontId="1" type="noConversion"/>
  </si>
  <si>
    <t>Win 7 professional</t>
    <phoneticPr fontId="1" type="noConversion"/>
  </si>
  <si>
    <t>Input Power</t>
    <phoneticPr fontId="1" type="noConversion"/>
  </si>
  <si>
    <t>+12VDC ~ +24VDC</t>
    <phoneticPr fontId="1" type="noConversion"/>
  </si>
  <si>
    <t>1 x RS232C/RS485/RS422
1 x RS232C</t>
    <phoneticPr fontId="1" type="noConversion"/>
  </si>
  <si>
    <t>1 x RS232C/RS485
2 x RS232C</t>
    <phoneticPr fontId="1" type="noConversion"/>
  </si>
  <si>
    <t>Serial</t>
    <phoneticPr fontId="1" type="noConversion"/>
  </si>
  <si>
    <t>Display</t>
    <phoneticPr fontId="1" type="noConversion"/>
  </si>
  <si>
    <t>7"</t>
    <phoneticPr fontId="1" type="noConversion"/>
  </si>
  <si>
    <t>Clock Speed</t>
    <phoneticPr fontId="1" type="noConversion"/>
  </si>
  <si>
    <t>1.83GHz</t>
    <phoneticPr fontId="1" type="noConversion"/>
  </si>
  <si>
    <t>CPU</t>
    <phoneticPr fontId="1" type="noConversion"/>
  </si>
  <si>
    <t xml:space="preserve">Intel Celeron N2930 </t>
    <phoneticPr fontId="1" type="noConversion"/>
  </si>
  <si>
    <t xml:space="preserve">1GHz </t>
    <phoneticPr fontId="1" type="noConversion"/>
  </si>
  <si>
    <t>ARM Cortex-A8</t>
    <phoneticPr fontId="1" type="noConversion"/>
  </si>
  <si>
    <t>Memory</t>
    <phoneticPr fontId="1" type="noConversion"/>
  </si>
  <si>
    <t>SODIMM DDR3L 4GB</t>
    <phoneticPr fontId="1" type="noConversion"/>
  </si>
  <si>
    <t>SDRAM : 512MB
eMMC : 4GB</t>
    <phoneticPr fontId="1" type="noConversion"/>
  </si>
  <si>
    <t xml:space="preserve">m-SATA 128GB </t>
    <phoneticPr fontId="1" type="noConversion"/>
  </si>
  <si>
    <t>HDD</t>
    <phoneticPr fontId="1" type="noConversion"/>
  </si>
  <si>
    <t>외부 SD CARD 지원</t>
    <phoneticPr fontId="1" type="noConversion"/>
  </si>
  <si>
    <t xml:space="preserve">Dimension (mm) </t>
    <phoneticPr fontId="1" type="noConversion"/>
  </si>
  <si>
    <t>216(H)x120(V)x41(D)</t>
    <phoneticPr fontId="1" type="noConversion"/>
  </si>
  <si>
    <t>196x133x60 mm</t>
    <phoneticPr fontId="1" type="noConversion"/>
  </si>
  <si>
    <t xml:space="preserve">1.0Kg </t>
    <phoneticPr fontId="1" type="noConversion"/>
  </si>
  <si>
    <t>450g</t>
    <phoneticPr fontId="1" type="noConversion"/>
  </si>
  <si>
    <t>Weight</t>
    <phoneticPr fontId="1" type="noConversion"/>
  </si>
  <si>
    <t>Resolution</t>
    <phoneticPr fontId="1" type="noConversion"/>
  </si>
  <si>
    <t xml:space="preserve">WSVGA(1024x600) </t>
    <phoneticPr fontId="1" type="noConversion"/>
  </si>
  <si>
    <t>TFT LCD(800x480)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</si>
</sst>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0.0"/>
    <numFmt numFmtId="177" formatCode="0.0000"/>
  </numFmts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2">
    <xf numFmtId="0" fontId="0" fillId="0" borderId="0"/>
    <xf numFmtId="41" fontId="3" fillId="0" borderId="0" applyFont="0" applyFill="0" applyBorder="0" applyAlignment="0" applyProtection="0">
      <alignment vertical="center"/>
    </xf>
  </cellStyleXfs>
  <cellXfs count="9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2" borderId="8" xfId="0" applyFill="1" applyBorder="1"/>
    <xf numFmtId="0" fontId="0" fillId="2" borderId="9" xfId="0" applyFill="1" applyBorder="1"/>
    <xf numFmtId="0" fontId="2" fillId="0" borderId="0" xfId="0" applyFont="1" applyBorder="1"/>
    <xf numFmtId="0" fontId="2" fillId="0" borderId="0" xfId="0" applyFont="1"/>
    <xf numFmtId="0" fontId="0" fillId="0" borderId="1" xfId="0" applyBorder="1"/>
    <xf numFmtId="0" fontId="0" fillId="0" borderId="7" xfId="0" applyBorder="1"/>
    <xf numFmtId="0" fontId="0" fillId="0" borderId="4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14" xfId="0" applyFill="1" applyBorder="1"/>
    <xf numFmtId="0" fontId="2" fillId="0" borderId="3" xfId="0" applyFont="1" applyBorder="1"/>
    <xf numFmtId="0" fontId="2" fillId="0" borderId="6" xfId="0" applyFont="1" applyBorder="1"/>
    <xf numFmtId="0" fontId="2" fillId="0" borderId="9" xfId="0" applyFont="1" applyBorder="1"/>
    <xf numFmtId="0" fontId="0" fillId="2" borderId="13" xfId="0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177" fontId="0" fillId="0" borderId="0" xfId="0" applyNumberFormat="1"/>
    <xf numFmtId="176" fontId="0" fillId="0" borderId="8" xfId="0" applyNumberFormat="1" applyBorder="1"/>
    <xf numFmtId="176" fontId="0" fillId="0" borderId="5" xfId="0" applyNumberFormat="1" applyBorder="1"/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76" fontId="0" fillId="0" borderId="2" xfId="0" applyNumberFormat="1" applyBorder="1"/>
    <xf numFmtId="176" fontId="0" fillId="0" borderId="9" xfId="0" applyNumberFormat="1" applyBorder="1"/>
    <xf numFmtId="176" fontId="0" fillId="0" borderId="6" xfId="0" applyNumberFormat="1" applyBorder="1"/>
    <xf numFmtId="176" fontId="0" fillId="0" borderId="0" xfId="0" applyNumberFormat="1"/>
    <xf numFmtId="2" fontId="0" fillId="0" borderId="5" xfId="0" applyNumberFormat="1" applyBorder="1"/>
    <xf numFmtId="0" fontId="0" fillId="0" borderId="15" xfId="0" applyBorder="1"/>
    <xf numFmtId="0" fontId="0" fillId="0" borderId="11" xfId="0" applyBorder="1"/>
    <xf numFmtId="0" fontId="2" fillId="0" borderId="1" xfId="0" applyFont="1" applyBorder="1"/>
    <xf numFmtId="0" fontId="2" fillId="0" borderId="7" xfId="0" applyFont="1" applyBorder="1"/>
    <xf numFmtId="0" fontId="2" fillId="0" borderId="4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41" fontId="0" fillId="0" borderId="0" xfId="1" applyFont="1" applyAlignme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2" fontId="0" fillId="0" borderId="8" xfId="0" applyNumberFormat="1" applyBorder="1"/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7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/>
    <xf numFmtId="0" fontId="0" fillId="0" borderId="22" xfId="0" applyBorder="1"/>
    <xf numFmtId="0" fontId="0" fillId="0" borderId="21" xfId="0" applyBorder="1"/>
    <xf numFmtId="0" fontId="0" fillId="0" borderId="23" xfId="0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4" fillId="0" borderId="6" xfId="0" applyFont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 wrapText="1"/>
    </xf>
    <xf numFmtId="41" fontId="0" fillId="0" borderId="0" xfId="1" applyFont="1" applyAlignment="1">
      <alignment horizontal="center" vertical="center"/>
    </xf>
    <xf numFmtId="41" fontId="0" fillId="0" borderId="0" xfId="1" applyFon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112834</xdr:colOff>
      <xdr:row>2</xdr:row>
      <xdr:rowOff>0</xdr:rowOff>
    </xdr:from>
    <xdr:to>
      <xdr:col>29</xdr:col>
      <xdr:colOff>550166</xdr:colOff>
      <xdr:row>29</xdr:row>
      <xdr:rowOff>151163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18759" y="419100"/>
          <a:ext cx="10724332" cy="5809013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2</xdr:row>
      <xdr:rowOff>85725</xdr:rowOff>
    </xdr:from>
    <xdr:to>
      <xdr:col>13</xdr:col>
      <xdr:colOff>534122</xdr:colOff>
      <xdr:row>12</xdr:row>
      <xdr:rowOff>123825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6700" y="504825"/>
          <a:ext cx="8887547" cy="2133600"/>
        </a:xfrm>
        <a:prstGeom prst="rect">
          <a:avLst/>
        </a:prstGeom>
      </xdr:spPr>
    </xdr:pic>
    <xdr:clientData/>
  </xdr:twoCellAnchor>
  <xdr:twoCellAnchor editAs="oneCell">
    <xdr:from>
      <xdr:col>14</xdr:col>
      <xdr:colOff>132616</xdr:colOff>
      <xdr:row>30</xdr:row>
      <xdr:rowOff>95249</xdr:rowOff>
    </xdr:from>
    <xdr:to>
      <xdr:col>29</xdr:col>
      <xdr:colOff>464440</xdr:colOff>
      <xdr:row>57</xdr:row>
      <xdr:rowOff>189262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38541" y="6381749"/>
          <a:ext cx="10618824" cy="5751863"/>
        </a:xfrm>
        <a:prstGeom prst="rect">
          <a:avLst/>
        </a:prstGeom>
      </xdr:spPr>
    </xdr:pic>
    <xdr:clientData/>
  </xdr:twoCellAnchor>
  <xdr:twoCellAnchor editAs="oneCell">
    <xdr:from>
      <xdr:col>0</xdr:col>
      <xdr:colOff>352425</xdr:colOff>
      <xdr:row>14</xdr:row>
      <xdr:rowOff>12412</xdr:rowOff>
    </xdr:from>
    <xdr:to>
      <xdr:col>9</xdr:col>
      <xdr:colOff>361950</xdr:colOff>
      <xdr:row>34</xdr:row>
      <xdr:rowOff>39082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2425" y="2946112"/>
          <a:ext cx="5886450" cy="42176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266700</xdr:colOff>
      <xdr:row>6</xdr:row>
      <xdr:rowOff>76200</xdr:rowOff>
    </xdr:from>
    <xdr:to>
      <xdr:col>22</xdr:col>
      <xdr:colOff>582027</xdr:colOff>
      <xdr:row>18</xdr:row>
      <xdr:rowOff>399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86800" y="1123950"/>
          <a:ext cx="7173327" cy="2857899"/>
        </a:xfrm>
        <a:prstGeom prst="rect">
          <a:avLst/>
        </a:prstGeom>
      </xdr:spPr>
    </xdr:pic>
    <xdr:clientData/>
  </xdr:twoCellAnchor>
  <xdr:twoCellAnchor editAs="oneCell">
    <xdr:from>
      <xdr:col>13</xdr:col>
      <xdr:colOff>57150</xdr:colOff>
      <xdr:row>19</xdr:row>
      <xdr:rowOff>180975</xdr:rowOff>
    </xdr:from>
    <xdr:to>
      <xdr:col>23</xdr:col>
      <xdr:colOff>458214</xdr:colOff>
      <xdr:row>33</xdr:row>
      <xdr:rowOff>200437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63050" y="4162425"/>
          <a:ext cx="7259064" cy="29531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8"/>
  <sheetViews>
    <sheetView workbookViewId="0">
      <selection activeCell="Q13" sqref="Q13"/>
    </sheetView>
  </sheetViews>
  <sheetFormatPr defaultRowHeight="16.5" x14ac:dyDescent="0.3"/>
  <cols>
    <col min="1" max="2" width="5" customWidth="1"/>
    <col min="3" max="3" width="16.875" customWidth="1"/>
    <col min="4" max="4" width="16.625" bestFit="1" customWidth="1"/>
    <col min="5" max="5" width="8.875" customWidth="1"/>
    <col min="10" max="10" width="10.375" bestFit="1" customWidth="1"/>
    <col min="11" max="11" width="5.125" style="11" customWidth="1"/>
    <col min="12" max="12" width="17.875" style="11" bestFit="1" customWidth="1"/>
    <col min="14" max="14" width="10.5" customWidth="1"/>
    <col min="20" max="20" width="15.125" bestFit="1" customWidth="1"/>
    <col min="22" max="22" width="10.5" bestFit="1" customWidth="1"/>
    <col min="23" max="23" width="8" bestFit="1" customWidth="1"/>
    <col min="24" max="25" width="11.25" bestFit="1" customWidth="1"/>
  </cols>
  <sheetData>
    <row r="1" spans="2:20" x14ac:dyDescent="0.3">
      <c r="B1" s="11" t="s">
        <v>12</v>
      </c>
    </row>
    <row r="3" spans="2:20" ht="17.25" thickBot="1" x14ac:dyDescent="0.35">
      <c r="B3" s="11" t="s">
        <v>90</v>
      </c>
      <c r="C3" s="11"/>
      <c r="K3" s="11" t="s">
        <v>26</v>
      </c>
    </row>
    <row r="4" spans="2:20" ht="17.25" thickBot="1" x14ac:dyDescent="0.35">
      <c r="C4" s="80" t="s">
        <v>6</v>
      </c>
      <c r="D4" s="19" t="s">
        <v>0</v>
      </c>
      <c r="E4" s="15">
        <v>10</v>
      </c>
      <c r="F4" s="1">
        <v>20</v>
      </c>
      <c r="G4" s="1">
        <v>100</v>
      </c>
      <c r="H4" s="2">
        <v>20</v>
      </c>
      <c r="M4" s="31" t="s">
        <v>49</v>
      </c>
      <c r="N4" s="32" t="s">
        <v>50</v>
      </c>
      <c r="O4" s="72" t="s">
        <v>51</v>
      </c>
      <c r="T4" s="31" t="s">
        <v>49</v>
      </c>
    </row>
    <row r="5" spans="2:20" ht="17.25" thickBot="1" x14ac:dyDescent="0.35">
      <c r="C5" s="81"/>
      <c r="D5" s="20" t="s">
        <v>1</v>
      </c>
      <c r="E5" s="16">
        <v>50</v>
      </c>
      <c r="F5" s="3">
        <v>50</v>
      </c>
      <c r="G5" s="3">
        <v>50</v>
      </c>
      <c r="H5" s="4">
        <v>30</v>
      </c>
      <c r="L5" s="44" t="s">
        <v>23</v>
      </c>
      <c r="M5" s="1">
        <v>300</v>
      </c>
      <c r="N5" s="1">
        <v>220</v>
      </c>
      <c r="O5" s="69" t="s">
        <v>22</v>
      </c>
      <c r="T5" s="1">
        <v>300</v>
      </c>
    </row>
    <row r="6" spans="2:20" x14ac:dyDescent="0.3">
      <c r="C6" s="80" t="s">
        <v>7</v>
      </c>
      <c r="D6" s="19" t="s">
        <v>1</v>
      </c>
      <c r="E6" s="15">
        <v>50</v>
      </c>
      <c r="F6" s="1">
        <v>50</v>
      </c>
      <c r="G6" s="1">
        <v>50</v>
      </c>
      <c r="H6" s="2">
        <v>30</v>
      </c>
      <c r="L6" s="45" t="s">
        <v>24</v>
      </c>
      <c r="M6" s="5">
        <v>5</v>
      </c>
      <c r="N6" s="5">
        <v>5</v>
      </c>
      <c r="O6" s="70" t="s">
        <v>27</v>
      </c>
      <c r="T6" s="5">
        <v>5</v>
      </c>
    </row>
    <row r="7" spans="2:20" ht="17.25" thickBot="1" x14ac:dyDescent="0.35">
      <c r="C7" s="82"/>
      <c r="D7" s="21" t="s">
        <v>10</v>
      </c>
      <c r="E7" s="17">
        <v>2</v>
      </c>
      <c r="F7" s="5">
        <v>2</v>
      </c>
      <c r="G7" s="5">
        <v>2</v>
      </c>
      <c r="H7" s="6">
        <v>3.2</v>
      </c>
      <c r="L7" s="46" t="s">
        <v>25</v>
      </c>
      <c r="M7" s="3">
        <f>M5*M6</f>
        <v>1500</v>
      </c>
      <c r="N7" s="3">
        <f>N5*N6</f>
        <v>1100</v>
      </c>
      <c r="O7" s="71" t="s">
        <v>22</v>
      </c>
      <c r="T7" s="3">
        <v>530</v>
      </c>
    </row>
    <row r="8" spans="2:20" x14ac:dyDescent="0.3">
      <c r="C8" s="82"/>
      <c r="D8" s="21" t="s">
        <v>2</v>
      </c>
      <c r="E8" s="17">
        <v>5</v>
      </c>
      <c r="F8" s="5">
        <v>5</v>
      </c>
      <c r="G8" s="5">
        <v>5</v>
      </c>
      <c r="H8" s="6">
        <v>5</v>
      </c>
    </row>
    <row r="9" spans="2:20" ht="17.25" thickBot="1" x14ac:dyDescent="0.35">
      <c r="C9" s="82"/>
      <c r="D9" s="21" t="s">
        <v>3</v>
      </c>
      <c r="E9" s="18">
        <v>82</v>
      </c>
      <c r="F9" s="8">
        <v>182</v>
      </c>
      <c r="G9" s="8">
        <v>900</v>
      </c>
      <c r="H9" s="9">
        <v>70</v>
      </c>
      <c r="K9" s="11" t="s">
        <v>28</v>
      </c>
    </row>
    <row r="10" spans="2:20" ht="17.25" thickBot="1" x14ac:dyDescent="0.35">
      <c r="C10" s="81"/>
      <c r="D10" s="20" t="s">
        <v>4</v>
      </c>
      <c r="E10" s="22" t="s">
        <v>5</v>
      </c>
      <c r="F10" s="23">
        <v>10</v>
      </c>
      <c r="G10" s="23"/>
      <c r="H10" s="24">
        <v>6</v>
      </c>
      <c r="L10" s="44" t="s">
        <v>29</v>
      </c>
      <c r="M10" s="1">
        <v>2.75</v>
      </c>
      <c r="N10" s="1">
        <v>2.75</v>
      </c>
      <c r="O10" s="2" t="s">
        <v>30</v>
      </c>
      <c r="T10" s="1">
        <v>2.75</v>
      </c>
    </row>
    <row r="11" spans="2:20" ht="17.25" thickBot="1" x14ac:dyDescent="0.35">
      <c r="L11" s="46" t="s">
        <v>31</v>
      </c>
      <c r="M11" s="3">
        <f>(M10-2.5)*10</f>
        <v>2.5</v>
      </c>
      <c r="N11" s="3">
        <f>(N10-2.5)*10</f>
        <v>2.5</v>
      </c>
      <c r="O11" s="4" t="s">
        <v>32</v>
      </c>
      <c r="T11" s="3">
        <f>(T10-2.5)*10</f>
        <v>2.5</v>
      </c>
    </row>
    <row r="12" spans="2:20" ht="17.25" thickBot="1" x14ac:dyDescent="0.35">
      <c r="E12">
        <f>1/E6</f>
        <v>0.02</v>
      </c>
      <c r="L12" s="46" t="s">
        <v>91</v>
      </c>
      <c r="M12" s="3">
        <f>M7/M11</f>
        <v>600</v>
      </c>
      <c r="N12" s="3">
        <f>N7/N11</f>
        <v>440</v>
      </c>
      <c r="O12" s="73" t="s">
        <v>92</v>
      </c>
      <c r="T12" s="3">
        <f>T7/T11</f>
        <v>212</v>
      </c>
    </row>
    <row r="13" spans="2:20" x14ac:dyDescent="0.3">
      <c r="B13" s="11" t="s">
        <v>13</v>
      </c>
    </row>
    <row r="14" spans="2:20" ht="17.25" thickBot="1" x14ac:dyDescent="0.35">
      <c r="C14" t="s">
        <v>14</v>
      </c>
      <c r="D14" s="10"/>
      <c r="K14" s="11" t="s">
        <v>33</v>
      </c>
    </row>
    <row r="15" spans="2:20" ht="17.25" thickBot="1" x14ac:dyDescent="0.35">
      <c r="C15" s="31" t="s">
        <v>0</v>
      </c>
      <c r="D15" s="32" t="s">
        <v>3</v>
      </c>
      <c r="E15">
        <v>5000</v>
      </c>
      <c r="F15">
        <v>3000</v>
      </c>
      <c r="L15" s="44" t="s">
        <v>34</v>
      </c>
      <c r="M15" s="1">
        <f>M7*M11</f>
        <v>3750</v>
      </c>
      <c r="N15" s="1">
        <f>N7*N11</f>
        <v>2750</v>
      </c>
      <c r="O15" s="2" t="s">
        <v>36</v>
      </c>
    </row>
    <row r="16" spans="2:20" x14ac:dyDescent="0.3">
      <c r="C16" s="12">
        <v>1</v>
      </c>
      <c r="D16" s="2">
        <f>C16*9</f>
        <v>9</v>
      </c>
      <c r="E16" s="25">
        <f>D16/$E$15</f>
        <v>1.8E-3</v>
      </c>
      <c r="F16">
        <f>E16*$F$15</f>
        <v>5.3999999999999995</v>
      </c>
      <c r="L16" s="45" t="s">
        <v>34</v>
      </c>
      <c r="M16" s="5">
        <f>M15/5</f>
        <v>750</v>
      </c>
      <c r="N16" s="5">
        <f>N15/5</f>
        <v>550</v>
      </c>
      <c r="O16" s="6" t="s">
        <v>37</v>
      </c>
    </row>
    <row r="17" spans="2:21" ht="17.25" thickBot="1" x14ac:dyDescent="0.35">
      <c r="C17" s="13">
        <v>100</v>
      </c>
      <c r="D17" s="6">
        <f>C17*9</f>
        <v>900</v>
      </c>
      <c r="E17" s="25">
        <f>D17/$E$15</f>
        <v>0.18</v>
      </c>
      <c r="F17">
        <f>E17*$F$15</f>
        <v>540</v>
      </c>
      <c r="L17" s="46" t="s">
        <v>34</v>
      </c>
      <c r="M17" s="3">
        <f>M16/1000</f>
        <v>0.75</v>
      </c>
      <c r="N17" s="3">
        <f>N16/1000</f>
        <v>0.55000000000000004</v>
      </c>
      <c r="O17" s="4" t="s">
        <v>38</v>
      </c>
    </row>
    <row r="18" spans="2:21" ht="17.25" thickBot="1" x14ac:dyDescent="0.35">
      <c r="C18" s="14">
        <v>550</v>
      </c>
      <c r="D18" s="4">
        <f>C18*9</f>
        <v>4950</v>
      </c>
      <c r="E18" s="25">
        <f>D18/$E$15</f>
        <v>0.99</v>
      </c>
      <c r="F18">
        <f>E18*$F$15</f>
        <v>2970</v>
      </c>
    </row>
    <row r="19" spans="2:21" x14ac:dyDescent="0.3">
      <c r="K19" s="11" t="s">
        <v>40</v>
      </c>
    </row>
    <row r="20" spans="2:21" ht="17.25" thickBot="1" x14ac:dyDescent="0.35">
      <c r="B20" s="11" t="s">
        <v>15</v>
      </c>
      <c r="K20" s="11" t="s">
        <v>42</v>
      </c>
      <c r="U20" s="7"/>
    </row>
    <row r="21" spans="2:21" ht="17.25" thickBot="1" x14ac:dyDescent="0.35">
      <c r="C21" t="s">
        <v>21</v>
      </c>
      <c r="L21" s="47" t="s">
        <v>34</v>
      </c>
      <c r="M21" s="42">
        <f>M17*0.1</f>
        <v>7.5000000000000011E-2</v>
      </c>
      <c r="N21" s="42">
        <f>N17*0.1</f>
        <v>5.5000000000000007E-2</v>
      </c>
      <c r="O21" s="43" t="s">
        <v>38</v>
      </c>
    </row>
    <row r="22" spans="2:21" x14ac:dyDescent="0.3">
      <c r="C22" s="28" t="s">
        <v>16</v>
      </c>
      <c r="D22" s="1">
        <v>50</v>
      </c>
      <c r="E22" s="1">
        <v>30</v>
      </c>
      <c r="F22" s="33" t="s">
        <v>17</v>
      </c>
    </row>
    <row r="23" spans="2:21" ht="17.25" thickBot="1" x14ac:dyDescent="0.35">
      <c r="C23" s="29" t="s">
        <v>18</v>
      </c>
      <c r="D23" s="5">
        <f>1/(D22*1000)*1000000</f>
        <v>20</v>
      </c>
      <c r="E23" s="26">
        <f>1/(E22*1000)*1000000</f>
        <v>33.333333333333336</v>
      </c>
      <c r="F23" s="34" t="s">
        <v>19</v>
      </c>
      <c r="K23" s="11" t="s">
        <v>41</v>
      </c>
    </row>
    <row r="24" spans="2:21" x14ac:dyDescent="0.3">
      <c r="C24" s="29" t="s">
        <v>11</v>
      </c>
      <c r="D24" s="5">
        <f>D23*0.5</f>
        <v>10</v>
      </c>
      <c r="E24" s="26">
        <f>E23*0.5</f>
        <v>16.666666666666668</v>
      </c>
      <c r="F24" s="34" t="s">
        <v>19</v>
      </c>
      <c r="L24" s="44" t="s">
        <v>45</v>
      </c>
      <c r="M24" s="1">
        <f>M21*2</f>
        <v>0.15000000000000002</v>
      </c>
      <c r="N24" s="1">
        <f>N21*2</f>
        <v>0.11000000000000001</v>
      </c>
      <c r="O24" s="2" t="s">
        <v>38</v>
      </c>
    </row>
    <row r="25" spans="2:21" ht="17.25" thickBot="1" x14ac:dyDescent="0.35">
      <c r="C25" s="30" t="s">
        <v>20</v>
      </c>
      <c r="D25" s="3">
        <f>D23*0.1</f>
        <v>2</v>
      </c>
      <c r="E25" s="27">
        <f>E23*0.1</f>
        <v>3.3333333333333339</v>
      </c>
      <c r="F25" s="35" t="s">
        <v>19</v>
      </c>
      <c r="L25" s="46" t="s">
        <v>46</v>
      </c>
      <c r="M25" s="41">
        <f>1/M24</f>
        <v>6.6666666666666661</v>
      </c>
      <c r="N25" s="41">
        <f>1/N24</f>
        <v>9.0909090909090899</v>
      </c>
      <c r="O25" s="4" t="s">
        <v>44</v>
      </c>
    </row>
    <row r="27" spans="2:21" ht="17.25" thickBot="1" x14ac:dyDescent="0.35">
      <c r="K27" s="11" t="s">
        <v>48</v>
      </c>
    </row>
    <row r="28" spans="2:21" ht="17.25" thickBot="1" x14ac:dyDescent="0.35">
      <c r="C28" s="31" t="s">
        <v>0</v>
      </c>
      <c r="D28" s="32" t="s">
        <v>3</v>
      </c>
      <c r="F28" s="31" t="s">
        <v>8</v>
      </c>
      <c r="G28" s="36" t="s">
        <v>9</v>
      </c>
      <c r="H28" s="36" t="s">
        <v>11</v>
      </c>
      <c r="I28" s="32" t="s">
        <v>20</v>
      </c>
      <c r="L28" s="44" t="s">
        <v>34</v>
      </c>
      <c r="M28" s="1">
        <v>10</v>
      </c>
      <c r="N28" s="1">
        <v>100</v>
      </c>
      <c r="O28" s="2" t="s">
        <v>35</v>
      </c>
    </row>
    <row r="29" spans="2:21" ht="17.25" thickBot="1" x14ac:dyDescent="0.35">
      <c r="C29" s="12">
        <v>10</v>
      </c>
      <c r="D29" s="2">
        <v>90</v>
      </c>
      <c r="F29" s="13">
        <v>20</v>
      </c>
      <c r="G29" s="26">
        <f t="shared" ref="G29:G37" si="0">1/F29*1000</f>
        <v>50</v>
      </c>
      <c r="H29" s="26">
        <f t="shared" ref="H29:H37" si="1">G29*0.5</f>
        <v>25</v>
      </c>
      <c r="I29" s="38">
        <f t="shared" ref="I29:I37" si="2">G29*0.1</f>
        <v>5</v>
      </c>
      <c r="L29" s="46" t="s">
        <v>39</v>
      </c>
      <c r="M29" s="27">
        <f>M$25*M28</f>
        <v>66.666666666666657</v>
      </c>
      <c r="N29" s="27">
        <f>N$25*N28</f>
        <v>909.09090909090901</v>
      </c>
      <c r="O29" s="4" t="s">
        <v>43</v>
      </c>
    </row>
    <row r="30" spans="2:21" ht="17.25" thickBot="1" x14ac:dyDescent="0.35">
      <c r="C30" s="13">
        <v>20</v>
      </c>
      <c r="D30" s="6">
        <v>180</v>
      </c>
      <c r="F30" s="13">
        <v>30</v>
      </c>
      <c r="G30" s="26">
        <f t="shared" si="0"/>
        <v>33.333333333333336</v>
      </c>
      <c r="H30" s="26">
        <f t="shared" si="1"/>
        <v>16.666666666666668</v>
      </c>
      <c r="I30" s="38">
        <f t="shared" si="2"/>
        <v>3.3333333333333339</v>
      </c>
      <c r="K30" s="11" t="s">
        <v>47</v>
      </c>
      <c r="N30" s="40"/>
    </row>
    <row r="31" spans="2:21" x14ac:dyDescent="0.3">
      <c r="C31" s="13">
        <v>30</v>
      </c>
      <c r="D31" s="6">
        <v>270</v>
      </c>
      <c r="F31" s="13">
        <v>40</v>
      </c>
      <c r="G31" s="26">
        <f t="shared" si="0"/>
        <v>25</v>
      </c>
      <c r="H31" s="26">
        <f t="shared" si="1"/>
        <v>12.5</v>
      </c>
      <c r="I31" s="38">
        <f t="shared" si="2"/>
        <v>2.5</v>
      </c>
      <c r="L31" s="44" t="s">
        <v>39</v>
      </c>
      <c r="M31" s="37">
        <v>90</v>
      </c>
      <c r="N31" s="37">
        <v>900</v>
      </c>
      <c r="O31" s="2" t="s">
        <v>43</v>
      </c>
    </row>
    <row r="32" spans="2:21" ht="17.25" thickBot="1" x14ac:dyDescent="0.35">
      <c r="C32" s="13">
        <v>40</v>
      </c>
      <c r="D32" s="6">
        <v>360</v>
      </c>
      <c r="F32" s="13">
        <v>50</v>
      </c>
      <c r="G32" s="26">
        <f t="shared" si="0"/>
        <v>20</v>
      </c>
      <c r="H32" s="26">
        <f t="shared" si="1"/>
        <v>10</v>
      </c>
      <c r="I32" s="38">
        <f t="shared" si="2"/>
        <v>2</v>
      </c>
      <c r="L32" s="46" t="s">
        <v>34</v>
      </c>
      <c r="M32" s="3">
        <f>M$24*M31</f>
        <v>13.500000000000002</v>
      </c>
      <c r="N32" s="3">
        <f>N$24*N31</f>
        <v>99.000000000000014</v>
      </c>
      <c r="O32" s="4" t="s">
        <v>35</v>
      </c>
    </row>
    <row r="33" spans="3:15" ht="17.25" thickBot="1" x14ac:dyDescent="0.35">
      <c r="C33" s="13">
        <v>50</v>
      </c>
      <c r="D33" s="6">
        <v>450</v>
      </c>
      <c r="F33" s="13">
        <v>60</v>
      </c>
      <c r="G33" s="26">
        <f t="shared" si="0"/>
        <v>16.666666666666668</v>
      </c>
      <c r="H33" s="26">
        <f t="shared" si="1"/>
        <v>8.3333333333333339</v>
      </c>
      <c r="I33" s="38">
        <f t="shared" si="2"/>
        <v>1.666666666666667</v>
      </c>
      <c r="K33" s="11" t="s">
        <v>64</v>
      </c>
    </row>
    <row r="34" spans="3:15" x14ac:dyDescent="0.3">
      <c r="C34" s="13">
        <v>60</v>
      </c>
      <c r="D34" s="6">
        <v>540</v>
      </c>
      <c r="F34" s="13">
        <v>70</v>
      </c>
      <c r="G34" s="26">
        <f t="shared" si="0"/>
        <v>14.285714285714285</v>
      </c>
      <c r="H34" s="26">
        <f t="shared" si="1"/>
        <v>7.1428571428571423</v>
      </c>
      <c r="I34" s="38">
        <f t="shared" si="2"/>
        <v>1.4285714285714286</v>
      </c>
      <c r="L34" s="44" t="s">
        <v>23</v>
      </c>
      <c r="M34" s="1">
        <v>300</v>
      </c>
      <c r="N34" s="1">
        <v>220</v>
      </c>
      <c r="O34" s="2" t="s">
        <v>22</v>
      </c>
    </row>
    <row r="35" spans="3:15" ht="17.25" thickBot="1" x14ac:dyDescent="0.35">
      <c r="C35" s="13">
        <v>70</v>
      </c>
      <c r="D35" s="6">
        <v>630</v>
      </c>
      <c r="F35" s="13">
        <v>80</v>
      </c>
      <c r="G35" s="26">
        <f>1/F35*1000</f>
        <v>12.5</v>
      </c>
      <c r="H35" s="26">
        <f t="shared" si="1"/>
        <v>6.25</v>
      </c>
      <c r="I35" s="38">
        <f t="shared" si="2"/>
        <v>1.25</v>
      </c>
      <c r="L35" s="46" t="s">
        <v>65</v>
      </c>
      <c r="M35" s="3">
        <f>M15/M34</f>
        <v>12.5</v>
      </c>
      <c r="N35" s="3">
        <f>N15/N34</f>
        <v>12.5</v>
      </c>
      <c r="O35" s="4" t="s">
        <v>32</v>
      </c>
    </row>
    <row r="36" spans="3:15" x14ac:dyDescent="0.3">
      <c r="C36" s="13">
        <v>80</v>
      </c>
      <c r="D36" s="6">
        <v>720</v>
      </c>
      <c r="F36" s="13">
        <v>90</v>
      </c>
      <c r="G36" s="26">
        <f t="shared" si="0"/>
        <v>11.111111111111111</v>
      </c>
      <c r="H36" s="26">
        <f t="shared" si="1"/>
        <v>5.5555555555555554</v>
      </c>
      <c r="I36" s="38">
        <f t="shared" si="2"/>
        <v>1.1111111111111112</v>
      </c>
    </row>
    <row r="37" spans="3:15" ht="17.25" thickBot="1" x14ac:dyDescent="0.35">
      <c r="C37" s="13">
        <v>90</v>
      </c>
      <c r="D37" s="6">
        <v>810</v>
      </c>
      <c r="F37" s="14">
        <v>100</v>
      </c>
      <c r="G37" s="27">
        <f t="shared" si="0"/>
        <v>10</v>
      </c>
      <c r="H37" s="27">
        <f t="shared" si="1"/>
        <v>5</v>
      </c>
      <c r="I37" s="39">
        <f t="shared" si="2"/>
        <v>1</v>
      </c>
    </row>
    <row r="38" spans="3:15" x14ac:dyDescent="0.3">
      <c r="C38" s="13">
        <v>100</v>
      </c>
      <c r="D38" s="6">
        <v>900</v>
      </c>
    </row>
    <row r="39" spans="3:15" x14ac:dyDescent="0.3">
      <c r="C39" s="13">
        <v>110</v>
      </c>
      <c r="D39" s="6">
        <v>990</v>
      </c>
    </row>
    <row r="40" spans="3:15" x14ac:dyDescent="0.3">
      <c r="C40" s="13">
        <v>120</v>
      </c>
      <c r="D40" s="6">
        <v>1080</v>
      </c>
    </row>
    <row r="41" spans="3:15" x14ac:dyDescent="0.3">
      <c r="C41" s="13">
        <v>130</v>
      </c>
      <c r="D41" s="6">
        <v>1170</v>
      </c>
    </row>
    <row r="42" spans="3:15" x14ac:dyDescent="0.3">
      <c r="C42" s="13">
        <v>140</v>
      </c>
      <c r="D42" s="6">
        <v>1260</v>
      </c>
    </row>
    <row r="43" spans="3:15" x14ac:dyDescent="0.3">
      <c r="C43" s="13">
        <v>150</v>
      </c>
      <c r="D43" s="6">
        <v>1350</v>
      </c>
    </row>
    <row r="44" spans="3:15" x14ac:dyDescent="0.3">
      <c r="C44" s="13">
        <v>160</v>
      </c>
      <c r="D44" s="6">
        <v>1440</v>
      </c>
    </row>
    <row r="45" spans="3:15" x14ac:dyDescent="0.3">
      <c r="C45" s="13">
        <v>170</v>
      </c>
      <c r="D45" s="6">
        <v>1530</v>
      </c>
    </row>
    <row r="46" spans="3:15" x14ac:dyDescent="0.3">
      <c r="C46" s="13">
        <v>180</v>
      </c>
      <c r="D46" s="6">
        <v>1620</v>
      </c>
    </row>
    <row r="47" spans="3:15" x14ac:dyDescent="0.3">
      <c r="C47" s="13">
        <v>190</v>
      </c>
      <c r="D47" s="6">
        <v>1710</v>
      </c>
    </row>
    <row r="48" spans="3:15" x14ac:dyDescent="0.3">
      <c r="C48" s="13">
        <v>200</v>
      </c>
      <c r="D48" s="6">
        <v>1800</v>
      </c>
    </row>
    <row r="49" spans="3:4" x14ac:dyDescent="0.3">
      <c r="C49" s="13">
        <v>210</v>
      </c>
      <c r="D49" s="6">
        <v>1890</v>
      </c>
    </row>
    <row r="50" spans="3:4" x14ac:dyDescent="0.3">
      <c r="C50" s="13">
        <v>220</v>
      </c>
      <c r="D50" s="6">
        <v>1980</v>
      </c>
    </row>
    <row r="51" spans="3:4" x14ac:dyDescent="0.3">
      <c r="C51" s="13">
        <v>230</v>
      </c>
      <c r="D51" s="6">
        <v>2070</v>
      </c>
    </row>
    <row r="52" spans="3:4" x14ac:dyDescent="0.3">
      <c r="C52" s="13">
        <v>240</v>
      </c>
      <c r="D52" s="6">
        <v>2160</v>
      </c>
    </row>
    <row r="53" spans="3:4" x14ac:dyDescent="0.3">
      <c r="C53" s="13">
        <v>250</v>
      </c>
      <c r="D53" s="6">
        <v>2250</v>
      </c>
    </row>
    <row r="54" spans="3:4" x14ac:dyDescent="0.3">
      <c r="C54" s="13">
        <v>260</v>
      </c>
      <c r="D54" s="6">
        <v>2340</v>
      </c>
    </row>
    <row r="55" spans="3:4" x14ac:dyDescent="0.3">
      <c r="C55" s="13">
        <v>270</v>
      </c>
      <c r="D55" s="6">
        <v>2430</v>
      </c>
    </row>
    <row r="56" spans="3:4" x14ac:dyDescent="0.3">
      <c r="C56" s="13">
        <v>280</v>
      </c>
      <c r="D56" s="6">
        <v>2520</v>
      </c>
    </row>
    <row r="57" spans="3:4" x14ac:dyDescent="0.3">
      <c r="C57" s="13">
        <v>290</v>
      </c>
      <c r="D57" s="6">
        <v>2610</v>
      </c>
    </row>
    <row r="58" spans="3:4" ht="17.25" thickBot="1" x14ac:dyDescent="0.35">
      <c r="C58" s="14">
        <v>300</v>
      </c>
      <c r="D58" s="4">
        <v>2700</v>
      </c>
    </row>
  </sheetData>
  <mergeCells count="2">
    <mergeCell ref="C4:C5"/>
    <mergeCell ref="C6:C10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L21" sqref="L21"/>
    </sheetView>
  </sheetViews>
  <sheetFormatPr defaultRowHeight="16.5" x14ac:dyDescent="0.3"/>
  <cols>
    <col min="1" max="1" width="5.125" customWidth="1"/>
  </cols>
  <sheetData>
    <row r="2" spans="2:2" x14ac:dyDescent="0.3">
      <c r="B2" t="s">
        <v>73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"/>
  <sheetViews>
    <sheetView workbookViewId="0">
      <selection activeCell="G16" sqref="G16"/>
    </sheetView>
  </sheetViews>
  <sheetFormatPr defaultRowHeight="16.5" x14ac:dyDescent="0.3"/>
  <cols>
    <col min="2" max="2" width="8.125" style="49" customWidth="1"/>
    <col min="3" max="3" width="13.125" style="49" customWidth="1"/>
    <col min="10" max="10" width="9" style="7"/>
  </cols>
  <sheetData>
    <row r="2" spans="2:10" ht="17.25" thickBot="1" x14ac:dyDescent="0.35">
      <c r="B2" s="51"/>
      <c r="C2" s="51"/>
      <c r="J2" s="52"/>
    </row>
    <row r="3" spans="2:10" x14ac:dyDescent="0.3">
      <c r="B3" s="53"/>
      <c r="C3" s="57"/>
      <c r="D3" s="80" t="s">
        <v>85</v>
      </c>
      <c r="E3" s="85"/>
      <c r="F3" s="86"/>
      <c r="G3" s="80" t="s">
        <v>86</v>
      </c>
      <c r="H3" s="85"/>
      <c r="I3" s="86"/>
      <c r="J3" s="87" t="s">
        <v>56</v>
      </c>
    </row>
    <row r="4" spans="2:10" s="48" customFormat="1" ht="17.25" thickBot="1" x14ac:dyDescent="0.35">
      <c r="B4" s="54"/>
      <c r="C4" s="59"/>
      <c r="D4" s="54" t="s">
        <v>53</v>
      </c>
      <c r="E4" s="68" t="s">
        <v>59</v>
      </c>
      <c r="F4" s="59" t="s">
        <v>54</v>
      </c>
      <c r="G4" s="54" t="s">
        <v>53</v>
      </c>
      <c r="H4" s="68" t="s">
        <v>59</v>
      </c>
      <c r="I4" s="59" t="s">
        <v>54</v>
      </c>
      <c r="J4" s="88"/>
    </row>
    <row r="5" spans="2:10" x14ac:dyDescent="0.3">
      <c r="B5" s="83" t="s">
        <v>52</v>
      </c>
      <c r="C5" s="84"/>
      <c r="D5" s="64">
        <v>0</v>
      </c>
      <c r="E5" s="65"/>
      <c r="F5" s="66">
        <v>300</v>
      </c>
      <c r="G5" s="64">
        <v>0</v>
      </c>
      <c r="H5" s="65"/>
      <c r="I5" s="66">
        <v>300</v>
      </c>
      <c r="J5" s="67" t="s">
        <v>55</v>
      </c>
    </row>
    <row r="6" spans="2:10" x14ac:dyDescent="0.3">
      <c r="B6" s="82" t="s">
        <v>60</v>
      </c>
      <c r="C6" s="58" t="s">
        <v>57</v>
      </c>
      <c r="D6" s="13">
        <v>20</v>
      </c>
      <c r="E6" s="5"/>
      <c r="F6" s="6">
        <v>100</v>
      </c>
      <c r="G6" s="13">
        <v>20</v>
      </c>
      <c r="H6" s="5"/>
      <c r="I6" s="6">
        <v>100</v>
      </c>
      <c r="J6" s="62" t="s">
        <v>58</v>
      </c>
    </row>
    <row r="7" spans="2:10" x14ac:dyDescent="0.3">
      <c r="B7" s="82"/>
      <c r="C7" s="58" t="s">
        <v>61</v>
      </c>
      <c r="D7" s="60" t="s">
        <v>63</v>
      </c>
      <c r="E7" s="5">
        <v>10</v>
      </c>
      <c r="F7" s="61" t="s">
        <v>63</v>
      </c>
      <c r="G7" s="60" t="s">
        <v>63</v>
      </c>
      <c r="H7" s="5">
        <v>10</v>
      </c>
      <c r="I7" s="61" t="s">
        <v>63</v>
      </c>
      <c r="J7" s="62" t="s">
        <v>62</v>
      </c>
    </row>
    <row r="8" spans="2:10" x14ac:dyDescent="0.3">
      <c r="B8" s="55"/>
      <c r="C8" s="58"/>
      <c r="D8" s="13"/>
      <c r="E8" s="5"/>
      <c r="F8" s="6"/>
      <c r="G8" s="13"/>
      <c r="H8" s="5"/>
      <c r="I8" s="6"/>
      <c r="J8" s="62"/>
    </row>
    <row r="9" spans="2:10" x14ac:dyDescent="0.3">
      <c r="B9" s="55"/>
      <c r="C9" s="58"/>
      <c r="D9" s="13"/>
      <c r="E9" s="5"/>
      <c r="F9" s="6"/>
      <c r="G9" s="13"/>
      <c r="H9" s="5"/>
      <c r="I9" s="6"/>
      <c r="J9" s="62"/>
    </row>
    <row r="10" spans="2:10" ht="17.25" thickBot="1" x14ac:dyDescent="0.35">
      <c r="B10" s="54"/>
      <c r="C10" s="59"/>
      <c r="D10" s="14"/>
      <c r="E10" s="3"/>
      <c r="F10" s="4"/>
      <c r="G10" s="14"/>
      <c r="H10" s="3"/>
      <c r="I10" s="4"/>
      <c r="J10" s="63"/>
    </row>
  </sheetData>
  <mergeCells count="5">
    <mergeCell ref="B5:C5"/>
    <mergeCell ref="B6:B7"/>
    <mergeCell ref="G3:I3"/>
    <mergeCell ref="D3:F3"/>
    <mergeCell ref="J3:J4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8"/>
  <sheetViews>
    <sheetView tabSelected="1" workbookViewId="0">
      <selection activeCell="L18" sqref="K18:L19"/>
    </sheetView>
  </sheetViews>
  <sheetFormatPr defaultRowHeight="16.5" x14ac:dyDescent="0.3"/>
  <cols>
    <col min="2" max="2" width="17.125" style="74" bestFit="1" customWidth="1"/>
    <col min="3" max="3" width="29.625" style="75" customWidth="1"/>
    <col min="4" max="4" width="35.75" style="75" bestFit="1" customWidth="1"/>
    <col min="5" max="5" width="9.375" bestFit="1" customWidth="1"/>
    <col min="6" max="6" width="9.375" customWidth="1"/>
    <col min="7" max="7" width="6.25" bestFit="1" customWidth="1"/>
    <col min="8" max="8" width="6.25" customWidth="1"/>
    <col min="9" max="9" width="6.875" bestFit="1" customWidth="1"/>
    <col min="10" max="10" width="6.25" bestFit="1" customWidth="1"/>
  </cols>
  <sheetData>
    <row r="2" spans="2:9" x14ac:dyDescent="0.3">
      <c r="C2" s="75" t="s">
        <v>71</v>
      </c>
    </row>
    <row r="3" spans="2:9" x14ac:dyDescent="0.3">
      <c r="B3" s="74" t="s">
        <v>66</v>
      </c>
      <c r="C3" s="75" t="s">
        <v>68</v>
      </c>
      <c r="D3" s="75" t="s">
        <v>72</v>
      </c>
    </row>
    <row r="4" spans="2:9" x14ac:dyDescent="0.3">
      <c r="B4" s="74" t="s">
        <v>70</v>
      </c>
      <c r="C4" s="75" t="s">
        <v>67</v>
      </c>
      <c r="D4" s="75" t="s">
        <v>67</v>
      </c>
    </row>
    <row r="5" spans="2:9" x14ac:dyDescent="0.3">
      <c r="B5" s="74" t="s">
        <v>101</v>
      </c>
      <c r="C5" s="75" t="s">
        <v>102</v>
      </c>
      <c r="D5" s="75" t="s">
        <v>102</v>
      </c>
    </row>
    <row r="6" spans="2:9" x14ac:dyDescent="0.3">
      <c r="B6" s="74" t="s">
        <v>93</v>
      </c>
      <c r="C6" s="75" t="s">
        <v>94</v>
      </c>
      <c r="D6" s="75" t="s">
        <v>95</v>
      </c>
    </row>
    <row r="7" spans="2:9" x14ac:dyDescent="0.3">
      <c r="B7" s="74" t="s">
        <v>96</v>
      </c>
      <c r="C7" s="76" t="s">
        <v>97</v>
      </c>
      <c r="D7" s="76" t="s">
        <v>97</v>
      </c>
    </row>
    <row r="8" spans="2:9" ht="33" x14ac:dyDescent="0.3">
      <c r="B8" s="74" t="s">
        <v>100</v>
      </c>
      <c r="C8" s="77" t="s">
        <v>99</v>
      </c>
      <c r="D8" s="77" t="s">
        <v>98</v>
      </c>
    </row>
    <row r="9" spans="2:9" x14ac:dyDescent="0.3">
      <c r="B9" s="74" t="s">
        <v>103</v>
      </c>
      <c r="C9" s="75" t="s">
        <v>107</v>
      </c>
      <c r="D9" s="75" t="s">
        <v>104</v>
      </c>
    </row>
    <row r="10" spans="2:9" x14ac:dyDescent="0.3">
      <c r="B10" s="74" t="s">
        <v>105</v>
      </c>
      <c r="C10" s="75" t="s">
        <v>108</v>
      </c>
      <c r="D10" s="75" t="s">
        <v>106</v>
      </c>
    </row>
    <row r="11" spans="2:9" ht="33" x14ac:dyDescent="0.3">
      <c r="B11" s="74" t="s">
        <v>109</v>
      </c>
      <c r="C11" s="77" t="s">
        <v>111</v>
      </c>
      <c r="D11" s="75" t="s">
        <v>110</v>
      </c>
    </row>
    <row r="12" spans="2:9" x14ac:dyDescent="0.3">
      <c r="B12" s="74" t="s">
        <v>113</v>
      </c>
      <c r="C12" s="75" t="s">
        <v>114</v>
      </c>
      <c r="D12" s="75" t="s">
        <v>112</v>
      </c>
    </row>
    <row r="13" spans="2:9" x14ac:dyDescent="0.3">
      <c r="B13" s="74" t="s">
        <v>115</v>
      </c>
      <c r="C13" s="75" t="s">
        <v>116</v>
      </c>
      <c r="D13" s="75" t="s">
        <v>117</v>
      </c>
    </row>
    <row r="14" spans="2:9" x14ac:dyDescent="0.3">
      <c r="B14" s="74" t="s">
        <v>120</v>
      </c>
      <c r="C14" s="75" t="s">
        <v>119</v>
      </c>
      <c r="D14" s="75" t="s">
        <v>118</v>
      </c>
    </row>
    <row r="15" spans="2:9" x14ac:dyDescent="0.3">
      <c r="B15" s="74" t="s">
        <v>121</v>
      </c>
      <c r="C15" s="75" t="s">
        <v>123</v>
      </c>
      <c r="D15" s="75" t="s">
        <v>122</v>
      </c>
      <c r="H15" s="89"/>
      <c r="I15" s="89"/>
    </row>
    <row r="16" spans="2:9" x14ac:dyDescent="0.3">
      <c r="B16" t="s">
        <v>69</v>
      </c>
      <c r="C16" s="78">
        <v>363000</v>
      </c>
      <c r="D16" s="78">
        <v>583000</v>
      </c>
      <c r="E16" s="50"/>
      <c r="F16" s="50"/>
    </row>
    <row r="17" spans="2:6" x14ac:dyDescent="0.3">
      <c r="B17" s="74" t="s">
        <v>93</v>
      </c>
      <c r="C17" s="79">
        <v>0</v>
      </c>
      <c r="D17" s="78">
        <v>205700</v>
      </c>
      <c r="E17" s="50"/>
      <c r="F17" s="50"/>
    </row>
    <row r="18" spans="2:6" x14ac:dyDescent="0.3">
      <c r="D18" s="78">
        <v>55000</v>
      </c>
    </row>
  </sheetData>
  <mergeCells count="1">
    <mergeCell ref="H15:I15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D13"/>
  <sheetViews>
    <sheetView workbookViewId="0">
      <selection activeCell="H19" sqref="H19:H20"/>
    </sheetView>
  </sheetViews>
  <sheetFormatPr defaultRowHeight="16.5" x14ac:dyDescent="0.3"/>
  <sheetData>
    <row r="6" spans="3:4" x14ac:dyDescent="0.3">
      <c r="C6" t="s">
        <v>74</v>
      </c>
      <c r="D6" t="s">
        <v>75</v>
      </c>
    </row>
    <row r="7" spans="3:4" x14ac:dyDescent="0.3">
      <c r="C7">
        <v>1000</v>
      </c>
      <c r="D7">
        <v>10000</v>
      </c>
    </row>
    <row r="8" spans="3:4" x14ac:dyDescent="0.3">
      <c r="C8">
        <f>(C7)^0.5</f>
        <v>31.622776601683793</v>
      </c>
      <c r="D8">
        <f>(D7)^0.5</f>
        <v>100</v>
      </c>
    </row>
    <row r="9" spans="3:4" x14ac:dyDescent="0.3">
      <c r="C9">
        <v>1</v>
      </c>
      <c r="D9">
        <f>D8/C8</f>
        <v>3.1622776601683795</v>
      </c>
    </row>
    <row r="12" spans="3:4" x14ac:dyDescent="0.3">
      <c r="C12" t="s">
        <v>76</v>
      </c>
      <c r="D12" t="s">
        <v>77</v>
      </c>
    </row>
    <row r="13" spans="3:4" x14ac:dyDescent="0.3">
      <c r="C13">
        <v>110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8"/>
  <sheetViews>
    <sheetView workbookViewId="0">
      <selection activeCell="B34" sqref="B34:B35"/>
    </sheetView>
  </sheetViews>
  <sheetFormatPr defaultRowHeight="16.5" x14ac:dyDescent="0.3"/>
  <cols>
    <col min="2" max="2" width="3.25" customWidth="1"/>
  </cols>
  <sheetData>
    <row r="4" spans="2:5" x14ac:dyDescent="0.3">
      <c r="B4" s="11" t="s">
        <v>84</v>
      </c>
    </row>
    <row r="5" spans="2:5" x14ac:dyDescent="0.3">
      <c r="C5" s="5" t="s">
        <v>78</v>
      </c>
      <c r="D5" s="5">
        <v>5</v>
      </c>
      <c r="E5" s="5" t="s">
        <v>83</v>
      </c>
    </row>
    <row r="6" spans="2:5" x14ac:dyDescent="0.3">
      <c r="C6" s="5" t="s">
        <v>79</v>
      </c>
      <c r="D6" s="5">
        <v>4.7</v>
      </c>
      <c r="E6" s="5" t="s">
        <v>81</v>
      </c>
    </row>
    <row r="7" spans="2:5" x14ac:dyDescent="0.3">
      <c r="C7" s="5" t="s">
        <v>80</v>
      </c>
      <c r="D7" s="5">
        <v>10</v>
      </c>
      <c r="E7" s="5" t="s">
        <v>81</v>
      </c>
    </row>
    <row r="8" spans="2:5" x14ac:dyDescent="0.3">
      <c r="C8" s="5" t="s">
        <v>82</v>
      </c>
      <c r="D8" s="56">
        <f>D5*D7/(D6+D7)</f>
        <v>3.4013605442176873</v>
      </c>
      <c r="E8" s="5" t="s">
        <v>83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5"/>
  <sheetViews>
    <sheetView workbookViewId="0">
      <selection activeCell="H13" sqref="H13"/>
    </sheetView>
  </sheetViews>
  <sheetFormatPr defaultRowHeight="16.5" x14ac:dyDescent="0.3"/>
  <sheetData>
    <row r="4" spans="2:4" x14ac:dyDescent="0.3">
      <c r="B4" t="s">
        <v>89</v>
      </c>
      <c r="C4" t="s">
        <v>87</v>
      </c>
      <c r="D4" t="s">
        <v>88</v>
      </c>
    </row>
    <row r="5" spans="2:4" x14ac:dyDescent="0.3">
      <c r="B5">
        <v>150</v>
      </c>
      <c r="C5">
        <v>17.8</v>
      </c>
      <c r="D5">
        <v>17.2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Origin Gen</vt:lpstr>
      <vt:lpstr>GEN_MAIN</vt:lpstr>
      <vt:lpstr>Set-up</vt:lpstr>
      <vt:lpstr>Touch PC</vt:lpstr>
      <vt:lpstr>Snubber</vt:lpstr>
      <vt:lpstr>MCU</vt:lpstr>
      <vt:lpstr>Current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2018-05-24T02:46:09Z</dcterms:modified>
</cp:coreProperties>
</file>