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Reset IC" sheetId="1" r:id="rId1"/>
    <sheet name="LED control" sheetId="2" r:id="rId2"/>
    <sheet name="RS-232" sheetId="3" r:id="rId3"/>
    <sheet name="SW Review" sheetId="4" r:id="rId4"/>
    <sheet name="Power" sheetId="6" r:id="rId5"/>
    <sheet name="Power 설정" sheetId="5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D9" i="5" l="1"/>
  <c r="E9" i="5"/>
  <c r="E12" i="5"/>
  <c r="E7" i="5"/>
  <c r="E55" i="5" s="1"/>
  <c r="K7" i="5"/>
  <c r="O12" i="5"/>
  <c r="O14" i="5" s="1"/>
  <c r="O15" i="5"/>
  <c r="O8" i="5"/>
  <c r="O10" i="5" s="1"/>
  <c r="O7" i="5"/>
  <c r="E16" i="5" l="1"/>
  <c r="E20" i="5"/>
  <c r="E24" i="5"/>
  <c r="E28" i="5"/>
  <c r="E32" i="5"/>
  <c r="E36" i="5"/>
  <c r="E40" i="5"/>
  <c r="E44" i="5"/>
  <c r="E48" i="5"/>
  <c r="E52" i="5"/>
  <c r="E13" i="5"/>
  <c r="E17" i="5"/>
  <c r="E21" i="5"/>
  <c r="E25" i="5"/>
  <c r="E29" i="5"/>
  <c r="E33" i="5"/>
  <c r="E37" i="5"/>
  <c r="E41" i="5"/>
  <c r="E45" i="5"/>
  <c r="E49" i="5"/>
  <c r="E53" i="5"/>
  <c r="E14" i="5"/>
  <c r="E18" i="5"/>
  <c r="E22" i="5"/>
  <c r="E26" i="5"/>
  <c r="E30" i="5"/>
  <c r="E34" i="5"/>
  <c r="E38" i="5"/>
  <c r="E42" i="5"/>
  <c r="E46" i="5"/>
  <c r="E50" i="5"/>
  <c r="E54" i="5"/>
  <c r="E11" i="5"/>
  <c r="E15" i="5"/>
  <c r="E19" i="5"/>
  <c r="E23" i="5"/>
  <c r="E27" i="5"/>
  <c r="E31" i="5"/>
  <c r="E35" i="5"/>
  <c r="E39" i="5"/>
  <c r="E43" i="5"/>
  <c r="E47" i="5"/>
  <c r="E51" i="5"/>
  <c r="D7" i="5" l="1"/>
  <c r="D54" i="5" s="1"/>
  <c r="I33" i="6"/>
  <c r="H33" i="6"/>
  <c r="G33" i="6"/>
  <c r="F33" i="6"/>
  <c r="E33" i="6"/>
  <c r="I27" i="6"/>
  <c r="I28" i="6" s="1"/>
  <c r="I30" i="6" s="1"/>
  <c r="I31" i="6" s="1"/>
  <c r="I34" i="6" s="1"/>
  <c r="H27" i="6"/>
  <c r="G27" i="6"/>
  <c r="F27" i="6"/>
  <c r="E27" i="6"/>
  <c r="I24" i="6"/>
  <c r="I22" i="6"/>
  <c r="I25" i="6" s="1"/>
  <c r="H20" i="6"/>
  <c r="H24" i="6" s="1"/>
  <c r="G20" i="6"/>
  <c r="G24" i="6" s="1"/>
  <c r="F20" i="6"/>
  <c r="F24" i="6" s="1"/>
  <c r="E20" i="6"/>
  <c r="E22" i="6" s="1"/>
  <c r="E28" i="6" s="1"/>
  <c r="E30" i="6" s="1"/>
  <c r="E31" i="6" s="1"/>
  <c r="E34" i="6" s="1"/>
  <c r="G19" i="6"/>
  <c r="D11" i="5" l="1"/>
  <c r="D19" i="5"/>
  <c r="D27" i="5"/>
  <c r="D31" i="5"/>
  <c r="D35" i="5"/>
  <c r="D39" i="5"/>
  <c r="D43" i="5"/>
  <c r="D51" i="5"/>
  <c r="D55" i="5"/>
  <c r="D15" i="5"/>
  <c r="D23" i="5"/>
  <c r="D47" i="5"/>
  <c r="D13" i="5"/>
  <c r="D17" i="5"/>
  <c r="D21" i="5"/>
  <c r="D25" i="5"/>
  <c r="D29" i="5"/>
  <c r="D33" i="5"/>
  <c r="D37" i="5"/>
  <c r="D41" i="5"/>
  <c r="D45" i="5"/>
  <c r="D49" i="5"/>
  <c r="D53" i="5"/>
  <c r="D12" i="5"/>
  <c r="D14" i="5"/>
  <c r="D16" i="5"/>
  <c r="D18" i="5"/>
  <c r="D20" i="5"/>
  <c r="D22" i="5"/>
  <c r="D24" i="5"/>
  <c r="D26" i="5"/>
  <c r="D28" i="5"/>
  <c r="D30" i="5"/>
  <c r="D32" i="5"/>
  <c r="D34" i="5"/>
  <c r="D36" i="5"/>
  <c r="D38" i="5"/>
  <c r="D40" i="5"/>
  <c r="D42" i="5"/>
  <c r="D44" i="5"/>
  <c r="D46" i="5"/>
  <c r="D48" i="5"/>
  <c r="D50" i="5"/>
  <c r="D52" i="5"/>
  <c r="F22" i="6"/>
  <c r="G22" i="6"/>
  <c r="H22" i="6"/>
  <c r="H25" i="6" l="1"/>
  <c r="H28" i="6"/>
  <c r="H30" i="6" s="1"/>
  <c r="H31" i="6" s="1"/>
  <c r="H34" i="6" s="1"/>
  <c r="G28" i="6"/>
  <c r="G30" i="6" s="1"/>
  <c r="G31" i="6" s="1"/>
  <c r="G34" i="6" s="1"/>
  <c r="G25" i="6"/>
  <c r="F28" i="6"/>
  <c r="F30" i="6" s="1"/>
  <c r="F31" i="6" s="1"/>
  <c r="F34" i="6" s="1"/>
  <c r="F25" i="6"/>
  <c r="D5" i="1" l="1"/>
  <c r="D4" i="1"/>
</calcChain>
</file>

<file path=xl/sharedStrings.xml><?xml version="1.0" encoding="utf-8"?>
<sst xmlns="http://schemas.openxmlformats.org/spreadsheetml/2006/main" count="145" uniqueCount="117">
  <si>
    <t>Vcc</t>
    <phoneticPr fontId="1" type="noConversion"/>
  </si>
  <si>
    <t>/RESET</t>
    <phoneticPr fontId="1" type="noConversion"/>
  </si>
  <si>
    <t>Reset IC operation</t>
    <phoneticPr fontId="1" type="noConversion"/>
  </si>
  <si>
    <t>VDD</t>
    <phoneticPr fontId="1" type="noConversion"/>
  </si>
  <si>
    <t>VIH</t>
    <phoneticPr fontId="1" type="noConversion"/>
  </si>
  <si>
    <t>VIL</t>
    <phoneticPr fontId="1" type="noConversion"/>
  </si>
  <si>
    <t>MCU NRST Voltage detection threshold</t>
    <phoneticPr fontId="1" type="noConversion"/>
  </si>
  <si>
    <t>NRST의 High level이 1.87이므로 /RESET 2.7V도 High로 인식한다.</t>
    <phoneticPr fontId="1" type="noConversion"/>
  </si>
  <si>
    <t>23ㅛㅓ</t>
    <phoneticPr fontId="1" type="noConversion"/>
  </si>
  <si>
    <t>MCU</t>
    <phoneticPr fontId="1" type="noConversion"/>
  </si>
  <si>
    <t>USART1_RX</t>
    <phoneticPr fontId="1" type="noConversion"/>
  </si>
  <si>
    <t>USART1_TX</t>
    <phoneticPr fontId="1" type="noConversion"/>
  </si>
  <si>
    <t>PA10</t>
    <phoneticPr fontId="1" type="noConversion"/>
  </si>
  <si>
    <t>PA9</t>
    <phoneticPr fontId="1" type="noConversion"/>
  </si>
  <si>
    <t>Max3232</t>
    <phoneticPr fontId="1" type="noConversion"/>
  </si>
  <si>
    <t>T1_IN</t>
    <phoneticPr fontId="1" type="noConversion"/>
  </si>
  <si>
    <t>R1_OUT</t>
    <phoneticPr fontId="1" type="noConversion"/>
  </si>
  <si>
    <t>Pipette Proto V1.0</t>
    <phoneticPr fontId="1" type="noConversion"/>
  </si>
  <si>
    <t>Pipette Proto V2.0</t>
    <phoneticPr fontId="1" type="noConversion"/>
  </si>
  <si>
    <t>B-to-B</t>
    <phoneticPr fontId="1" type="noConversion"/>
  </si>
  <si>
    <t>LF Gen V1.0</t>
    <phoneticPr fontId="1" type="noConversion"/>
  </si>
  <si>
    <t>LF Gen Origin</t>
    <phoneticPr fontId="1" type="noConversion"/>
  </si>
  <si>
    <t>Max232</t>
    <phoneticPr fontId="1" type="noConversion"/>
  </si>
  <si>
    <t>No</t>
  </si>
  <si>
    <t>Issue Date</t>
  </si>
  <si>
    <t>Status</t>
  </si>
  <si>
    <t>Closed Date</t>
  </si>
  <si>
    <t>Issue</t>
  </si>
  <si>
    <t>Command</t>
  </si>
  <si>
    <t xml:space="preserve">  HAL_GPIO_WritePin(GPIOB, PWR_LED_Pin|PLA_ON_LED_Pin, GPIO_PIN_RESET);</t>
    <phoneticPr fontId="1" type="noConversion"/>
  </si>
  <si>
    <t>gpio.c</t>
    <phoneticPr fontId="1" type="noConversion"/>
  </si>
  <si>
    <t>main.c</t>
    <phoneticPr fontId="1" type="noConversion"/>
  </si>
  <si>
    <t>Clitask/device_rtx_cmds.c</t>
    <phoneticPr fontId="1" type="noConversion"/>
  </si>
  <si>
    <t>LF Generator Power Set-up</t>
    <phoneticPr fontId="1" type="noConversion"/>
  </si>
  <si>
    <t>Measure</t>
    <phoneticPr fontId="1" type="noConversion"/>
  </si>
  <si>
    <t>Frequency[KHz]</t>
    <phoneticPr fontId="1" type="noConversion"/>
  </si>
  <si>
    <t>Power
[W]</t>
    <phoneticPr fontId="1" type="noConversion"/>
  </si>
  <si>
    <t>Pulse width
[usec]</t>
    <phoneticPr fontId="1" type="noConversion"/>
  </si>
  <si>
    <t>On-Time
[usec]</t>
    <phoneticPr fontId="1" type="noConversion"/>
  </si>
  <si>
    <t>Target Power에 따른 On Time 계산</t>
    <phoneticPr fontId="1" type="noConversion"/>
  </si>
  <si>
    <t>Pulse의 Frequeny가 가변되더라도 Pulse Duty가 동일하기 때문에 On Time에 영향이 없다.</t>
    <phoneticPr fontId="1" type="noConversion"/>
  </si>
  <si>
    <t>Simulation</t>
    <phoneticPr fontId="1" type="noConversion"/>
  </si>
  <si>
    <t>V1.0</t>
    <phoneticPr fontId="1" type="noConversion"/>
  </si>
  <si>
    <t>Origin</t>
    <phoneticPr fontId="1" type="noConversion"/>
  </si>
  <si>
    <t>Unit</t>
    <phoneticPr fontId="1" type="noConversion"/>
  </si>
  <si>
    <t>Vin</t>
    <phoneticPr fontId="1" type="noConversion"/>
  </si>
  <si>
    <t>VAC</t>
    <phoneticPr fontId="1" type="noConversion"/>
  </si>
  <si>
    <t>Vout</t>
    <phoneticPr fontId="1" type="noConversion"/>
  </si>
  <si>
    <t>VDC</t>
    <phoneticPr fontId="1" type="noConversion"/>
  </si>
  <si>
    <t>220VAC는 RMS value이며, 정류시 Peak Voltage이 311VDC가 된다.</t>
    <phoneticPr fontId="1" type="noConversion"/>
  </si>
  <si>
    <t>Vtran_in</t>
    <phoneticPr fontId="1" type="noConversion"/>
  </si>
  <si>
    <t>VDC</t>
    <phoneticPr fontId="1" type="noConversion"/>
  </si>
  <si>
    <t>Half Bridge 방식으므 Vout/2기준으로 Vout과 0V로 스위칭 된다.</t>
    <phoneticPr fontId="1" type="noConversion"/>
  </si>
  <si>
    <t>Itran_in</t>
    <phoneticPr fontId="1" type="noConversion"/>
  </si>
  <si>
    <t>A</t>
    <phoneticPr fontId="1" type="noConversion"/>
  </si>
  <si>
    <t>P_peak</t>
    <phoneticPr fontId="1" type="noConversion"/>
  </si>
  <si>
    <t>W</t>
    <phoneticPr fontId="1" type="noConversion"/>
  </si>
  <si>
    <t>Turn ratio</t>
    <phoneticPr fontId="1" type="noConversion"/>
  </si>
  <si>
    <t>N2/N1</t>
    <phoneticPr fontId="1" type="noConversion"/>
  </si>
  <si>
    <t>Vtran_out</t>
    <phoneticPr fontId="1" type="noConversion"/>
  </si>
  <si>
    <t>Itran_out</t>
    <phoneticPr fontId="1" type="noConversion"/>
  </si>
  <si>
    <t>Pulse Duty</t>
    <phoneticPr fontId="1" type="noConversion"/>
  </si>
  <si>
    <t>Pulse Duty</t>
    <phoneticPr fontId="1" type="noConversion"/>
  </si>
  <si>
    <t>%</t>
    <phoneticPr fontId="1" type="noConversion"/>
  </si>
  <si>
    <t>Total Duty</t>
    <phoneticPr fontId="1" type="noConversion"/>
  </si>
  <si>
    <t>%</t>
    <phoneticPr fontId="1" type="noConversion"/>
  </si>
  <si>
    <t>Pulse가 1주기당 2ea가 발생하므로 Total Duty는 Pulse Duty x 2 이다.</t>
    <phoneticPr fontId="1" type="noConversion"/>
  </si>
  <si>
    <t>P_real</t>
    <phoneticPr fontId="1" type="noConversion"/>
  </si>
  <si>
    <t>W</t>
    <phoneticPr fontId="1" type="noConversion"/>
  </si>
  <si>
    <t>실제 전체 Power = P_peak*(2xPulse_Duty)/100</t>
    <phoneticPr fontId="1" type="noConversion"/>
  </si>
  <si>
    <t>P_target</t>
    <phoneticPr fontId="1" type="noConversion"/>
  </si>
  <si>
    <t>Power ratio</t>
    <phoneticPr fontId="1" type="noConversion"/>
  </si>
  <si>
    <t>P/P</t>
    <phoneticPr fontId="1" type="noConversion"/>
  </si>
  <si>
    <t>P_target / P_real</t>
    <phoneticPr fontId="1" type="noConversion"/>
  </si>
  <si>
    <t>On Time</t>
    <phoneticPr fontId="1" type="noConversion"/>
  </si>
  <si>
    <t>msec</t>
    <phoneticPr fontId="1" type="noConversion"/>
  </si>
  <si>
    <t>P_target / P_real x 5msec</t>
    <phoneticPr fontId="1" type="noConversion"/>
  </si>
  <si>
    <t>Pulse Frequency</t>
    <phoneticPr fontId="1" type="noConversion"/>
  </si>
  <si>
    <t>KHz</t>
    <phoneticPr fontId="1" type="noConversion"/>
  </si>
  <si>
    <t>Pulse Period</t>
    <phoneticPr fontId="1" type="noConversion"/>
  </si>
  <si>
    <t>Pulse No</t>
    <phoneticPr fontId="1" type="noConversion"/>
  </si>
  <si>
    <t>=&gt; Origin은 220VAC rms value로 계산했기 때문에 맞지 않음</t>
    <phoneticPr fontId="1" type="noConversion"/>
  </si>
  <si>
    <t>=&gt; 실측 Itran_out에 맞춰 Power를 계산하여 V1.0과 비슷한 결과가 나온것임.</t>
    <phoneticPr fontId="1" type="noConversion"/>
  </si>
  <si>
    <t>On Time calculator</t>
    <phoneticPr fontId="1" type="noConversion"/>
  </si>
  <si>
    <t>P_peak[W]</t>
    <phoneticPr fontId="1" type="noConversion"/>
  </si>
  <si>
    <t>P_real[W]</t>
    <phoneticPr fontId="1" type="noConversion"/>
  </si>
  <si>
    <t>Limit
[msec]</t>
    <phoneticPr fontId="1" type="noConversion"/>
  </si>
  <si>
    <t>Duty 조정</t>
    <phoneticPr fontId="1" type="noConversion"/>
  </si>
  <si>
    <t>Frequency</t>
    <phoneticPr fontId="1" type="noConversion"/>
  </si>
  <si>
    <t>KHz</t>
    <phoneticPr fontId="1" type="noConversion"/>
  </si>
  <si>
    <t>On Time[msec]</t>
    <phoneticPr fontId="1" type="noConversion"/>
  </si>
  <si>
    <t>P_target[W]</t>
    <phoneticPr fontId="1" type="noConversion"/>
  </si>
  <si>
    <t>T</t>
    <phoneticPr fontId="1" type="noConversion"/>
  </si>
  <si>
    <t>usec</t>
    <phoneticPr fontId="1" type="noConversion"/>
  </si>
  <si>
    <t>TIM Clock</t>
    <phoneticPr fontId="1" type="noConversion"/>
  </si>
  <si>
    <t xml:space="preserve">SystemCoreClock </t>
  </si>
  <si>
    <t>HCLK</t>
    <phoneticPr fontId="1" type="noConversion"/>
  </si>
  <si>
    <t>PCLK1</t>
    <phoneticPr fontId="1" type="noConversion"/>
  </si>
  <si>
    <t>HCLK / APB1 prescaler</t>
    <phoneticPr fontId="1" type="noConversion"/>
  </si>
  <si>
    <t>TIM clock</t>
    <phoneticPr fontId="1" type="noConversion"/>
  </si>
  <si>
    <t>PCLK1 x 1</t>
    <phoneticPr fontId="1" type="noConversion"/>
  </si>
  <si>
    <t>TIM counter clock</t>
    <phoneticPr fontId="1" type="noConversion"/>
  </si>
  <si>
    <t xml:space="preserve">Prescaler </t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</si>
  <si>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</si>
  <si>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</si>
  <si>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</si>
  <si>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</si>
  <si>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</si>
  <si>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</si>
  <si>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</si>
  <si>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Duty</t>
    <phoneticPr fontId="1" type="noConversion"/>
  </si>
  <si>
    <t>%</t>
    <phoneticPr fontId="1" type="noConversion"/>
  </si>
  <si>
    <t>FULL SPAN</t>
    <phoneticPr fontId="1" type="noConversion"/>
  </si>
  <si>
    <t>msec</t>
    <phoneticPr fontId="1" type="noConversion"/>
  </si>
  <si>
    <t>Hz</t>
    <phoneticPr fontId="1" type="noConversion"/>
  </si>
  <si>
    <t>=($C11/E$7)*E$8</t>
    <phoneticPr fontId="1" type="noConversion"/>
  </si>
  <si>
    <t>(Setup Power / Max Power * SPAN)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</si>
</sst>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"/>
    <numFmt numFmtId="178" formatCode="0.0\ &quot;%&quot;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176" fontId="0" fillId="0" borderId="3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9" xfId="0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3" borderId="13" xfId="0" applyFill="1" applyBorder="1"/>
    <xf numFmtId="0" fontId="0" fillId="3" borderId="14" xfId="0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12" xfId="0" applyBorder="1"/>
    <xf numFmtId="0" fontId="0" fillId="4" borderId="4" xfId="0" applyFill="1" applyBorder="1"/>
    <xf numFmtId="0" fontId="0" fillId="4" borderId="6" xfId="0" applyFill="1" applyBorder="1"/>
    <xf numFmtId="0" fontId="0" fillId="4" borderId="8" xfId="0" applyFill="1" applyBorder="1"/>
    <xf numFmtId="0" fontId="0" fillId="0" borderId="16" xfId="0" applyBorder="1"/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/>
    <xf numFmtId="0" fontId="0" fillId="0" borderId="18" xfId="0" applyBorder="1" applyAlignment="1">
      <alignment horizontal="center"/>
    </xf>
    <xf numFmtId="0" fontId="0" fillId="0" borderId="4" xfId="0" applyBorder="1"/>
    <xf numFmtId="0" fontId="2" fillId="0" borderId="10" xfId="0" applyFont="1" applyBorder="1"/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" fillId="2" borderId="10" xfId="0" applyFont="1" applyFill="1" applyBorder="1"/>
    <xf numFmtId="0" fontId="0" fillId="2" borderId="1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6" xfId="0" applyFill="1" applyBorder="1"/>
    <xf numFmtId="177" fontId="0" fillId="0" borderId="19" xfId="0" applyNumberFormat="1" applyBorder="1" applyAlignment="1">
      <alignment horizontal="center"/>
    </xf>
    <xf numFmtId="177" fontId="0" fillId="0" borderId="13" xfId="0" applyNumberFormat="1" applyBorder="1" applyAlignment="1">
      <alignment horizontal="center"/>
    </xf>
    <xf numFmtId="0" fontId="3" fillId="0" borderId="11" xfId="0" applyFont="1" applyBorder="1"/>
    <xf numFmtId="177" fontId="3" fillId="0" borderId="20" xfId="0" applyNumberFormat="1" applyFont="1" applyBorder="1" applyAlignment="1">
      <alignment horizontal="center"/>
    </xf>
    <xf numFmtId="177" fontId="3" fillId="0" borderId="14" xfId="0" applyNumberFormat="1" applyFont="1" applyBorder="1" applyAlignment="1">
      <alignment horizontal="center"/>
    </xf>
    <xf numFmtId="0" fontId="3" fillId="0" borderId="8" xfId="0" applyFont="1" applyBorder="1"/>
    <xf numFmtId="0" fontId="2" fillId="2" borderId="9" xfId="0" applyFont="1" applyFill="1" applyBorder="1"/>
    <xf numFmtId="0" fontId="0" fillId="2" borderId="1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/>
    <xf numFmtId="0" fontId="2" fillId="0" borderId="11" xfId="0" applyFont="1" applyBorder="1"/>
    <xf numFmtId="176" fontId="0" fillId="0" borderId="20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0" fillId="0" borderId="0" xfId="0" applyBorder="1"/>
    <xf numFmtId="0" fontId="4" fillId="0" borderId="0" xfId="0" quotePrefix="1" applyFont="1" applyFill="1" applyBorder="1"/>
    <xf numFmtId="0" fontId="4" fillId="0" borderId="0" xfId="0" quotePrefix="1" applyFont="1"/>
    <xf numFmtId="0" fontId="2" fillId="0" borderId="21" xfId="0" applyFont="1" applyBorder="1"/>
    <xf numFmtId="0" fontId="2" fillId="0" borderId="22" xfId="0" applyFont="1" applyBorder="1" applyAlignment="1">
      <alignment wrapText="1"/>
    </xf>
    <xf numFmtId="178" fontId="0" fillId="0" borderId="5" xfId="0" applyNumberForma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2" xfId="0" applyBorder="1"/>
    <xf numFmtId="177" fontId="0" fillId="0" borderId="5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0" fontId="0" fillId="0" borderId="23" xfId="0" applyBorder="1"/>
    <xf numFmtId="177" fontId="0" fillId="0" borderId="7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13" xfId="0" applyBorder="1" applyAlignment="1">
      <alignment vertical="center"/>
    </xf>
    <xf numFmtId="176" fontId="0" fillId="0" borderId="13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quotePrefix="1"/>
    <xf numFmtId="0" fontId="2" fillId="0" borderId="24" xfId="0" applyFon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177" fontId="0" fillId="0" borderId="28" xfId="0" applyNumberFormat="1" applyBorder="1" applyAlignment="1">
      <alignment horizontal="center"/>
    </xf>
    <xf numFmtId="177" fontId="0" fillId="0" borderId="29" xfId="0" applyNumberForma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On Time</a:t>
            </a:r>
            <a:endParaRPr lang="ko-KR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설정'!$D$6</c:f>
              <c:strCache>
                <c:ptCount val="1"/>
                <c:pt idx="0">
                  <c:v>10.0 %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설정'!$C$11:$C$55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'Power 설정'!$D$11:$D$55</c:f>
              <c:numCache>
                <c:formatCode>0.000</c:formatCode>
                <c:ptCount val="45"/>
                <c:pt idx="0">
                  <c:v>0.18181818181818182</c:v>
                </c:pt>
                <c:pt idx="1">
                  <c:v>0.36363636363636365</c:v>
                </c:pt>
                <c:pt idx="2">
                  <c:v>0.54545454545454541</c:v>
                </c:pt>
                <c:pt idx="3">
                  <c:v>0.72727272727272729</c:v>
                </c:pt>
                <c:pt idx="4">
                  <c:v>0.90909090909090917</c:v>
                </c:pt>
                <c:pt idx="5">
                  <c:v>1.0909090909090908</c:v>
                </c:pt>
                <c:pt idx="6">
                  <c:v>1.2727272727272725</c:v>
                </c:pt>
                <c:pt idx="7">
                  <c:v>1.4545454545454546</c:v>
                </c:pt>
                <c:pt idx="8">
                  <c:v>1.6363636363636362</c:v>
                </c:pt>
                <c:pt idx="9">
                  <c:v>1.8181818181818183</c:v>
                </c:pt>
                <c:pt idx="10">
                  <c:v>2</c:v>
                </c:pt>
                <c:pt idx="11">
                  <c:v>2.1818181818181817</c:v>
                </c:pt>
                <c:pt idx="12">
                  <c:v>2.3636363636363638</c:v>
                </c:pt>
                <c:pt idx="13">
                  <c:v>2.545454545454545</c:v>
                </c:pt>
                <c:pt idx="14">
                  <c:v>2.7272727272727271</c:v>
                </c:pt>
                <c:pt idx="15">
                  <c:v>2.9090909090909092</c:v>
                </c:pt>
                <c:pt idx="16">
                  <c:v>3.0909090909090908</c:v>
                </c:pt>
                <c:pt idx="17">
                  <c:v>3.2727272727272725</c:v>
                </c:pt>
                <c:pt idx="18">
                  <c:v>3.4545454545454546</c:v>
                </c:pt>
                <c:pt idx="19">
                  <c:v>3.6363636363636367</c:v>
                </c:pt>
                <c:pt idx="20">
                  <c:v>3.8181818181818183</c:v>
                </c:pt>
                <c:pt idx="21">
                  <c:v>4</c:v>
                </c:pt>
                <c:pt idx="22">
                  <c:v>4.1818181818181817</c:v>
                </c:pt>
                <c:pt idx="23">
                  <c:v>4.3636363636363633</c:v>
                </c:pt>
                <c:pt idx="24">
                  <c:v>4.545454545454545</c:v>
                </c:pt>
                <c:pt idx="25">
                  <c:v>4.7272727272727275</c:v>
                </c:pt>
                <c:pt idx="26">
                  <c:v>4.9090909090909092</c:v>
                </c:pt>
                <c:pt idx="27">
                  <c:v>5.0909090909090899</c:v>
                </c:pt>
                <c:pt idx="28">
                  <c:v>5.2727272727272725</c:v>
                </c:pt>
                <c:pt idx="29">
                  <c:v>5.4545454545454541</c:v>
                </c:pt>
                <c:pt idx="30">
                  <c:v>5.6363636363636358</c:v>
                </c:pt>
                <c:pt idx="31">
                  <c:v>5.8181818181818183</c:v>
                </c:pt>
                <c:pt idx="32">
                  <c:v>6</c:v>
                </c:pt>
                <c:pt idx="33">
                  <c:v>6.1818181818181817</c:v>
                </c:pt>
                <c:pt idx="34">
                  <c:v>6.3636363636363633</c:v>
                </c:pt>
                <c:pt idx="35">
                  <c:v>6.545454545454545</c:v>
                </c:pt>
                <c:pt idx="36">
                  <c:v>6.7272727272727275</c:v>
                </c:pt>
                <c:pt idx="37">
                  <c:v>6.9090909090909092</c:v>
                </c:pt>
                <c:pt idx="38">
                  <c:v>7.0909090909090908</c:v>
                </c:pt>
                <c:pt idx="39">
                  <c:v>7.2727272727272734</c:v>
                </c:pt>
                <c:pt idx="40">
                  <c:v>7.454545454545455</c:v>
                </c:pt>
                <c:pt idx="41">
                  <c:v>7.6363636363636367</c:v>
                </c:pt>
                <c:pt idx="42">
                  <c:v>7.8181818181818183</c:v>
                </c:pt>
                <c:pt idx="43">
                  <c:v>8</c:v>
                </c:pt>
                <c:pt idx="44">
                  <c:v>8.1818181818181817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'Power 설정'!$E$6</c:f>
              <c:strCache>
                <c:ptCount val="1"/>
                <c:pt idx="0">
                  <c:v>10.0 %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'Power 설정'!$C$11:$C$55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'Power 설정'!$E$11:$E$55</c:f>
              <c:numCache>
                <c:formatCode>0.000</c:formatCode>
                <c:ptCount val="45"/>
                <c:pt idx="0">
                  <c:v>3.6363636363636362</c:v>
                </c:pt>
                <c:pt idx="1">
                  <c:v>7.2727272727272725</c:v>
                </c:pt>
                <c:pt idx="2">
                  <c:v>10.909090909090908</c:v>
                </c:pt>
                <c:pt idx="3">
                  <c:v>14.545454545454545</c:v>
                </c:pt>
                <c:pt idx="4">
                  <c:v>18.181818181818183</c:v>
                </c:pt>
                <c:pt idx="5">
                  <c:v>21.818181818181817</c:v>
                </c:pt>
                <c:pt idx="6">
                  <c:v>25.454545454545453</c:v>
                </c:pt>
                <c:pt idx="7">
                  <c:v>29.09090909090909</c:v>
                </c:pt>
                <c:pt idx="8">
                  <c:v>32.727272727272727</c:v>
                </c:pt>
                <c:pt idx="9">
                  <c:v>36.363636363636367</c:v>
                </c:pt>
                <c:pt idx="10">
                  <c:v>40</c:v>
                </c:pt>
                <c:pt idx="11">
                  <c:v>43.636363636363633</c:v>
                </c:pt>
                <c:pt idx="12">
                  <c:v>47.272727272727273</c:v>
                </c:pt>
                <c:pt idx="13">
                  <c:v>50.909090909090907</c:v>
                </c:pt>
                <c:pt idx="14">
                  <c:v>54.54545454545454</c:v>
                </c:pt>
                <c:pt idx="15">
                  <c:v>58.18181818181818</c:v>
                </c:pt>
                <c:pt idx="16">
                  <c:v>61.818181818181813</c:v>
                </c:pt>
                <c:pt idx="17">
                  <c:v>65.454545454545453</c:v>
                </c:pt>
                <c:pt idx="18">
                  <c:v>69.090909090909093</c:v>
                </c:pt>
                <c:pt idx="19">
                  <c:v>72.727272727272734</c:v>
                </c:pt>
                <c:pt idx="20">
                  <c:v>76.363636363636374</c:v>
                </c:pt>
                <c:pt idx="21">
                  <c:v>80</c:v>
                </c:pt>
                <c:pt idx="22">
                  <c:v>83.636363636363626</c:v>
                </c:pt>
                <c:pt idx="23">
                  <c:v>87.272727272727266</c:v>
                </c:pt>
                <c:pt idx="24">
                  <c:v>90.909090909090907</c:v>
                </c:pt>
                <c:pt idx="25">
                  <c:v>94.545454545454547</c:v>
                </c:pt>
                <c:pt idx="26">
                  <c:v>98.181818181818187</c:v>
                </c:pt>
                <c:pt idx="27">
                  <c:v>101.81818181818181</c:v>
                </c:pt>
                <c:pt idx="28">
                  <c:v>105.45454545454544</c:v>
                </c:pt>
                <c:pt idx="29">
                  <c:v>109.09090909090908</c:v>
                </c:pt>
                <c:pt idx="30">
                  <c:v>112.72727272727272</c:v>
                </c:pt>
                <c:pt idx="31">
                  <c:v>116.36363636363636</c:v>
                </c:pt>
                <c:pt idx="32">
                  <c:v>120</c:v>
                </c:pt>
                <c:pt idx="33">
                  <c:v>123.63636363636363</c:v>
                </c:pt>
                <c:pt idx="34">
                  <c:v>127.27272727272727</c:v>
                </c:pt>
                <c:pt idx="35">
                  <c:v>130.90909090909091</c:v>
                </c:pt>
                <c:pt idx="36">
                  <c:v>134.54545454545453</c:v>
                </c:pt>
                <c:pt idx="37">
                  <c:v>138.18181818181819</c:v>
                </c:pt>
                <c:pt idx="38">
                  <c:v>141.81818181818181</c:v>
                </c:pt>
                <c:pt idx="39">
                  <c:v>145.45454545454547</c:v>
                </c:pt>
                <c:pt idx="40">
                  <c:v>149.09090909090909</c:v>
                </c:pt>
                <c:pt idx="41">
                  <c:v>152.72727272727275</c:v>
                </c:pt>
                <c:pt idx="42">
                  <c:v>156.36363636363637</c:v>
                </c:pt>
                <c:pt idx="43">
                  <c:v>160</c:v>
                </c:pt>
                <c:pt idx="44">
                  <c:v>163.63636363636365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Power!$G$42</c:f>
              <c:strCache>
                <c:ptCount val="1"/>
                <c:pt idx="0">
                  <c:v>Limit
[msec]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'Power 설정'!$C$11:$C$55</c:f>
              <c:numCache>
                <c:formatCode>General</c:formatCode>
                <c:ptCount val="4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</c:numCache>
            </c:numRef>
          </c:cat>
          <c:val>
            <c:numRef>
              <c:f>Power!$G$43:$G$87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50592"/>
        <c:axId val="242119168"/>
      </c:lineChart>
      <c:catAx>
        <c:axId val="2439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Power[W]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119168"/>
        <c:crosses val="autoZero"/>
        <c:auto val="1"/>
        <c:lblAlgn val="ctr"/>
        <c:lblOffset val="100"/>
        <c:noMultiLvlLbl val="0"/>
      </c:catAx>
      <c:valAx>
        <c:axId val="242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On Time[msec]</a:t>
                </a:r>
                <a:endParaRPr lang="ko-KR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9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1</xdr:row>
      <xdr:rowOff>85725</xdr:rowOff>
    </xdr:from>
    <xdr:to>
      <xdr:col>21</xdr:col>
      <xdr:colOff>153536</xdr:colOff>
      <xdr:row>19</xdr:row>
      <xdr:rowOff>171995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295275"/>
          <a:ext cx="8135486" cy="3905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19</xdr:row>
      <xdr:rowOff>57150</xdr:rowOff>
    </xdr:from>
    <xdr:to>
      <xdr:col>10</xdr:col>
      <xdr:colOff>211415</xdr:colOff>
      <xdr:row>21</xdr:row>
      <xdr:rowOff>142946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4248150"/>
          <a:ext cx="13355915" cy="50489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161925</xdr:rowOff>
    </xdr:from>
    <xdr:to>
      <xdr:col>10</xdr:col>
      <xdr:colOff>116157</xdr:colOff>
      <xdr:row>29</xdr:row>
      <xdr:rowOff>47814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4981575"/>
          <a:ext cx="13298757" cy="135273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32</xdr:row>
      <xdr:rowOff>104775</xdr:rowOff>
    </xdr:from>
    <xdr:to>
      <xdr:col>10</xdr:col>
      <xdr:colOff>659159</xdr:colOff>
      <xdr:row>36</xdr:row>
      <xdr:rowOff>28681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7019925"/>
          <a:ext cx="13851284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38</xdr:row>
      <xdr:rowOff>133350</xdr:rowOff>
    </xdr:from>
    <xdr:to>
      <xdr:col>12</xdr:col>
      <xdr:colOff>87770</xdr:colOff>
      <xdr:row>45</xdr:row>
      <xdr:rowOff>95450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" y="8305800"/>
          <a:ext cx="14641970" cy="1428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20</xdr:row>
      <xdr:rowOff>104776</xdr:rowOff>
    </xdr:from>
    <xdr:to>
      <xdr:col>12</xdr:col>
      <xdr:colOff>408547</xdr:colOff>
      <xdr:row>24</xdr:row>
      <xdr:rowOff>180976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4791076"/>
          <a:ext cx="134199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342899</xdr:colOff>
      <xdr:row>37</xdr:row>
      <xdr:rowOff>204787</xdr:rowOff>
    </xdr:from>
    <xdr:to>
      <xdr:col>15</xdr:col>
      <xdr:colOff>409574</xdr:colOff>
      <xdr:row>59</xdr:row>
      <xdr:rowOff>161925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roject/2_Plasma_LF_Generator/2_LF_Generator_Main/3_Review%20data/LF_Generator%20Main%20PCB%20review%20Data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"/>
      <sheetName val="Transformer"/>
      <sheetName val="Snubber"/>
      <sheetName val="Load Resistance"/>
      <sheetName val="CON"/>
      <sheetName val="Current check"/>
      <sheetName val="Pulse width"/>
      <sheetName val="Origin"/>
    </sheetNames>
    <sheetDataSet>
      <sheetData sheetId="0">
        <row r="40">
          <cell r="E40">
            <v>10</v>
          </cell>
          <cell r="F40">
            <v>15</v>
          </cell>
        </row>
        <row r="42">
          <cell r="G42" t="str">
            <v>Limit
[msec]</v>
          </cell>
        </row>
        <row r="43">
          <cell r="D43">
            <v>20</v>
          </cell>
          <cell r="E43">
            <v>0.1773049645390071</v>
          </cell>
          <cell r="F43">
            <v>0.1182033096926714</v>
          </cell>
          <cell r="G43">
            <v>5</v>
          </cell>
        </row>
        <row r="44">
          <cell r="D44">
            <v>40</v>
          </cell>
          <cell r="E44">
            <v>0.3546099290780142</v>
          </cell>
          <cell r="F44">
            <v>0.2364066193853428</v>
          </cell>
          <cell r="G44">
            <v>5</v>
          </cell>
        </row>
        <row r="45">
          <cell r="D45">
            <v>60</v>
          </cell>
          <cell r="E45">
            <v>0.53191489361702127</v>
          </cell>
          <cell r="F45">
            <v>0.3546099290780142</v>
          </cell>
          <cell r="G45">
            <v>5</v>
          </cell>
        </row>
        <row r="46">
          <cell r="D46">
            <v>80</v>
          </cell>
          <cell r="E46">
            <v>0.70921985815602839</v>
          </cell>
          <cell r="F46">
            <v>0.4728132387706856</v>
          </cell>
          <cell r="G46">
            <v>5</v>
          </cell>
        </row>
        <row r="47">
          <cell r="D47">
            <v>100</v>
          </cell>
          <cell r="E47">
            <v>0.88652482269503552</v>
          </cell>
          <cell r="F47">
            <v>0.59101654846335694</v>
          </cell>
          <cell r="G47">
            <v>5</v>
          </cell>
        </row>
        <row r="48">
          <cell r="D48">
            <v>120</v>
          </cell>
          <cell r="E48">
            <v>1.0638297872340425</v>
          </cell>
          <cell r="F48">
            <v>0.70921985815602839</v>
          </cell>
          <cell r="G48">
            <v>5</v>
          </cell>
        </row>
        <row r="49">
          <cell r="D49">
            <v>140</v>
          </cell>
          <cell r="E49">
            <v>1.2411347517730495</v>
          </cell>
          <cell r="F49">
            <v>0.82742316784869974</v>
          </cell>
          <cell r="G49">
            <v>5</v>
          </cell>
        </row>
        <row r="50">
          <cell r="D50">
            <v>160</v>
          </cell>
          <cell r="E50">
            <v>1.4184397163120568</v>
          </cell>
          <cell r="F50">
            <v>0.94562647754137119</v>
          </cell>
          <cell r="G50">
            <v>5</v>
          </cell>
        </row>
        <row r="51">
          <cell r="D51">
            <v>180</v>
          </cell>
          <cell r="E51">
            <v>1.5957446808510638</v>
          </cell>
          <cell r="F51">
            <v>1.0638297872340425</v>
          </cell>
          <cell r="G51">
            <v>5</v>
          </cell>
        </row>
        <row r="52">
          <cell r="D52">
            <v>200</v>
          </cell>
          <cell r="E52">
            <v>1.773049645390071</v>
          </cell>
          <cell r="F52">
            <v>1.1820330969267139</v>
          </cell>
          <cell r="G52">
            <v>5</v>
          </cell>
        </row>
        <row r="53">
          <cell r="D53">
            <v>220</v>
          </cell>
          <cell r="E53">
            <v>1.9503546099290781</v>
          </cell>
          <cell r="F53">
            <v>1.3002364066193852</v>
          </cell>
          <cell r="G53">
            <v>5</v>
          </cell>
        </row>
        <row r="54">
          <cell r="D54">
            <v>240</v>
          </cell>
          <cell r="E54">
            <v>2.1276595744680851</v>
          </cell>
          <cell r="F54">
            <v>1.4184397163120568</v>
          </cell>
          <cell r="G54">
            <v>5</v>
          </cell>
        </row>
        <row r="55">
          <cell r="D55">
            <v>260</v>
          </cell>
          <cell r="E55">
            <v>2.3049645390070923</v>
          </cell>
          <cell r="F55">
            <v>1.5366430260047281</v>
          </cell>
          <cell r="G55">
            <v>5</v>
          </cell>
        </row>
        <row r="56">
          <cell r="D56">
            <v>280</v>
          </cell>
          <cell r="E56">
            <v>2.4822695035460991</v>
          </cell>
          <cell r="F56">
            <v>1.6548463356973995</v>
          </cell>
          <cell r="G56">
            <v>5</v>
          </cell>
        </row>
        <row r="57">
          <cell r="D57">
            <v>300</v>
          </cell>
          <cell r="E57">
            <v>2.6595744680851063</v>
          </cell>
          <cell r="F57">
            <v>1.773049645390071</v>
          </cell>
          <cell r="G57">
            <v>5</v>
          </cell>
        </row>
        <row r="58">
          <cell r="D58">
            <v>320</v>
          </cell>
          <cell r="E58">
            <v>2.8368794326241136</v>
          </cell>
          <cell r="F58">
            <v>1.8912529550827424</v>
          </cell>
          <cell r="G58">
            <v>5</v>
          </cell>
        </row>
        <row r="59">
          <cell r="D59">
            <v>340</v>
          </cell>
          <cell r="E59">
            <v>3.0141843971631204</v>
          </cell>
          <cell r="F59">
            <v>2.0094562647754137</v>
          </cell>
          <cell r="G59">
            <v>5</v>
          </cell>
        </row>
        <row r="60">
          <cell r="D60">
            <v>360</v>
          </cell>
          <cell r="E60">
            <v>3.1914893617021276</v>
          </cell>
          <cell r="F60">
            <v>2.1276595744680851</v>
          </cell>
          <cell r="G60">
            <v>5</v>
          </cell>
        </row>
        <row r="61">
          <cell r="D61">
            <v>380</v>
          </cell>
          <cell r="E61">
            <v>3.3687943262411348</v>
          </cell>
          <cell r="F61">
            <v>2.2458628841607564</v>
          </cell>
          <cell r="G61">
            <v>5</v>
          </cell>
        </row>
        <row r="62">
          <cell r="D62">
            <v>400</v>
          </cell>
          <cell r="E62">
            <v>3.5460992907801421</v>
          </cell>
          <cell r="F62">
            <v>2.3640661938534278</v>
          </cell>
          <cell r="G62">
            <v>5</v>
          </cell>
        </row>
        <row r="63">
          <cell r="D63">
            <v>420</v>
          </cell>
          <cell r="E63">
            <v>3.7234042553191489</v>
          </cell>
          <cell r="F63">
            <v>2.4822695035460991</v>
          </cell>
          <cell r="G63">
            <v>5</v>
          </cell>
        </row>
        <row r="64">
          <cell r="D64">
            <v>440</v>
          </cell>
          <cell r="E64">
            <v>3.9007092198581561</v>
          </cell>
          <cell r="F64">
            <v>2.6004728132387704</v>
          </cell>
          <cell r="G64">
            <v>5</v>
          </cell>
        </row>
        <row r="65">
          <cell r="D65">
            <v>460</v>
          </cell>
          <cell r="E65">
            <v>4.0780141843971629</v>
          </cell>
          <cell r="F65">
            <v>2.7186761229314422</v>
          </cell>
          <cell r="G65">
            <v>5</v>
          </cell>
        </row>
        <row r="66">
          <cell r="D66">
            <v>480</v>
          </cell>
          <cell r="E66">
            <v>4.2553191489361701</v>
          </cell>
          <cell r="F66">
            <v>2.8368794326241136</v>
          </cell>
          <cell r="G66">
            <v>5</v>
          </cell>
        </row>
        <row r="67">
          <cell r="D67">
            <v>500</v>
          </cell>
          <cell r="E67">
            <v>4.4326241134751774</v>
          </cell>
          <cell r="F67">
            <v>2.9550827423167849</v>
          </cell>
          <cell r="G67">
            <v>5</v>
          </cell>
        </row>
        <row r="68">
          <cell r="D68">
            <v>520</v>
          </cell>
          <cell r="E68">
            <v>4.6099290780141846</v>
          </cell>
          <cell r="F68">
            <v>3.0732860520094563</v>
          </cell>
          <cell r="G68">
            <v>5</v>
          </cell>
        </row>
        <row r="69">
          <cell r="D69">
            <v>540</v>
          </cell>
          <cell r="E69">
            <v>4.7872340425531918</v>
          </cell>
          <cell r="F69">
            <v>3.1914893617021276</v>
          </cell>
          <cell r="G69">
            <v>5</v>
          </cell>
        </row>
        <row r="70">
          <cell r="D70">
            <v>560</v>
          </cell>
          <cell r="E70">
            <v>4.9645390070921982</v>
          </cell>
          <cell r="F70">
            <v>3.3096926713947989</v>
          </cell>
          <cell r="G70">
            <v>5</v>
          </cell>
        </row>
        <row r="71">
          <cell r="D71">
            <v>580</v>
          </cell>
          <cell r="E71">
            <v>5.1418439716312054</v>
          </cell>
          <cell r="F71">
            <v>3.4278959810874703</v>
          </cell>
          <cell r="G71">
            <v>5</v>
          </cell>
        </row>
        <row r="72">
          <cell r="D72">
            <v>600</v>
          </cell>
          <cell r="E72">
            <v>5.3191489361702127</v>
          </cell>
          <cell r="F72">
            <v>3.5460992907801421</v>
          </cell>
          <cell r="G72">
            <v>5</v>
          </cell>
        </row>
        <row r="73">
          <cell r="D73">
            <v>620</v>
          </cell>
          <cell r="E73">
            <v>5.4964539007092199</v>
          </cell>
          <cell r="F73">
            <v>3.664302600472813</v>
          </cell>
          <cell r="G73">
            <v>5</v>
          </cell>
        </row>
        <row r="74">
          <cell r="D74">
            <v>640</v>
          </cell>
          <cell r="E74">
            <v>5.6737588652482271</v>
          </cell>
          <cell r="F74">
            <v>3.7825059101654848</v>
          </cell>
          <cell r="G74">
            <v>5</v>
          </cell>
        </row>
        <row r="75">
          <cell r="D75">
            <v>660</v>
          </cell>
          <cell r="E75">
            <v>5.8510638297872344</v>
          </cell>
          <cell r="F75">
            <v>3.9007092198581561</v>
          </cell>
          <cell r="G75">
            <v>5</v>
          </cell>
        </row>
        <row r="76">
          <cell r="D76">
            <v>680</v>
          </cell>
          <cell r="E76">
            <v>6.0283687943262407</v>
          </cell>
          <cell r="F76">
            <v>4.0189125295508275</v>
          </cell>
          <cell r="G76">
            <v>5</v>
          </cell>
        </row>
        <row r="77">
          <cell r="D77">
            <v>700</v>
          </cell>
          <cell r="E77">
            <v>6.205673758865248</v>
          </cell>
          <cell r="F77">
            <v>4.1371158392434983</v>
          </cell>
          <cell r="G77">
            <v>5</v>
          </cell>
        </row>
        <row r="78">
          <cell r="D78">
            <v>720</v>
          </cell>
          <cell r="E78">
            <v>6.3829787234042552</v>
          </cell>
          <cell r="F78">
            <v>4.2553191489361701</v>
          </cell>
          <cell r="G78">
            <v>5</v>
          </cell>
        </row>
        <row r="79">
          <cell r="D79">
            <v>740</v>
          </cell>
          <cell r="E79">
            <v>6.5602836879432624</v>
          </cell>
          <cell r="F79">
            <v>4.3735224586288419</v>
          </cell>
          <cell r="G79">
            <v>5</v>
          </cell>
        </row>
        <row r="80">
          <cell r="D80">
            <v>760</v>
          </cell>
          <cell r="E80">
            <v>6.7375886524822697</v>
          </cell>
          <cell r="F80">
            <v>4.4917257683215128</v>
          </cell>
          <cell r="G80">
            <v>5</v>
          </cell>
        </row>
        <row r="81">
          <cell r="D81">
            <v>780</v>
          </cell>
          <cell r="E81">
            <v>6.9148936170212769</v>
          </cell>
          <cell r="F81">
            <v>4.6099290780141846</v>
          </cell>
          <cell r="G81">
            <v>5</v>
          </cell>
        </row>
        <row r="82">
          <cell r="D82">
            <v>800</v>
          </cell>
          <cell r="E82">
            <v>7.0921985815602842</v>
          </cell>
          <cell r="F82">
            <v>4.7281323877068555</v>
          </cell>
          <cell r="G82">
            <v>5</v>
          </cell>
        </row>
        <row r="83">
          <cell r="D83">
            <v>820</v>
          </cell>
          <cell r="E83">
            <v>7.2695035460992905</v>
          </cell>
          <cell r="F83">
            <v>4.8463356973995273</v>
          </cell>
          <cell r="G83">
            <v>5</v>
          </cell>
        </row>
        <row r="84">
          <cell r="D84">
            <v>840</v>
          </cell>
          <cell r="E84">
            <v>7.4468085106382977</v>
          </cell>
          <cell r="F84">
            <v>4.9645390070921982</v>
          </cell>
          <cell r="G84">
            <v>5</v>
          </cell>
        </row>
        <row r="85">
          <cell r="D85">
            <v>860</v>
          </cell>
          <cell r="E85">
            <v>7.624113475177305</v>
          </cell>
          <cell r="F85">
            <v>5.08274231678487</v>
          </cell>
          <cell r="G85">
            <v>5</v>
          </cell>
        </row>
        <row r="86">
          <cell r="D86">
            <v>880</v>
          </cell>
          <cell r="E86">
            <v>7.8014184397163122</v>
          </cell>
          <cell r="F86">
            <v>5.2009456264775409</v>
          </cell>
          <cell r="G86">
            <v>5</v>
          </cell>
        </row>
        <row r="87">
          <cell r="D87">
            <v>900</v>
          </cell>
          <cell r="E87">
            <v>7.9787234042553195</v>
          </cell>
          <cell r="F87">
            <v>5.3191489361702127</v>
          </cell>
          <cell r="G87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27" sqref="D27"/>
    </sheetView>
  </sheetViews>
  <sheetFormatPr defaultRowHeight="16.5" x14ac:dyDescent="0.3"/>
  <cols>
    <col min="1" max="2" width="4.625" customWidth="1"/>
  </cols>
  <sheetData>
    <row r="2" spans="2:4" ht="17.25" thickBot="1" x14ac:dyDescent="0.35">
      <c r="B2" s="9" t="s">
        <v>6</v>
      </c>
    </row>
    <row r="3" spans="2:4" x14ac:dyDescent="0.3">
      <c r="C3" s="10" t="s">
        <v>3</v>
      </c>
      <c r="D3" s="13">
        <v>3.3</v>
      </c>
    </row>
    <row r="4" spans="2:4" x14ac:dyDescent="0.3">
      <c r="C4" s="11" t="s">
        <v>4</v>
      </c>
      <c r="D4" s="14">
        <f>D3*0.445+0.398</f>
        <v>1.8664999999999998</v>
      </c>
    </row>
    <row r="5" spans="2:4" ht="17.25" thickBot="1" x14ac:dyDescent="0.35">
      <c r="C5" s="12" t="s">
        <v>5</v>
      </c>
      <c r="D5" s="15">
        <f>D3*0.3+0.07</f>
        <v>1.0599999999999998</v>
      </c>
    </row>
    <row r="7" spans="2:4" ht="17.25" thickBot="1" x14ac:dyDescent="0.35">
      <c r="B7" s="9" t="s">
        <v>2</v>
      </c>
    </row>
    <row r="8" spans="2:4" ht="17.25" thickBot="1" x14ac:dyDescent="0.35">
      <c r="C8" s="7" t="s">
        <v>0</v>
      </c>
      <c r="D8" s="8" t="s">
        <v>1</v>
      </c>
    </row>
    <row r="9" spans="2:4" x14ac:dyDescent="0.3">
      <c r="C9" s="1">
        <v>3.3</v>
      </c>
      <c r="D9" s="2">
        <v>3.3</v>
      </c>
    </row>
    <row r="10" spans="2:4" x14ac:dyDescent="0.3">
      <c r="C10" s="3">
        <v>3.2</v>
      </c>
      <c r="D10" s="4">
        <v>3.2</v>
      </c>
    </row>
    <row r="11" spans="2:4" x14ac:dyDescent="0.3">
      <c r="C11" s="3">
        <v>3.1</v>
      </c>
      <c r="D11" s="4">
        <v>3.1</v>
      </c>
    </row>
    <row r="12" spans="2:4" x14ac:dyDescent="0.3">
      <c r="C12" s="3">
        <v>3</v>
      </c>
      <c r="D12" s="4">
        <v>3</v>
      </c>
    </row>
    <row r="13" spans="2:4" x14ac:dyDescent="0.3">
      <c r="C13" s="3">
        <v>2.9</v>
      </c>
      <c r="D13" s="4">
        <v>2.9</v>
      </c>
    </row>
    <row r="14" spans="2:4" x14ac:dyDescent="0.3">
      <c r="C14" s="3">
        <v>2.8</v>
      </c>
      <c r="D14" s="4">
        <v>2.8</v>
      </c>
    </row>
    <row r="15" spans="2:4" x14ac:dyDescent="0.3">
      <c r="C15" s="3">
        <v>2.7</v>
      </c>
      <c r="D15" s="4">
        <v>2.7</v>
      </c>
    </row>
    <row r="16" spans="2:4" ht="17.25" thickBot="1" x14ac:dyDescent="0.35">
      <c r="C16" s="5">
        <v>2.6</v>
      </c>
      <c r="D16" s="6">
        <v>0</v>
      </c>
    </row>
    <row r="17" spans="3:9" x14ac:dyDescent="0.3">
      <c r="C17" t="s">
        <v>7</v>
      </c>
    </row>
    <row r="28" spans="3:9" x14ac:dyDescent="0.3">
      <c r="I28" t="s">
        <v>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zoomScaleNormal="100" workbookViewId="0">
      <selection activeCell="H22" sqref="H22"/>
    </sheetView>
  </sheetViews>
  <sheetFormatPr defaultRowHeight="16.5" x14ac:dyDescent="0.3"/>
  <cols>
    <col min="2" max="2" width="11.375" bestFit="1" customWidth="1"/>
    <col min="6" max="6" width="11.875" customWidth="1"/>
  </cols>
  <sheetData>
    <row r="4" spans="2:9" s="9" customFormat="1" ht="17.25" thickBot="1" x14ac:dyDescent="0.35">
      <c r="B4" s="9" t="s">
        <v>20</v>
      </c>
      <c r="E4" s="9" t="s">
        <v>21</v>
      </c>
    </row>
    <row r="5" spans="2:9" s="16" customFormat="1" x14ac:dyDescent="0.3">
      <c r="B5" s="32" t="s">
        <v>9</v>
      </c>
      <c r="C5" s="30"/>
      <c r="D5" s="18" t="s">
        <v>19</v>
      </c>
      <c r="E5" s="18" t="s">
        <v>19</v>
      </c>
      <c r="F5" s="30" t="s">
        <v>22</v>
      </c>
      <c r="G5" s="31"/>
    </row>
    <row r="6" spans="2:9" x14ac:dyDescent="0.3">
      <c r="B6" s="20" t="s">
        <v>10</v>
      </c>
      <c r="C6" s="21" t="s">
        <v>12</v>
      </c>
      <c r="D6" s="21">
        <v>24</v>
      </c>
      <c r="E6" s="21">
        <v>24</v>
      </c>
      <c r="F6" s="21" t="s">
        <v>16</v>
      </c>
      <c r="G6" s="22">
        <v>12</v>
      </c>
    </row>
    <row r="7" spans="2:9" ht="17.25" thickBot="1" x14ac:dyDescent="0.35">
      <c r="B7" s="23" t="s">
        <v>11</v>
      </c>
      <c r="C7" s="24" t="s">
        <v>13</v>
      </c>
      <c r="D7" s="24">
        <v>22</v>
      </c>
      <c r="E7" s="24">
        <v>22</v>
      </c>
      <c r="F7" s="24" t="s">
        <v>15</v>
      </c>
      <c r="G7" s="25">
        <v>11</v>
      </c>
    </row>
    <row r="9" spans="2:9" s="9" customFormat="1" ht="17.25" thickBot="1" x14ac:dyDescent="0.35">
      <c r="B9" s="9" t="s">
        <v>17</v>
      </c>
      <c r="F9" s="9" t="s">
        <v>18</v>
      </c>
    </row>
    <row r="10" spans="2:9" s="16" customFormat="1" x14ac:dyDescent="0.3">
      <c r="B10" s="32" t="s">
        <v>9</v>
      </c>
      <c r="C10" s="30"/>
      <c r="D10" s="30" t="s">
        <v>14</v>
      </c>
      <c r="E10" s="31"/>
      <c r="F10" s="32" t="s">
        <v>9</v>
      </c>
      <c r="G10" s="30"/>
      <c r="H10" s="30" t="s">
        <v>14</v>
      </c>
      <c r="I10" s="31"/>
    </row>
    <row r="11" spans="2:9" x14ac:dyDescent="0.3">
      <c r="B11" s="20" t="s">
        <v>10</v>
      </c>
      <c r="C11" s="26" t="s">
        <v>13</v>
      </c>
      <c r="D11" s="21" t="s">
        <v>16</v>
      </c>
      <c r="E11" s="22">
        <v>12</v>
      </c>
      <c r="F11" s="20" t="s">
        <v>10</v>
      </c>
      <c r="G11" s="21" t="s">
        <v>12</v>
      </c>
      <c r="H11" s="21" t="s">
        <v>16</v>
      </c>
      <c r="I11" s="22">
        <v>12</v>
      </c>
    </row>
    <row r="12" spans="2:9" ht="17.25" thickBot="1" x14ac:dyDescent="0.35">
      <c r="B12" s="23" t="s">
        <v>11</v>
      </c>
      <c r="C12" s="27" t="s">
        <v>12</v>
      </c>
      <c r="D12" s="24" t="s">
        <v>15</v>
      </c>
      <c r="E12" s="25">
        <v>11</v>
      </c>
      <c r="F12" s="23" t="s">
        <v>11</v>
      </c>
      <c r="G12" s="24" t="s">
        <v>13</v>
      </c>
      <c r="H12" s="24" t="s">
        <v>15</v>
      </c>
      <c r="I12" s="25">
        <v>11</v>
      </c>
    </row>
  </sheetData>
  <mergeCells count="6">
    <mergeCell ref="H10:I10"/>
    <mergeCell ref="F10:G10"/>
    <mergeCell ref="D10:E10"/>
    <mergeCell ref="B10:C10"/>
    <mergeCell ref="F5:G5"/>
    <mergeCell ref="B5:C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8"/>
  <sheetViews>
    <sheetView topLeftCell="A25" workbookViewId="0">
      <selection activeCell="F55" sqref="F55"/>
    </sheetView>
  </sheetViews>
  <sheetFormatPr defaultRowHeight="16.5" x14ac:dyDescent="0.3"/>
  <cols>
    <col min="2" max="2" width="4" bestFit="1" customWidth="1"/>
    <col min="3" max="3" width="11.125" bestFit="1" customWidth="1"/>
    <col min="4" max="4" width="8.625" bestFit="1" customWidth="1"/>
    <col min="5" max="5" width="12.125" bestFit="1" customWidth="1"/>
    <col min="6" max="6" width="47.75" bestFit="1" customWidth="1"/>
    <col min="7" max="7" width="63.625" customWidth="1"/>
  </cols>
  <sheetData>
    <row r="4" spans="2:7" x14ac:dyDescent="0.3"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</row>
    <row r="5" spans="2:7" ht="33" x14ac:dyDescent="0.3">
      <c r="B5">
        <v>1</v>
      </c>
      <c r="C5" s="28">
        <v>43278</v>
      </c>
      <c r="E5" s="28"/>
      <c r="F5" s="29" t="s">
        <v>29</v>
      </c>
      <c r="G5" s="29"/>
    </row>
    <row r="6" spans="2:7" x14ac:dyDescent="0.3">
      <c r="B6">
        <v>2</v>
      </c>
      <c r="C6" s="28"/>
      <c r="F6" s="29"/>
      <c r="G6" s="29"/>
    </row>
    <row r="7" spans="2:7" x14ac:dyDescent="0.3">
      <c r="B7">
        <v>3</v>
      </c>
      <c r="C7" s="28"/>
      <c r="E7" s="28"/>
      <c r="G7" s="29"/>
    </row>
    <row r="8" spans="2:7" x14ac:dyDescent="0.3">
      <c r="B8">
        <v>4</v>
      </c>
      <c r="C8" s="28"/>
      <c r="E8" s="28"/>
      <c r="G8" s="29"/>
    </row>
    <row r="9" spans="2:7" x14ac:dyDescent="0.3">
      <c r="B9">
        <v>5</v>
      </c>
      <c r="C9" s="28"/>
      <c r="E9" s="28"/>
      <c r="F9" s="29"/>
      <c r="G9" s="29"/>
    </row>
    <row r="10" spans="2:7" x14ac:dyDescent="0.3">
      <c r="B10">
        <v>6</v>
      </c>
      <c r="C10" s="28"/>
      <c r="E10" s="28"/>
      <c r="G10" s="29"/>
    </row>
    <row r="11" spans="2:7" x14ac:dyDescent="0.3">
      <c r="B11">
        <v>7</v>
      </c>
      <c r="C11" s="28"/>
      <c r="E11" s="28"/>
      <c r="F11" s="29"/>
      <c r="G11" s="29"/>
    </row>
    <row r="12" spans="2:7" x14ac:dyDescent="0.3">
      <c r="B12">
        <v>8</v>
      </c>
      <c r="C12" s="28"/>
      <c r="E12" s="28"/>
      <c r="G12" s="29"/>
    </row>
    <row r="13" spans="2:7" x14ac:dyDescent="0.3">
      <c r="B13">
        <v>9</v>
      </c>
      <c r="C13" s="28"/>
      <c r="E13" s="28"/>
      <c r="G13" s="29"/>
    </row>
    <row r="14" spans="2:7" x14ac:dyDescent="0.3">
      <c r="B14">
        <v>10</v>
      </c>
    </row>
    <row r="15" spans="2:7" x14ac:dyDescent="0.3">
      <c r="B15">
        <v>11</v>
      </c>
    </row>
    <row r="19" spans="2:2" x14ac:dyDescent="0.3">
      <c r="B19" t="s">
        <v>30</v>
      </c>
    </row>
    <row r="32" spans="2:2" x14ac:dyDescent="0.3">
      <c r="B32" t="s">
        <v>31</v>
      </c>
    </row>
    <row r="38" spans="2:2" x14ac:dyDescent="0.3">
      <c r="B38" t="s">
        <v>32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7"/>
  <sheetViews>
    <sheetView topLeftCell="A9" workbookViewId="0">
      <selection activeCell="H24" sqref="H24"/>
    </sheetView>
  </sheetViews>
  <sheetFormatPr defaultRowHeight="16.5" x14ac:dyDescent="0.3"/>
  <cols>
    <col min="1" max="2" width="4.125" customWidth="1"/>
    <col min="3" max="3" width="4.25" customWidth="1"/>
    <col min="4" max="4" width="16.25" bestFit="1" customWidth="1"/>
    <col min="5" max="5" width="11.875" customWidth="1"/>
    <col min="6" max="6" width="11.875" style="16" customWidth="1"/>
    <col min="7" max="8" width="11.875" customWidth="1"/>
    <col min="10" max="10" width="16" bestFit="1" customWidth="1"/>
    <col min="11" max="11" width="10.625" bestFit="1" customWidth="1"/>
    <col min="14" max="14" width="9" style="16"/>
  </cols>
  <sheetData>
    <row r="2" spans="2:15" s="16" customFormat="1" x14ac:dyDescent="0.3">
      <c r="B2" s="9" t="s">
        <v>33</v>
      </c>
      <c r="C2"/>
      <c r="D2"/>
      <c r="E2"/>
      <c r="G2"/>
      <c r="H2"/>
      <c r="I2"/>
      <c r="J2"/>
      <c r="K2" s="9"/>
      <c r="L2" s="9"/>
      <c r="M2" s="9"/>
      <c r="O2"/>
    </row>
    <row r="4" spans="2:15" ht="17.25" thickBot="1" x14ac:dyDescent="0.35">
      <c r="C4" s="9" t="s">
        <v>34</v>
      </c>
    </row>
    <row r="5" spans="2:15" ht="33.75" thickBot="1" x14ac:dyDescent="0.35">
      <c r="D5" s="33" t="s">
        <v>35</v>
      </c>
      <c r="E5" s="34" t="s">
        <v>36</v>
      </c>
      <c r="F5" s="34" t="s">
        <v>37</v>
      </c>
      <c r="G5" s="35" t="s">
        <v>38</v>
      </c>
    </row>
    <row r="6" spans="2:15" x14ac:dyDescent="0.3">
      <c r="D6" s="36">
        <v>50</v>
      </c>
      <c r="E6" s="37">
        <v>10</v>
      </c>
      <c r="F6" s="37">
        <v>2</v>
      </c>
      <c r="G6" s="38">
        <v>82</v>
      </c>
    </row>
    <row r="7" spans="2:15" x14ac:dyDescent="0.3">
      <c r="D7" s="20">
        <v>50</v>
      </c>
      <c r="E7" s="21">
        <v>20</v>
      </c>
      <c r="F7" s="21">
        <v>2</v>
      </c>
      <c r="G7" s="39">
        <v>182</v>
      </c>
    </row>
    <row r="8" spans="2:15" ht="17.25" thickBot="1" x14ac:dyDescent="0.35">
      <c r="D8" s="23">
        <v>50</v>
      </c>
      <c r="E8" s="24">
        <v>100</v>
      </c>
      <c r="F8" s="24">
        <v>2</v>
      </c>
      <c r="G8" s="40">
        <v>900</v>
      </c>
    </row>
    <row r="9" spans="2:15" ht="17.25" thickBot="1" x14ac:dyDescent="0.35"/>
    <row r="10" spans="2:15" ht="33.75" thickBot="1" x14ac:dyDescent="0.35">
      <c r="D10" s="33" t="s">
        <v>35</v>
      </c>
      <c r="E10" s="34" t="s">
        <v>36</v>
      </c>
      <c r="F10" s="34" t="s">
        <v>37</v>
      </c>
      <c r="G10" s="35" t="s">
        <v>38</v>
      </c>
    </row>
    <row r="11" spans="2:15" x14ac:dyDescent="0.3">
      <c r="D11" s="36">
        <v>50</v>
      </c>
      <c r="E11" s="37">
        <v>20</v>
      </c>
      <c r="F11" s="37">
        <v>2</v>
      </c>
      <c r="G11" s="38">
        <v>182</v>
      </c>
    </row>
    <row r="12" spans="2:15" ht="17.25" thickBot="1" x14ac:dyDescent="0.35">
      <c r="D12" s="23">
        <v>30</v>
      </c>
      <c r="E12" s="24">
        <v>20</v>
      </c>
      <c r="F12" s="24">
        <v>3.2</v>
      </c>
      <c r="G12" s="40">
        <v>70</v>
      </c>
    </row>
    <row r="15" spans="2:15" x14ac:dyDescent="0.3">
      <c r="C15" s="9" t="s">
        <v>39</v>
      </c>
    </row>
    <row r="16" spans="2:15" ht="17.25" thickBot="1" x14ac:dyDescent="0.35">
      <c r="C16" s="9"/>
      <c r="D16" t="s">
        <v>40</v>
      </c>
    </row>
    <row r="17" spans="4:15" ht="17.25" thickBot="1" x14ac:dyDescent="0.35">
      <c r="D17" s="41"/>
      <c r="E17" s="42" t="s">
        <v>41</v>
      </c>
      <c r="F17" s="43" t="s">
        <v>42</v>
      </c>
      <c r="G17" s="43" t="s">
        <v>42</v>
      </c>
      <c r="H17" s="43" t="s">
        <v>42</v>
      </c>
      <c r="I17" s="43" t="s">
        <v>43</v>
      </c>
      <c r="J17" s="44" t="s">
        <v>44</v>
      </c>
      <c r="N17"/>
      <c r="O17" s="16"/>
    </row>
    <row r="18" spans="4:15" x14ac:dyDescent="0.3">
      <c r="D18" s="45" t="s">
        <v>45</v>
      </c>
      <c r="E18" s="46">
        <v>220</v>
      </c>
      <c r="F18" s="18">
        <v>220</v>
      </c>
      <c r="G18" s="18">
        <v>220</v>
      </c>
      <c r="H18" s="18">
        <v>220</v>
      </c>
      <c r="I18" s="18">
        <v>220</v>
      </c>
      <c r="J18" s="47" t="s">
        <v>46</v>
      </c>
      <c r="N18"/>
      <c r="O18" s="16"/>
    </row>
    <row r="19" spans="4:15" x14ac:dyDescent="0.3">
      <c r="D19" s="48" t="s">
        <v>47</v>
      </c>
      <c r="E19" s="49">
        <v>300</v>
      </c>
      <c r="F19" s="50">
        <v>300</v>
      </c>
      <c r="G19" s="51">
        <f>G18*(2^0.5)</f>
        <v>311.12698372208092</v>
      </c>
      <c r="H19" s="52">
        <v>300</v>
      </c>
      <c r="I19" s="50">
        <v>220</v>
      </c>
      <c r="J19" s="22" t="s">
        <v>48</v>
      </c>
      <c r="K19" t="s">
        <v>49</v>
      </c>
      <c r="N19"/>
      <c r="O19" s="16"/>
    </row>
    <row r="20" spans="4:15" x14ac:dyDescent="0.3">
      <c r="D20" s="48" t="s">
        <v>50</v>
      </c>
      <c r="E20" s="53">
        <f>E19/2</f>
        <v>150</v>
      </c>
      <c r="F20" s="52">
        <f>F19/2</f>
        <v>150</v>
      </c>
      <c r="G20" s="52">
        <f>G19/2</f>
        <v>155.56349186104046</v>
      </c>
      <c r="H20" s="52">
        <f>H19/2</f>
        <v>150</v>
      </c>
      <c r="I20" s="50">
        <v>220</v>
      </c>
      <c r="J20" s="22" t="s">
        <v>51</v>
      </c>
      <c r="K20" t="s">
        <v>52</v>
      </c>
      <c r="N20"/>
      <c r="O20" s="16"/>
    </row>
    <row r="21" spans="4:15" x14ac:dyDescent="0.3">
      <c r="D21" s="48" t="s">
        <v>53</v>
      </c>
      <c r="E21" s="49">
        <v>18.8</v>
      </c>
      <c r="F21" s="54">
        <v>18.8</v>
      </c>
      <c r="G21" s="54">
        <v>20</v>
      </c>
      <c r="H21" s="54">
        <v>12.5</v>
      </c>
      <c r="I21" s="55">
        <v>12.5</v>
      </c>
      <c r="J21" s="22" t="s">
        <v>54</v>
      </c>
      <c r="N21"/>
      <c r="O21" s="16"/>
    </row>
    <row r="22" spans="4:15" x14ac:dyDescent="0.3">
      <c r="D22" s="48" t="s">
        <v>55</v>
      </c>
      <c r="E22" s="53">
        <f>E20*E21</f>
        <v>2820</v>
      </c>
      <c r="F22" s="52">
        <f>F20*F21</f>
        <v>2820</v>
      </c>
      <c r="G22" s="52">
        <f>G20*G21</f>
        <v>3111.2698372208092</v>
      </c>
      <c r="H22" s="52">
        <f>H20*H21</f>
        <v>1875</v>
      </c>
      <c r="I22" s="52">
        <f>I20*I21</f>
        <v>2750</v>
      </c>
      <c r="J22" s="22" t="s">
        <v>56</v>
      </c>
      <c r="K22" s="56"/>
      <c r="N22"/>
      <c r="O22" s="16"/>
    </row>
    <row r="23" spans="4:15" x14ac:dyDescent="0.3">
      <c r="D23" s="48" t="s">
        <v>57</v>
      </c>
      <c r="E23" s="49">
        <v>5</v>
      </c>
      <c r="F23" s="50">
        <v>5</v>
      </c>
      <c r="G23" s="50">
        <v>5</v>
      </c>
      <c r="H23" s="50">
        <v>5</v>
      </c>
      <c r="I23" s="50">
        <v>5</v>
      </c>
      <c r="J23" s="22" t="s">
        <v>58</v>
      </c>
      <c r="N23"/>
      <c r="O23" s="16"/>
    </row>
    <row r="24" spans="4:15" x14ac:dyDescent="0.3">
      <c r="D24" s="48" t="s">
        <v>59</v>
      </c>
      <c r="E24" s="49">
        <v>720</v>
      </c>
      <c r="F24" s="52">
        <f>F20*F23</f>
        <v>750</v>
      </c>
      <c r="G24" s="52">
        <f>G20*G23</f>
        <v>777.81745930520231</v>
      </c>
      <c r="H24" s="52">
        <f>H20*H23</f>
        <v>750</v>
      </c>
      <c r="I24" s="50">
        <f>I20*I23</f>
        <v>1100</v>
      </c>
      <c r="J24" s="22" t="s">
        <v>51</v>
      </c>
      <c r="N24"/>
      <c r="O24" s="16"/>
    </row>
    <row r="25" spans="4:15" x14ac:dyDescent="0.3">
      <c r="D25" s="48" t="s">
        <v>60</v>
      </c>
      <c r="E25" s="57">
        <v>3.67</v>
      </c>
      <c r="F25" s="58">
        <f>F22/F24</f>
        <v>3.76</v>
      </c>
      <c r="G25" s="58">
        <f>G22/G24</f>
        <v>4</v>
      </c>
      <c r="H25" s="58">
        <f>H22/H24</f>
        <v>2.5</v>
      </c>
      <c r="I25" s="50">
        <f>I22/I24</f>
        <v>2.5</v>
      </c>
      <c r="J25" s="22" t="s">
        <v>54</v>
      </c>
      <c r="N25"/>
      <c r="O25" s="16"/>
    </row>
    <row r="26" spans="4:15" x14ac:dyDescent="0.3">
      <c r="D26" s="48" t="s">
        <v>62</v>
      </c>
      <c r="E26" s="49">
        <v>10</v>
      </c>
      <c r="F26" s="50">
        <v>10</v>
      </c>
      <c r="G26" s="50">
        <v>10</v>
      </c>
      <c r="H26" s="50">
        <v>10</v>
      </c>
      <c r="I26" s="50">
        <v>10</v>
      </c>
      <c r="J26" s="22" t="s">
        <v>63</v>
      </c>
    </row>
    <row r="27" spans="4:15" x14ac:dyDescent="0.3">
      <c r="D27" s="48" t="s">
        <v>64</v>
      </c>
      <c r="E27" s="49">
        <f>E26*2</f>
        <v>20</v>
      </c>
      <c r="F27" s="50">
        <f>F26*2</f>
        <v>20</v>
      </c>
      <c r="G27" s="50">
        <f>G26*2</f>
        <v>20</v>
      </c>
      <c r="H27" s="50">
        <f>H26*2</f>
        <v>20</v>
      </c>
      <c r="I27" s="50">
        <f>I26*2</f>
        <v>20</v>
      </c>
      <c r="J27" s="22" t="s">
        <v>65</v>
      </c>
      <c r="K27" t="s">
        <v>66</v>
      </c>
    </row>
    <row r="28" spans="4:15" x14ac:dyDescent="0.3">
      <c r="D28" s="48" t="s">
        <v>67</v>
      </c>
      <c r="E28" s="49">
        <f>E22*E27/100</f>
        <v>564</v>
      </c>
      <c r="F28" s="50">
        <f>F22*F27/100</f>
        <v>564</v>
      </c>
      <c r="G28" s="52">
        <f>G22*G27/100</f>
        <v>622.25396744416184</v>
      </c>
      <c r="H28" s="52">
        <f>H22*H27/100</f>
        <v>375</v>
      </c>
      <c r="I28" s="50">
        <f>I22*I27/100</f>
        <v>550</v>
      </c>
      <c r="J28" s="22" t="s">
        <v>68</v>
      </c>
      <c r="K28" t="s">
        <v>69</v>
      </c>
      <c r="N28"/>
      <c r="O28" s="16"/>
    </row>
    <row r="29" spans="4:15" x14ac:dyDescent="0.3">
      <c r="D29" s="59" t="s">
        <v>70</v>
      </c>
      <c r="E29" s="60">
        <v>300</v>
      </c>
      <c r="F29" s="61">
        <v>300</v>
      </c>
      <c r="G29" s="61">
        <v>300</v>
      </c>
      <c r="H29" s="61">
        <v>300</v>
      </c>
      <c r="I29" s="61">
        <v>300</v>
      </c>
      <c r="J29" s="62" t="s">
        <v>68</v>
      </c>
      <c r="N29"/>
      <c r="O29" s="16"/>
    </row>
    <row r="30" spans="4:15" x14ac:dyDescent="0.3">
      <c r="D30" s="48" t="s">
        <v>71</v>
      </c>
      <c r="E30" s="63">
        <f>E29/E28</f>
        <v>0.53191489361702127</v>
      </c>
      <c r="F30" s="64">
        <f>F29/F28</f>
        <v>0.53191489361702127</v>
      </c>
      <c r="G30" s="64">
        <f>G29/G28</f>
        <v>0.48211825989991874</v>
      </c>
      <c r="H30" s="64">
        <f>H29/H28</f>
        <v>0.8</v>
      </c>
      <c r="I30" s="64">
        <f>I29/I28</f>
        <v>0.54545454545454541</v>
      </c>
      <c r="J30" s="22" t="s">
        <v>72</v>
      </c>
      <c r="K30" t="s">
        <v>73</v>
      </c>
      <c r="N30"/>
      <c r="O30" s="16"/>
    </row>
    <row r="31" spans="4:15" ht="17.25" thickBot="1" x14ac:dyDescent="0.35">
      <c r="D31" s="65" t="s">
        <v>74</v>
      </c>
      <c r="E31" s="66">
        <f>E30*5</f>
        <v>2.6595744680851063</v>
      </c>
      <c r="F31" s="67">
        <f>F30*5</f>
        <v>2.6595744680851063</v>
      </c>
      <c r="G31" s="67">
        <f>G30*5</f>
        <v>2.4105912994995937</v>
      </c>
      <c r="H31" s="67">
        <f>H30*5</f>
        <v>4</v>
      </c>
      <c r="I31" s="67">
        <f>I30*5</f>
        <v>2.7272727272727271</v>
      </c>
      <c r="J31" s="68" t="s">
        <v>75</v>
      </c>
      <c r="K31" t="s">
        <v>76</v>
      </c>
      <c r="N31"/>
      <c r="O31" s="16"/>
    </row>
    <row r="32" spans="4:15" x14ac:dyDescent="0.3">
      <c r="D32" s="69" t="s">
        <v>77</v>
      </c>
      <c r="E32" s="70">
        <v>50</v>
      </c>
      <c r="F32" s="71">
        <v>50</v>
      </c>
      <c r="G32" s="71">
        <v>50</v>
      </c>
      <c r="H32" s="71">
        <v>50</v>
      </c>
      <c r="I32" s="71">
        <v>50</v>
      </c>
      <c r="J32" s="72" t="s">
        <v>78</v>
      </c>
      <c r="N32"/>
      <c r="O32" s="16"/>
    </row>
    <row r="33" spans="3:15" x14ac:dyDescent="0.3">
      <c r="D33" s="48" t="s">
        <v>79</v>
      </c>
      <c r="E33" s="49">
        <f>1/E32</f>
        <v>0.02</v>
      </c>
      <c r="F33" s="50">
        <f>1/F32</f>
        <v>0.02</v>
      </c>
      <c r="G33" s="50">
        <f>1/G32</f>
        <v>0.02</v>
      </c>
      <c r="H33" s="50">
        <f>1/H32</f>
        <v>0.02</v>
      </c>
      <c r="I33" s="50">
        <f>1/I32</f>
        <v>0.02</v>
      </c>
      <c r="J33" s="22" t="s">
        <v>75</v>
      </c>
      <c r="N33"/>
      <c r="O33" s="16"/>
    </row>
    <row r="34" spans="3:15" ht="17.25" thickBot="1" x14ac:dyDescent="0.35">
      <c r="D34" s="73" t="s">
        <v>80</v>
      </c>
      <c r="E34" s="74">
        <f>E31/E33</f>
        <v>132.97872340425531</v>
      </c>
      <c r="F34" s="75">
        <f>F31/F33</f>
        <v>132.97872340425531</v>
      </c>
      <c r="G34" s="75">
        <f>G31/G33</f>
        <v>120.52956497497968</v>
      </c>
      <c r="H34" s="75">
        <f>H31/H33</f>
        <v>200</v>
      </c>
      <c r="I34" s="75">
        <f>I31/I33</f>
        <v>136.36363636363635</v>
      </c>
      <c r="J34" s="25"/>
      <c r="N34"/>
      <c r="O34" s="16"/>
    </row>
    <row r="35" spans="3:15" x14ac:dyDescent="0.3">
      <c r="C35" s="76"/>
      <c r="D35" s="77" t="s">
        <v>81</v>
      </c>
    </row>
    <row r="36" spans="3:15" x14ac:dyDescent="0.3">
      <c r="D36" s="78" t="s">
        <v>82</v>
      </c>
    </row>
    <row r="42" spans="3:15" ht="33" x14ac:dyDescent="0.3">
      <c r="G42" s="83" t="s">
        <v>86</v>
      </c>
    </row>
    <row r="43" spans="3:15" x14ac:dyDescent="0.3">
      <c r="G43">
        <v>5</v>
      </c>
    </row>
    <row r="44" spans="3:15" x14ac:dyDescent="0.3">
      <c r="G44">
        <v>5</v>
      </c>
    </row>
    <row r="45" spans="3:15" x14ac:dyDescent="0.3">
      <c r="G45">
        <v>5</v>
      </c>
    </row>
    <row r="46" spans="3:15" x14ac:dyDescent="0.3">
      <c r="G46">
        <v>5</v>
      </c>
    </row>
    <row r="47" spans="3:15" x14ac:dyDescent="0.3">
      <c r="G47">
        <v>5</v>
      </c>
    </row>
    <row r="48" spans="3:15" x14ac:dyDescent="0.3">
      <c r="G48">
        <v>5</v>
      </c>
    </row>
    <row r="49" spans="7:7" x14ac:dyDescent="0.3">
      <c r="G49">
        <v>5</v>
      </c>
    </row>
    <row r="50" spans="7:7" x14ac:dyDescent="0.3">
      <c r="G50">
        <v>5</v>
      </c>
    </row>
    <row r="51" spans="7:7" x14ac:dyDescent="0.3">
      <c r="G51">
        <v>5</v>
      </c>
    </row>
    <row r="52" spans="7:7" x14ac:dyDescent="0.3">
      <c r="G52">
        <v>5</v>
      </c>
    </row>
    <row r="53" spans="7:7" x14ac:dyDescent="0.3">
      <c r="G53">
        <v>5</v>
      </c>
    </row>
    <row r="54" spans="7:7" x14ac:dyDescent="0.3">
      <c r="G54">
        <v>5</v>
      </c>
    </row>
    <row r="55" spans="7:7" x14ac:dyDescent="0.3">
      <c r="G55">
        <v>5</v>
      </c>
    </row>
    <row r="56" spans="7:7" x14ac:dyDescent="0.3">
      <c r="G56">
        <v>5</v>
      </c>
    </row>
    <row r="57" spans="7:7" x14ac:dyDescent="0.3">
      <c r="G57">
        <v>5</v>
      </c>
    </row>
    <row r="58" spans="7:7" x14ac:dyDescent="0.3">
      <c r="G58">
        <v>5</v>
      </c>
    </row>
    <row r="59" spans="7:7" x14ac:dyDescent="0.3">
      <c r="G59">
        <v>5</v>
      </c>
    </row>
    <row r="60" spans="7:7" x14ac:dyDescent="0.3">
      <c r="G60">
        <v>5</v>
      </c>
    </row>
    <row r="61" spans="7:7" x14ac:dyDescent="0.3">
      <c r="G61">
        <v>5</v>
      </c>
    </row>
    <row r="62" spans="7:7" x14ac:dyDescent="0.3">
      <c r="G62">
        <v>5</v>
      </c>
    </row>
    <row r="63" spans="7:7" x14ac:dyDescent="0.3">
      <c r="G63">
        <v>5</v>
      </c>
    </row>
    <row r="64" spans="7:7" x14ac:dyDescent="0.3">
      <c r="G64">
        <v>5</v>
      </c>
    </row>
    <row r="65" spans="7:7" x14ac:dyDescent="0.3">
      <c r="G65">
        <v>5</v>
      </c>
    </row>
    <row r="66" spans="7:7" x14ac:dyDescent="0.3">
      <c r="G66">
        <v>5</v>
      </c>
    </row>
    <row r="67" spans="7:7" x14ac:dyDescent="0.3">
      <c r="G67">
        <v>5</v>
      </c>
    </row>
    <row r="68" spans="7:7" x14ac:dyDescent="0.3">
      <c r="G68">
        <v>5</v>
      </c>
    </row>
    <row r="69" spans="7:7" x14ac:dyDescent="0.3">
      <c r="G69">
        <v>5</v>
      </c>
    </row>
    <row r="70" spans="7:7" x14ac:dyDescent="0.3">
      <c r="G70">
        <v>5</v>
      </c>
    </row>
    <row r="71" spans="7:7" x14ac:dyDescent="0.3">
      <c r="G71">
        <v>5</v>
      </c>
    </row>
    <row r="72" spans="7:7" x14ac:dyDescent="0.3">
      <c r="G72">
        <v>5</v>
      </c>
    </row>
    <row r="73" spans="7:7" x14ac:dyDescent="0.3">
      <c r="G73">
        <v>5</v>
      </c>
    </row>
    <row r="74" spans="7:7" x14ac:dyDescent="0.3">
      <c r="G74">
        <v>5</v>
      </c>
    </row>
    <row r="75" spans="7:7" x14ac:dyDescent="0.3">
      <c r="G75">
        <v>5</v>
      </c>
    </row>
    <row r="76" spans="7:7" x14ac:dyDescent="0.3">
      <c r="G76">
        <v>5</v>
      </c>
    </row>
    <row r="77" spans="7:7" x14ac:dyDescent="0.3">
      <c r="G77">
        <v>5</v>
      </c>
    </row>
    <row r="78" spans="7:7" x14ac:dyDescent="0.3">
      <c r="G78">
        <v>5</v>
      </c>
    </row>
    <row r="79" spans="7:7" x14ac:dyDescent="0.3">
      <c r="G79">
        <v>5</v>
      </c>
    </row>
    <row r="80" spans="7:7" x14ac:dyDescent="0.3">
      <c r="G80">
        <v>5</v>
      </c>
    </row>
    <row r="81" spans="7:7" x14ac:dyDescent="0.3">
      <c r="G81">
        <v>5</v>
      </c>
    </row>
    <row r="82" spans="7:7" x14ac:dyDescent="0.3">
      <c r="G82">
        <v>5</v>
      </c>
    </row>
    <row r="83" spans="7:7" x14ac:dyDescent="0.3">
      <c r="G83">
        <v>5</v>
      </c>
    </row>
    <row r="84" spans="7:7" x14ac:dyDescent="0.3">
      <c r="G84">
        <v>5</v>
      </c>
    </row>
    <row r="85" spans="7:7" x14ac:dyDescent="0.3">
      <c r="G85">
        <v>5</v>
      </c>
    </row>
    <row r="86" spans="7:7" x14ac:dyDescent="0.3">
      <c r="G86">
        <v>5</v>
      </c>
    </row>
    <row r="87" spans="7:7" x14ac:dyDescent="0.3">
      <c r="G87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abSelected="1" workbookViewId="0">
      <selection activeCell="I18" sqref="I18"/>
    </sheetView>
  </sheetViews>
  <sheetFormatPr defaultRowHeight="16.5" x14ac:dyDescent="0.3"/>
  <cols>
    <col min="2" max="2" width="5" customWidth="1"/>
    <col min="3" max="3" width="13.75" customWidth="1"/>
    <col min="4" max="5" width="17.25" customWidth="1"/>
    <col min="14" max="14" width="19" bestFit="1" customWidth="1"/>
    <col min="15" max="15" width="10.5" bestFit="1" customWidth="1"/>
    <col min="16" max="16" width="40.75" bestFit="1" customWidth="1"/>
  </cols>
  <sheetData>
    <row r="4" spans="2:16" ht="17.25" thickBot="1" x14ac:dyDescent="0.35">
      <c r="B4" s="9" t="s">
        <v>83</v>
      </c>
      <c r="E4" s="16"/>
      <c r="J4" t="s">
        <v>87</v>
      </c>
    </row>
    <row r="5" spans="2:16" ht="17.25" thickBot="1" x14ac:dyDescent="0.35">
      <c r="C5" s="79" t="s">
        <v>84</v>
      </c>
      <c r="D5" s="17">
        <v>2750</v>
      </c>
      <c r="E5" s="19">
        <v>2750</v>
      </c>
      <c r="N5" s="89" t="s">
        <v>94</v>
      </c>
      <c r="O5" s="90"/>
      <c r="P5" s="90"/>
    </row>
    <row r="6" spans="2:16" x14ac:dyDescent="0.3">
      <c r="C6" s="80" t="s">
        <v>61</v>
      </c>
      <c r="D6" s="81">
        <v>10</v>
      </c>
      <c r="E6" s="82">
        <v>10</v>
      </c>
      <c r="J6" t="s">
        <v>88</v>
      </c>
      <c r="K6">
        <v>80</v>
      </c>
      <c r="L6" t="s">
        <v>89</v>
      </c>
      <c r="N6" s="91" t="s">
        <v>95</v>
      </c>
      <c r="O6" s="92">
        <v>48000000</v>
      </c>
      <c r="P6" s="93" t="s">
        <v>96</v>
      </c>
    </row>
    <row r="7" spans="2:16" ht="17.25" thickBot="1" x14ac:dyDescent="0.35">
      <c r="C7" s="104" t="s">
        <v>85</v>
      </c>
      <c r="D7" s="105">
        <f>D5*D6*2/100</f>
        <v>550</v>
      </c>
      <c r="E7" s="106">
        <f>E5*E6*2/100</f>
        <v>550</v>
      </c>
      <c r="J7" t="s">
        <v>92</v>
      </c>
      <c r="K7">
        <f>1/K6*1000</f>
        <v>12.5</v>
      </c>
      <c r="L7" t="s">
        <v>93</v>
      </c>
      <c r="N7" s="94" t="s">
        <v>97</v>
      </c>
      <c r="O7" s="95">
        <f>O6/1</f>
        <v>48000000</v>
      </c>
      <c r="P7" s="96" t="s">
        <v>98</v>
      </c>
    </row>
    <row r="8" spans="2:16" x14ac:dyDescent="0.3">
      <c r="C8" s="110" t="s">
        <v>112</v>
      </c>
      <c r="D8" s="18">
        <v>5</v>
      </c>
      <c r="E8" s="19">
        <v>100</v>
      </c>
      <c r="F8" t="s">
        <v>113</v>
      </c>
      <c r="J8" t="s">
        <v>110</v>
      </c>
      <c r="K8">
        <v>10</v>
      </c>
      <c r="L8" t="s">
        <v>111</v>
      </c>
      <c r="N8" s="94" t="s">
        <v>99</v>
      </c>
      <c r="O8" s="95">
        <f>O6*1</f>
        <v>48000000</v>
      </c>
      <c r="P8" s="96" t="s">
        <v>100</v>
      </c>
    </row>
    <row r="9" spans="2:16" x14ac:dyDescent="0.3">
      <c r="C9" s="111"/>
      <c r="D9" s="50">
        <f>1/D8*1000</f>
        <v>200</v>
      </c>
      <c r="E9" s="112">
        <f>1/E8*1000</f>
        <v>10</v>
      </c>
      <c r="F9" t="s">
        <v>114</v>
      </c>
      <c r="N9" s="94" t="s">
        <v>101</v>
      </c>
      <c r="O9" s="95">
        <v>16000000</v>
      </c>
      <c r="P9" s="96"/>
    </row>
    <row r="10" spans="2:16" ht="17.25" thickBot="1" x14ac:dyDescent="0.35">
      <c r="C10" s="113" t="s">
        <v>91</v>
      </c>
      <c r="D10" s="114" t="s">
        <v>90</v>
      </c>
      <c r="E10" s="115" t="s">
        <v>90</v>
      </c>
      <c r="N10" s="97" t="s">
        <v>102</v>
      </c>
      <c r="O10" s="98">
        <f>(O8)/O9-1</f>
        <v>2</v>
      </c>
      <c r="P10" s="96" t="s">
        <v>103</v>
      </c>
    </row>
    <row r="11" spans="2:16" x14ac:dyDescent="0.3">
      <c r="C11" s="107">
        <v>20</v>
      </c>
      <c r="D11" s="108">
        <f>($C11/D$7)*5</f>
        <v>0.18181818181818182</v>
      </c>
      <c r="E11" s="109">
        <f>($C11/E$7)*E$8</f>
        <v>3.6363636363636362</v>
      </c>
      <c r="G11" s="103" t="s">
        <v>115</v>
      </c>
      <c r="N11" s="94" t="s">
        <v>104</v>
      </c>
      <c r="O11" s="98">
        <v>80000</v>
      </c>
      <c r="P11" s="96"/>
    </row>
    <row r="12" spans="2:16" x14ac:dyDescent="0.3">
      <c r="C12" s="84">
        <v>40</v>
      </c>
      <c r="D12" s="85">
        <f>($C12/D$7)*5</f>
        <v>0.36363636363636365</v>
      </c>
      <c r="E12" s="86">
        <f>($C12/E$7)*E$8</f>
        <v>7.2727272727272725</v>
      </c>
      <c r="G12" t="s">
        <v>116</v>
      </c>
      <c r="K12">
        <v>24.8</v>
      </c>
      <c r="L12" t="s">
        <v>93</v>
      </c>
      <c r="N12" s="97" t="s">
        <v>105</v>
      </c>
      <c r="O12" s="99">
        <f>O9/O11-1</f>
        <v>199</v>
      </c>
      <c r="P12" s="96" t="s">
        <v>106</v>
      </c>
    </row>
    <row r="13" spans="2:16" x14ac:dyDescent="0.3">
      <c r="C13" s="84">
        <v>60</v>
      </c>
      <c r="D13" s="85">
        <f>($C13/D$7)*5</f>
        <v>0.54545454545454541</v>
      </c>
      <c r="E13" s="86">
        <f t="shared" ref="E13:E55" si="0">($C13/E$7)*E$8</f>
        <v>10.909090909090908</v>
      </c>
      <c r="N13" s="94" t="s">
        <v>107</v>
      </c>
      <c r="O13" s="98">
        <v>50</v>
      </c>
      <c r="P13" s="96"/>
    </row>
    <row r="14" spans="2:16" x14ac:dyDescent="0.3">
      <c r="C14" s="84">
        <v>80</v>
      </c>
      <c r="D14" s="85">
        <f>($C14/D$7)*5</f>
        <v>0.72727272727272729</v>
      </c>
      <c r="E14" s="86">
        <f t="shared" si="0"/>
        <v>14.545454545454545</v>
      </c>
      <c r="N14" s="94" t="s">
        <v>108</v>
      </c>
      <c r="O14" s="99">
        <f>O13*O12/100</f>
        <v>99.5</v>
      </c>
      <c r="P14" s="96"/>
    </row>
    <row r="15" spans="2:16" ht="17.25" thickBot="1" x14ac:dyDescent="0.35">
      <c r="C15" s="84">
        <v>100</v>
      </c>
      <c r="D15" s="85">
        <f>($C15/D$7)*5</f>
        <v>0.90909090909090917</v>
      </c>
      <c r="E15" s="86">
        <f t="shared" si="0"/>
        <v>18.181818181818183</v>
      </c>
      <c r="N15" s="100" t="s">
        <v>109</v>
      </c>
      <c r="O15" s="101">
        <f>1/O11</f>
        <v>1.2500000000000001E-5</v>
      </c>
      <c r="P15" s="102"/>
    </row>
    <row r="16" spans="2:16" x14ac:dyDescent="0.3">
      <c r="C16" s="84">
        <v>120</v>
      </c>
      <c r="D16" s="85">
        <f>($C16/D$7)*5</f>
        <v>1.0909090909090908</v>
      </c>
      <c r="E16" s="86">
        <f t="shared" si="0"/>
        <v>21.818181818181817</v>
      </c>
    </row>
    <row r="17" spans="3:5" x14ac:dyDescent="0.3">
      <c r="C17" s="84">
        <v>140</v>
      </c>
      <c r="D17" s="85">
        <f>($C17/D$7)*5</f>
        <v>1.2727272727272725</v>
      </c>
      <c r="E17" s="86">
        <f t="shared" si="0"/>
        <v>25.454545454545453</v>
      </c>
    </row>
    <row r="18" spans="3:5" x14ac:dyDescent="0.3">
      <c r="C18" s="84">
        <v>160</v>
      </c>
      <c r="D18" s="85">
        <f>($C18/D$7)*5</f>
        <v>1.4545454545454546</v>
      </c>
      <c r="E18" s="86">
        <f t="shared" si="0"/>
        <v>29.09090909090909</v>
      </c>
    </row>
    <row r="19" spans="3:5" x14ac:dyDescent="0.3">
      <c r="C19" s="84">
        <v>180</v>
      </c>
      <c r="D19" s="85">
        <f>($C19/D$7)*5</f>
        <v>1.6363636363636362</v>
      </c>
      <c r="E19" s="86">
        <f t="shared" si="0"/>
        <v>32.727272727272727</v>
      </c>
    </row>
    <row r="20" spans="3:5" x14ac:dyDescent="0.3">
      <c r="C20" s="84">
        <v>200</v>
      </c>
      <c r="D20" s="85">
        <f>($C20/D$7)*5</f>
        <v>1.8181818181818183</v>
      </c>
      <c r="E20" s="86">
        <f t="shared" si="0"/>
        <v>36.363636363636367</v>
      </c>
    </row>
    <row r="21" spans="3:5" x14ac:dyDescent="0.3">
      <c r="C21" s="84">
        <v>220</v>
      </c>
      <c r="D21" s="85">
        <f>($C21/D$7)*5</f>
        <v>2</v>
      </c>
      <c r="E21" s="86">
        <f t="shared" si="0"/>
        <v>40</v>
      </c>
    </row>
    <row r="22" spans="3:5" x14ac:dyDescent="0.3">
      <c r="C22" s="84">
        <v>240</v>
      </c>
      <c r="D22" s="85">
        <f>($C22/D$7)*5</f>
        <v>2.1818181818181817</v>
      </c>
      <c r="E22" s="86">
        <f t="shared" si="0"/>
        <v>43.636363636363633</v>
      </c>
    </row>
    <row r="23" spans="3:5" x14ac:dyDescent="0.3">
      <c r="C23" s="84">
        <v>260</v>
      </c>
      <c r="D23" s="85">
        <f>($C23/D$7)*5</f>
        <v>2.3636363636363638</v>
      </c>
      <c r="E23" s="86">
        <f t="shared" si="0"/>
        <v>47.272727272727273</v>
      </c>
    </row>
    <row r="24" spans="3:5" x14ac:dyDescent="0.3">
      <c r="C24" s="84">
        <v>280</v>
      </c>
      <c r="D24" s="85">
        <f>($C24/D$7)*5</f>
        <v>2.545454545454545</v>
      </c>
      <c r="E24" s="86">
        <f t="shared" si="0"/>
        <v>50.909090909090907</v>
      </c>
    </row>
    <row r="25" spans="3:5" x14ac:dyDescent="0.3">
      <c r="C25" s="84">
        <v>300</v>
      </c>
      <c r="D25" s="85">
        <f>($C25/D$7)*5</f>
        <v>2.7272727272727271</v>
      </c>
      <c r="E25" s="86">
        <f t="shared" si="0"/>
        <v>54.54545454545454</v>
      </c>
    </row>
    <row r="26" spans="3:5" x14ac:dyDescent="0.3">
      <c r="C26" s="84">
        <v>320</v>
      </c>
      <c r="D26" s="85">
        <f>($C26/D$7)*5</f>
        <v>2.9090909090909092</v>
      </c>
      <c r="E26" s="86">
        <f t="shared" si="0"/>
        <v>58.18181818181818</v>
      </c>
    </row>
    <row r="27" spans="3:5" x14ac:dyDescent="0.3">
      <c r="C27" s="84">
        <v>340</v>
      </c>
      <c r="D27" s="85">
        <f>($C27/D$7)*5</f>
        <v>3.0909090909090908</v>
      </c>
      <c r="E27" s="86">
        <f t="shared" si="0"/>
        <v>61.818181818181813</v>
      </c>
    </row>
    <row r="28" spans="3:5" x14ac:dyDescent="0.3">
      <c r="C28" s="84">
        <v>360</v>
      </c>
      <c r="D28" s="85">
        <f>($C28/D$7)*5</f>
        <v>3.2727272727272725</v>
      </c>
      <c r="E28" s="86">
        <f t="shared" si="0"/>
        <v>65.454545454545453</v>
      </c>
    </row>
    <row r="29" spans="3:5" x14ac:dyDescent="0.3">
      <c r="C29" s="84">
        <v>380</v>
      </c>
      <c r="D29" s="85">
        <f>($C29/D$7)*5</f>
        <v>3.4545454545454546</v>
      </c>
      <c r="E29" s="86">
        <f t="shared" si="0"/>
        <v>69.090909090909093</v>
      </c>
    </row>
    <row r="30" spans="3:5" x14ac:dyDescent="0.3">
      <c r="C30" s="84">
        <v>400</v>
      </c>
      <c r="D30" s="85">
        <f>($C30/D$7)*5</f>
        <v>3.6363636363636367</v>
      </c>
      <c r="E30" s="86">
        <f t="shared" si="0"/>
        <v>72.727272727272734</v>
      </c>
    </row>
    <row r="31" spans="3:5" x14ac:dyDescent="0.3">
      <c r="C31" s="84">
        <v>420</v>
      </c>
      <c r="D31" s="85">
        <f>($C31/D$7)*5</f>
        <v>3.8181818181818183</v>
      </c>
      <c r="E31" s="86">
        <f t="shared" si="0"/>
        <v>76.363636363636374</v>
      </c>
    </row>
    <row r="32" spans="3:5" x14ac:dyDescent="0.3">
      <c r="C32" s="84">
        <v>440</v>
      </c>
      <c r="D32" s="85">
        <f>($C32/D$7)*5</f>
        <v>4</v>
      </c>
      <c r="E32" s="86">
        <f t="shared" si="0"/>
        <v>80</v>
      </c>
    </row>
    <row r="33" spans="3:5" x14ac:dyDescent="0.3">
      <c r="C33" s="84">
        <v>460</v>
      </c>
      <c r="D33" s="85">
        <f>($C33/D$7)*5</f>
        <v>4.1818181818181817</v>
      </c>
      <c r="E33" s="86">
        <f t="shared" si="0"/>
        <v>83.636363636363626</v>
      </c>
    </row>
    <row r="34" spans="3:5" x14ac:dyDescent="0.3">
      <c r="C34" s="84">
        <v>480</v>
      </c>
      <c r="D34" s="85">
        <f>($C34/D$7)*5</f>
        <v>4.3636363636363633</v>
      </c>
      <c r="E34" s="86">
        <f t="shared" si="0"/>
        <v>87.272727272727266</v>
      </c>
    </row>
    <row r="35" spans="3:5" x14ac:dyDescent="0.3">
      <c r="C35" s="84">
        <v>500</v>
      </c>
      <c r="D35" s="85">
        <f>($C35/D$7)*5</f>
        <v>4.545454545454545</v>
      </c>
      <c r="E35" s="86">
        <f t="shared" si="0"/>
        <v>90.909090909090907</v>
      </c>
    </row>
    <row r="36" spans="3:5" x14ac:dyDescent="0.3">
      <c r="C36" s="84">
        <v>520</v>
      </c>
      <c r="D36" s="85">
        <f>($C36/D$7)*5</f>
        <v>4.7272727272727275</v>
      </c>
      <c r="E36" s="86">
        <f t="shared" si="0"/>
        <v>94.545454545454547</v>
      </c>
    </row>
    <row r="37" spans="3:5" x14ac:dyDescent="0.3">
      <c r="C37" s="84">
        <v>540</v>
      </c>
      <c r="D37" s="85">
        <f>($C37/D$7)*5</f>
        <v>4.9090909090909092</v>
      </c>
      <c r="E37" s="86">
        <f t="shared" si="0"/>
        <v>98.181818181818187</v>
      </c>
    </row>
    <row r="38" spans="3:5" x14ac:dyDescent="0.3">
      <c r="C38" s="84">
        <v>560</v>
      </c>
      <c r="D38" s="85">
        <f>($C38/D$7)*5</f>
        <v>5.0909090909090899</v>
      </c>
      <c r="E38" s="86">
        <f t="shared" si="0"/>
        <v>101.81818181818181</v>
      </c>
    </row>
    <row r="39" spans="3:5" x14ac:dyDescent="0.3">
      <c r="C39" s="84">
        <v>580</v>
      </c>
      <c r="D39" s="85">
        <f>($C39/D$7)*5</f>
        <v>5.2727272727272725</v>
      </c>
      <c r="E39" s="86">
        <f t="shared" si="0"/>
        <v>105.45454545454544</v>
      </c>
    </row>
    <row r="40" spans="3:5" x14ac:dyDescent="0.3">
      <c r="C40" s="84">
        <v>600</v>
      </c>
      <c r="D40" s="85">
        <f>($C40/D$7)*5</f>
        <v>5.4545454545454541</v>
      </c>
      <c r="E40" s="86">
        <f t="shared" si="0"/>
        <v>109.09090909090908</v>
      </c>
    </row>
    <row r="41" spans="3:5" x14ac:dyDescent="0.3">
      <c r="C41" s="84">
        <v>620</v>
      </c>
      <c r="D41" s="85">
        <f>($C41/D$7)*5</f>
        <v>5.6363636363636358</v>
      </c>
      <c r="E41" s="86">
        <f t="shared" si="0"/>
        <v>112.72727272727272</v>
      </c>
    </row>
    <row r="42" spans="3:5" x14ac:dyDescent="0.3">
      <c r="C42" s="84">
        <v>640</v>
      </c>
      <c r="D42" s="85">
        <f>($C42/D$7)*5</f>
        <v>5.8181818181818183</v>
      </c>
      <c r="E42" s="86">
        <f t="shared" si="0"/>
        <v>116.36363636363636</v>
      </c>
    </row>
    <row r="43" spans="3:5" x14ac:dyDescent="0.3">
      <c r="C43" s="84">
        <v>660</v>
      </c>
      <c r="D43" s="85">
        <f>($C43/D$7)*5</f>
        <v>6</v>
      </c>
      <c r="E43" s="86">
        <f t="shared" si="0"/>
        <v>120</v>
      </c>
    </row>
    <row r="44" spans="3:5" x14ac:dyDescent="0.3">
      <c r="C44" s="84">
        <v>680</v>
      </c>
      <c r="D44" s="85">
        <f>($C44/D$7)*5</f>
        <v>6.1818181818181817</v>
      </c>
      <c r="E44" s="86">
        <f t="shared" si="0"/>
        <v>123.63636363636363</v>
      </c>
    </row>
    <row r="45" spans="3:5" x14ac:dyDescent="0.3">
      <c r="C45" s="84">
        <v>700</v>
      </c>
      <c r="D45" s="85">
        <f>($C45/D$7)*5</f>
        <v>6.3636363636363633</v>
      </c>
      <c r="E45" s="86">
        <f t="shared" si="0"/>
        <v>127.27272727272727</v>
      </c>
    </row>
    <row r="46" spans="3:5" x14ac:dyDescent="0.3">
      <c r="C46" s="84">
        <v>720</v>
      </c>
      <c r="D46" s="85">
        <f>($C46/D$7)*5</f>
        <v>6.545454545454545</v>
      </c>
      <c r="E46" s="86">
        <f t="shared" si="0"/>
        <v>130.90909090909091</v>
      </c>
    </row>
    <row r="47" spans="3:5" x14ac:dyDescent="0.3">
      <c r="C47" s="84">
        <v>740</v>
      </c>
      <c r="D47" s="85">
        <f>($C47/D$7)*5</f>
        <v>6.7272727272727275</v>
      </c>
      <c r="E47" s="86">
        <f t="shared" si="0"/>
        <v>134.54545454545453</v>
      </c>
    </row>
    <row r="48" spans="3:5" x14ac:dyDescent="0.3">
      <c r="C48" s="84">
        <v>760</v>
      </c>
      <c r="D48" s="85">
        <f>($C48/D$7)*5</f>
        <v>6.9090909090909092</v>
      </c>
      <c r="E48" s="86">
        <f t="shared" si="0"/>
        <v>138.18181818181819</v>
      </c>
    </row>
    <row r="49" spans="3:5" x14ac:dyDescent="0.3">
      <c r="C49" s="84">
        <v>780</v>
      </c>
      <c r="D49" s="85">
        <f>($C49/D$7)*5</f>
        <v>7.0909090909090908</v>
      </c>
      <c r="E49" s="86">
        <f t="shared" si="0"/>
        <v>141.81818181818181</v>
      </c>
    </row>
    <row r="50" spans="3:5" x14ac:dyDescent="0.3">
      <c r="C50" s="84">
        <v>800</v>
      </c>
      <c r="D50" s="85">
        <f>($C50/D$7)*5</f>
        <v>7.2727272727272734</v>
      </c>
      <c r="E50" s="86">
        <f t="shared" si="0"/>
        <v>145.45454545454547</v>
      </c>
    </row>
    <row r="51" spans="3:5" x14ac:dyDescent="0.3">
      <c r="C51" s="84">
        <v>820</v>
      </c>
      <c r="D51" s="85">
        <f>($C51/D$7)*5</f>
        <v>7.454545454545455</v>
      </c>
      <c r="E51" s="86">
        <f t="shared" si="0"/>
        <v>149.09090909090909</v>
      </c>
    </row>
    <row r="52" spans="3:5" x14ac:dyDescent="0.3">
      <c r="C52" s="84">
        <v>840</v>
      </c>
      <c r="D52" s="85">
        <f>($C52/D$7)*5</f>
        <v>7.6363636363636367</v>
      </c>
      <c r="E52" s="86">
        <f t="shared" si="0"/>
        <v>152.72727272727275</v>
      </c>
    </row>
    <row r="53" spans="3:5" x14ac:dyDescent="0.3">
      <c r="C53" s="84">
        <v>860</v>
      </c>
      <c r="D53" s="85">
        <f>($C53/D$7)*5</f>
        <v>7.8181818181818183</v>
      </c>
      <c r="E53" s="86">
        <f t="shared" si="0"/>
        <v>156.36363636363637</v>
      </c>
    </row>
    <row r="54" spans="3:5" x14ac:dyDescent="0.3">
      <c r="C54" s="84">
        <v>880</v>
      </c>
      <c r="D54" s="85">
        <f>($C54/D$7)*5</f>
        <v>8</v>
      </c>
      <c r="E54" s="86">
        <f t="shared" si="0"/>
        <v>160</v>
      </c>
    </row>
    <row r="55" spans="3:5" ht="17.25" thickBot="1" x14ac:dyDescent="0.35">
      <c r="C55" s="87">
        <v>900</v>
      </c>
      <c r="D55" s="88">
        <f>($C55/D$7)*5</f>
        <v>8.1818181818181817</v>
      </c>
      <c r="E55" s="86">
        <f t="shared" si="0"/>
        <v>163.63636363636365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Reset IC</vt:lpstr>
      <vt:lpstr>LED control</vt:lpstr>
      <vt:lpstr>RS-232</vt:lpstr>
      <vt:lpstr>SW Review</vt:lpstr>
      <vt:lpstr>Power</vt:lpstr>
      <vt:lpstr>Power 설정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2018-07-21T08:02:18Z</dcterms:modified>
</cp:coreProperties>
</file>