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1A6C88DD-45AA-4F53-B8BB-3FA1AA64D3A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" sheetId="1" r:id="rId1"/>
    <sheet name="RF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5" i="2" l="1"/>
  <c r="P25" i="2"/>
  <c r="J25" i="2"/>
  <c r="N25" i="2" s="1"/>
  <c r="N24" i="2"/>
  <c r="J24" i="2"/>
  <c r="N23" i="2"/>
  <c r="J23" i="2"/>
  <c r="H16" i="2"/>
  <c r="L16" i="2" s="1"/>
  <c r="P14" i="2"/>
  <c r="P15" i="2"/>
  <c r="N14" i="2"/>
  <c r="H14" i="2"/>
  <c r="L14" i="2" s="1"/>
  <c r="N15" i="2"/>
  <c r="H15" i="2"/>
  <c r="L15" i="2" s="1"/>
  <c r="P13" i="2"/>
  <c r="N13" i="2"/>
  <c r="H13" i="2"/>
  <c r="L13" i="2" s="1"/>
  <c r="H12" i="2"/>
  <c r="L12" i="2" s="1"/>
  <c r="N8" i="2"/>
  <c r="P8" i="2" s="1"/>
  <c r="P11" i="2"/>
  <c r="P9" i="2"/>
  <c r="N11" i="2"/>
  <c r="N9" i="2"/>
  <c r="H11" i="2"/>
  <c r="L11" i="2" s="1"/>
  <c r="H10" i="2"/>
  <c r="L10" i="2" s="1"/>
  <c r="H9" i="2"/>
  <c r="L9" i="2" s="1"/>
  <c r="P7" i="2"/>
  <c r="H8" i="2"/>
  <c r="L8" i="2" s="1"/>
  <c r="H7" i="2"/>
  <c r="L7" i="2" s="1"/>
  <c r="H6" i="2" l="1"/>
  <c r="L6" i="2" s="1"/>
  <c r="N6" i="2" s="1"/>
  <c r="P6" i="2" s="1"/>
  <c r="H6" i="1" l="1"/>
  <c r="G6" i="1"/>
  <c r="F6" i="1"/>
  <c r="E6" i="1"/>
  <c r="D6" i="1"/>
  <c r="C6" i="1"/>
</calcChain>
</file>

<file path=xl/sharedStrings.xml><?xml version="1.0" encoding="utf-8"?>
<sst xmlns="http://schemas.openxmlformats.org/spreadsheetml/2006/main" count="80" uniqueCount="48">
  <si>
    <t>12V</t>
    <phoneticPr fontId="1" type="noConversion"/>
  </si>
  <si>
    <t>OK</t>
    <phoneticPr fontId="1" type="noConversion"/>
  </si>
  <si>
    <t>5V</t>
    <phoneticPr fontId="1" type="noConversion"/>
  </si>
  <si>
    <t>3.3V</t>
    <phoneticPr fontId="1" type="noConversion"/>
  </si>
  <si>
    <t>12V I[A]</t>
    <phoneticPr fontId="1" type="noConversion"/>
  </si>
  <si>
    <t>12V P[W]</t>
    <phoneticPr fontId="1" type="noConversion"/>
  </si>
  <si>
    <t>NRST</t>
    <phoneticPr fontId="1" type="noConversion"/>
  </si>
  <si>
    <t>ST-LINK</t>
    <phoneticPr fontId="1" type="noConversion"/>
  </si>
  <si>
    <t>CPU</t>
    <phoneticPr fontId="1" type="noConversion"/>
  </si>
  <si>
    <t>CPU AD8051</t>
    <phoneticPr fontId="1" type="noConversion"/>
  </si>
  <si>
    <t>Gain</t>
    <phoneticPr fontId="1" type="noConversion"/>
  </si>
  <si>
    <t>R21</t>
    <phoneticPr fontId="1" type="noConversion"/>
  </si>
  <si>
    <t>R20</t>
    <phoneticPr fontId="1" type="noConversion"/>
  </si>
  <si>
    <t>Vout1</t>
    <phoneticPr fontId="1" type="noConversion"/>
  </si>
  <si>
    <t>R22</t>
    <phoneticPr fontId="1" type="noConversion"/>
  </si>
  <si>
    <t>R23</t>
    <phoneticPr fontId="1" type="noConversion"/>
  </si>
  <si>
    <t>IOUT_B1</t>
    <phoneticPr fontId="1" type="noConversion"/>
  </si>
  <si>
    <t>NC</t>
    <phoneticPr fontId="1" type="noConversion"/>
  </si>
  <si>
    <t>R24</t>
    <phoneticPr fontId="1" type="noConversion"/>
  </si>
  <si>
    <t>IOUTB</t>
    <phoneticPr fontId="1" type="noConversion"/>
  </si>
  <si>
    <t>Calcul</t>
    <phoneticPr fontId="1" type="noConversion"/>
  </si>
  <si>
    <t>SIG</t>
    <phoneticPr fontId="1" type="noConversion"/>
  </si>
  <si>
    <t>Gain이 안올라감</t>
    <phoneticPr fontId="1" type="noConversion"/>
  </si>
  <si>
    <t>cal</t>
    <phoneticPr fontId="1" type="noConversion"/>
  </si>
  <si>
    <t>meas</t>
    <phoneticPr fontId="1" type="noConversion"/>
  </si>
  <si>
    <t>P</t>
    <phoneticPr fontId="1" type="noConversion"/>
  </si>
  <si>
    <t>Tune2/8</t>
    <phoneticPr fontId="1" type="noConversion"/>
  </si>
  <si>
    <t>R24 NC 상태에서도 동일함</t>
    <phoneticPr fontId="1" type="noConversion"/>
  </si>
  <si>
    <t>PWR tune후 연결하여 Test할때 R24 NC 처리 여부 결정</t>
    <phoneticPr fontId="1" type="noConversion"/>
  </si>
  <si>
    <t>PWR LT1210CT7</t>
    <phoneticPr fontId="1" type="noConversion"/>
  </si>
  <si>
    <t>CPU</t>
    <phoneticPr fontId="1" type="noConversion"/>
  </si>
  <si>
    <t>C8/C11</t>
    <phoneticPr fontId="1" type="noConversion"/>
  </si>
  <si>
    <t>100nF</t>
    <phoneticPr fontId="1" type="noConversion"/>
  </si>
  <si>
    <t>R6</t>
    <phoneticPr fontId="1" type="noConversion"/>
  </si>
  <si>
    <t>C5</t>
    <phoneticPr fontId="1" type="noConversion"/>
  </si>
  <si>
    <t>R4</t>
    <phoneticPr fontId="1" type="noConversion"/>
  </si>
  <si>
    <t>R5</t>
    <phoneticPr fontId="1" type="noConversion"/>
  </si>
  <si>
    <t>C9/C10</t>
    <phoneticPr fontId="1" type="noConversion"/>
  </si>
  <si>
    <t>100pF</t>
    <phoneticPr fontId="1" type="noConversion"/>
  </si>
  <si>
    <t>10K</t>
    <phoneticPr fontId="1" type="noConversion"/>
  </si>
  <si>
    <t>IOUTB</t>
    <phoneticPr fontId="1" type="noConversion"/>
  </si>
  <si>
    <t>Gain</t>
    <phoneticPr fontId="1" type="noConversion"/>
  </si>
  <si>
    <t>R24</t>
    <phoneticPr fontId="1" type="noConversion"/>
  </si>
  <si>
    <t>RFIN</t>
    <phoneticPr fontId="1" type="noConversion"/>
  </si>
  <si>
    <t>무부하</t>
    <phoneticPr fontId="1" type="noConversion"/>
  </si>
  <si>
    <t>종단</t>
    <phoneticPr fontId="1" type="noConversion"/>
  </si>
  <si>
    <t>NC</t>
    <phoneticPr fontId="1" type="noConversion"/>
  </si>
  <si>
    <t>Iout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</si>
</sst>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#&quot;00"/>
    <numFmt numFmtId="180" formatCode="0.0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176" fontId="0" fillId="0" borderId="3" xfId="0" applyNumberFormat="1" applyBorder="1"/>
    <xf numFmtId="176" fontId="0" fillId="0" borderId="4" xfId="0" applyNumberFormat="1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3" borderId="3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180" fontId="0" fillId="3" borderId="1" xfId="0" applyNumberFormat="1" applyFill="1" applyBorder="1"/>
    <xf numFmtId="0" fontId="3" fillId="0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2" fontId="0" fillId="0" borderId="4" xfId="0" applyNumberFormat="1" applyBorder="1"/>
    <xf numFmtId="0" fontId="2" fillId="0" borderId="5" xfId="0" applyFont="1" applyBorder="1"/>
    <xf numFmtId="0" fontId="0" fillId="3" borderId="5" xfId="0" applyFill="1" applyBorder="1"/>
    <xf numFmtId="0" fontId="3" fillId="3" borderId="1" xfId="0" applyFont="1" applyFill="1" applyBorder="1"/>
    <xf numFmtId="180" fontId="3" fillId="3" borderId="1" xfId="0" applyNumberFormat="1" applyFont="1" applyFill="1" applyBorder="1"/>
    <xf numFmtId="2" fontId="0" fillId="3" borderId="6" xfId="0" applyNumberFormat="1" applyFill="1" applyBorder="1"/>
    <xf numFmtId="0" fontId="2" fillId="4" borderId="3" xfId="0" applyFont="1" applyFill="1" applyBorder="1"/>
    <xf numFmtId="0" fontId="0" fillId="4" borderId="3" xfId="0" applyFill="1" applyBorder="1"/>
    <xf numFmtId="0" fontId="2" fillId="4" borderId="1" xfId="0" applyFont="1" applyFill="1" applyBorder="1"/>
    <xf numFmtId="0" fontId="0" fillId="4" borderId="1" xfId="0" applyFill="1" applyBorder="1"/>
    <xf numFmtId="180" fontId="0" fillId="4" borderId="1" xfId="0" applyNumberFormat="1" applyFill="1" applyBorder="1"/>
    <xf numFmtId="180" fontId="3" fillId="4" borderId="1" xfId="0" applyNumberFormat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180" fontId="5" fillId="2" borderId="1" xfId="0" applyNumberFormat="1" applyFont="1" applyFill="1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3" borderId="2" xfId="0" applyFill="1" applyBorder="1"/>
    <xf numFmtId="180" fontId="3" fillId="4" borderId="3" xfId="0" applyNumberFormat="1" applyFont="1" applyFill="1" applyBorder="1"/>
    <xf numFmtId="0" fontId="2" fillId="0" borderId="15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workbookViewId="0">
      <selection activeCell="G26" sqref="G26"/>
    </sheetView>
  </sheetViews>
  <sheetFormatPr defaultRowHeight="17.399999999999999"/>
  <sheetData>
    <row r="2" spans="2:8" ht="18" thickBot="1">
      <c r="B2" s="1" t="s">
        <v>8</v>
      </c>
    </row>
    <row r="3" spans="2:8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</row>
    <row r="4" spans="2:8">
      <c r="B4" s="7" t="s">
        <v>4</v>
      </c>
      <c r="C4" s="2">
        <v>7.0000000000000007E-2</v>
      </c>
      <c r="D4" s="2">
        <v>7.0000000000000007E-2</v>
      </c>
      <c r="E4" s="2">
        <v>7.0000000000000007E-2</v>
      </c>
      <c r="F4" s="2">
        <v>7.0000000000000007E-2</v>
      </c>
      <c r="G4" s="2">
        <v>7.0000000000000007E-2</v>
      </c>
      <c r="H4" s="8">
        <v>7.0000000000000007E-2</v>
      </c>
    </row>
    <row r="5" spans="2:8">
      <c r="B5" s="7" t="s">
        <v>0</v>
      </c>
      <c r="C5" s="2">
        <v>11.99</v>
      </c>
      <c r="D5" s="2">
        <v>11.98</v>
      </c>
      <c r="E5" s="2">
        <v>12</v>
      </c>
      <c r="F5" s="2">
        <v>11.98</v>
      </c>
      <c r="G5" s="2">
        <v>11.98</v>
      </c>
      <c r="H5" s="8">
        <v>11.98</v>
      </c>
    </row>
    <row r="6" spans="2:8">
      <c r="B6" s="7" t="s">
        <v>5</v>
      </c>
      <c r="C6" s="3">
        <f>C4*C5</f>
        <v>0.83930000000000005</v>
      </c>
      <c r="D6" s="3">
        <f>D4*D5</f>
        <v>0.83860000000000012</v>
      </c>
      <c r="E6" s="3">
        <f t="shared" ref="E6:H6" si="0">E4*E5</f>
        <v>0.84000000000000008</v>
      </c>
      <c r="F6" s="3">
        <f t="shared" si="0"/>
        <v>0.83860000000000012</v>
      </c>
      <c r="G6" s="3">
        <f t="shared" si="0"/>
        <v>0.83860000000000012</v>
      </c>
      <c r="H6" s="9">
        <f t="shared" si="0"/>
        <v>0.83860000000000012</v>
      </c>
    </row>
    <row r="7" spans="2:8">
      <c r="B7" s="7" t="s">
        <v>2</v>
      </c>
      <c r="C7" s="2">
        <v>5.03</v>
      </c>
      <c r="D7" s="2">
        <v>5.04</v>
      </c>
      <c r="E7" s="2">
        <v>5.01</v>
      </c>
      <c r="F7" s="2">
        <v>5.0199999999999996</v>
      </c>
      <c r="G7" s="2">
        <v>5.0199999999999996</v>
      </c>
      <c r="H7" s="8">
        <v>5</v>
      </c>
    </row>
    <row r="8" spans="2:8">
      <c r="B8" s="7" t="s">
        <v>3</v>
      </c>
      <c r="C8" s="2">
        <v>3.2909999999999999</v>
      </c>
      <c r="D8" s="2">
        <v>3.2829999999999999</v>
      </c>
      <c r="E8" s="2">
        <v>3.31</v>
      </c>
      <c r="F8" s="2">
        <v>3.28</v>
      </c>
      <c r="G8" s="2">
        <v>3.31</v>
      </c>
      <c r="H8" s="8">
        <v>3.3050000000000002</v>
      </c>
    </row>
    <row r="9" spans="2:8">
      <c r="B9" s="7" t="s">
        <v>6</v>
      </c>
      <c r="C9" s="2">
        <v>3.29</v>
      </c>
      <c r="D9" s="2">
        <v>3.28</v>
      </c>
      <c r="E9" s="2">
        <v>3.306</v>
      </c>
      <c r="F9" s="2">
        <v>3.28</v>
      </c>
      <c r="G9" s="2">
        <v>3.31</v>
      </c>
      <c r="H9" s="8">
        <v>3.3029999999999999</v>
      </c>
    </row>
    <row r="10" spans="2:8" ht="18" thickBot="1">
      <c r="B10" s="10" t="s">
        <v>7</v>
      </c>
      <c r="C10" s="11" t="s">
        <v>1</v>
      </c>
      <c r="D10" s="11" t="s">
        <v>1</v>
      </c>
      <c r="E10" s="11" t="s">
        <v>1</v>
      </c>
      <c r="F10" s="11" t="s">
        <v>1</v>
      </c>
      <c r="G10" s="11" t="s">
        <v>1</v>
      </c>
      <c r="H10" s="1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31"/>
  <sheetViews>
    <sheetView tabSelected="1" topLeftCell="A16" workbookViewId="0">
      <selection activeCell="R25" sqref="R25"/>
    </sheetView>
  </sheetViews>
  <sheetFormatPr defaultRowHeight="17.399999999999999"/>
  <cols>
    <col min="1" max="2" width="6.59765625" customWidth="1"/>
    <col min="3" max="4" width="9.19921875" customWidth="1"/>
    <col min="5" max="5" width="9.5" bestFit="1" customWidth="1"/>
    <col min="6" max="6" width="6.59765625" customWidth="1"/>
  </cols>
  <sheetData>
    <row r="3" spans="2:17" ht="18" thickBot="1">
      <c r="B3" s="1" t="s">
        <v>9</v>
      </c>
      <c r="C3" s="1"/>
      <c r="D3" s="1"/>
    </row>
    <row r="4" spans="2:17" s="18" customFormat="1">
      <c r="C4" s="46"/>
      <c r="D4" s="47"/>
      <c r="E4" s="47"/>
      <c r="F4" s="47"/>
      <c r="G4" s="47"/>
      <c r="H4" s="47"/>
      <c r="I4" s="47"/>
      <c r="J4" s="47"/>
      <c r="K4" s="47"/>
      <c r="L4" s="26" t="s">
        <v>13</v>
      </c>
      <c r="M4" s="26"/>
      <c r="N4" s="26" t="s">
        <v>19</v>
      </c>
      <c r="O4" s="26"/>
      <c r="P4" s="48"/>
    </row>
    <row r="5" spans="2:17" s="18" customFormat="1" ht="18" thickBot="1">
      <c r="C5" s="49"/>
      <c r="D5" s="28" t="s">
        <v>21</v>
      </c>
      <c r="E5" s="27" t="s">
        <v>16</v>
      </c>
      <c r="F5" s="28" t="s">
        <v>11</v>
      </c>
      <c r="G5" s="28" t="s">
        <v>12</v>
      </c>
      <c r="H5" s="28" t="s">
        <v>10</v>
      </c>
      <c r="I5" s="27" t="s">
        <v>14</v>
      </c>
      <c r="J5" s="27" t="s">
        <v>15</v>
      </c>
      <c r="K5" s="27" t="s">
        <v>18</v>
      </c>
      <c r="L5" s="27" t="s">
        <v>23</v>
      </c>
      <c r="M5" s="27" t="s">
        <v>24</v>
      </c>
      <c r="N5" s="27" t="s">
        <v>23</v>
      </c>
      <c r="O5" s="27" t="s">
        <v>24</v>
      </c>
      <c r="P5" s="29" t="s">
        <v>25</v>
      </c>
    </row>
    <row r="6" spans="2:17">
      <c r="C6" s="15" t="s">
        <v>20</v>
      </c>
      <c r="D6" s="36"/>
      <c r="E6" s="37">
        <v>0.6</v>
      </c>
      <c r="F6" s="17">
        <v>470</v>
      </c>
      <c r="G6" s="17">
        <v>47</v>
      </c>
      <c r="H6" s="37">
        <f>1+F6/G6</f>
        <v>11</v>
      </c>
      <c r="I6" s="17">
        <v>51</v>
      </c>
      <c r="J6" s="17" t="s">
        <v>17</v>
      </c>
      <c r="K6" s="17">
        <v>51</v>
      </c>
      <c r="L6" s="16">
        <f>E6*H6</f>
        <v>6.6</v>
      </c>
      <c r="M6" s="13"/>
      <c r="N6" s="16">
        <f>L6*K6/(I6+K6)</f>
        <v>3.3</v>
      </c>
      <c r="O6" s="13"/>
      <c r="P6" s="30">
        <f>N6*N6/K6</f>
        <v>0.21352941176470586</v>
      </c>
    </row>
    <row r="7" spans="2:17">
      <c r="C7" s="31"/>
      <c r="D7" s="38">
        <v>0.6</v>
      </c>
      <c r="E7" s="39">
        <v>0.4</v>
      </c>
      <c r="F7" s="21">
        <v>470</v>
      </c>
      <c r="G7" s="21">
        <v>47</v>
      </c>
      <c r="H7" s="39">
        <f>1+F7/G7</f>
        <v>11</v>
      </c>
      <c r="I7" s="21">
        <v>51</v>
      </c>
      <c r="J7" s="21">
        <v>51</v>
      </c>
      <c r="K7" s="21">
        <v>51</v>
      </c>
      <c r="L7" s="22">
        <f>E7*H7</f>
        <v>4.4000000000000004</v>
      </c>
      <c r="M7" s="2"/>
      <c r="N7" s="22">
        <v>0.7</v>
      </c>
      <c r="O7" s="2"/>
      <c r="P7" s="9">
        <f>N7*N7/K7</f>
        <v>9.6078431372549015E-3</v>
      </c>
    </row>
    <row r="8" spans="2:17">
      <c r="C8" s="7"/>
      <c r="D8" s="38">
        <v>0.6</v>
      </c>
      <c r="E8" s="39">
        <v>0.4</v>
      </c>
      <c r="F8" s="21">
        <v>470</v>
      </c>
      <c r="G8" s="21">
        <v>47</v>
      </c>
      <c r="H8" s="39">
        <f>1+F8/G8</f>
        <v>11</v>
      </c>
      <c r="I8" s="21">
        <v>51</v>
      </c>
      <c r="J8" s="21" t="s">
        <v>17</v>
      </c>
      <c r="K8" s="21">
        <v>51</v>
      </c>
      <c r="L8" s="22">
        <f>E8*H8</f>
        <v>4.4000000000000004</v>
      </c>
      <c r="M8" s="2">
        <v>2.1</v>
      </c>
      <c r="N8" s="22">
        <f>M8*K8/(I8+K8)</f>
        <v>1.05</v>
      </c>
      <c r="O8" s="2">
        <v>0.88</v>
      </c>
      <c r="P8" s="9">
        <f>N8*N8/K8</f>
        <v>2.161764705882353E-2</v>
      </c>
    </row>
    <row r="9" spans="2:17">
      <c r="C9" s="31"/>
      <c r="D9" s="38">
        <v>0.9</v>
      </c>
      <c r="E9" s="39">
        <v>0.57999999999999996</v>
      </c>
      <c r="F9" s="21">
        <v>470</v>
      </c>
      <c r="G9" s="21">
        <v>47</v>
      </c>
      <c r="H9" s="39">
        <f>1+F9/G9</f>
        <v>11</v>
      </c>
      <c r="I9" s="21">
        <v>51</v>
      </c>
      <c r="J9" s="21" t="s">
        <v>17</v>
      </c>
      <c r="K9" s="21">
        <v>51</v>
      </c>
      <c r="L9" s="24">
        <f>E9*H9</f>
        <v>6.38</v>
      </c>
      <c r="M9" s="2">
        <v>2.9</v>
      </c>
      <c r="N9" s="22">
        <f>M9*K9/(I9+K9)</f>
        <v>1.45</v>
      </c>
      <c r="O9" s="2">
        <v>1.2</v>
      </c>
      <c r="P9" s="9">
        <f>O9*O9/K9</f>
        <v>2.8235294117647056E-2</v>
      </c>
    </row>
    <row r="10" spans="2:17">
      <c r="C10" s="31"/>
      <c r="D10" s="38">
        <v>0.9</v>
      </c>
      <c r="E10" s="39">
        <v>0.57999999999999996</v>
      </c>
      <c r="F10" s="21">
        <v>1000</v>
      </c>
      <c r="G10" s="21">
        <v>47</v>
      </c>
      <c r="H10" s="40">
        <f>1+F10/G10</f>
        <v>22.276595744680851</v>
      </c>
      <c r="I10" s="21" t="s">
        <v>22</v>
      </c>
      <c r="J10" s="21"/>
      <c r="K10" s="21"/>
      <c r="L10" s="24">
        <f>E10*H10</f>
        <v>12.920425531914892</v>
      </c>
      <c r="M10" s="2">
        <v>2.8</v>
      </c>
      <c r="N10" s="22"/>
      <c r="O10" s="2"/>
      <c r="P10" s="8"/>
    </row>
    <row r="11" spans="2:17">
      <c r="C11" s="7"/>
      <c r="D11" s="38">
        <v>0.9</v>
      </c>
      <c r="E11" s="39">
        <v>0.57999999999999996</v>
      </c>
      <c r="F11" s="25">
        <v>200</v>
      </c>
      <c r="G11" s="25">
        <v>47</v>
      </c>
      <c r="H11" s="41">
        <f>1+F11/G11</f>
        <v>5.2553191489361701</v>
      </c>
      <c r="I11" s="21">
        <v>51</v>
      </c>
      <c r="J11" s="21" t="s">
        <v>17</v>
      </c>
      <c r="K11" s="21">
        <v>51</v>
      </c>
      <c r="L11" s="24">
        <f>E11*H11</f>
        <v>3.0480851063829784</v>
      </c>
      <c r="M11" s="21">
        <v>2.4</v>
      </c>
      <c r="N11" s="22">
        <f>M11*K11/(I11+K11)</f>
        <v>1.2</v>
      </c>
      <c r="O11" s="2">
        <v>1.04</v>
      </c>
      <c r="P11" s="9">
        <f>O11*O11/K11</f>
        <v>2.1207843137254906E-2</v>
      </c>
    </row>
    <row r="12" spans="2:17">
      <c r="C12" s="7"/>
      <c r="D12" s="38">
        <v>0.9</v>
      </c>
      <c r="E12" s="39">
        <v>0.57999999999999996</v>
      </c>
      <c r="F12" s="25">
        <v>200</v>
      </c>
      <c r="G12" s="25">
        <v>47</v>
      </c>
      <c r="H12" s="41">
        <f>1+F12/G12</f>
        <v>5.2553191489361701</v>
      </c>
      <c r="I12" s="21">
        <v>51</v>
      </c>
      <c r="J12" s="21" t="s">
        <v>17</v>
      </c>
      <c r="K12" s="21" t="s">
        <v>17</v>
      </c>
      <c r="L12" s="24">
        <f>E12*H12</f>
        <v>3.0480851063829784</v>
      </c>
      <c r="M12" s="21">
        <v>2.64</v>
      </c>
      <c r="N12" s="22"/>
      <c r="O12" s="2"/>
      <c r="P12" s="8"/>
    </row>
    <row r="13" spans="2:17">
      <c r="C13" s="7"/>
      <c r="D13" s="38">
        <v>0.9</v>
      </c>
      <c r="E13" s="39">
        <v>0.57999999999999996</v>
      </c>
      <c r="F13" s="25">
        <v>200</v>
      </c>
      <c r="G13" s="25">
        <v>47</v>
      </c>
      <c r="H13" s="41">
        <f>1+F13/G13</f>
        <v>5.2553191489361701</v>
      </c>
      <c r="I13" s="21">
        <v>0</v>
      </c>
      <c r="J13" s="21" t="s">
        <v>17</v>
      </c>
      <c r="K13" s="21">
        <v>51</v>
      </c>
      <c r="L13" s="24">
        <f>E13*H13</f>
        <v>3.0480851063829784</v>
      </c>
      <c r="M13" s="21">
        <v>2.8</v>
      </c>
      <c r="N13" s="22">
        <f>M13*K13/(I13+K13)</f>
        <v>2.8</v>
      </c>
      <c r="O13" s="2">
        <v>3</v>
      </c>
      <c r="P13" s="9">
        <f>O13*O13/K13</f>
        <v>0.17647058823529413</v>
      </c>
    </row>
    <row r="14" spans="2:17">
      <c r="C14" s="7"/>
      <c r="D14" s="38">
        <v>0.9</v>
      </c>
      <c r="E14" s="39">
        <v>0.57999999999999996</v>
      </c>
      <c r="F14" s="21">
        <v>270</v>
      </c>
      <c r="G14" s="25">
        <v>47</v>
      </c>
      <c r="H14" s="41">
        <f>1+F14/G14</f>
        <v>6.7446808510638299</v>
      </c>
      <c r="I14" s="21">
        <v>0</v>
      </c>
      <c r="J14" s="21" t="s">
        <v>17</v>
      </c>
      <c r="K14" s="21">
        <v>51</v>
      </c>
      <c r="L14" s="24">
        <f>E14*H14</f>
        <v>3.9119148936170212</v>
      </c>
      <c r="M14" s="21">
        <v>3.04</v>
      </c>
      <c r="N14" s="22">
        <f>M14*K14/(I14+K14)</f>
        <v>3.04</v>
      </c>
      <c r="O14" s="2">
        <v>3.32</v>
      </c>
      <c r="P14" s="9">
        <f>O14*O14/K14</f>
        <v>0.21612549019607841</v>
      </c>
    </row>
    <row r="15" spans="2:17">
      <c r="C15" s="32" t="s">
        <v>26</v>
      </c>
      <c r="D15" s="23">
        <v>0.9</v>
      </c>
      <c r="E15" s="22">
        <v>0.57999999999999996</v>
      </c>
      <c r="F15" s="22">
        <v>470</v>
      </c>
      <c r="G15" s="33">
        <v>47</v>
      </c>
      <c r="H15" s="34">
        <f>1+F15/G15</f>
        <v>11</v>
      </c>
      <c r="I15" s="22">
        <v>0</v>
      </c>
      <c r="J15" s="22" t="s">
        <v>17</v>
      </c>
      <c r="K15" s="22">
        <v>51</v>
      </c>
      <c r="L15" s="24">
        <f>E15*H15</f>
        <v>6.38</v>
      </c>
      <c r="M15" s="22">
        <v>3.3</v>
      </c>
      <c r="N15" s="22">
        <f>M15*K15/(I15+K15)</f>
        <v>3.3</v>
      </c>
      <c r="O15" s="22">
        <v>3.6</v>
      </c>
      <c r="P15" s="35">
        <f>O15*O15/K15</f>
        <v>0.25411764705882356</v>
      </c>
    </row>
    <row r="16" spans="2:17">
      <c r="C16" s="7"/>
      <c r="D16" s="42">
        <v>0.9</v>
      </c>
      <c r="E16" s="43">
        <v>0.57999999999999996</v>
      </c>
      <c r="F16" s="43">
        <v>470</v>
      </c>
      <c r="G16" s="43">
        <v>47</v>
      </c>
      <c r="H16" s="44">
        <f>1+F16/G16</f>
        <v>11</v>
      </c>
      <c r="I16" s="43">
        <v>0</v>
      </c>
      <c r="J16" s="43" t="s">
        <v>17</v>
      </c>
      <c r="K16" s="43" t="s">
        <v>17</v>
      </c>
      <c r="L16" s="44">
        <f>E16*H16</f>
        <v>6.38</v>
      </c>
      <c r="M16" s="43">
        <v>3.32</v>
      </c>
      <c r="N16" s="43"/>
      <c r="O16" s="43">
        <v>3.64</v>
      </c>
      <c r="P16" s="45"/>
      <c r="Q16" t="s">
        <v>27</v>
      </c>
    </row>
    <row r="17" spans="2:17" ht="18" thickBot="1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2:17">
      <c r="C18" t="s">
        <v>28</v>
      </c>
    </row>
    <row r="20" spans="2:17" ht="18" thickBot="1">
      <c r="B20" s="1" t="s">
        <v>29</v>
      </c>
    </row>
    <row r="21" spans="2:17" ht="18" thickBot="1">
      <c r="N21" s="56" t="s">
        <v>43</v>
      </c>
      <c r="O21" s="57"/>
    </row>
    <row r="22" spans="2:17" s="50" customFormat="1" ht="18" thickBot="1">
      <c r="C22" s="51" t="s">
        <v>30</v>
      </c>
      <c r="D22" s="20" t="s">
        <v>42</v>
      </c>
      <c r="E22" s="20" t="s">
        <v>31</v>
      </c>
      <c r="F22" s="20" t="s">
        <v>33</v>
      </c>
      <c r="G22" s="20" t="s">
        <v>34</v>
      </c>
      <c r="H22" s="20" t="s">
        <v>35</v>
      </c>
      <c r="I22" s="20" t="s">
        <v>36</v>
      </c>
      <c r="J22" s="20" t="s">
        <v>41</v>
      </c>
      <c r="K22" s="20" t="s">
        <v>37</v>
      </c>
      <c r="L22" s="20" t="s">
        <v>45</v>
      </c>
      <c r="M22" s="20" t="s">
        <v>40</v>
      </c>
      <c r="N22" s="19" t="s">
        <v>23</v>
      </c>
      <c r="O22" s="52" t="s">
        <v>24</v>
      </c>
      <c r="P22" s="55" t="s">
        <v>25</v>
      </c>
      <c r="Q22" s="50" t="s">
        <v>47</v>
      </c>
    </row>
    <row r="23" spans="2:17">
      <c r="C23" s="53" t="s">
        <v>26</v>
      </c>
      <c r="D23" s="13">
        <v>51</v>
      </c>
      <c r="E23" s="13" t="s">
        <v>32</v>
      </c>
      <c r="F23" s="13" t="s">
        <v>39</v>
      </c>
      <c r="G23" s="13" t="s">
        <v>38</v>
      </c>
      <c r="H23" s="13">
        <v>680</v>
      </c>
      <c r="I23" s="13">
        <v>680</v>
      </c>
      <c r="J23" s="54">
        <f>1+H23/I23</f>
        <v>2</v>
      </c>
      <c r="K23" s="13" t="s">
        <v>32</v>
      </c>
      <c r="L23" s="13" t="s">
        <v>44</v>
      </c>
      <c r="M23" s="13">
        <v>2.2000000000000002</v>
      </c>
      <c r="N23" s="13">
        <f>M23*J23</f>
        <v>4.4000000000000004</v>
      </c>
      <c r="O23" s="13">
        <v>4.4000000000000004</v>
      </c>
      <c r="P23" s="14"/>
    </row>
    <row r="24" spans="2:17">
      <c r="C24" s="7"/>
      <c r="D24" s="2" t="s">
        <v>46</v>
      </c>
      <c r="E24" s="2" t="s">
        <v>32</v>
      </c>
      <c r="F24" s="2" t="s">
        <v>39</v>
      </c>
      <c r="G24" s="2" t="s">
        <v>38</v>
      </c>
      <c r="H24" s="2">
        <v>680</v>
      </c>
      <c r="I24" s="2">
        <v>680</v>
      </c>
      <c r="J24" s="41">
        <f>1+H24/I24</f>
        <v>2</v>
      </c>
      <c r="K24" s="2" t="s">
        <v>32</v>
      </c>
      <c r="L24" s="2" t="s">
        <v>44</v>
      </c>
      <c r="M24" s="2">
        <v>3.3</v>
      </c>
      <c r="N24" s="2">
        <f>M24*J24</f>
        <v>6.6</v>
      </c>
      <c r="O24" s="2">
        <v>7.4</v>
      </c>
      <c r="P24" s="8"/>
    </row>
    <row r="25" spans="2:17">
      <c r="C25" s="7"/>
      <c r="D25" s="2" t="s">
        <v>46</v>
      </c>
      <c r="E25" s="2" t="s">
        <v>32</v>
      </c>
      <c r="F25" s="2" t="s">
        <v>39</v>
      </c>
      <c r="G25" s="2" t="s">
        <v>38</v>
      </c>
      <c r="H25" s="2">
        <v>680</v>
      </c>
      <c r="I25" s="2">
        <v>680</v>
      </c>
      <c r="J25" s="41">
        <f>1+H25/I25</f>
        <v>2</v>
      </c>
      <c r="K25" s="2" t="s">
        <v>32</v>
      </c>
      <c r="L25" s="2">
        <v>51</v>
      </c>
      <c r="M25" s="2">
        <v>3.36</v>
      </c>
      <c r="N25" s="2">
        <f>M25*J25</f>
        <v>6.72</v>
      </c>
      <c r="O25" s="2">
        <v>7.68</v>
      </c>
      <c r="P25" s="9">
        <f>O25*O25/L25</f>
        <v>1.1565176470588234</v>
      </c>
      <c r="Q25">
        <f>P25/O25</f>
        <v>0.15058823529411763</v>
      </c>
    </row>
    <row r="26" spans="2:17"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8"/>
    </row>
    <row r="27" spans="2:17"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8"/>
    </row>
    <row r="28" spans="2:17"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8"/>
    </row>
    <row r="29" spans="2:17"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8"/>
    </row>
    <row r="30" spans="2:17"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8"/>
    </row>
    <row r="31" spans="2:17" ht="18" thickBot="1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</sheetData>
  <mergeCells count="3">
    <mergeCell ref="L4:M4"/>
    <mergeCell ref="N4:O4"/>
    <mergeCell ref="N21:O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</vt:lpstr>
      <vt:lpstr>RF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2020-02-08T07:08:18Z</dcterms:modified>
</cp:coreProperties>
</file>