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C305852-6B0F-4EC6-8D65-E2BC0306C5B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DC" sheetId="4" r:id="rId1"/>
    <sheet name="TEMP_Sensor" sheetId="5" r:id="rId2"/>
    <sheet name="Operation MODE" sheetId="6" r:id="rId3"/>
    <sheet name="FW Function" sheetId="3" r:id="rId4"/>
    <sheet name="Sheet1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6" i="4" l="1"/>
  <c r="F98" i="4"/>
  <c r="F97" i="4"/>
  <c r="F96" i="4"/>
  <c r="F95" i="4"/>
  <c r="F94" i="4"/>
  <c r="F93" i="4"/>
  <c r="F92" i="4"/>
  <c r="F91" i="4"/>
  <c r="F90" i="4"/>
  <c r="F89" i="4"/>
  <c r="F88" i="4"/>
  <c r="F87" i="4"/>
  <c r="F67" i="4"/>
  <c r="E77" i="4"/>
  <c r="E76" i="4"/>
  <c r="E75" i="4"/>
  <c r="E74" i="4"/>
  <c r="E73" i="4"/>
  <c r="F73" i="4" s="1"/>
  <c r="E72" i="4"/>
  <c r="F72" i="4" s="1"/>
  <c r="E71" i="4"/>
  <c r="E70" i="4"/>
  <c r="F70" i="4" s="1"/>
  <c r="E69" i="4"/>
  <c r="F69" i="4" s="1"/>
  <c r="E68" i="4"/>
  <c r="F68" i="4" s="1"/>
  <c r="E62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98" i="4"/>
  <c r="E97" i="4"/>
  <c r="E96" i="4"/>
  <c r="E95" i="4"/>
  <c r="E94" i="4"/>
  <c r="E93" i="4"/>
  <c r="E92" i="4"/>
  <c r="E91" i="4"/>
  <c r="G91" i="4" s="1"/>
  <c r="I91" i="4" s="1"/>
  <c r="K91" i="4" s="1"/>
  <c r="M91" i="4" s="1"/>
  <c r="O91" i="4" s="1"/>
  <c r="E90" i="4"/>
  <c r="E89" i="4"/>
  <c r="E88" i="4"/>
  <c r="E87" i="4"/>
  <c r="E86" i="4"/>
  <c r="E50" i="4"/>
  <c r="F50" i="4" s="1"/>
  <c r="H50" i="4" s="1"/>
  <c r="J50" i="4" s="1"/>
  <c r="E49" i="4"/>
  <c r="F49" i="4" s="1"/>
  <c r="H49" i="4" s="1"/>
  <c r="J49" i="4" s="1"/>
  <c r="E48" i="4"/>
  <c r="F48" i="4" s="1"/>
  <c r="H48" i="4" s="1"/>
  <c r="J48" i="4" s="1"/>
  <c r="E47" i="4"/>
  <c r="F47" i="4" s="1"/>
  <c r="H47" i="4" s="1"/>
  <c r="J47" i="4" s="1"/>
  <c r="E46" i="4"/>
  <c r="F46" i="4" s="1"/>
  <c r="E45" i="4"/>
  <c r="F45" i="4" s="1"/>
  <c r="H45" i="4" s="1"/>
  <c r="J45" i="4" s="1"/>
  <c r="E44" i="4"/>
  <c r="F44" i="4" s="1"/>
  <c r="H44" i="4" s="1"/>
  <c r="J44" i="4" s="1"/>
  <c r="E41" i="4"/>
  <c r="F41" i="4" s="1"/>
  <c r="H41" i="4" s="1"/>
  <c r="J41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52" i="4"/>
  <c r="F52" i="4" s="1"/>
  <c r="H52" i="4" s="1"/>
  <c r="J52" i="4" s="1"/>
  <c r="E51" i="4"/>
  <c r="F51" i="4" s="1"/>
  <c r="H51" i="4" s="1"/>
  <c r="J51" i="4" s="1"/>
  <c r="E43" i="4"/>
  <c r="F43" i="4" s="1"/>
  <c r="H43" i="4" s="1"/>
  <c r="J43" i="4" s="1"/>
  <c r="E42" i="4"/>
  <c r="F42" i="4" s="1"/>
  <c r="H42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74" i="4"/>
  <c r="G174" i="4" s="1"/>
  <c r="I174" i="4" s="1"/>
  <c r="E173" i="4"/>
  <c r="G173" i="4" s="1"/>
  <c r="I173" i="4" s="1"/>
  <c r="E172" i="4"/>
  <c r="G172" i="4" s="1"/>
  <c r="I172" i="4" s="1"/>
  <c r="E171" i="4"/>
  <c r="G171" i="4" s="1"/>
  <c r="I171" i="4" s="1"/>
  <c r="E170" i="4"/>
  <c r="G170" i="4" s="1"/>
  <c r="I170" i="4" s="1"/>
  <c r="E169" i="4"/>
  <c r="G169" i="4" s="1"/>
  <c r="I169" i="4" s="1"/>
  <c r="E168" i="4"/>
  <c r="G168" i="4" s="1"/>
  <c r="I168" i="4" s="1"/>
  <c r="E167" i="4"/>
  <c r="G167" i="4" s="1"/>
  <c r="I167" i="4" s="1"/>
  <c r="E166" i="4"/>
  <c r="G166" i="4" s="1"/>
  <c r="I166" i="4" s="1"/>
  <c r="E165" i="4"/>
  <c r="G165" i="4" s="1"/>
  <c r="I165" i="4" s="1"/>
  <c r="E164" i="4"/>
  <c r="G164" i="4" s="1"/>
  <c r="I164" i="4" s="1"/>
  <c r="E163" i="4"/>
  <c r="G163" i="4" s="1"/>
  <c r="I163" i="4" s="1"/>
  <c r="E162" i="4"/>
  <c r="G162" i="4" s="1"/>
  <c r="I162" i="4" s="1"/>
  <c r="E161" i="4"/>
  <c r="G161" i="4" s="1"/>
  <c r="I161" i="4" s="1"/>
  <c r="E160" i="4"/>
  <c r="G160" i="4" s="1"/>
  <c r="I160" i="4" s="1"/>
  <c r="E159" i="4"/>
  <c r="G159" i="4" s="1"/>
  <c r="I159" i="4" s="1"/>
  <c r="E158" i="4"/>
  <c r="G158" i="4" s="1"/>
  <c r="I158" i="4" s="1"/>
  <c r="F150" i="4"/>
  <c r="G150" i="4" s="1"/>
  <c r="F149" i="4"/>
  <c r="G149" i="4" s="1"/>
  <c r="F148" i="4"/>
  <c r="G148" i="4" s="1"/>
  <c r="F147" i="4"/>
  <c r="G147" i="4" s="1"/>
  <c r="F146" i="4"/>
  <c r="G146" i="4" s="1"/>
  <c r="F145" i="4"/>
  <c r="G145" i="4" s="1"/>
  <c r="F144" i="4"/>
  <c r="G144" i="4" s="1"/>
  <c r="F143" i="4"/>
  <c r="G143" i="4" s="1"/>
  <c r="F142" i="4"/>
  <c r="G142" i="4" s="1"/>
  <c r="F141" i="4"/>
  <c r="G141" i="4" s="1"/>
  <c r="F140" i="4"/>
  <c r="G140" i="4" s="1"/>
  <c r="F139" i="4"/>
  <c r="G139" i="4" s="1"/>
  <c r="F138" i="4"/>
  <c r="G138" i="4" s="1"/>
  <c r="F137" i="4"/>
  <c r="G137" i="4" s="1"/>
  <c r="F136" i="4"/>
  <c r="G136" i="4" s="1"/>
  <c r="J131" i="4"/>
  <c r="H131" i="4"/>
  <c r="J130" i="4"/>
  <c r="H130" i="4"/>
  <c r="J129" i="4"/>
  <c r="H129" i="4"/>
  <c r="J128" i="4"/>
  <c r="H128" i="4"/>
  <c r="J127" i="4"/>
  <c r="H127" i="4"/>
  <c r="P122" i="4"/>
  <c r="R122" i="4" s="1"/>
  <c r="T122" i="4" s="1"/>
  <c r="E122" i="4"/>
  <c r="G122" i="4" s="1"/>
  <c r="I122" i="4" s="1"/>
  <c r="K122" i="4" s="1"/>
  <c r="P121" i="4"/>
  <c r="R121" i="4" s="1"/>
  <c r="T121" i="4" s="1"/>
  <c r="E121" i="4"/>
  <c r="G121" i="4" s="1"/>
  <c r="I121" i="4" s="1"/>
  <c r="K121" i="4" s="1"/>
  <c r="P120" i="4"/>
  <c r="R120" i="4" s="1"/>
  <c r="T120" i="4" s="1"/>
  <c r="E120" i="4"/>
  <c r="G120" i="4" s="1"/>
  <c r="I120" i="4" s="1"/>
  <c r="K120" i="4" s="1"/>
  <c r="P119" i="4"/>
  <c r="R119" i="4" s="1"/>
  <c r="T119" i="4" s="1"/>
  <c r="E119" i="4"/>
  <c r="G119" i="4" s="1"/>
  <c r="I119" i="4" s="1"/>
  <c r="K119" i="4" s="1"/>
  <c r="P118" i="4"/>
  <c r="R118" i="4" s="1"/>
  <c r="T118" i="4" s="1"/>
  <c r="E118" i="4"/>
  <c r="G118" i="4" s="1"/>
  <c r="I118" i="4" s="1"/>
  <c r="K118" i="4" s="1"/>
  <c r="P117" i="4"/>
  <c r="R117" i="4" s="1"/>
  <c r="T117" i="4" s="1"/>
  <c r="E117" i="4"/>
  <c r="G117" i="4" s="1"/>
  <c r="I117" i="4" s="1"/>
  <c r="K117" i="4" s="1"/>
  <c r="P116" i="4"/>
  <c r="R116" i="4" s="1"/>
  <c r="T116" i="4" s="1"/>
  <c r="E116" i="4"/>
  <c r="G116" i="4" s="1"/>
  <c r="I116" i="4" s="1"/>
  <c r="K116" i="4" s="1"/>
  <c r="P115" i="4"/>
  <c r="R115" i="4" s="1"/>
  <c r="T115" i="4" s="1"/>
  <c r="E115" i="4"/>
  <c r="G115" i="4" s="1"/>
  <c r="I115" i="4" s="1"/>
  <c r="K115" i="4" s="1"/>
  <c r="P114" i="4"/>
  <c r="R114" i="4" s="1"/>
  <c r="T114" i="4" s="1"/>
  <c r="E114" i="4"/>
  <c r="G114" i="4" s="1"/>
  <c r="I114" i="4" s="1"/>
  <c r="K114" i="4" s="1"/>
  <c r="P113" i="4"/>
  <c r="R113" i="4" s="1"/>
  <c r="T113" i="4" s="1"/>
  <c r="E113" i="4"/>
  <c r="G113" i="4" s="1"/>
  <c r="I113" i="4" s="1"/>
  <c r="K113" i="4" s="1"/>
  <c r="P112" i="4"/>
  <c r="R112" i="4" s="1"/>
  <c r="T112" i="4" s="1"/>
  <c r="E112" i="4"/>
  <c r="G112" i="4" s="1"/>
  <c r="I112" i="4" s="1"/>
  <c r="K112" i="4" s="1"/>
  <c r="P111" i="4"/>
  <c r="R111" i="4" s="1"/>
  <c r="T111" i="4" s="1"/>
  <c r="E111" i="4"/>
  <c r="G111" i="4" s="1"/>
  <c r="I111" i="4" s="1"/>
  <c r="K111" i="4" s="1"/>
  <c r="P110" i="4"/>
  <c r="R110" i="4" s="1"/>
  <c r="T110" i="4" s="1"/>
  <c r="E110" i="4"/>
  <c r="G110" i="4" s="1"/>
  <c r="I110" i="4" s="1"/>
  <c r="K110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F75" i="4"/>
  <c r="H75" i="4" s="1"/>
  <c r="J75" i="4" s="1"/>
  <c r="L75" i="4" s="1"/>
  <c r="N75" i="4" s="1"/>
  <c r="F74" i="4"/>
  <c r="H74" i="4" s="1"/>
  <c r="J74" i="4" s="1"/>
  <c r="L74" i="4" s="1"/>
  <c r="N74" i="4" s="1"/>
  <c r="H73" i="4"/>
  <c r="J73" i="4" s="1"/>
  <c r="L73" i="4" s="1"/>
  <c r="N73" i="4" s="1"/>
  <c r="H72" i="4"/>
  <c r="J72" i="4" s="1"/>
  <c r="L72" i="4" s="1"/>
  <c r="N72" i="4" s="1"/>
  <c r="F71" i="4"/>
  <c r="H71" i="4" s="1"/>
  <c r="J71" i="4" s="1"/>
  <c r="L71" i="4" s="1"/>
  <c r="N71" i="4" s="1"/>
  <c r="H70" i="4"/>
  <c r="J70" i="4" s="1"/>
  <c r="L70" i="4" s="1"/>
  <c r="N70" i="4" s="1"/>
  <c r="H69" i="4"/>
  <c r="J69" i="4" s="1"/>
  <c r="L69" i="4" s="1"/>
  <c r="N69" i="4" s="1"/>
  <c r="H68" i="4"/>
  <c r="J68" i="4" s="1"/>
  <c r="L68" i="4" s="1"/>
  <c r="N68" i="4" s="1"/>
  <c r="H67" i="4"/>
  <c r="J67" i="4" l="1"/>
  <c r="L67" i="4" s="1"/>
  <c r="N67" i="4" s="1"/>
  <c r="J21" i="5"/>
  <c r="L21" i="5" s="1"/>
  <c r="N21" i="5" s="1"/>
  <c r="H21" i="5"/>
  <c r="J29" i="5"/>
  <c r="L29" i="5" s="1"/>
  <c r="N29" i="5" s="1"/>
  <c r="H29" i="5"/>
  <c r="J37" i="5"/>
  <c r="L37" i="5" s="1"/>
  <c r="N37" i="5" s="1"/>
  <c r="H37" i="5"/>
  <c r="J22" i="5"/>
  <c r="L22" i="5" s="1"/>
  <c r="N22" i="5" s="1"/>
  <c r="H22" i="5"/>
  <c r="J38" i="5"/>
  <c r="L38" i="5" s="1"/>
  <c r="N38" i="5" s="1"/>
  <c r="H38" i="5"/>
  <c r="H20" i="5"/>
  <c r="J20" i="5"/>
  <c r="L20" i="5" s="1"/>
  <c r="N20" i="5" s="1"/>
  <c r="J30" i="5"/>
  <c r="L30" i="5" s="1"/>
  <c r="N30" i="5" s="1"/>
  <c r="H30" i="5"/>
  <c r="J23" i="5"/>
  <c r="L23" i="5" s="1"/>
  <c r="N23" i="5" s="1"/>
  <c r="H23" i="5"/>
  <c r="J31" i="5"/>
  <c r="L31" i="5" s="1"/>
  <c r="N31" i="5" s="1"/>
  <c r="H31" i="5"/>
  <c r="J39" i="5"/>
  <c r="L39" i="5" s="1"/>
  <c r="N39" i="5" s="1"/>
  <c r="H39" i="5"/>
  <c r="J28" i="5"/>
  <c r="L28" i="5" s="1"/>
  <c r="N28" i="5" s="1"/>
  <c r="H28" i="5"/>
  <c r="J24" i="5"/>
  <c r="L24" i="5" s="1"/>
  <c r="N24" i="5" s="1"/>
  <c r="H24" i="5"/>
  <c r="J32" i="5"/>
  <c r="L32" i="5" s="1"/>
  <c r="N32" i="5" s="1"/>
  <c r="H32" i="5"/>
  <c r="J40" i="5"/>
  <c r="L40" i="5" s="1"/>
  <c r="N40" i="5" s="1"/>
  <c r="H40" i="5"/>
  <c r="J17" i="5"/>
  <c r="L17" i="5" s="1"/>
  <c r="N17" i="5" s="1"/>
  <c r="H17" i="5"/>
  <c r="J33" i="5"/>
  <c r="L33" i="5" s="1"/>
  <c r="N33" i="5" s="1"/>
  <c r="H33" i="5"/>
  <c r="J41" i="5"/>
  <c r="L41" i="5" s="1"/>
  <c r="N41" i="5" s="1"/>
  <c r="H41" i="5"/>
  <c r="J36" i="5"/>
  <c r="L36" i="5" s="1"/>
  <c r="N36" i="5" s="1"/>
  <c r="H36" i="5"/>
  <c r="J25" i="5"/>
  <c r="L25" i="5" s="1"/>
  <c r="N25" i="5" s="1"/>
  <c r="H25" i="5"/>
  <c r="J18" i="5"/>
  <c r="L18" i="5" s="1"/>
  <c r="N18" i="5" s="1"/>
  <c r="H18" i="5"/>
  <c r="J26" i="5"/>
  <c r="L26" i="5" s="1"/>
  <c r="N26" i="5" s="1"/>
  <c r="H26" i="5"/>
  <c r="J34" i="5"/>
  <c r="L34" i="5" s="1"/>
  <c r="N34" i="5" s="1"/>
  <c r="H34" i="5"/>
  <c r="J42" i="5"/>
  <c r="L42" i="5" s="1"/>
  <c r="N42" i="5" s="1"/>
  <c r="H42" i="5"/>
  <c r="H16" i="5"/>
  <c r="J16" i="5"/>
  <c r="L16" i="5" s="1"/>
  <c r="N16" i="5" s="1"/>
  <c r="J19" i="5"/>
  <c r="L19" i="5" s="1"/>
  <c r="N19" i="5" s="1"/>
  <c r="H19" i="5"/>
  <c r="J27" i="5"/>
  <c r="L27" i="5" s="1"/>
  <c r="N27" i="5" s="1"/>
  <c r="H27" i="5"/>
  <c r="J35" i="5"/>
  <c r="L35" i="5" s="1"/>
  <c r="N35" i="5" s="1"/>
  <c r="H35" i="5"/>
  <c r="J43" i="5"/>
  <c r="L43" i="5" s="1"/>
  <c r="N43" i="5" s="1"/>
  <c r="H43" i="5"/>
  <c r="G86" i="4"/>
  <c r="I86" i="4" s="1"/>
  <c r="K86" i="4" s="1"/>
  <c r="M86" i="4" s="1"/>
  <c r="O86" i="4" s="1"/>
  <c r="G92" i="4"/>
  <c r="I92" i="4" s="1"/>
  <c r="K92" i="4" s="1"/>
  <c r="M92" i="4" s="1"/>
  <c r="O92" i="4" s="1"/>
  <c r="G93" i="4"/>
  <c r="I93" i="4" s="1"/>
  <c r="K93" i="4" s="1"/>
  <c r="M93" i="4" s="1"/>
  <c r="O93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89" i="4"/>
  <c r="I89" i="4" s="1"/>
  <c r="K89" i="4" s="1"/>
  <c r="M89" i="4" s="1"/>
  <c r="O89" i="4" s="1"/>
  <c r="G97" i="4"/>
  <c r="I97" i="4" s="1"/>
  <c r="K97" i="4" s="1"/>
  <c r="M97" i="4" s="1"/>
  <c r="O97" i="4" s="1"/>
  <c r="G90" i="4"/>
  <c r="I90" i="4" s="1"/>
  <c r="K90" i="4" s="1"/>
  <c r="M90" i="4" s="1"/>
  <c r="O90" i="4" s="1"/>
  <c r="G98" i="4"/>
  <c r="I98" i="4" s="1"/>
  <c r="K98" i="4" s="1"/>
  <c r="M98" i="4" s="1"/>
  <c r="O98" i="4" s="1"/>
  <c r="G88" i="4"/>
  <c r="I88" i="4" s="1"/>
  <c r="K88" i="4" s="1"/>
  <c r="M88" i="4" s="1"/>
  <c r="O88" i="4" s="1"/>
  <c r="G87" i="4"/>
  <c r="I87" i="4" s="1"/>
  <c r="K87" i="4" s="1"/>
  <c r="M87" i="4" s="1"/>
  <c r="O87" i="4" s="1"/>
  <c r="H46" i="4"/>
  <c r="J46" i="4" s="1"/>
  <c r="J42" i="4"/>
</calcChain>
</file>

<file path=xl/sharedStrings.xml><?xml version="1.0" encoding="utf-8"?>
<sst xmlns="http://schemas.openxmlformats.org/spreadsheetml/2006/main" count="318" uniqueCount="234">
  <si>
    <t>VIN</t>
    <phoneticPr fontId="1" type="noConversion"/>
  </si>
  <si>
    <t>V</t>
    <phoneticPr fontId="1" type="noConversion"/>
  </si>
  <si>
    <t>R2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</si>
  <si>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</si>
  <si>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</si>
  <si>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</si>
  <si>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</si>
  <si>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</si>
  <si>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</si>
  <si>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</si>
  <si>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</si>
  <si>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</si>
  <si>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</si>
  <si>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</si>
  <si>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</si>
  <si>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t>R50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</si>
  <si>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</si>
  <si>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R51</t>
    <phoneticPr fontId="1" type="noConversion"/>
  </si>
  <si>
    <t>R52</t>
    <phoneticPr fontId="1" type="noConversion"/>
  </si>
  <si>
    <t>2) VDC_OUT</t>
    <phoneticPr fontId="1" type="noConversion"/>
  </si>
  <si>
    <t>3) PW_IS_CT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</si>
  <si>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</si>
  <si>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</si>
  <si>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</si>
  <si>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</si>
  <si>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</si>
  <si>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</si>
  <si>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</si>
  <si>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P</t>
    <phoneticPr fontId="1" type="noConversion"/>
  </si>
  <si>
    <t>4) FW_CT</t>
    <phoneticPr fontId="1" type="noConversion"/>
  </si>
  <si>
    <t>CT</t>
    <phoneticPr fontId="1" type="noConversion"/>
  </si>
  <si>
    <t>T2</t>
    <phoneticPr fontId="1" type="noConversion"/>
  </si>
  <si>
    <t>N1</t>
    <phoneticPr fontId="1" type="noConversion"/>
  </si>
  <si>
    <t>L1[uH]</t>
    <phoneticPr fontId="1" type="noConversion"/>
  </si>
  <si>
    <t>N2</t>
    <phoneticPr fontId="1" type="noConversion"/>
  </si>
  <si>
    <t>L2[uH]</t>
    <phoneticPr fontId="1" type="noConversion"/>
  </si>
  <si>
    <t>FLT PCB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</si>
  <si>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</si>
  <si>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</si>
  <si>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</si>
  <si>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</si>
  <si>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</si>
  <si>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</si>
  <si>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</si>
  <si>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8T</t>
    <phoneticPr fontId="1" type="noConversion"/>
  </si>
  <si>
    <t>6T</t>
    <phoneticPr fontId="1" type="noConversion"/>
  </si>
  <si>
    <t>4T</t>
    <phoneticPr fontId="1" type="noConversion"/>
  </si>
  <si>
    <t>12T</t>
    <phoneticPr fontId="1" type="noConversion"/>
  </si>
  <si>
    <t>10T</t>
    <phoneticPr fontId="1" type="noConversion"/>
  </si>
  <si>
    <t>Vpp</t>
    <phoneticPr fontId="1" type="noConversion"/>
  </si>
  <si>
    <t>Vrms</t>
    <phoneticPr fontId="1" type="noConversion"/>
  </si>
  <si>
    <t>R</t>
    <phoneticPr fontId="1" type="noConversion"/>
  </si>
  <si>
    <t>V_fw</t>
    <phoneticPr fontId="1" type="noConversion"/>
  </si>
  <si>
    <t>Delay</t>
    <phoneticPr fontId="1" type="noConversion"/>
  </si>
  <si>
    <t>5) WATER_LVx_AD</t>
    <phoneticPr fontId="1" type="noConversion"/>
  </si>
  <si>
    <r>
      <t>R_water
[M</t>
    </r>
    <r>
      <rPr>
        <b/>
        <sz val="11"/>
        <color theme="1"/>
        <rFont val="맑은 고딕"/>
        <family val="3"/>
        <charset val="129"/>
      </rPr>
      <t>Ω</t>
    </r>
    <r>
      <rPr>
        <b/>
        <sz val="9.35"/>
        <color theme="1"/>
        <rFont val="맑은 고딕"/>
        <family val="3"/>
        <charset val="129"/>
      </rPr>
      <t>]</t>
    </r>
    <phoneticPr fontId="1" type="noConversion"/>
  </si>
  <si>
    <t>R101</t>
    <phoneticPr fontId="1" type="noConversion"/>
  </si>
  <si>
    <t>R103</t>
    <phoneticPr fontId="1" type="noConversion"/>
  </si>
  <si>
    <t>R102</t>
    <phoneticPr fontId="1" type="noConversion"/>
  </si>
  <si>
    <t>IN48V</t>
    <phoneticPr fontId="1" type="noConversion"/>
  </si>
  <si>
    <t>VDC_IN</t>
    <phoneticPr fontId="1" type="noConversion"/>
  </si>
  <si>
    <t>R5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</si>
  <si>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</si>
  <si>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</si>
  <si>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</si>
  <si>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</si>
  <si>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</si>
  <si>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</si>
  <si>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</si>
  <si>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</si>
  <si>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</si>
  <si>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</si>
  <si>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</si>
  <si>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R13</t>
    <phoneticPr fontId="1" type="noConversion"/>
  </si>
  <si>
    <t>R12</t>
    <phoneticPr fontId="1" type="noConversion"/>
  </si>
  <si>
    <t>R11</t>
    <phoneticPr fontId="1" type="noConversion"/>
  </si>
  <si>
    <t>R10</t>
    <phoneticPr fontId="1" type="noConversion"/>
  </si>
  <si>
    <t>Over OUTPUT Voltage : 56V 이상</t>
  </si>
  <si>
    <t>R72</t>
    <phoneticPr fontId="1" type="noConversion"/>
  </si>
  <si>
    <t>R73</t>
    <phoneticPr fontId="1" type="noConversion"/>
  </si>
  <si>
    <t>R74</t>
    <phoneticPr fontId="1" type="noConversion"/>
  </si>
  <si>
    <t>R75</t>
    <phoneticPr fontId="1" type="noConversion"/>
  </si>
  <si>
    <t>R93</t>
    <phoneticPr fontId="1" type="noConversion"/>
  </si>
  <si>
    <t>R56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</si>
  <si>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</si>
  <si>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</si>
  <si>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</si>
  <si>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</si>
  <si>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</si>
  <si>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</si>
  <si>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</si>
  <si>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</si>
  <si>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</si>
  <si>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</si>
  <si>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START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</si>
  <si>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</si>
  <si>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</si>
  <si>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</si>
  <si>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</si>
  <si>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</si>
  <si>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</si>
  <si>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</si>
  <si>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</si>
  <si>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</si>
  <si>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</si>
  <si>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</si>
  <si>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Communication Error</t>
    <phoneticPr fontId="1" type="noConversion"/>
  </si>
  <si>
    <t>PC와 통신 error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</si>
  <si>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</si>
  <si>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</si>
  <si>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</si>
  <si>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</si>
  <si>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</si>
  <si>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</si>
  <si>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</si>
  <si>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</si>
  <si>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</si>
  <si>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</si>
  <si>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</si>
  <si>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</si>
  <si>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</si>
  <si>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R95</t>
    <phoneticPr fontId="1" type="noConversion"/>
  </si>
  <si>
    <t>R96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</si>
  <si>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</si>
  <si>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</si>
  <si>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</si>
  <si>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</si>
  <si>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</si>
  <si>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</si>
  <si>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</si>
  <si>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</si>
  <si>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</si>
  <si>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</si>
  <si>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</si>
  <si>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</si>
  <si>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</si>
  <si>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</si>
  <si>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</si>
  <si>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</si>
  <si>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</si>
  <si>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POWER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</si>
  <si>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</si>
  <si>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</si>
  <si>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</si>
  <si>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</si>
  <si>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</si>
  <si>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</si>
  <si>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</si>
  <si>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</si>
  <si>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</si>
  <si>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</si>
  <si>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R97</t>
    <phoneticPr fontId="1" type="noConversion"/>
  </si>
  <si>
    <t>R98</t>
    <phoneticPr fontId="1" type="noConversion"/>
  </si>
  <si>
    <t>R49</t>
    <phoneticPr fontId="1" type="noConversion"/>
  </si>
  <si>
    <t>R8</t>
    <phoneticPr fontId="1" type="noConversion"/>
  </si>
  <si>
    <t>R9</t>
    <phoneticPr fontId="1" type="noConversion"/>
  </si>
  <si>
    <t>R7</t>
    <phoneticPr fontId="1" type="noConversion"/>
  </si>
  <si>
    <t>R6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</si>
  <si>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</si>
  <si>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</si>
  <si>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</si>
  <si>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</si>
  <si>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</si>
  <si>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</si>
  <si>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</si>
  <si>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</si>
  <si>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</si>
  <si>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</si>
  <si>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Error 및 Monitor Item list</t>
    <phoneticPr fontId="1" type="noConversion"/>
  </si>
  <si>
    <t>Hiden menu에 모두 display</t>
    <phoneticPr fontId="1" type="noConversion"/>
  </si>
  <si>
    <t>Display</t>
    <phoneticPr fontId="1" type="noConversion"/>
  </si>
  <si>
    <t>Hiden menu</t>
  </si>
  <si>
    <t>Hiden menu</t>
    <phoneticPr fontId="1" type="noConversion"/>
  </si>
  <si>
    <t>FAN operation</t>
    <phoneticPr fontId="1" type="noConversion"/>
  </si>
  <si>
    <t>DDS RF 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</si>
  <si>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</si>
  <si>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</si>
  <si>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</si>
  <si>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</si>
  <si>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</si>
  <si>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</si>
  <si>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</si>
  <si>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설정값에 따라 조정 : %로 표시
targer value까지 5%씩 1msec 간격으로 순차적으로 상승해야 함</t>
    <phoneticPr fontId="1" type="noConversion"/>
  </si>
  <si>
    <t>VDC_OUT_AD : 2.54V 이상(ADC : 3148)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</si>
  <si>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</si>
  <si>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</si>
  <si>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</si>
  <si>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</si>
  <si>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</si>
  <si>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</si>
  <si>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</si>
  <si>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</si>
  <si>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</si>
  <si>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</si>
  <si>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</si>
  <si>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</si>
  <si>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</si>
  <si>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</si>
  <si>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</si>
  <si>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</si>
  <si>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PC6_PW_PWM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</si>
  <si>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</si>
  <si>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</si>
  <si>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</si>
  <si>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Default, RF OFF : PC7_PWR_ENA = LOW
RF ON : PC7_PWR_ENA = HIGH
PC6_PW_PWM와 동기 / PC7_PWR_ENA가 먼저 ON</t>
    <phoneticPr fontId="1" type="noConversion"/>
  </si>
  <si>
    <t>Default, RF OFF : PC8_PRE_AMP_ENA = LOW
RF ON : PC8_PRE_AMP_ENA = HIGH</t>
    <phoneticPr fontId="1" type="noConversion"/>
  </si>
  <si>
    <t>PB6_BIAS_ON</t>
    <phoneticPr fontId="1" type="noConversion"/>
  </si>
  <si>
    <t>Default, RF OFF : PB6_BIAS_ON = LOW
RF ON : PB6_BIAS_ON = HIGH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</si>
  <si>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</si>
  <si>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</si>
  <si>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</si>
  <si>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</si>
  <si>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</si>
  <si>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</si>
  <si>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</si>
  <si>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</si>
  <si>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</si>
  <si>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</si>
  <si>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</si>
  <si>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</si>
  <si>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</si>
  <si>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</si>
  <si>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</si>
  <si>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</si>
  <si>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>Vout = 4V at 10A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</si>
  <si>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</si>
  <si>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</si>
  <si>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CT Limit : 2.1V</t>
    <phoneticPr fontId="1" type="noConversion"/>
  </si>
  <si>
    <t>CT target : 1.81V</t>
    <phoneticPr fontId="1" type="noConversion"/>
  </si>
  <si>
    <t>PW_IS_AD : 2.1V 이상(ADC : 2621)</t>
    <phoneticPr fontId="1" type="noConversion"/>
  </si>
  <si>
    <t>ADC limit 수정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</si>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</sst>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\ &quot;MHz&quot;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9.35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3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3" fillId="0" borderId="19" xfId="0" applyFont="1" applyBorder="1" applyAlignment="1">
      <alignment horizontal="center"/>
    </xf>
    <xf numFmtId="0" fontId="0" fillId="0" borderId="28" xfId="0" applyBorder="1"/>
    <xf numFmtId="0" fontId="3" fillId="0" borderId="35" xfId="0" applyFont="1" applyBorder="1" applyAlignment="1">
      <alignment horizontal="center"/>
    </xf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0" fillId="0" borderId="7" xfId="0" applyBorder="1"/>
    <xf numFmtId="0" fontId="4" fillId="0" borderId="30" xfId="0" applyFont="1" applyBorder="1"/>
    <xf numFmtId="176" fontId="0" fillId="0" borderId="38" xfId="0" applyNumberFormat="1" applyBorder="1"/>
    <xf numFmtId="2" fontId="0" fillId="0" borderId="13" xfId="0" applyNumberFormat="1" applyBorder="1" applyAlignment="1">
      <alignment horizontal="center"/>
    </xf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0" fontId="3" fillId="0" borderId="3" xfId="0" applyFont="1" applyBorder="1" applyAlignment="1">
      <alignment vertical="center"/>
    </xf>
    <xf numFmtId="176" fontId="0" fillId="4" borderId="3" xfId="0" applyNumberFormat="1" applyFill="1" applyBorder="1"/>
    <xf numFmtId="0" fontId="3" fillId="0" borderId="19" xfId="0" applyFont="1" applyBorder="1" applyAlignment="1">
      <alignment vertical="center"/>
    </xf>
    <xf numFmtId="176" fontId="0" fillId="4" borderId="19" xfId="0" applyNumberFormat="1" applyFill="1" applyBorder="1"/>
    <xf numFmtId="0" fontId="3" fillId="0" borderId="8" xfId="0" applyFont="1" applyBorder="1" applyAlignment="1">
      <alignment vertical="center"/>
    </xf>
    <xf numFmtId="176" fontId="0" fillId="4" borderId="8" xfId="0" applyNumberFormat="1" applyFill="1" applyBorder="1"/>
    <xf numFmtId="0" fontId="0" fillId="0" borderId="0" xfId="0" applyAlignment="1">
      <alignment horizontal="center"/>
    </xf>
    <xf numFmtId="176" fontId="0" fillId="5" borderId="29" xfId="0" applyNumberFormat="1" applyFill="1" applyBorder="1"/>
    <xf numFmtId="2" fontId="0" fillId="5" borderId="13" xfId="0" applyNumberFormat="1" applyFill="1" applyBorder="1" applyAlignment="1">
      <alignment horizontal="center"/>
    </xf>
    <xf numFmtId="1" fontId="0" fillId="5" borderId="28" xfId="0" applyNumberFormat="1" applyFill="1" applyBorder="1"/>
    <xf numFmtId="2" fontId="0" fillId="5" borderId="43" xfId="0" applyNumberFormat="1" applyFill="1" applyBorder="1" applyAlignment="1">
      <alignment horizontal="center"/>
    </xf>
    <xf numFmtId="1" fontId="0" fillId="5" borderId="30" xfId="0" applyNumberFormat="1" applyFill="1" applyBorder="1"/>
    <xf numFmtId="0" fontId="0" fillId="0" borderId="3" xfId="0" applyBorder="1"/>
    <xf numFmtId="0" fontId="0" fillId="0" borderId="2" xfId="0" applyBorder="1"/>
    <xf numFmtId="176" fontId="0" fillId="0" borderId="3" xfId="0" applyNumberFormat="1" applyBorder="1"/>
    <xf numFmtId="2" fontId="3" fillId="4" borderId="2" xfId="0" applyNumberFormat="1" applyFont="1" applyFill="1" applyBorder="1"/>
    <xf numFmtId="1" fontId="0" fillId="4" borderId="1" xfId="0" applyNumberFormat="1" applyFill="1" applyBorder="1"/>
    <xf numFmtId="176" fontId="0" fillId="0" borderId="19" xfId="0" applyNumberFormat="1" applyBorder="1"/>
    <xf numFmtId="2" fontId="3" fillId="4" borderId="18" xfId="0" applyNumberFormat="1" applyFont="1" applyFill="1" applyBorder="1"/>
    <xf numFmtId="1" fontId="0" fillId="4" borderId="17" xfId="0" applyNumberFormat="1" applyFill="1" applyBorder="1"/>
    <xf numFmtId="176" fontId="0" fillId="0" borderId="8" xfId="0" applyNumberFormat="1" applyBorder="1"/>
    <xf numFmtId="2" fontId="3" fillId="4" borderId="7" xfId="0" applyNumberFormat="1" applyFont="1" applyFill="1" applyBorder="1"/>
    <xf numFmtId="1" fontId="0" fillId="4" borderId="6" xfId="0" applyNumberFormat="1" applyFill="1" applyBorder="1"/>
    <xf numFmtId="1" fontId="0" fillId="0" borderId="0" xfId="0" applyNumberFormat="1"/>
    <xf numFmtId="176" fontId="0" fillId="0" borderId="0" xfId="0" applyNumberFormat="1"/>
    <xf numFmtId="0" fontId="4" fillId="0" borderId="20" xfId="0" applyFont="1" applyBorder="1"/>
    <xf numFmtId="0" fontId="4" fillId="0" borderId="9" xfId="0" applyFont="1" applyBorder="1"/>
    <xf numFmtId="176" fontId="0" fillId="0" borderId="1" xfId="0" applyNumberFormat="1" applyBorder="1"/>
    <xf numFmtId="1" fontId="0" fillId="0" borderId="4" xfId="0" applyNumberFormat="1" applyBorder="1"/>
    <xf numFmtId="176" fontId="0" fillId="0" borderId="17" xfId="0" applyNumberFormat="1" applyBorder="1"/>
    <xf numFmtId="1" fontId="0" fillId="0" borderId="20" xfId="0" applyNumberFormat="1" applyBorder="1"/>
    <xf numFmtId="1" fontId="0" fillId="0" borderId="9" xfId="0" applyNumberForma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6" borderId="50" xfId="0" applyFont="1" applyFill="1" applyBorder="1" applyAlignment="1">
      <alignment horizontal="center"/>
    </xf>
    <xf numFmtId="0" fontId="3" fillId="6" borderId="48" xfId="0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6" borderId="5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6" borderId="53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0" fontId="3" fillId="6" borderId="55" xfId="0" applyFont="1" applyFill="1" applyBorder="1" applyAlignment="1">
      <alignment horizontal="center"/>
    </xf>
    <xf numFmtId="0" fontId="3" fillId="6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6" borderId="47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1" fontId="3" fillId="3" borderId="28" xfId="0" applyNumberFormat="1" applyFont="1" applyFill="1" applyBorder="1"/>
    <xf numFmtId="0" fontId="3" fillId="6" borderId="61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176" fontId="0" fillId="0" borderId="12" xfId="0" applyNumberFormat="1" applyFill="1" applyBorder="1"/>
    <xf numFmtId="176" fontId="0" fillId="0" borderId="7" xfId="0" applyNumberFormat="1" applyFill="1" applyBorder="1"/>
    <xf numFmtId="0" fontId="4" fillId="0" borderId="4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76" fontId="4" fillId="0" borderId="29" xfId="0" applyNumberFormat="1" applyFont="1" applyBorder="1"/>
    <xf numFmtId="0" fontId="4" fillId="0" borderId="15" xfId="0" applyFont="1" applyBorder="1" applyAlignment="1">
      <alignment horizontal="center"/>
    </xf>
    <xf numFmtId="176" fontId="4" fillId="0" borderId="31" xfId="0" applyNumberFormat="1" applyFont="1" applyBorder="1"/>
    <xf numFmtId="176" fontId="0" fillId="0" borderId="14" xfId="0" applyNumberFormat="1" applyFill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0" borderId="16" xfId="0" applyBorder="1"/>
    <xf numFmtId="0" fontId="3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50" xfId="0" applyFont="1" applyBorder="1"/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/>
    </xf>
    <xf numFmtId="0" fontId="3" fillId="6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0" fillId="0" borderId="9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6" borderId="53" xfId="0" applyFont="1" applyFill="1" applyBorder="1" applyAlignment="1">
      <alignment horizontal="center" vertical="center"/>
    </xf>
    <xf numFmtId="0" fontId="3" fillId="6" borderId="67" xfId="0" applyFont="1" applyFill="1" applyBorder="1" applyAlignment="1">
      <alignment horizontal="center"/>
    </xf>
    <xf numFmtId="0" fontId="0" fillId="0" borderId="0" xfId="0" applyFill="1"/>
    <xf numFmtId="0" fontId="0" fillId="0" borderId="20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6" borderId="48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/>
    </xf>
    <xf numFmtId="0" fontId="3" fillId="6" borderId="50" xfId="0" applyFont="1" applyFill="1" applyBorder="1" applyAlignment="1">
      <alignment horizontal="center"/>
    </xf>
    <xf numFmtId="0" fontId="3" fillId="6" borderId="53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0" fontId="3" fillId="6" borderId="55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0" fontId="3" fillId="6" borderId="59" xfId="0" applyFont="1" applyFill="1" applyBorder="1" applyAlignment="1">
      <alignment horizontal="center"/>
    </xf>
    <xf numFmtId="0" fontId="3" fillId="6" borderId="56" xfId="0" applyFont="1" applyFill="1" applyBorder="1" applyAlignment="1">
      <alignment horizontal="center"/>
    </xf>
    <xf numFmtId="0" fontId="3" fillId="6" borderId="60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19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41" xfId="0" applyNumberFormat="1" applyFill="1" applyBorder="1" applyAlignment="1">
      <alignment horizontal="center"/>
    </xf>
    <xf numFmtId="2" fontId="0" fillId="5" borderId="43" xfId="0" applyNumberFormat="1" applyFill="1" applyBorder="1" applyAlignment="1">
      <alignment horizontal="center"/>
    </xf>
    <xf numFmtId="2" fontId="0" fillId="5" borderId="42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/>
    </xf>
    <xf numFmtId="2" fontId="0" fillId="7" borderId="2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0" fontId="3" fillId="6" borderId="45" xfId="0" applyFont="1" applyFill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6" borderId="57" xfId="0" applyFont="1" applyFill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3" fillId="6" borderId="46" xfId="0" applyFont="1" applyFill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3" fillId="6" borderId="61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64" xfId="0" applyFont="1" applyFill="1" applyBorder="1" applyAlignment="1">
      <alignment horizontal="center" vertical="center"/>
    </xf>
    <xf numFmtId="0" fontId="3" fillId="6" borderId="63" xfId="0" applyFont="1" applyFill="1" applyBorder="1" applyAlignment="1">
      <alignment horizontal="center"/>
    </xf>
    <xf numFmtId="0" fontId="3" fillId="6" borderId="65" xfId="0" applyFont="1" applyFill="1" applyBorder="1" applyAlignment="1">
      <alignment horizontal="center"/>
    </xf>
    <xf numFmtId="0" fontId="3" fillId="6" borderId="52" xfId="0" applyFont="1" applyFill="1" applyBorder="1" applyAlignment="1">
      <alignment horizontal="center"/>
    </xf>
    <xf numFmtId="0" fontId="3" fillId="6" borderId="62" xfId="0" applyFon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2" fontId="3" fillId="5" borderId="19" xfId="0" applyNumberFormat="1" applyFont="1" applyFill="1" applyBorder="1" applyAlignment="1">
      <alignment horizontal="center"/>
    </xf>
    <xf numFmtId="2" fontId="3" fillId="5" borderId="20" xfId="0" applyNumberFormat="1" applyFont="1" applyFill="1" applyBorder="1" applyAlignment="1">
      <alignment horizontal="center"/>
    </xf>
    <xf numFmtId="2" fontId="3" fillId="5" borderId="35" xfId="0" applyNumberFormat="1" applyFont="1" applyFill="1" applyBorder="1" applyAlignment="1">
      <alignment horizontal="center"/>
    </xf>
    <xf numFmtId="2" fontId="3" fillId="5" borderId="18" xfId="0" applyNumberFormat="1" applyFont="1" applyFill="1" applyBorder="1" applyAlignment="1">
      <alignment horizontal="center"/>
    </xf>
    <xf numFmtId="1" fontId="3" fillId="5" borderId="28" xfId="0" applyNumberFormat="1" applyFont="1" applyFill="1" applyBorder="1"/>
    <xf numFmtId="2" fontId="0" fillId="5" borderId="19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5" borderId="35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1" fontId="4" fillId="0" borderId="28" xfId="0" applyNumberFormat="1" applyFont="1" applyFill="1" applyBorder="1"/>
    <xf numFmtId="0" fontId="3" fillId="3" borderId="17" xfId="0" applyFont="1" applyFill="1" applyBorder="1"/>
    <xf numFmtId="176" fontId="3" fillId="3" borderId="20" xfId="0" applyNumberFormat="1" applyFont="1" applyFill="1" applyBorder="1"/>
    <xf numFmtId="0" fontId="0" fillId="5" borderId="17" xfId="0" applyFill="1" applyBorder="1"/>
    <xf numFmtId="176" fontId="0" fillId="5" borderId="20" xfId="0" applyNumberFormat="1" applyFill="1" applyBorder="1"/>
    <xf numFmtId="0" fontId="0" fillId="5" borderId="6" xfId="0" applyFill="1" applyBorder="1"/>
    <xf numFmtId="176" fontId="0" fillId="5" borderId="9" xfId="0" applyNumberFormat="1" applyFill="1" applyBorder="1"/>
    <xf numFmtId="0" fontId="0" fillId="0" borderId="22" xfId="0" applyBorder="1"/>
    <xf numFmtId="0" fontId="3" fillId="6" borderId="5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8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669B-C29A-4E1F-A278-B86E63B41E45}">
  <dimension ref="B3:T184"/>
  <sheetViews>
    <sheetView tabSelected="1" topLeftCell="A70" zoomScale="70" zoomScaleNormal="70" workbookViewId="0">
      <selection activeCell="S85" sqref="S85"/>
    </sheetView>
  </sheetViews>
  <sheetFormatPr defaultRowHeight="17.399999999999999" x14ac:dyDescent="0.4"/>
  <cols>
    <col min="1" max="3" width="4.69921875" customWidth="1"/>
    <col min="4" max="4" width="9.69921875" customWidth="1"/>
    <col min="5" max="5" width="10.19921875" customWidth="1"/>
    <col min="6" max="12" width="7.69921875" customWidth="1"/>
    <col min="13" max="13" width="8.5" customWidth="1"/>
    <col min="14" max="14" width="5.69921875" bestFit="1" customWidth="1"/>
    <col min="15" max="16" width="7.69921875" customWidth="1"/>
    <col min="17" max="17" width="16.59765625" customWidth="1"/>
    <col min="18" max="20" width="7.69921875" customWidth="1"/>
  </cols>
  <sheetData>
    <row r="3" spans="2:20" x14ac:dyDescent="0.4">
      <c r="B3" s="2" t="s">
        <v>9</v>
      </c>
      <c r="C3" s="2"/>
    </row>
    <row r="4" spans="2:20" x14ac:dyDescent="0.4">
      <c r="B4" s="2"/>
      <c r="C4" s="2" t="s">
        <v>10</v>
      </c>
    </row>
    <row r="5" spans="2:20" x14ac:dyDescent="0.4">
      <c r="B5" s="2"/>
      <c r="C5" s="2" t="s">
        <v>11</v>
      </c>
    </row>
    <row r="6" spans="2:20" x14ac:dyDescent="0.4">
      <c r="B6" s="2"/>
      <c r="C6" s="3" t="s">
        <v>12</v>
      </c>
    </row>
    <row r="7" spans="2:20" x14ac:dyDescent="0.4">
      <c r="B7" s="2"/>
      <c r="C7" s="3"/>
      <c r="D7" s="2" t="s">
        <v>88</v>
      </c>
    </row>
    <row r="8" spans="2:20" ht="18" thickBot="1" x14ac:dyDescent="0.45">
      <c r="B8" s="2"/>
      <c r="C8" s="3"/>
      <c r="D8" s="2" t="s">
        <v>89</v>
      </c>
    </row>
    <row r="9" spans="2:20" x14ac:dyDescent="0.4">
      <c r="B9" s="2"/>
      <c r="C9" s="3"/>
      <c r="D9" s="80" t="s">
        <v>67</v>
      </c>
      <c r="E9" s="81" t="s">
        <v>68</v>
      </c>
      <c r="F9" s="82" t="s">
        <v>69</v>
      </c>
    </row>
    <row r="10" spans="2:20" ht="18" thickBot="1" x14ac:dyDescent="0.45">
      <c r="B10" s="2"/>
      <c r="C10" s="3"/>
      <c r="D10" s="107">
        <v>48</v>
      </c>
      <c r="E10" s="38">
        <v>40</v>
      </c>
      <c r="F10" s="23">
        <v>56</v>
      </c>
      <c r="G10" s="72"/>
      <c r="H10" s="72"/>
    </row>
    <row r="11" spans="2:20" ht="18" thickBot="1" x14ac:dyDescent="0.45">
      <c r="B11" s="2"/>
      <c r="C11" s="3"/>
    </row>
    <row r="12" spans="2:20" ht="18" thickBot="1" x14ac:dyDescent="0.45">
      <c r="B12" s="2"/>
      <c r="C12" s="3"/>
      <c r="D12" s="170" t="s">
        <v>64</v>
      </c>
      <c r="E12" s="171"/>
      <c r="F12" s="170" t="s">
        <v>65</v>
      </c>
      <c r="G12" s="172"/>
      <c r="H12" s="172"/>
      <c r="I12" s="173"/>
      <c r="J12" s="89" t="s">
        <v>66</v>
      </c>
    </row>
    <row r="13" spans="2:20" x14ac:dyDescent="0.4">
      <c r="D13" s="80" t="s">
        <v>26</v>
      </c>
      <c r="E13" s="113">
        <v>24</v>
      </c>
      <c r="F13" s="277" t="s">
        <v>61</v>
      </c>
      <c r="G13" s="113">
        <v>4.7</v>
      </c>
      <c r="H13" s="277" t="s">
        <v>38</v>
      </c>
      <c r="I13" s="278">
        <v>2.7</v>
      </c>
      <c r="J13" s="94" t="s">
        <v>16</v>
      </c>
    </row>
    <row r="14" spans="2:20" ht="18" thickBot="1" x14ac:dyDescent="0.45">
      <c r="D14" s="4" t="s">
        <v>27</v>
      </c>
      <c r="E14" s="41">
        <v>4.99</v>
      </c>
      <c r="F14" s="279" t="s">
        <v>41</v>
      </c>
      <c r="G14" s="280">
        <v>4.7</v>
      </c>
      <c r="H14" s="279" t="s">
        <v>2</v>
      </c>
      <c r="I14" s="281">
        <v>3</v>
      </c>
      <c r="J14" s="95" t="s">
        <v>16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8" thickBot="1" x14ac:dyDescent="0.45">
      <c r="D15" s="101" t="s">
        <v>59</v>
      </c>
      <c r="E15" s="102" t="s">
        <v>60</v>
      </c>
      <c r="F15" s="174" t="s">
        <v>63</v>
      </c>
      <c r="G15" s="175"/>
      <c r="H15" s="174" t="s">
        <v>62</v>
      </c>
      <c r="I15" s="176"/>
      <c r="J15" s="104" t="s">
        <v>14</v>
      </c>
      <c r="P15" t="s">
        <v>26</v>
      </c>
      <c r="Q15">
        <v>24</v>
      </c>
      <c r="R15">
        <v>20</v>
      </c>
      <c r="S15">
        <v>20</v>
      </c>
      <c r="T15" t="s">
        <v>3</v>
      </c>
    </row>
    <row r="16" spans="2:20" x14ac:dyDescent="0.4">
      <c r="D16" s="10">
        <v>0</v>
      </c>
      <c r="E16" s="24">
        <f t="shared" ref="E16:E33" si="0">$D16*E$14/(E$13+E$14)</f>
        <v>0</v>
      </c>
      <c r="F16" s="179">
        <f t="shared" ref="F16:F28" si="1">E16*G$14/(G$13+G$14)</f>
        <v>0</v>
      </c>
      <c r="G16" s="180"/>
      <c r="H16" s="179">
        <f t="shared" ref="H16:H28" si="2">F16*I$14/(I$13+I$14)</f>
        <v>0</v>
      </c>
      <c r="I16" s="180"/>
      <c r="J16" s="25">
        <f>H16*4095/3.3</f>
        <v>0</v>
      </c>
      <c r="P16" t="s">
        <v>27</v>
      </c>
      <c r="Q16">
        <v>4.99</v>
      </c>
      <c r="R16">
        <v>4.99</v>
      </c>
      <c r="S16">
        <v>4.99</v>
      </c>
      <c r="T16" t="s">
        <v>3</v>
      </c>
    </row>
    <row r="17" spans="4:20" x14ac:dyDescent="0.4">
      <c r="D17" s="18">
        <v>4</v>
      </c>
      <c r="E17" s="26">
        <f t="shared" si="0"/>
        <v>0.68851328044153159</v>
      </c>
      <c r="F17" s="177">
        <f t="shared" si="1"/>
        <v>0.3442566402207658</v>
      </c>
      <c r="G17" s="178"/>
      <c r="H17" s="177">
        <f t="shared" si="2"/>
        <v>0.18118770537935042</v>
      </c>
      <c r="I17" s="178"/>
      <c r="J17" s="27">
        <f t="shared" ref="J17:J30" si="3">H17*4095/3.3</f>
        <v>224.83747076619395</v>
      </c>
      <c r="P17" t="s">
        <v>4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5</v>
      </c>
    </row>
    <row r="18" spans="4:20" x14ac:dyDescent="0.4">
      <c r="D18" s="18">
        <v>8</v>
      </c>
      <c r="E18" s="26">
        <f t="shared" si="0"/>
        <v>1.3770265608830632</v>
      </c>
      <c r="F18" s="177">
        <f t="shared" si="1"/>
        <v>0.68851328044153159</v>
      </c>
      <c r="G18" s="178"/>
      <c r="H18" s="177">
        <f t="shared" si="2"/>
        <v>0.36237541075870083</v>
      </c>
      <c r="I18" s="178"/>
      <c r="J18" s="27">
        <f t="shared" si="3"/>
        <v>449.67494153238789</v>
      </c>
      <c r="P18" t="s">
        <v>6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7</v>
      </c>
    </row>
    <row r="19" spans="4:20" x14ac:dyDescent="0.4">
      <c r="D19" s="18">
        <v>12</v>
      </c>
      <c r="E19" s="26">
        <f t="shared" si="0"/>
        <v>2.0655398413245947</v>
      </c>
      <c r="F19" s="177">
        <f t="shared" si="1"/>
        <v>1.0327699206622973</v>
      </c>
      <c r="G19" s="178"/>
      <c r="H19" s="177">
        <f t="shared" si="2"/>
        <v>0.54356311613805119</v>
      </c>
      <c r="I19" s="178"/>
      <c r="J19" s="27">
        <f t="shared" si="3"/>
        <v>674.51241229858169</v>
      </c>
      <c r="P19" t="s">
        <v>8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4">
      <c r="D20" s="18">
        <v>16</v>
      </c>
      <c r="E20" s="26">
        <f t="shared" si="0"/>
        <v>2.7540531217661264</v>
      </c>
      <c r="F20" s="177">
        <f t="shared" si="1"/>
        <v>1.3770265608830632</v>
      </c>
      <c r="G20" s="178"/>
      <c r="H20" s="177">
        <f t="shared" si="2"/>
        <v>0.72475082151740167</v>
      </c>
      <c r="I20" s="178"/>
      <c r="J20" s="27">
        <f t="shared" si="3"/>
        <v>899.34988306477578</v>
      </c>
    </row>
    <row r="21" spans="4:20" x14ac:dyDescent="0.4">
      <c r="D21" s="18">
        <v>20</v>
      </c>
      <c r="E21" s="26">
        <f t="shared" si="0"/>
        <v>3.4425664022076581</v>
      </c>
      <c r="F21" s="177">
        <f t="shared" si="1"/>
        <v>1.721283201103829</v>
      </c>
      <c r="G21" s="178"/>
      <c r="H21" s="177">
        <f t="shared" si="2"/>
        <v>0.90593852689675203</v>
      </c>
      <c r="I21" s="178"/>
      <c r="J21" s="27">
        <f t="shared" si="3"/>
        <v>1124.1873538309696</v>
      </c>
    </row>
    <row r="22" spans="4:20" x14ac:dyDescent="0.4">
      <c r="D22" s="18">
        <v>24</v>
      </c>
      <c r="E22" s="26">
        <f t="shared" si="0"/>
        <v>4.1310796826491893</v>
      </c>
      <c r="F22" s="177">
        <f t="shared" si="1"/>
        <v>2.0655398413245947</v>
      </c>
      <c r="G22" s="178"/>
      <c r="H22" s="177">
        <f t="shared" si="2"/>
        <v>1.0871262322761024</v>
      </c>
      <c r="I22" s="178"/>
      <c r="J22" s="27">
        <f t="shared" si="3"/>
        <v>1349.0248245971634</v>
      </c>
    </row>
    <row r="23" spans="4:20" x14ac:dyDescent="0.4">
      <c r="D23" s="18">
        <v>28</v>
      </c>
      <c r="E23" s="26">
        <f t="shared" si="0"/>
        <v>4.8195929630907202</v>
      </c>
      <c r="F23" s="177">
        <f t="shared" si="1"/>
        <v>2.4097964815453601</v>
      </c>
      <c r="G23" s="178"/>
      <c r="H23" s="177">
        <f t="shared" si="2"/>
        <v>1.2683139376554526</v>
      </c>
      <c r="I23" s="178"/>
      <c r="J23" s="27">
        <f t="shared" si="3"/>
        <v>1573.8622953633571</v>
      </c>
    </row>
    <row r="24" spans="4:20" x14ac:dyDescent="0.4">
      <c r="D24" s="18">
        <v>32</v>
      </c>
      <c r="E24" s="26">
        <f t="shared" si="0"/>
        <v>5.5081062435322528</v>
      </c>
      <c r="F24" s="177">
        <f t="shared" si="1"/>
        <v>2.7540531217661264</v>
      </c>
      <c r="G24" s="178"/>
      <c r="H24" s="177">
        <f t="shared" si="2"/>
        <v>1.4495016430348033</v>
      </c>
      <c r="I24" s="178"/>
      <c r="J24" s="27">
        <f t="shared" si="3"/>
        <v>1798.6997661295516</v>
      </c>
    </row>
    <row r="25" spans="4:20" x14ac:dyDescent="0.4">
      <c r="D25" s="18">
        <v>36</v>
      </c>
      <c r="E25" s="26">
        <f t="shared" si="0"/>
        <v>6.1966195239737845</v>
      </c>
      <c r="F25" s="177">
        <f t="shared" si="1"/>
        <v>3.0983097619868922</v>
      </c>
      <c r="G25" s="178"/>
      <c r="H25" s="177">
        <f t="shared" si="2"/>
        <v>1.6306893484141538</v>
      </c>
      <c r="I25" s="178"/>
      <c r="J25" s="27">
        <f t="shared" si="3"/>
        <v>2023.5372368957455</v>
      </c>
    </row>
    <row r="26" spans="4:20" x14ac:dyDescent="0.4">
      <c r="D26" s="30">
        <v>40</v>
      </c>
      <c r="E26" s="29">
        <f t="shared" si="0"/>
        <v>6.8851328044153162</v>
      </c>
      <c r="F26" s="181">
        <f t="shared" si="1"/>
        <v>3.4425664022076581</v>
      </c>
      <c r="G26" s="182"/>
      <c r="H26" s="181">
        <f t="shared" si="2"/>
        <v>1.8118770537935041</v>
      </c>
      <c r="I26" s="182"/>
      <c r="J26" s="47">
        <f t="shared" si="3"/>
        <v>2248.3747076619393</v>
      </c>
    </row>
    <row r="27" spans="4:20" x14ac:dyDescent="0.4">
      <c r="D27" s="30">
        <v>44</v>
      </c>
      <c r="E27" s="29">
        <f t="shared" si="0"/>
        <v>7.573646084856847</v>
      </c>
      <c r="F27" s="181">
        <f t="shared" si="1"/>
        <v>3.786823042428423</v>
      </c>
      <c r="G27" s="182"/>
      <c r="H27" s="181">
        <f t="shared" si="2"/>
        <v>1.9930647591728541</v>
      </c>
      <c r="I27" s="182"/>
      <c r="J27" s="47">
        <f t="shared" si="3"/>
        <v>2473.2121784281326</v>
      </c>
    </row>
    <row r="28" spans="4:20" x14ac:dyDescent="0.4">
      <c r="D28" s="28">
        <v>48</v>
      </c>
      <c r="E28" s="105">
        <f t="shared" si="0"/>
        <v>8.2621593652983787</v>
      </c>
      <c r="F28" s="186">
        <f t="shared" si="1"/>
        <v>4.1310796826491893</v>
      </c>
      <c r="G28" s="187"/>
      <c r="H28" s="186">
        <f t="shared" si="2"/>
        <v>2.1742524645522048</v>
      </c>
      <c r="I28" s="187"/>
      <c r="J28" s="106">
        <f>H28*4095/3.3</f>
        <v>2698.0496491943268</v>
      </c>
    </row>
    <row r="29" spans="4:20" x14ac:dyDescent="0.4">
      <c r="D29" s="30">
        <v>52</v>
      </c>
      <c r="E29" s="29">
        <f t="shared" si="0"/>
        <v>8.9506726457399104</v>
      </c>
      <c r="F29" s="181">
        <f>E29*G$14/(G$13+G$14)</f>
        <v>4.4753363228699552</v>
      </c>
      <c r="G29" s="182"/>
      <c r="H29" s="181">
        <f>F29*I$14/(I$13+I$14)</f>
        <v>2.3554401699315552</v>
      </c>
      <c r="I29" s="182"/>
      <c r="J29" s="47">
        <f t="shared" si="3"/>
        <v>2922.887119960521</v>
      </c>
    </row>
    <row r="30" spans="4:20" x14ac:dyDescent="0.4">
      <c r="D30" s="30">
        <v>56</v>
      </c>
      <c r="E30" s="29">
        <f t="shared" si="0"/>
        <v>9.6391859261814403</v>
      </c>
      <c r="F30" s="181">
        <f>E30*G$14/(G$13+G$14)</f>
        <v>4.8195929630907202</v>
      </c>
      <c r="G30" s="182"/>
      <c r="H30" s="181">
        <f>F30*I$14/(I$13+I$14)</f>
        <v>2.5366278753109053</v>
      </c>
      <c r="I30" s="182"/>
      <c r="J30" s="47">
        <f t="shared" si="3"/>
        <v>3147.7245907267143</v>
      </c>
    </row>
    <row r="31" spans="4:20" x14ac:dyDescent="0.4">
      <c r="D31" s="18">
        <v>60</v>
      </c>
      <c r="E31" s="26">
        <f t="shared" si="0"/>
        <v>10.327699206622974</v>
      </c>
      <c r="F31" s="236">
        <f>E31*G$14/(G$13+G$14)</f>
        <v>5.1638496033114869</v>
      </c>
      <c r="G31" s="237"/>
      <c r="H31" s="177">
        <f>F31*I$14/(I$13+I$14)</f>
        <v>2.7178155806902562</v>
      </c>
      <c r="I31" s="178"/>
      <c r="J31" s="27">
        <f t="shared" ref="J31" si="4">H31*4095/3.3</f>
        <v>3372.5620614929089</v>
      </c>
    </row>
    <row r="32" spans="4:20" x14ac:dyDescent="0.4">
      <c r="D32" s="18">
        <v>64</v>
      </c>
      <c r="E32" s="26">
        <f t="shared" si="0"/>
        <v>11.016212487064506</v>
      </c>
      <c r="F32" s="236">
        <f>E32*G$14/(G$13+G$14)</f>
        <v>5.5081062435322528</v>
      </c>
      <c r="G32" s="237"/>
      <c r="H32" s="177">
        <f>F32*I$14/(I$13+I$14)</f>
        <v>2.8990032860696067</v>
      </c>
      <c r="I32" s="178"/>
      <c r="J32" s="27">
        <f t="shared" ref="J32:J33" si="5">H32*4095/3.3</f>
        <v>3597.3995322591031</v>
      </c>
    </row>
    <row r="33" spans="3:10" ht="18" thickBot="1" x14ac:dyDescent="0.45">
      <c r="D33" s="22">
        <v>68</v>
      </c>
      <c r="E33" s="31">
        <f t="shared" si="0"/>
        <v>11.704725767506035</v>
      </c>
      <c r="F33" s="238">
        <f>E33*G$14/(G$13+G$14)</f>
        <v>5.8523628837530177</v>
      </c>
      <c r="G33" s="239"/>
      <c r="H33" s="195">
        <f>F33*I$14/(I$13+I$14)</f>
        <v>3.0801909914489567</v>
      </c>
      <c r="I33" s="197"/>
      <c r="J33" s="32">
        <f t="shared" si="5"/>
        <v>3822.2370030252964</v>
      </c>
    </row>
    <row r="34" spans="3:10" x14ac:dyDescent="0.4">
      <c r="D34" s="97"/>
      <c r="E34" s="98"/>
      <c r="F34" s="99"/>
      <c r="G34" s="99"/>
      <c r="H34" s="99"/>
      <c r="I34" s="99"/>
      <c r="J34" s="100"/>
    </row>
    <row r="35" spans="3:10" x14ac:dyDescent="0.4">
      <c r="C35" s="3" t="s">
        <v>19</v>
      </c>
    </row>
    <row r="36" spans="3:10" ht="18" thickBot="1" x14ac:dyDescent="0.45">
      <c r="D36" s="2" t="s">
        <v>77</v>
      </c>
    </row>
    <row r="37" spans="3:10" ht="18" thickBot="1" x14ac:dyDescent="0.45">
      <c r="D37" s="170" t="s">
        <v>64</v>
      </c>
      <c r="E37" s="171"/>
      <c r="F37" s="170" t="s">
        <v>65</v>
      </c>
      <c r="G37" s="172"/>
      <c r="H37" s="172"/>
      <c r="I37" s="173"/>
      <c r="J37" s="89" t="s">
        <v>66</v>
      </c>
    </row>
    <row r="38" spans="3:10" x14ac:dyDescent="0.4">
      <c r="D38" s="12" t="s">
        <v>25</v>
      </c>
      <c r="E38" s="17">
        <v>24</v>
      </c>
      <c r="F38" s="282" t="s">
        <v>73</v>
      </c>
      <c r="G38" s="17">
        <v>4.7</v>
      </c>
      <c r="H38" s="277" t="s">
        <v>75</v>
      </c>
      <c r="I38" s="278">
        <v>2.7</v>
      </c>
      <c r="J38" s="122" t="s">
        <v>16</v>
      </c>
    </row>
    <row r="39" spans="3:10" ht="18" thickBot="1" x14ac:dyDescent="0.45">
      <c r="D39" s="19" t="s">
        <v>40</v>
      </c>
      <c r="E39" s="20">
        <v>4.99</v>
      </c>
      <c r="F39" s="283" t="s">
        <v>74</v>
      </c>
      <c r="G39" s="284">
        <v>4.7</v>
      </c>
      <c r="H39" s="283" t="s">
        <v>76</v>
      </c>
      <c r="I39" s="285">
        <v>3</v>
      </c>
      <c r="J39" s="123" t="s">
        <v>16</v>
      </c>
    </row>
    <row r="40" spans="3:10" ht="18" thickBot="1" x14ac:dyDescent="0.45">
      <c r="D40" s="86" t="s">
        <v>71</v>
      </c>
      <c r="E40" s="88" t="s">
        <v>70</v>
      </c>
      <c r="F40" s="170" t="s">
        <v>63</v>
      </c>
      <c r="G40" s="171"/>
      <c r="H40" s="170" t="s">
        <v>72</v>
      </c>
      <c r="I40" s="173"/>
      <c r="J40" s="89" t="s">
        <v>14</v>
      </c>
    </row>
    <row r="41" spans="3:10" x14ac:dyDescent="0.4">
      <c r="D41" s="10">
        <v>0</v>
      </c>
      <c r="E41" s="24">
        <f t="shared" ref="E41:E55" si="6">$D41*E$39/(E$38+E$39)</f>
        <v>0</v>
      </c>
      <c r="F41" s="183">
        <f t="shared" ref="F41:F55" si="7">E41*G$39/(G$38+G$39)</f>
        <v>0</v>
      </c>
      <c r="G41" s="184"/>
      <c r="H41" s="183">
        <f t="shared" ref="H41:H55" si="8">F41*I$39/(I$38+I$39)</f>
        <v>0</v>
      </c>
      <c r="I41" s="185"/>
      <c r="J41" s="108">
        <f>H41*4095/3.3</f>
        <v>0</v>
      </c>
    </row>
    <row r="42" spans="3:10" x14ac:dyDescent="0.4">
      <c r="D42" s="18">
        <v>4</v>
      </c>
      <c r="E42" s="26">
        <f t="shared" si="6"/>
        <v>0.68851328044153159</v>
      </c>
      <c r="F42" s="177">
        <f t="shared" si="7"/>
        <v>0.3442566402207658</v>
      </c>
      <c r="G42" s="188"/>
      <c r="H42" s="177">
        <f t="shared" si="8"/>
        <v>0.18118770537935042</v>
      </c>
      <c r="I42" s="178"/>
      <c r="J42" s="91">
        <f>H42*4095/3.3</f>
        <v>224.83747076619395</v>
      </c>
    </row>
    <row r="43" spans="3:10" x14ac:dyDescent="0.4">
      <c r="D43" s="18">
        <v>8</v>
      </c>
      <c r="E43" s="26">
        <f t="shared" si="6"/>
        <v>1.3770265608830632</v>
      </c>
      <c r="F43" s="177">
        <f t="shared" si="7"/>
        <v>0.68851328044153159</v>
      </c>
      <c r="G43" s="188"/>
      <c r="H43" s="177">
        <f t="shared" si="8"/>
        <v>0.36237541075870083</v>
      </c>
      <c r="I43" s="178"/>
      <c r="J43" s="91">
        <f t="shared" ref="J43:J55" si="9">H43*4095/3.3</f>
        <v>449.67494153238789</v>
      </c>
    </row>
    <row r="44" spans="3:10" x14ac:dyDescent="0.4">
      <c r="D44" s="18">
        <v>12</v>
      </c>
      <c r="E44" s="26">
        <f t="shared" si="6"/>
        <v>2.0655398413245947</v>
      </c>
      <c r="F44" s="177">
        <f t="shared" si="7"/>
        <v>1.0327699206622973</v>
      </c>
      <c r="G44" s="188"/>
      <c r="H44" s="177">
        <f t="shared" si="8"/>
        <v>0.54356311613805119</v>
      </c>
      <c r="I44" s="178"/>
      <c r="J44" s="91">
        <f t="shared" si="9"/>
        <v>674.51241229858169</v>
      </c>
    </row>
    <row r="45" spans="3:10" x14ac:dyDescent="0.4">
      <c r="D45" s="18">
        <v>16</v>
      </c>
      <c r="E45" s="26">
        <f t="shared" si="6"/>
        <v>2.7540531217661264</v>
      </c>
      <c r="F45" s="177">
        <f t="shared" si="7"/>
        <v>1.3770265608830632</v>
      </c>
      <c r="G45" s="188"/>
      <c r="H45" s="177">
        <f t="shared" si="8"/>
        <v>0.72475082151740167</v>
      </c>
      <c r="I45" s="178"/>
      <c r="J45" s="91">
        <f t="shared" si="9"/>
        <v>899.34988306477578</v>
      </c>
    </row>
    <row r="46" spans="3:10" x14ac:dyDescent="0.4">
      <c r="D46" s="18">
        <v>20</v>
      </c>
      <c r="E46" s="26">
        <f t="shared" si="6"/>
        <v>3.4425664022076581</v>
      </c>
      <c r="F46" s="177">
        <f t="shared" si="7"/>
        <v>1.721283201103829</v>
      </c>
      <c r="G46" s="188"/>
      <c r="H46" s="177">
        <f t="shared" si="8"/>
        <v>0.90593852689675203</v>
      </c>
      <c r="I46" s="178"/>
      <c r="J46" s="91">
        <f t="shared" si="9"/>
        <v>1124.1873538309696</v>
      </c>
    </row>
    <row r="47" spans="3:10" x14ac:dyDescent="0.4">
      <c r="D47" s="18">
        <v>24</v>
      </c>
      <c r="E47" s="26">
        <f t="shared" si="6"/>
        <v>4.1310796826491893</v>
      </c>
      <c r="F47" s="177">
        <f t="shared" si="7"/>
        <v>2.0655398413245947</v>
      </c>
      <c r="G47" s="188"/>
      <c r="H47" s="177">
        <f t="shared" si="8"/>
        <v>1.0871262322761024</v>
      </c>
      <c r="I47" s="178"/>
      <c r="J47" s="91">
        <f>H47*4095/3.3</f>
        <v>1349.0248245971634</v>
      </c>
    </row>
    <row r="48" spans="3:10" x14ac:dyDescent="0.4">
      <c r="D48" s="18">
        <v>28</v>
      </c>
      <c r="E48" s="26">
        <f t="shared" si="6"/>
        <v>4.8195929630907202</v>
      </c>
      <c r="F48" s="177">
        <f t="shared" si="7"/>
        <v>2.4097964815453601</v>
      </c>
      <c r="G48" s="188"/>
      <c r="H48" s="177">
        <f t="shared" si="8"/>
        <v>1.2683139376554526</v>
      </c>
      <c r="I48" s="178"/>
      <c r="J48" s="91">
        <f t="shared" si="9"/>
        <v>1573.8622953633571</v>
      </c>
    </row>
    <row r="49" spans="3:14" x14ac:dyDescent="0.4">
      <c r="D49" s="18">
        <v>32</v>
      </c>
      <c r="E49" s="26">
        <f t="shared" si="6"/>
        <v>5.5081062435322528</v>
      </c>
      <c r="F49" s="177">
        <f t="shared" si="7"/>
        <v>2.7540531217661264</v>
      </c>
      <c r="G49" s="188"/>
      <c r="H49" s="177">
        <f t="shared" si="8"/>
        <v>1.4495016430348033</v>
      </c>
      <c r="I49" s="178"/>
      <c r="J49" s="91">
        <f t="shared" si="9"/>
        <v>1798.6997661295516</v>
      </c>
    </row>
    <row r="50" spans="3:14" x14ac:dyDescent="0.4">
      <c r="D50" s="18">
        <v>36</v>
      </c>
      <c r="E50" s="26">
        <f t="shared" si="6"/>
        <v>6.1966195239737845</v>
      </c>
      <c r="F50" s="177">
        <f t="shared" si="7"/>
        <v>3.0983097619868922</v>
      </c>
      <c r="G50" s="188"/>
      <c r="H50" s="177">
        <f t="shared" si="8"/>
        <v>1.6306893484141538</v>
      </c>
      <c r="I50" s="178"/>
      <c r="J50" s="91">
        <f t="shared" si="9"/>
        <v>2023.5372368957455</v>
      </c>
    </row>
    <row r="51" spans="3:14" x14ac:dyDescent="0.4">
      <c r="D51" s="18">
        <v>40</v>
      </c>
      <c r="E51" s="26">
        <f t="shared" si="6"/>
        <v>6.8851328044153162</v>
      </c>
      <c r="F51" s="177">
        <f t="shared" si="7"/>
        <v>3.4425664022076581</v>
      </c>
      <c r="G51" s="188"/>
      <c r="H51" s="177">
        <f t="shared" si="8"/>
        <v>1.8118770537935041</v>
      </c>
      <c r="I51" s="178"/>
      <c r="J51" s="91">
        <f t="shared" si="9"/>
        <v>2248.3747076619393</v>
      </c>
    </row>
    <row r="52" spans="3:14" x14ac:dyDescent="0.4">
      <c r="D52" s="18">
        <v>44</v>
      </c>
      <c r="E52" s="26">
        <f t="shared" si="6"/>
        <v>7.573646084856847</v>
      </c>
      <c r="F52" s="177">
        <f t="shared" si="7"/>
        <v>3.786823042428423</v>
      </c>
      <c r="G52" s="188"/>
      <c r="H52" s="177">
        <f t="shared" si="8"/>
        <v>1.9930647591728541</v>
      </c>
      <c r="I52" s="178"/>
      <c r="J52" s="91">
        <f t="shared" si="9"/>
        <v>2473.2121784281326</v>
      </c>
    </row>
    <row r="53" spans="3:14" x14ac:dyDescent="0.4">
      <c r="D53" s="28">
        <v>48</v>
      </c>
      <c r="E53" s="105">
        <f t="shared" si="6"/>
        <v>8.2621593652983787</v>
      </c>
      <c r="F53" s="186">
        <f t="shared" si="7"/>
        <v>4.1310796826491893</v>
      </c>
      <c r="G53" s="189"/>
      <c r="H53" s="186">
        <f t="shared" si="8"/>
        <v>2.1742524645522048</v>
      </c>
      <c r="I53" s="187"/>
      <c r="J53" s="109">
        <f t="shared" si="9"/>
        <v>2698.0496491943268</v>
      </c>
    </row>
    <row r="54" spans="3:14" x14ac:dyDescent="0.4">
      <c r="D54" s="18">
        <v>52</v>
      </c>
      <c r="E54" s="26">
        <f t="shared" si="6"/>
        <v>8.9506726457399104</v>
      </c>
      <c r="F54" s="177">
        <f t="shared" si="7"/>
        <v>4.4753363228699552</v>
      </c>
      <c r="G54" s="188"/>
      <c r="H54" s="177">
        <f t="shared" si="8"/>
        <v>2.3554401699315552</v>
      </c>
      <c r="I54" s="178"/>
      <c r="J54" s="91">
        <f t="shared" si="9"/>
        <v>2922.887119960521</v>
      </c>
    </row>
    <row r="55" spans="3:14" ht="18" thickBot="1" x14ac:dyDescent="0.45">
      <c r="D55" s="22">
        <v>56</v>
      </c>
      <c r="E55" s="31">
        <f t="shared" si="6"/>
        <v>9.6391859261814403</v>
      </c>
      <c r="F55" s="195">
        <f t="shared" si="7"/>
        <v>4.8195929630907202</v>
      </c>
      <c r="G55" s="196"/>
      <c r="H55" s="195">
        <f t="shared" si="8"/>
        <v>2.5366278753109053</v>
      </c>
      <c r="I55" s="197"/>
      <c r="J55" s="92">
        <f t="shared" si="9"/>
        <v>3147.7245907267143</v>
      </c>
    </row>
    <row r="57" spans="3:14" x14ac:dyDescent="0.4">
      <c r="C57" s="2" t="s">
        <v>20</v>
      </c>
    </row>
    <row r="58" spans="3:14" x14ac:dyDescent="0.4">
      <c r="C58" s="2"/>
      <c r="D58" s="2" t="s">
        <v>228</v>
      </c>
    </row>
    <row r="59" spans="3:14" x14ac:dyDescent="0.4">
      <c r="C59" s="2"/>
      <c r="D59" s="2" t="s">
        <v>227</v>
      </c>
    </row>
    <row r="60" spans="3:14" x14ac:dyDescent="0.4">
      <c r="C60" s="2"/>
      <c r="D60" t="s">
        <v>218</v>
      </c>
      <c r="E60">
        <v>300</v>
      </c>
      <c r="F60" t="s">
        <v>219</v>
      </c>
      <c r="H60" t="s">
        <v>223</v>
      </c>
    </row>
    <row r="61" spans="3:14" x14ac:dyDescent="0.4">
      <c r="C61" s="2"/>
      <c r="D61" s="2" t="s">
        <v>216</v>
      </c>
      <c r="E61">
        <v>48</v>
      </c>
      <c r="F61" t="s">
        <v>217</v>
      </c>
      <c r="I61" t="s">
        <v>224</v>
      </c>
    </row>
    <row r="62" spans="3:14" ht="17.399999999999999" customHeight="1" thickBot="1" x14ac:dyDescent="0.45">
      <c r="C62" s="2"/>
      <c r="D62" s="2" t="s">
        <v>220</v>
      </c>
      <c r="E62">
        <f>E60/E61</f>
        <v>6.25</v>
      </c>
      <c r="F62" t="s">
        <v>221</v>
      </c>
      <c r="H62" t="s">
        <v>226</v>
      </c>
    </row>
    <row r="63" spans="3:14" ht="18" thickBot="1" x14ac:dyDescent="0.45">
      <c r="D63" s="308" t="s">
        <v>223</v>
      </c>
      <c r="E63" s="309"/>
      <c r="F63" s="190" t="s">
        <v>64</v>
      </c>
      <c r="G63" s="190"/>
      <c r="H63" s="190"/>
      <c r="I63" s="191"/>
      <c r="J63" s="170" t="s">
        <v>65</v>
      </c>
      <c r="K63" s="172"/>
      <c r="L63" s="172"/>
      <c r="M63" s="173"/>
      <c r="N63" s="89" t="s">
        <v>66</v>
      </c>
    </row>
    <row r="64" spans="3:14" x14ac:dyDescent="0.4">
      <c r="D64" s="18"/>
      <c r="E64" s="16"/>
      <c r="F64" s="36" t="s">
        <v>78</v>
      </c>
      <c r="G64" s="14">
        <v>0.47</v>
      </c>
      <c r="H64" s="15" t="s">
        <v>80</v>
      </c>
      <c r="I64" s="29">
        <v>20</v>
      </c>
      <c r="J64" s="310" t="s">
        <v>82</v>
      </c>
      <c r="K64" s="311">
        <v>4.7</v>
      </c>
      <c r="L64" s="312" t="s">
        <v>42</v>
      </c>
      <c r="M64" s="313">
        <v>2.7</v>
      </c>
      <c r="N64" s="122" t="s">
        <v>16</v>
      </c>
    </row>
    <row r="65" spans="3:14" ht="17.399999999999999" customHeight="1" thickBot="1" x14ac:dyDescent="0.45">
      <c r="D65" s="306"/>
      <c r="E65" s="21"/>
      <c r="F65" s="40" t="s">
        <v>79</v>
      </c>
      <c r="G65" s="38">
        <v>10</v>
      </c>
      <c r="H65" s="39" t="s">
        <v>81</v>
      </c>
      <c r="I65" s="31">
        <v>10</v>
      </c>
      <c r="J65" s="314" t="s">
        <v>39</v>
      </c>
      <c r="K65" s="315">
        <v>4.7</v>
      </c>
      <c r="L65" s="316" t="s">
        <v>83</v>
      </c>
      <c r="M65" s="317">
        <v>3</v>
      </c>
      <c r="N65" s="123" t="s">
        <v>16</v>
      </c>
    </row>
    <row r="66" spans="3:14" ht="18" thickBot="1" x14ac:dyDescent="0.45">
      <c r="D66" s="154" t="s">
        <v>222</v>
      </c>
      <c r="E66" s="307" t="s">
        <v>225</v>
      </c>
      <c r="F66" s="255" t="s">
        <v>23</v>
      </c>
      <c r="G66" s="172"/>
      <c r="H66" s="172" t="s">
        <v>22</v>
      </c>
      <c r="I66" s="173"/>
      <c r="J66" s="192" t="s">
        <v>23</v>
      </c>
      <c r="K66" s="193"/>
      <c r="L66" s="193" t="s">
        <v>24</v>
      </c>
      <c r="M66" s="194"/>
      <c r="N66" s="111" t="s">
        <v>14</v>
      </c>
    </row>
    <row r="67" spans="3:14" x14ac:dyDescent="0.4">
      <c r="D67" s="83">
        <v>0</v>
      </c>
      <c r="E67" s="84">
        <v>0</v>
      </c>
      <c r="F67" s="201">
        <f>E67*G$65/(G$64+G$65)</f>
        <v>0</v>
      </c>
      <c r="G67" s="200"/>
      <c r="H67" s="200">
        <f>F67*(1+I$64/I$65)</f>
        <v>0</v>
      </c>
      <c r="I67" s="180"/>
      <c r="J67" s="201">
        <f>H67*K$65/(K$64+K$65)</f>
        <v>0</v>
      </c>
      <c r="K67" s="200"/>
      <c r="L67" s="200">
        <f>J67*M$65/(M$64+M$65)</f>
        <v>0</v>
      </c>
      <c r="M67" s="202"/>
      <c r="N67" s="25">
        <f>L67*4096/3.3</f>
        <v>0</v>
      </c>
    </row>
    <row r="68" spans="3:14" x14ac:dyDescent="0.4">
      <c r="D68" s="18">
        <v>1</v>
      </c>
      <c r="E68" s="26">
        <f>4*D68/10</f>
        <v>0.4</v>
      </c>
      <c r="F68" s="199">
        <f>E68*G$65/(G$64+G$65)</f>
        <v>0.38204393505253104</v>
      </c>
      <c r="G68" s="198"/>
      <c r="H68" s="198">
        <f>F68*(1+I$64/I$65)</f>
        <v>1.1461318051575931</v>
      </c>
      <c r="I68" s="178"/>
      <c r="J68" s="199">
        <f>H68*K$65/(K$64+K$65)</f>
        <v>0.57306590257879653</v>
      </c>
      <c r="K68" s="198"/>
      <c r="L68" s="198">
        <f>J68*M$65/(M$64+M$65)</f>
        <v>0.30161363293620869</v>
      </c>
      <c r="M68" s="188"/>
      <c r="N68" s="27">
        <f>L68*4096/3.3</f>
        <v>374.36649712324572</v>
      </c>
    </row>
    <row r="69" spans="3:14" x14ac:dyDescent="0.4">
      <c r="D69" s="18">
        <v>2</v>
      </c>
      <c r="E69" s="26">
        <f>4*D69/10</f>
        <v>0.8</v>
      </c>
      <c r="F69" s="199">
        <f>E69*G$65/(G$64+G$65)</f>
        <v>0.76408787010506207</v>
      </c>
      <c r="G69" s="198"/>
      <c r="H69" s="198">
        <f>F69*(1+I$64/I$65)</f>
        <v>2.2922636103151861</v>
      </c>
      <c r="I69" s="178"/>
      <c r="J69" s="199">
        <f>H69*K$65/(K$64+K$65)</f>
        <v>1.1461318051575931</v>
      </c>
      <c r="K69" s="198"/>
      <c r="L69" s="198">
        <f>J69*M$65/(M$64+M$65)</f>
        <v>0.60322726587241737</v>
      </c>
      <c r="M69" s="188"/>
      <c r="N69" s="27">
        <f t="shared" ref="N69:N77" si="10">L69*4096/3.3</f>
        <v>748.73299424649144</v>
      </c>
    </row>
    <row r="70" spans="3:14" x14ac:dyDescent="0.4">
      <c r="D70" s="18">
        <v>3</v>
      </c>
      <c r="E70" s="26">
        <f>4*D70/10</f>
        <v>1.2</v>
      </c>
      <c r="F70" s="199">
        <f>E70*G$65/(G$64+G$65)</f>
        <v>1.1461318051575931</v>
      </c>
      <c r="G70" s="198"/>
      <c r="H70" s="198">
        <f>F70*(1+I$64/I$65)</f>
        <v>3.4383954154727792</v>
      </c>
      <c r="I70" s="178"/>
      <c r="J70" s="199">
        <f>H70*K$65/(K$64+K$65)</f>
        <v>1.7191977077363894</v>
      </c>
      <c r="K70" s="198"/>
      <c r="L70" s="198">
        <f>J70*M$65/(M$64+M$65)</f>
        <v>0.90484089880862584</v>
      </c>
      <c r="M70" s="188"/>
      <c r="N70" s="27">
        <f t="shared" si="10"/>
        <v>1123.0994913697368</v>
      </c>
    </row>
    <row r="71" spans="3:14" x14ac:dyDescent="0.4">
      <c r="D71" s="18">
        <v>4</v>
      </c>
      <c r="E71" s="26">
        <f>4*D71/10</f>
        <v>1.6</v>
      </c>
      <c r="F71" s="199">
        <f>E71*G$65/(G$64+G$65)</f>
        <v>1.5281757402101241</v>
      </c>
      <c r="G71" s="198"/>
      <c r="H71" s="198">
        <f>F71*(1+I$64/I$65)</f>
        <v>4.5845272206303722</v>
      </c>
      <c r="I71" s="178"/>
      <c r="J71" s="199">
        <f>H71*K$65/(K$64+K$65)</f>
        <v>2.2922636103151861</v>
      </c>
      <c r="K71" s="198"/>
      <c r="L71" s="198">
        <f>J71*M$65/(M$64+M$65)</f>
        <v>1.2064545317448347</v>
      </c>
      <c r="M71" s="188"/>
      <c r="N71" s="27">
        <f t="shared" si="10"/>
        <v>1497.4659884929829</v>
      </c>
    </row>
    <row r="72" spans="3:14" x14ac:dyDescent="0.4">
      <c r="D72" s="18">
        <v>5</v>
      </c>
      <c r="E72" s="26">
        <f>4*D72/10</f>
        <v>2</v>
      </c>
      <c r="F72" s="297">
        <f>E72*G$65/(G$64+G$65)</f>
        <v>1.910219675262655</v>
      </c>
      <c r="G72" s="295"/>
      <c r="H72" s="295">
        <f>F72*(1+I$64/I$65)</f>
        <v>5.7306590257879648</v>
      </c>
      <c r="I72" s="296"/>
      <c r="J72" s="297">
        <f>H72*K$65/(K$64+K$65)</f>
        <v>2.8653295128939824</v>
      </c>
      <c r="K72" s="295"/>
      <c r="L72" s="295">
        <f>J72*M$65/(M$64+M$65)</f>
        <v>1.5080681646810434</v>
      </c>
      <c r="M72" s="298"/>
      <c r="N72" s="299">
        <f t="shared" si="10"/>
        <v>1871.8324856162285</v>
      </c>
    </row>
    <row r="73" spans="3:14" x14ac:dyDescent="0.4">
      <c r="D73" s="28">
        <v>6</v>
      </c>
      <c r="E73" s="105">
        <f>4*D73/10</f>
        <v>2.4</v>
      </c>
      <c r="F73" s="204">
        <f>E73*G$65/(G$64+G$65)</f>
        <v>2.2922636103151861</v>
      </c>
      <c r="G73" s="203"/>
      <c r="H73" s="203">
        <f>F73*(1+I$64/I$65)</f>
        <v>6.8767908309455583</v>
      </c>
      <c r="I73" s="187"/>
      <c r="J73" s="204">
        <f>H73*K$65/(K$64+K$65)</f>
        <v>3.4383954154727787</v>
      </c>
      <c r="K73" s="203"/>
      <c r="L73" s="203">
        <f>J73*M$65/(M$64+M$65)</f>
        <v>1.8096817976172517</v>
      </c>
      <c r="M73" s="189"/>
      <c r="N73" s="106">
        <f t="shared" si="10"/>
        <v>2246.1989827394736</v>
      </c>
    </row>
    <row r="74" spans="3:14" x14ac:dyDescent="0.4">
      <c r="D74" s="300">
        <v>7</v>
      </c>
      <c r="E74" s="301">
        <f>4*D74/10</f>
        <v>2.8</v>
      </c>
      <c r="F74" s="208">
        <f>E74*G$65/(G$64+G$65)</f>
        <v>2.674307545367717</v>
      </c>
      <c r="G74" s="206"/>
      <c r="H74" s="206">
        <f>F74*(1+I$64/I$65)</f>
        <v>8.02292263610315</v>
      </c>
      <c r="I74" s="207"/>
      <c r="J74" s="208">
        <f>H74*K$65/(K$64+K$65)</f>
        <v>4.011461318051575</v>
      </c>
      <c r="K74" s="206"/>
      <c r="L74" s="206">
        <f>J74*M$65/(M$64+M$65)</f>
        <v>2.1112954305534606</v>
      </c>
      <c r="M74" s="209"/>
      <c r="N74" s="117">
        <f t="shared" si="10"/>
        <v>2620.5654798627197</v>
      </c>
    </row>
    <row r="75" spans="3:14" x14ac:dyDescent="0.4">
      <c r="D75" s="302">
        <v>8</v>
      </c>
      <c r="E75" s="303">
        <f>4*D75/10</f>
        <v>3.2</v>
      </c>
      <c r="F75" s="288">
        <f>E75*G$65/(G$64+G$65)</f>
        <v>3.0563514804202483</v>
      </c>
      <c r="G75" s="286"/>
      <c r="H75" s="286">
        <f>F75*(1+I$64/I$65)</f>
        <v>9.1690544412607444</v>
      </c>
      <c r="I75" s="287"/>
      <c r="J75" s="288">
        <f>H75*K$65/(K$64+K$65)</f>
        <v>4.5845272206303722</v>
      </c>
      <c r="K75" s="286"/>
      <c r="L75" s="286">
        <f>J75*M$65/(M$64+M$65)</f>
        <v>2.4129090634896695</v>
      </c>
      <c r="M75" s="289"/>
      <c r="N75" s="290">
        <f t="shared" si="10"/>
        <v>2994.9319769859658</v>
      </c>
    </row>
    <row r="76" spans="3:14" x14ac:dyDescent="0.4">
      <c r="D76" s="302">
        <v>9</v>
      </c>
      <c r="E76" s="303">
        <f>4*D76/10</f>
        <v>3.6</v>
      </c>
      <c r="F76" s="293">
        <f>E76*G$65/(G$64+G$65)</f>
        <v>3.4383954154727792</v>
      </c>
      <c r="G76" s="291"/>
      <c r="H76" s="291">
        <f>F76*(1+I$64/I$65)</f>
        <v>10.315186246418337</v>
      </c>
      <c r="I76" s="292"/>
      <c r="J76" s="293">
        <f>H76*K$65/(K$64+K$65)</f>
        <v>5.1575931232091685</v>
      </c>
      <c r="K76" s="291"/>
      <c r="L76" s="291">
        <f>J76*M$65/(M$64+M$65)</f>
        <v>2.7145226964258784</v>
      </c>
      <c r="M76" s="294"/>
      <c r="N76" s="57">
        <f t="shared" si="10"/>
        <v>3369.2984741092118</v>
      </c>
    </row>
    <row r="77" spans="3:14" ht="18" thickBot="1" x14ac:dyDescent="0.45">
      <c r="D77" s="304">
        <v>10</v>
      </c>
      <c r="E77" s="305">
        <f>4*D77/10</f>
        <v>4</v>
      </c>
      <c r="F77" s="293">
        <f>E77*G$65/(G$64+G$65)</f>
        <v>3.82043935052531</v>
      </c>
      <c r="G77" s="291"/>
      <c r="H77" s="291">
        <f>F77*(1+I$64/I$65)</f>
        <v>11.46131805157593</v>
      </c>
      <c r="I77" s="292"/>
      <c r="J77" s="293">
        <f>H77*K$65/(K$64+K$65)</f>
        <v>5.7306590257879648</v>
      </c>
      <c r="K77" s="291"/>
      <c r="L77" s="291">
        <f>J77*M$65/(M$64+M$65)</f>
        <v>3.0161363293620869</v>
      </c>
      <c r="M77" s="294"/>
      <c r="N77" s="57">
        <f t="shared" si="10"/>
        <v>3743.664971232457</v>
      </c>
    </row>
    <row r="79" spans="3:14" x14ac:dyDescent="0.4">
      <c r="C79" s="2" t="s">
        <v>84</v>
      </c>
    </row>
    <row r="80" spans="3:14" x14ac:dyDescent="0.4">
      <c r="C80" s="2"/>
      <c r="D80" s="2" t="s">
        <v>124</v>
      </c>
    </row>
    <row r="81" spans="3:15" ht="18" thickBot="1" x14ac:dyDescent="0.45">
      <c r="C81" s="2"/>
      <c r="D81" s="2" t="s">
        <v>125</v>
      </c>
    </row>
    <row r="82" spans="3:15" ht="17.399999999999999" customHeight="1" thickBot="1" x14ac:dyDescent="0.45">
      <c r="C82" s="2"/>
      <c r="D82" s="249" t="s">
        <v>85</v>
      </c>
      <c r="E82" s="170" t="s">
        <v>120</v>
      </c>
      <c r="F82" s="172"/>
      <c r="G82" s="172"/>
      <c r="H82" s="172"/>
      <c r="I82" s="172"/>
      <c r="J82" s="171"/>
      <c r="K82" s="170" t="s">
        <v>65</v>
      </c>
      <c r="L82" s="172"/>
      <c r="M82" s="172"/>
      <c r="N82" s="173"/>
      <c r="O82" s="89" t="s">
        <v>66</v>
      </c>
    </row>
    <row r="83" spans="3:15" x14ac:dyDescent="0.4">
      <c r="D83" s="250"/>
      <c r="E83" s="7" t="s">
        <v>87</v>
      </c>
      <c r="F83" s="8">
        <v>0.5</v>
      </c>
      <c r="G83" s="7" t="s">
        <v>122</v>
      </c>
      <c r="H83" s="127">
        <v>20</v>
      </c>
      <c r="I83" s="119" t="s">
        <v>151</v>
      </c>
      <c r="J83" s="120">
        <v>0</v>
      </c>
      <c r="K83" s="318" t="s">
        <v>18</v>
      </c>
      <c r="L83" s="319">
        <v>4.7</v>
      </c>
      <c r="M83" s="318" t="s">
        <v>15</v>
      </c>
      <c r="N83" s="320">
        <v>2.7</v>
      </c>
      <c r="O83" s="125" t="s">
        <v>16</v>
      </c>
    </row>
    <row r="84" spans="3:15" ht="18" thickBot="1" x14ac:dyDescent="0.45">
      <c r="D84" s="251"/>
      <c r="E84" s="19"/>
      <c r="F84" s="20"/>
      <c r="G84" s="4" t="s">
        <v>121</v>
      </c>
      <c r="H84" s="31">
        <v>1</v>
      </c>
      <c r="I84" s="40" t="s">
        <v>152</v>
      </c>
      <c r="J84" s="121">
        <v>10000</v>
      </c>
      <c r="K84" s="279" t="s">
        <v>17</v>
      </c>
      <c r="L84" s="317">
        <v>4.7</v>
      </c>
      <c r="M84" s="279" t="s">
        <v>153</v>
      </c>
      <c r="N84" s="281">
        <v>3</v>
      </c>
      <c r="O84" s="95" t="s">
        <v>16</v>
      </c>
    </row>
    <row r="85" spans="3:15" ht="17.399999999999999" customHeight="1" thickBot="1" x14ac:dyDescent="0.45">
      <c r="D85" s="112" t="s">
        <v>86</v>
      </c>
      <c r="E85" s="154" t="s">
        <v>233</v>
      </c>
      <c r="F85" s="155" t="s">
        <v>232</v>
      </c>
      <c r="G85" s="242" t="s">
        <v>123</v>
      </c>
      <c r="H85" s="247"/>
      <c r="I85" s="245" t="s">
        <v>126</v>
      </c>
      <c r="J85" s="243"/>
      <c r="K85" s="242" t="s">
        <v>23</v>
      </c>
      <c r="L85" s="243"/>
      <c r="M85" s="242" t="s">
        <v>22</v>
      </c>
      <c r="N85" s="247"/>
      <c r="O85" s="118" t="s">
        <v>14</v>
      </c>
    </row>
    <row r="86" spans="3:15" x14ac:dyDescent="0.4">
      <c r="D86" s="110">
        <v>0</v>
      </c>
      <c r="E86" s="324">
        <f>D86*F$83</f>
        <v>0</v>
      </c>
      <c r="F86" s="328">
        <f>D86*E86</f>
        <v>0</v>
      </c>
      <c r="G86" s="179">
        <f>E86*(1+H$83/H$84)</f>
        <v>0</v>
      </c>
      <c r="H86" s="180"/>
      <c r="I86" s="201">
        <f>G86*J$84/(J$83+J$84)</f>
        <v>0</v>
      </c>
      <c r="J86" s="202"/>
      <c r="K86" s="179">
        <f>I86*L$84/(L$83+L$84)</f>
        <v>0</v>
      </c>
      <c r="L86" s="202"/>
      <c r="M86" s="179">
        <f t="shared" ref="M86:M98" si="11">K86*N$84/(N$83+N$84)</f>
        <v>0</v>
      </c>
      <c r="N86" s="180"/>
      <c r="O86" s="90">
        <f t="shared" ref="O86:O98" si="12">M86*4096/3.3</f>
        <v>0</v>
      </c>
    </row>
    <row r="87" spans="3:15" x14ac:dyDescent="0.4">
      <c r="D87" s="46">
        <v>0.1</v>
      </c>
      <c r="E87" s="325">
        <f t="shared" ref="E87:E98" si="13">D87*F$83</f>
        <v>0.05</v>
      </c>
      <c r="F87" s="329">
        <f>D87*E87</f>
        <v>5.000000000000001E-3</v>
      </c>
      <c r="G87" s="177">
        <f>E87*(1+H$83/H$84)</f>
        <v>1.05</v>
      </c>
      <c r="H87" s="178"/>
      <c r="I87" s="199">
        <f t="shared" ref="I87:I98" si="14">G87*J$84/(J$83+J$84)</f>
        <v>1.05</v>
      </c>
      <c r="J87" s="188"/>
      <c r="K87" s="177">
        <f t="shared" ref="K87:K98" si="15">I87*L$84/(L$83+L$84)</f>
        <v>0.52500000000000002</v>
      </c>
      <c r="L87" s="188"/>
      <c r="M87" s="177">
        <f t="shared" si="11"/>
        <v>0.27631578947368424</v>
      </c>
      <c r="N87" s="178"/>
      <c r="O87" s="91">
        <f t="shared" si="12"/>
        <v>342.96650717703352</v>
      </c>
    </row>
    <row r="88" spans="3:15" x14ac:dyDescent="0.4">
      <c r="D88" s="124">
        <v>0.2</v>
      </c>
      <c r="E88" s="322">
        <f t="shared" si="13"/>
        <v>0.1</v>
      </c>
      <c r="F88" s="329">
        <f t="shared" ref="F88:F98" si="16">D88*E88</f>
        <v>2.0000000000000004E-2</v>
      </c>
      <c r="G88" s="240">
        <f>E88*(1+H$83/H$84)</f>
        <v>2.1</v>
      </c>
      <c r="H88" s="248"/>
      <c r="I88" s="246">
        <f t="shared" si="14"/>
        <v>2.1</v>
      </c>
      <c r="J88" s="241"/>
      <c r="K88" s="240">
        <f t="shared" si="15"/>
        <v>1.05</v>
      </c>
      <c r="L88" s="241"/>
      <c r="M88" s="240">
        <f t="shared" si="11"/>
        <v>0.55263157894736847</v>
      </c>
      <c r="N88" s="248"/>
      <c r="O88" s="96">
        <f t="shared" si="12"/>
        <v>685.93301435406704</v>
      </c>
    </row>
    <row r="89" spans="3:15" x14ac:dyDescent="0.4">
      <c r="D89" s="116">
        <v>0.3</v>
      </c>
      <c r="E89" s="323">
        <f t="shared" si="13"/>
        <v>0.15</v>
      </c>
      <c r="F89" s="331">
        <f t="shared" si="16"/>
        <v>4.4999999999999998E-2</v>
      </c>
      <c r="G89" s="205">
        <f t="shared" ref="G89:G98" si="17">E89*(1+H$83/H$84)</f>
        <v>3.15</v>
      </c>
      <c r="H89" s="207"/>
      <c r="I89" s="208">
        <f t="shared" si="14"/>
        <v>3.15</v>
      </c>
      <c r="J89" s="209"/>
      <c r="K89" s="205">
        <f t="shared" si="15"/>
        <v>1.575</v>
      </c>
      <c r="L89" s="209"/>
      <c r="M89" s="205">
        <f t="shared" si="11"/>
        <v>0.82894736842105254</v>
      </c>
      <c r="N89" s="207"/>
      <c r="O89" s="128">
        <f t="shared" si="12"/>
        <v>1028.8995215311004</v>
      </c>
    </row>
    <row r="90" spans="3:15" x14ac:dyDescent="0.4">
      <c r="D90" s="124">
        <v>0.4</v>
      </c>
      <c r="E90" s="325">
        <f t="shared" si="13"/>
        <v>0.2</v>
      </c>
      <c r="F90" s="329">
        <f t="shared" si="16"/>
        <v>8.0000000000000016E-2</v>
      </c>
      <c r="G90" s="177">
        <f t="shared" si="17"/>
        <v>4.2</v>
      </c>
      <c r="H90" s="178"/>
      <c r="I90" s="199">
        <f t="shared" si="14"/>
        <v>4.2</v>
      </c>
      <c r="J90" s="188"/>
      <c r="K90" s="177">
        <f t="shared" si="15"/>
        <v>2.1</v>
      </c>
      <c r="L90" s="188"/>
      <c r="M90" s="177">
        <f t="shared" si="11"/>
        <v>1.1052631578947369</v>
      </c>
      <c r="N90" s="178"/>
      <c r="O90" s="91">
        <f t="shared" si="12"/>
        <v>1371.8660287081341</v>
      </c>
    </row>
    <row r="91" spans="3:15" x14ac:dyDescent="0.4">
      <c r="D91" s="46">
        <v>0.5</v>
      </c>
      <c r="E91" s="325">
        <f t="shared" si="13"/>
        <v>0.25</v>
      </c>
      <c r="F91" s="329">
        <f t="shared" si="16"/>
        <v>0.125</v>
      </c>
      <c r="G91" s="177">
        <f t="shared" si="17"/>
        <v>5.25</v>
      </c>
      <c r="H91" s="178"/>
      <c r="I91" s="199">
        <f t="shared" si="14"/>
        <v>5.25</v>
      </c>
      <c r="J91" s="188"/>
      <c r="K91" s="177">
        <f t="shared" si="15"/>
        <v>2.625</v>
      </c>
      <c r="L91" s="188"/>
      <c r="M91" s="177">
        <f t="shared" si="11"/>
        <v>1.381578947368421</v>
      </c>
      <c r="N91" s="178"/>
      <c r="O91" s="91">
        <f t="shared" si="12"/>
        <v>1714.8325358851675</v>
      </c>
    </row>
    <row r="92" spans="3:15" x14ac:dyDescent="0.4">
      <c r="D92" s="115">
        <v>0.6</v>
      </c>
      <c r="E92" s="327">
        <f t="shared" si="13"/>
        <v>0.3</v>
      </c>
      <c r="F92" s="332">
        <f t="shared" si="16"/>
        <v>0.18</v>
      </c>
      <c r="G92" s="186">
        <f t="shared" si="17"/>
        <v>6.3</v>
      </c>
      <c r="H92" s="187"/>
      <c r="I92" s="204">
        <f t="shared" si="14"/>
        <v>6.3</v>
      </c>
      <c r="J92" s="189"/>
      <c r="K92" s="186">
        <f t="shared" si="15"/>
        <v>3.15</v>
      </c>
      <c r="L92" s="189"/>
      <c r="M92" s="186">
        <f t="shared" si="11"/>
        <v>1.6578947368421051</v>
      </c>
      <c r="N92" s="187"/>
      <c r="O92" s="109">
        <f t="shared" si="12"/>
        <v>2057.7990430622008</v>
      </c>
    </row>
    <row r="93" spans="3:15" x14ac:dyDescent="0.4">
      <c r="D93" s="46">
        <v>0.7</v>
      </c>
      <c r="E93" s="325">
        <f t="shared" si="13"/>
        <v>0.35</v>
      </c>
      <c r="F93" s="329">
        <f t="shared" si="16"/>
        <v>0.24499999999999997</v>
      </c>
      <c r="G93" s="177">
        <f t="shared" si="17"/>
        <v>7.35</v>
      </c>
      <c r="H93" s="178"/>
      <c r="I93" s="199">
        <f t="shared" si="14"/>
        <v>7.35</v>
      </c>
      <c r="J93" s="188"/>
      <c r="K93" s="177">
        <f t="shared" si="15"/>
        <v>3.6749999999999998</v>
      </c>
      <c r="L93" s="188"/>
      <c r="M93" s="177">
        <f t="shared" si="11"/>
        <v>1.9342105263157892</v>
      </c>
      <c r="N93" s="178"/>
      <c r="O93" s="91">
        <f t="shared" si="12"/>
        <v>2400.765550239234</v>
      </c>
    </row>
    <row r="94" spans="3:15" x14ac:dyDescent="0.4">
      <c r="D94" s="124">
        <v>0.8</v>
      </c>
      <c r="E94" s="325">
        <f t="shared" si="13"/>
        <v>0.4</v>
      </c>
      <c r="F94" s="329">
        <f t="shared" si="16"/>
        <v>0.32000000000000006</v>
      </c>
      <c r="G94" s="177">
        <f t="shared" si="17"/>
        <v>8.4</v>
      </c>
      <c r="H94" s="178"/>
      <c r="I94" s="199">
        <f t="shared" si="14"/>
        <v>8.4</v>
      </c>
      <c r="J94" s="188"/>
      <c r="K94" s="177">
        <f t="shared" si="15"/>
        <v>4.2</v>
      </c>
      <c r="L94" s="188"/>
      <c r="M94" s="177">
        <f t="shared" si="11"/>
        <v>2.2105263157894739</v>
      </c>
      <c r="N94" s="178"/>
      <c r="O94" s="91">
        <f t="shared" si="12"/>
        <v>2743.7320574162682</v>
      </c>
    </row>
    <row r="95" spans="3:15" x14ac:dyDescent="0.4">
      <c r="D95" s="46">
        <v>0.9</v>
      </c>
      <c r="E95" s="325">
        <f t="shared" si="13"/>
        <v>0.45</v>
      </c>
      <c r="F95" s="329">
        <f t="shared" si="16"/>
        <v>0.40500000000000003</v>
      </c>
      <c r="G95" s="177">
        <f t="shared" si="17"/>
        <v>9.4500000000000011</v>
      </c>
      <c r="H95" s="178"/>
      <c r="I95" s="199">
        <f t="shared" si="14"/>
        <v>9.4500000000000011</v>
      </c>
      <c r="J95" s="188"/>
      <c r="K95" s="177">
        <f t="shared" si="15"/>
        <v>4.7250000000000005</v>
      </c>
      <c r="L95" s="188"/>
      <c r="M95" s="177">
        <f t="shared" si="11"/>
        <v>2.486842105263158</v>
      </c>
      <c r="N95" s="178"/>
      <c r="O95" s="91">
        <f t="shared" si="12"/>
        <v>3086.6985645933019</v>
      </c>
    </row>
    <row r="96" spans="3:15" x14ac:dyDescent="0.4">
      <c r="D96" s="124">
        <v>1</v>
      </c>
      <c r="E96" s="325">
        <f t="shared" si="13"/>
        <v>0.5</v>
      </c>
      <c r="F96" s="329">
        <f t="shared" si="16"/>
        <v>0.5</v>
      </c>
      <c r="G96" s="177">
        <f t="shared" si="17"/>
        <v>10.5</v>
      </c>
      <c r="H96" s="178"/>
      <c r="I96" s="199">
        <f t="shared" si="14"/>
        <v>10.5</v>
      </c>
      <c r="J96" s="188"/>
      <c r="K96" s="177">
        <f t="shared" si="15"/>
        <v>5.25</v>
      </c>
      <c r="L96" s="188"/>
      <c r="M96" s="177">
        <f t="shared" si="11"/>
        <v>2.763157894736842</v>
      </c>
      <c r="N96" s="178"/>
      <c r="O96" s="91">
        <f t="shared" si="12"/>
        <v>3429.6650717703351</v>
      </c>
    </row>
    <row r="97" spans="3:20" x14ac:dyDescent="0.4">
      <c r="D97" s="46">
        <v>1.1000000000000001</v>
      </c>
      <c r="E97" s="325">
        <f t="shared" si="13"/>
        <v>0.55000000000000004</v>
      </c>
      <c r="F97" s="329">
        <f t="shared" si="16"/>
        <v>0.60500000000000009</v>
      </c>
      <c r="G97" s="177">
        <f t="shared" si="17"/>
        <v>11.55</v>
      </c>
      <c r="H97" s="178"/>
      <c r="I97" s="199">
        <f t="shared" si="14"/>
        <v>11.55</v>
      </c>
      <c r="J97" s="188"/>
      <c r="K97" s="177">
        <f t="shared" si="15"/>
        <v>5.7750000000000004</v>
      </c>
      <c r="L97" s="188"/>
      <c r="M97" s="177">
        <f t="shared" si="11"/>
        <v>3.0394736842105265</v>
      </c>
      <c r="N97" s="178"/>
      <c r="O97" s="91">
        <f t="shared" si="12"/>
        <v>3772.6315789473688</v>
      </c>
    </row>
    <row r="98" spans="3:20" ht="18" thickBot="1" x14ac:dyDescent="0.45">
      <c r="D98" s="126">
        <v>1.2</v>
      </c>
      <c r="E98" s="326">
        <f t="shared" si="13"/>
        <v>0.6</v>
      </c>
      <c r="F98" s="330">
        <f t="shared" si="16"/>
        <v>0.72</v>
      </c>
      <c r="G98" s="195">
        <f t="shared" si="17"/>
        <v>12.6</v>
      </c>
      <c r="H98" s="197"/>
      <c r="I98" s="244">
        <f t="shared" si="14"/>
        <v>12.6</v>
      </c>
      <c r="J98" s="196"/>
      <c r="K98" s="195">
        <f t="shared" si="15"/>
        <v>6.3</v>
      </c>
      <c r="L98" s="196"/>
      <c r="M98" s="195">
        <f t="shared" si="11"/>
        <v>3.3157894736842102</v>
      </c>
      <c r="N98" s="197"/>
      <c r="O98" s="92">
        <f t="shared" si="12"/>
        <v>4115.5980861244016</v>
      </c>
    </row>
    <row r="100" spans="3:20" x14ac:dyDescent="0.4">
      <c r="C100" s="2" t="s">
        <v>29</v>
      </c>
    </row>
    <row r="101" spans="3:20" x14ac:dyDescent="0.4">
      <c r="D101" t="s">
        <v>30</v>
      </c>
      <c r="E101" s="210" t="s">
        <v>31</v>
      </c>
      <c r="F101" s="54" t="s">
        <v>32</v>
      </c>
      <c r="G101">
        <v>1</v>
      </c>
    </row>
    <row r="102" spans="3:20" x14ac:dyDescent="0.4">
      <c r="E102" s="210"/>
      <c r="F102" s="54" t="s">
        <v>33</v>
      </c>
      <c r="G102">
        <v>0.64</v>
      </c>
    </row>
    <row r="103" spans="3:20" x14ac:dyDescent="0.4">
      <c r="E103" s="210" t="s">
        <v>31</v>
      </c>
      <c r="F103" s="54" t="s">
        <v>34</v>
      </c>
      <c r="G103">
        <v>12</v>
      </c>
      <c r="H103">
        <v>11</v>
      </c>
      <c r="I103">
        <v>10</v>
      </c>
      <c r="J103">
        <v>8</v>
      </c>
    </row>
    <row r="104" spans="3:20" x14ac:dyDescent="0.4">
      <c r="E104" s="210"/>
      <c r="F104" s="54" t="s">
        <v>35</v>
      </c>
      <c r="G104">
        <v>62.4</v>
      </c>
      <c r="H104">
        <v>52.4</v>
      </c>
      <c r="I104">
        <v>43.4</v>
      </c>
      <c r="J104">
        <v>28</v>
      </c>
    </row>
    <row r="105" spans="3:20" ht="18" thickBot="1" x14ac:dyDescent="0.45"/>
    <row r="106" spans="3:20" ht="17.399999999999999" customHeight="1" x14ac:dyDescent="0.4">
      <c r="D106" s="211" t="s">
        <v>21</v>
      </c>
      <c r="E106" s="214" t="s">
        <v>36</v>
      </c>
      <c r="F106" s="215"/>
      <c r="G106" s="216" t="s">
        <v>13</v>
      </c>
      <c r="H106" s="217"/>
      <c r="I106" s="217"/>
      <c r="J106" s="218"/>
      <c r="K106" s="33"/>
      <c r="O106" s="211" t="s">
        <v>21</v>
      </c>
      <c r="P106" s="214" t="s">
        <v>36</v>
      </c>
      <c r="Q106" s="215"/>
      <c r="R106" s="216" t="s">
        <v>13</v>
      </c>
      <c r="S106" s="217"/>
      <c r="T106" s="217"/>
    </row>
    <row r="107" spans="3:20" x14ac:dyDescent="0.4">
      <c r="D107" s="212"/>
      <c r="E107" s="221" t="s">
        <v>37</v>
      </c>
      <c r="F107" s="222"/>
      <c r="G107" s="221" t="s">
        <v>23</v>
      </c>
      <c r="H107" s="223"/>
      <c r="I107" s="223" t="s">
        <v>24</v>
      </c>
      <c r="J107" s="222"/>
      <c r="K107" s="35"/>
      <c r="O107" s="212"/>
      <c r="P107" s="221" t="s">
        <v>37</v>
      </c>
      <c r="Q107" s="222"/>
      <c r="R107" s="221" t="s">
        <v>23</v>
      </c>
      <c r="S107" s="223"/>
      <c r="T107" s="34" t="s">
        <v>24</v>
      </c>
    </row>
    <row r="108" spans="3:20" x14ac:dyDescent="0.4">
      <c r="D108" s="212"/>
      <c r="E108" s="12" t="s">
        <v>38</v>
      </c>
      <c r="F108" s="16">
        <v>0.1</v>
      </c>
      <c r="G108" s="12" t="s">
        <v>39</v>
      </c>
      <c r="H108" s="14">
        <v>2</v>
      </c>
      <c r="I108" s="15" t="s">
        <v>40</v>
      </c>
      <c r="J108" s="16">
        <v>2.7</v>
      </c>
      <c r="K108" s="37" t="s">
        <v>16</v>
      </c>
      <c r="O108" s="212"/>
      <c r="P108" s="12" t="s">
        <v>38</v>
      </c>
      <c r="Q108" s="16">
        <v>0.1</v>
      </c>
      <c r="R108" s="12" t="s">
        <v>39</v>
      </c>
      <c r="S108" s="14">
        <v>4</v>
      </c>
      <c r="T108" s="15" t="s">
        <v>40</v>
      </c>
    </row>
    <row r="109" spans="3:20" ht="18" thickBot="1" x14ac:dyDescent="0.45">
      <c r="D109" s="213"/>
      <c r="E109" s="4" t="s">
        <v>41</v>
      </c>
      <c r="F109" s="23">
        <v>10</v>
      </c>
      <c r="G109" s="4" t="s">
        <v>42</v>
      </c>
      <c r="H109" s="38">
        <v>20</v>
      </c>
      <c r="I109" s="39" t="s">
        <v>43</v>
      </c>
      <c r="J109" s="23">
        <v>3</v>
      </c>
      <c r="K109" s="42" t="s">
        <v>16</v>
      </c>
      <c r="O109" s="213"/>
      <c r="P109" s="4" t="s">
        <v>41</v>
      </c>
      <c r="Q109" s="23">
        <v>10</v>
      </c>
      <c r="R109" s="4" t="s">
        <v>42</v>
      </c>
      <c r="S109" s="38">
        <v>20</v>
      </c>
      <c r="T109" s="39" t="s">
        <v>43</v>
      </c>
    </row>
    <row r="110" spans="3:20" x14ac:dyDescent="0.4">
      <c r="D110" s="43">
        <v>0</v>
      </c>
      <c r="E110" s="183">
        <f>D110*F$109/(F$108+F$109)</f>
        <v>0</v>
      </c>
      <c r="F110" s="185"/>
      <c r="G110" s="183">
        <f>E110*H$109/(H$108+H$109)</f>
        <v>0</v>
      </c>
      <c r="H110" s="220"/>
      <c r="I110" s="220">
        <f>G110*J$109/(J$108+J$109)</f>
        <v>0</v>
      </c>
      <c r="J110" s="185"/>
      <c r="K110" s="45">
        <f>I110*4096/3.3</f>
        <v>0</v>
      </c>
      <c r="O110" s="43">
        <v>0</v>
      </c>
      <c r="P110" s="183">
        <f>O110*Q$109/(Q$108+Q$109)</f>
        <v>0</v>
      </c>
      <c r="Q110" s="185"/>
      <c r="R110" s="183">
        <f>P110*S$109/(S$108+S$109)</f>
        <v>0</v>
      </c>
      <c r="S110" s="220"/>
      <c r="T110" s="44" t="e">
        <f>R110*#REF!/(#REF!+#REF!)</f>
        <v>#REF!</v>
      </c>
    </row>
    <row r="111" spans="3:20" x14ac:dyDescent="0.4">
      <c r="D111" s="46">
        <v>1</v>
      </c>
      <c r="E111" s="183">
        <f t="shared" ref="E111:E122" si="18">D111*F$109/(F$108+F$109)</f>
        <v>0.99009900990099009</v>
      </c>
      <c r="F111" s="185"/>
      <c r="G111" s="183">
        <f t="shared" ref="G111:G122" si="19">E111*H$109/(H$108+H$109)</f>
        <v>0.90009000900090008</v>
      </c>
      <c r="H111" s="220"/>
      <c r="I111" s="220">
        <f t="shared" ref="I111:I122" si="20">G111*J$109/(J$108+J$109)</f>
        <v>0.47373158368468427</v>
      </c>
      <c r="J111" s="185"/>
      <c r="K111" s="27">
        <f>I111*4096/3.3</f>
        <v>588.00138387044456</v>
      </c>
      <c r="O111" s="46">
        <v>1</v>
      </c>
      <c r="P111" s="183">
        <f t="shared" ref="P111:P122" si="21">O111*Q$109/(Q$108+Q$109)</f>
        <v>0.99009900990099009</v>
      </c>
      <c r="Q111" s="185"/>
      <c r="R111" s="183">
        <f t="shared" ref="R111:R122" si="22">P111*S$109/(S$108+S$109)</f>
        <v>0.82508250825082508</v>
      </c>
      <c r="S111" s="220"/>
      <c r="T111" s="44" t="e">
        <f>R111*#REF!/(#REF!+#REF!)</f>
        <v>#REF!</v>
      </c>
    </row>
    <row r="112" spans="3:20" x14ac:dyDescent="0.4">
      <c r="D112" s="46">
        <v>2</v>
      </c>
      <c r="E112" s="183">
        <f t="shared" si="18"/>
        <v>1.9801980198019802</v>
      </c>
      <c r="F112" s="185"/>
      <c r="G112" s="183">
        <f t="shared" si="19"/>
        <v>1.8001800180018002</v>
      </c>
      <c r="H112" s="220"/>
      <c r="I112" s="220">
        <f t="shared" si="20"/>
        <v>0.94746316736936853</v>
      </c>
      <c r="J112" s="185"/>
      <c r="K112" s="27">
        <f>I112*4096/3.3</f>
        <v>1176.0027677408891</v>
      </c>
      <c r="O112" s="46">
        <v>2</v>
      </c>
      <c r="P112" s="183">
        <f t="shared" si="21"/>
        <v>1.9801980198019802</v>
      </c>
      <c r="Q112" s="185"/>
      <c r="R112" s="183">
        <f t="shared" si="22"/>
        <v>1.6501650165016502</v>
      </c>
      <c r="S112" s="220"/>
      <c r="T112" s="44" t="e">
        <f>R112*#REF!/(#REF!+#REF!)</f>
        <v>#REF!</v>
      </c>
    </row>
    <row r="113" spans="4:20" x14ac:dyDescent="0.4">
      <c r="D113" s="46">
        <v>3</v>
      </c>
      <c r="E113" s="183">
        <f t="shared" si="18"/>
        <v>2.9702970297029703</v>
      </c>
      <c r="F113" s="185"/>
      <c r="G113" s="183">
        <f t="shared" si="19"/>
        <v>2.7002700270027002</v>
      </c>
      <c r="H113" s="220"/>
      <c r="I113" s="220">
        <f t="shared" si="20"/>
        <v>1.4211947510540528</v>
      </c>
      <c r="J113" s="185"/>
      <c r="K113" s="27">
        <f t="shared" ref="K113:K122" si="23">I113*4096/3.3</f>
        <v>1764.0041516113336</v>
      </c>
      <c r="O113" s="46">
        <v>3</v>
      </c>
      <c r="P113" s="183">
        <f t="shared" si="21"/>
        <v>2.9702970297029703</v>
      </c>
      <c r="Q113" s="185"/>
      <c r="R113" s="183">
        <f t="shared" si="22"/>
        <v>2.4752475247524752</v>
      </c>
      <c r="S113" s="220"/>
      <c r="T113" s="44" t="e">
        <f>R113*#REF!/(#REF!+#REF!)</f>
        <v>#REF!</v>
      </c>
    </row>
    <row r="114" spans="4:20" x14ac:dyDescent="0.4">
      <c r="D114" s="46">
        <v>4</v>
      </c>
      <c r="E114" s="183">
        <f t="shared" si="18"/>
        <v>3.9603960396039604</v>
      </c>
      <c r="F114" s="185"/>
      <c r="G114" s="183">
        <f t="shared" si="19"/>
        <v>3.6003600360036003</v>
      </c>
      <c r="H114" s="220"/>
      <c r="I114" s="220">
        <f t="shared" si="20"/>
        <v>1.8949263347387371</v>
      </c>
      <c r="J114" s="185"/>
      <c r="K114" s="27">
        <f t="shared" si="23"/>
        <v>2352.0055354817782</v>
      </c>
      <c r="O114" s="46">
        <v>4</v>
      </c>
      <c r="P114" s="183">
        <f t="shared" si="21"/>
        <v>3.9603960396039604</v>
      </c>
      <c r="Q114" s="185"/>
      <c r="R114" s="183">
        <f t="shared" si="22"/>
        <v>3.3003300330033003</v>
      </c>
      <c r="S114" s="220"/>
      <c r="T114" s="44" t="e">
        <f>R114*#REF!/(#REF!+#REF!)</f>
        <v>#REF!</v>
      </c>
    </row>
    <row r="115" spans="4:20" x14ac:dyDescent="0.4">
      <c r="D115" s="46">
        <v>5</v>
      </c>
      <c r="E115" s="183">
        <f t="shared" si="18"/>
        <v>4.9504950495049505</v>
      </c>
      <c r="F115" s="185"/>
      <c r="G115" s="183">
        <f t="shared" si="19"/>
        <v>4.5004500450045004</v>
      </c>
      <c r="H115" s="220"/>
      <c r="I115" s="220">
        <f t="shared" si="20"/>
        <v>2.3686579184234211</v>
      </c>
      <c r="J115" s="185"/>
      <c r="K115" s="27">
        <f t="shared" si="23"/>
        <v>2940.0069193522222</v>
      </c>
      <c r="O115" s="46">
        <v>5</v>
      </c>
      <c r="P115" s="183">
        <f t="shared" si="21"/>
        <v>4.9504950495049505</v>
      </c>
      <c r="Q115" s="185"/>
      <c r="R115" s="183">
        <f t="shared" si="22"/>
        <v>4.1254125412541258</v>
      </c>
      <c r="S115" s="220"/>
      <c r="T115" s="44" t="e">
        <f>R115*#REF!/(#REF!+#REF!)</f>
        <v>#REF!</v>
      </c>
    </row>
    <row r="116" spans="4:20" x14ac:dyDescent="0.4">
      <c r="D116" s="46">
        <v>6</v>
      </c>
      <c r="E116" s="183">
        <f t="shared" si="18"/>
        <v>5.9405940594059405</v>
      </c>
      <c r="F116" s="185"/>
      <c r="G116" s="183">
        <f t="shared" si="19"/>
        <v>5.4005400540054005</v>
      </c>
      <c r="H116" s="220"/>
      <c r="I116" s="220">
        <f t="shared" si="20"/>
        <v>2.8423895021081056</v>
      </c>
      <c r="J116" s="185"/>
      <c r="K116" s="27">
        <f t="shared" si="23"/>
        <v>3528.0083032226671</v>
      </c>
      <c r="O116" s="46">
        <v>6</v>
      </c>
      <c r="P116" s="183">
        <f t="shared" si="21"/>
        <v>5.9405940594059405</v>
      </c>
      <c r="Q116" s="185"/>
      <c r="R116" s="183">
        <f t="shared" si="22"/>
        <v>4.9504950495049505</v>
      </c>
      <c r="S116" s="220"/>
      <c r="T116" s="44" t="e">
        <f>R116*#REF!/(#REF!+#REF!)</f>
        <v>#REF!</v>
      </c>
    </row>
    <row r="117" spans="4:20" x14ac:dyDescent="0.4">
      <c r="D117" s="55">
        <v>7</v>
      </c>
      <c r="E117" s="224">
        <f t="shared" si="18"/>
        <v>6.9306930693069306</v>
      </c>
      <c r="F117" s="225"/>
      <c r="G117" s="224">
        <f t="shared" si="19"/>
        <v>6.3006300630063006</v>
      </c>
      <c r="H117" s="226"/>
      <c r="I117" s="226">
        <f t="shared" si="20"/>
        <v>3.3161210857927892</v>
      </c>
      <c r="J117" s="225"/>
      <c r="K117" s="57">
        <f t="shared" si="23"/>
        <v>4116.0096870931111</v>
      </c>
      <c r="O117" s="46">
        <v>7</v>
      </c>
      <c r="P117" s="183">
        <f t="shared" si="21"/>
        <v>6.9306930693069306</v>
      </c>
      <c r="Q117" s="185"/>
      <c r="R117" s="183">
        <f t="shared" si="22"/>
        <v>5.7755775577557751</v>
      </c>
      <c r="S117" s="220"/>
      <c r="T117" s="44" t="e">
        <f>R117*#REF!/(#REF!+#REF!)</f>
        <v>#REF!</v>
      </c>
    </row>
    <row r="118" spans="4:20" x14ac:dyDescent="0.4">
      <c r="D118" s="55">
        <v>8</v>
      </c>
      <c r="E118" s="224">
        <f t="shared" si="18"/>
        <v>7.9207920792079207</v>
      </c>
      <c r="F118" s="225"/>
      <c r="G118" s="224">
        <f t="shared" si="19"/>
        <v>7.2007200720072007</v>
      </c>
      <c r="H118" s="226"/>
      <c r="I118" s="226">
        <f t="shared" si="20"/>
        <v>3.7898526694774741</v>
      </c>
      <c r="J118" s="225"/>
      <c r="K118" s="57">
        <f t="shared" si="23"/>
        <v>4704.0110709635564</v>
      </c>
      <c r="O118" s="55">
        <v>8</v>
      </c>
      <c r="P118" s="224">
        <f t="shared" si="21"/>
        <v>7.9207920792079207</v>
      </c>
      <c r="Q118" s="225"/>
      <c r="R118" s="224">
        <f t="shared" si="22"/>
        <v>6.6006600660066006</v>
      </c>
      <c r="S118" s="226"/>
      <c r="T118" s="56" t="e">
        <f>R118*#REF!/(#REF!+#REF!)</f>
        <v>#REF!</v>
      </c>
    </row>
    <row r="119" spans="4:20" x14ac:dyDescent="0.4">
      <c r="D119" s="55">
        <v>9</v>
      </c>
      <c r="E119" s="224">
        <f t="shared" si="18"/>
        <v>8.9108910891089117</v>
      </c>
      <c r="F119" s="225"/>
      <c r="G119" s="224">
        <f t="shared" si="19"/>
        <v>8.1008100810081025</v>
      </c>
      <c r="H119" s="226"/>
      <c r="I119" s="226">
        <f t="shared" si="20"/>
        <v>4.2635842531621595</v>
      </c>
      <c r="J119" s="225"/>
      <c r="K119" s="57">
        <f t="shared" si="23"/>
        <v>5292.0124548340018</v>
      </c>
      <c r="O119" s="55">
        <v>9</v>
      </c>
      <c r="P119" s="224">
        <f t="shared" si="21"/>
        <v>8.9108910891089117</v>
      </c>
      <c r="Q119" s="225"/>
      <c r="R119" s="224">
        <f t="shared" si="22"/>
        <v>7.425742574257427</v>
      </c>
      <c r="S119" s="226"/>
      <c r="T119" s="56" t="e">
        <f>R119*#REF!/(#REF!+#REF!)</f>
        <v>#REF!</v>
      </c>
    </row>
    <row r="120" spans="4:20" x14ac:dyDescent="0.4">
      <c r="D120" s="55">
        <v>10</v>
      </c>
      <c r="E120" s="224">
        <f t="shared" si="18"/>
        <v>9.9009900990099009</v>
      </c>
      <c r="F120" s="225"/>
      <c r="G120" s="224">
        <f t="shared" si="19"/>
        <v>9.0009000900090008</v>
      </c>
      <c r="H120" s="226"/>
      <c r="I120" s="226">
        <f t="shared" si="20"/>
        <v>4.7373158368468422</v>
      </c>
      <c r="J120" s="225"/>
      <c r="K120" s="57">
        <f t="shared" si="23"/>
        <v>5880.0138387044444</v>
      </c>
      <c r="O120" s="55">
        <v>10</v>
      </c>
      <c r="P120" s="224">
        <f t="shared" si="21"/>
        <v>9.9009900990099009</v>
      </c>
      <c r="Q120" s="225"/>
      <c r="R120" s="224">
        <f t="shared" si="22"/>
        <v>8.2508250825082516</v>
      </c>
      <c r="S120" s="226"/>
      <c r="T120" s="56" t="e">
        <f>R120*#REF!/(#REF!+#REF!)</f>
        <v>#REF!</v>
      </c>
    </row>
    <row r="121" spans="4:20" x14ac:dyDescent="0.4">
      <c r="D121" s="55">
        <v>11</v>
      </c>
      <c r="E121" s="224">
        <f t="shared" si="18"/>
        <v>10.891089108910892</v>
      </c>
      <c r="F121" s="225"/>
      <c r="G121" s="224">
        <f t="shared" si="19"/>
        <v>9.9009900990099009</v>
      </c>
      <c r="H121" s="226"/>
      <c r="I121" s="226">
        <f t="shared" si="20"/>
        <v>5.2110474205315267</v>
      </c>
      <c r="J121" s="225"/>
      <c r="K121" s="57">
        <f t="shared" si="23"/>
        <v>6468.0152225748889</v>
      </c>
      <c r="O121" s="55">
        <v>11</v>
      </c>
      <c r="P121" s="224">
        <f t="shared" si="21"/>
        <v>10.891089108910892</v>
      </c>
      <c r="Q121" s="225"/>
      <c r="R121" s="224">
        <f t="shared" si="22"/>
        <v>9.0759075907590763</v>
      </c>
      <c r="S121" s="226"/>
      <c r="T121" s="56" t="e">
        <f>R121*#REF!/(#REF!+#REF!)</f>
        <v>#REF!</v>
      </c>
    </row>
    <row r="122" spans="4:20" ht="18" thickBot="1" x14ac:dyDescent="0.45">
      <c r="D122" s="55">
        <v>12</v>
      </c>
      <c r="E122" s="227">
        <f t="shared" si="18"/>
        <v>11.881188118811881</v>
      </c>
      <c r="F122" s="229"/>
      <c r="G122" s="227">
        <f t="shared" si="19"/>
        <v>10.801080108010801</v>
      </c>
      <c r="H122" s="228"/>
      <c r="I122" s="228">
        <f t="shared" si="20"/>
        <v>5.6847790042162112</v>
      </c>
      <c r="J122" s="229"/>
      <c r="K122" s="59">
        <f t="shared" si="23"/>
        <v>7056.0166064453342</v>
      </c>
      <c r="O122" s="55">
        <v>12</v>
      </c>
      <c r="P122" s="227">
        <f t="shared" si="21"/>
        <v>11.881188118811881</v>
      </c>
      <c r="Q122" s="229"/>
      <c r="R122" s="227">
        <f t="shared" si="22"/>
        <v>9.9009900990099009</v>
      </c>
      <c r="S122" s="228"/>
      <c r="T122" s="58" t="e">
        <f>R122*#REF!/(#REF!+#REF!)</f>
        <v>#REF!</v>
      </c>
    </row>
    <row r="123" spans="4:20" ht="18" thickBot="1" x14ac:dyDescent="0.45"/>
    <row r="124" spans="4:20" x14ac:dyDescent="0.4">
      <c r="D124" s="10"/>
      <c r="E124" s="60"/>
      <c r="F124" s="60"/>
      <c r="G124" s="60"/>
      <c r="H124" s="60"/>
      <c r="I124" s="60"/>
      <c r="J124" s="61"/>
      <c r="K124" s="216" t="s">
        <v>30</v>
      </c>
      <c r="L124" s="217"/>
      <c r="M124" s="217"/>
      <c r="N124" s="217"/>
      <c r="O124" s="217"/>
      <c r="P124" s="217"/>
      <c r="Q124" s="217"/>
      <c r="R124" s="217"/>
      <c r="S124" s="218"/>
    </row>
    <row r="125" spans="4:20" x14ac:dyDescent="0.4">
      <c r="D125" s="18"/>
      <c r="E125" s="14"/>
      <c r="F125" s="14"/>
      <c r="G125" s="14"/>
      <c r="H125" s="14"/>
      <c r="I125" s="14"/>
      <c r="J125" s="13"/>
      <c r="K125" s="12" t="s">
        <v>44</v>
      </c>
      <c r="L125" s="223" t="s">
        <v>45</v>
      </c>
      <c r="M125" s="223"/>
      <c r="N125" s="223" t="s">
        <v>46</v>
      </c>
      <c r="O125" s="223"/>
      <c r="P125" s="223" t="s">
        <v>47</v>
      </c>
      <c r="Q125" s="223"/>
      <c r="R125" s="223" t="s">
        <v>48</v>
      </c>
      <c r="S125" s="222"/>
    </row>
    <row r="126" spans="4:20" ht="18" thickBot="1" x14ac:dyDescent="0.45">
      <c r="D126" s="22"/>
      <c r="E126" s="38"/>
      <c r="F126" s="39" t="s">
        <v>49</v>
      </c>
      <c r="G126" s="39" t="s">
        <v>50</v>
      </c>
      <c r="H126" s="39" t="s">
        <v>50</v>
      </c>
      <c r="I126" s="39" t="s">
        <v>51</v>
      </c>
      <c r="J126" s="5" t="s">
        <v>28</v>
      </c>
      <c r="K126" s="4" t="s">
        <v>14</v>
      </c>
      <c r="L126" s="39" t="s">
        <v>14</v>
      </c>
      <c r="M126" s="39" t="s">
        <v>52</v>
      </c>
      <c r="N126" s="39" t="s">
        <v>14</v>
      </c>
      <c r="O126" s="39" t="s">
        <v>52</v>
      </c>
      <c r="P126" s="39" t="s">
        <v>14</v>
      </c>
      <c r="Q126" s="39" t="s">
        <v>52</v>
      </c>
      <c r="R126" s="39" t="s">
        <v>14</v>
      </c>
      <c r="S126" s="6" t="s">
        <v>52</v>
      </c>
    </row>
    <row r="127" spans="4:20" x14ac:dyDescent="0.4">
      <c r="D127" s="230">
        <v>2</v>
      </c>
      <c r="E127" s="48">
        <v>200</v>
      </c>
      <c r="F127" s="62">
        <v>52.8</v>
      </c>
      <c r="G127" s="62">
        <v>17.7</v>
      </c>
      <c r="H127" s="49">
        <f t="shared" ref="H127:H131" si="24">F127/2*0.707</f>
        <v>18.6648</v>
      </c>
      <c r="I127" s="62">
        <v>100</v>
      </c>
      <c r="J127" s="63">
        <f t="shared" ref="J127:J131" si="25">G127*G127/I127</f>
        <v>3.1328999999999998</v>
      </c>
      <c r="K127" s="64">
        <v>628</v>
      </c>
      <c r="L127" s="60">
        <v>782</v>
      </c>
      <c r="M127" s="60">
        <v>1.35</v>
      </c>
      <c r="N127" s="60">
        <v>876</v>
      </c>
      <c r="O127" s="60">
        <v>1.53</v>
      </c>
      <c r="P127" s="60">
        <v>410</v>
      </c>
      <c r="Q127" s="60">
        <v>0.746</v>
      </c>
      <c r="R127" s="60">
        <v>500</v>
      </c>
      <c r="S127" s="11">
        <v>1.06</v>
      </c>
    </row>
    <row r="128" spans="4:20" x14ac:dyDescent="0.4">
      <c r="D128" s="231"/>
      <c r="E128" s="50">
        <v>400</v>
      </c>
      <c r="F128" s="65">
        <v>117</v>
      </c>
      <c r="G128" s="65">
        <v>38.5</v>
      </c>
      <c r="H128" s="51">
        <f t="shared" si="24"/>
        <v>41.359499999999997</v>
      </c>
      <c r="I128" s="65">
        <v>100</v>
      </c>
      <c r="J128" s="66">
        <f t="shared" si="25"/>
        <v>14.8225</v>
      </c>
      <c r="K128" s="67">
        <v>1524</v>
      </c>
      <c r="L128" s="14">
        <v>1847</v>
      </c>
      <c r="M128" s="14">
        <v>3.18</v>
      </c>
      <c r="N128" s="14">
        <v>2033</v>
      </c>
      <c r="O128" s="14">
        <v>3.49</v>
      </c>
      <c r="P128" s="14">
        <v>1050</v>
      </c>
      <c r="Q128" s="14">
        <v>1.83</v>
      </c>
      <c r="R128" s="14">
        <v>1247</v>
      </c>
      <c r="S128" s="16">
        <v>2.4900000000000002</v>
      </c>
    </row>
    <row r="129" spans="4:19" x14ac:dyDescent="0.4">
      <c r="D129" s="231"/>
      <c r="E129" s="50">
        <v>600</v>
      </c>
      <c r="F129" s="65">
        <v>182</v>
      </c>
      <c r="G129" s="65">
        <v>59.3</v>
      </c>
      <c r="H129" s="51">
        <f t="shared" si="24"/>
        <v>64.337000000000003</v>
      </c>
      <c r="I129" s="65">
        <v>100</v>
      </c>
      <c r="J129" s="66">
        <f t="shared" si="25"/>
        <v>35.164899999999996</v>
      </c>
      <c r="K129" s="67">
        <v>2411</v>
      </c>
      <c r="L129" s="14">
        <v>2885</v>
      </c>
      <c r="M129" s="14">
        <v>4.9400000000000004</v>
      </c>
      <c r="N129" s="14">
        <v>3140</v>
      </c>
      <c r="O129" s="14">
        <v>5.34</v>
      </c>
      <c r="P129" s="14">
        <v>1685</v>
      </c>
      <c r="Q129" s="14">
        <v>2.89</v>
      </c>
      <c r="R129" s="14">
        <v>1980</v>
      </c>
      <c r="S129" s="16">
        <v>3.9</v>
      </c>
    </row>
    <row r="130" spans="4:19" x14ac:dyDescent="0.4">
      <c r="D130" s="231"/>
      <c r="E130" s="50">
        <v>800</v>
      </c>
      <c r="F130" s="65">
        <v>234</v>
      </c>
      <c r="G130" s="65">
        <v>76.400000000000006</v>
      </c>
      <c r="H130" s="51">
        <f t="shared" si="24"/>
        <v>82.718999999999994</v>
      </c>
      <c r="I130" s="65">
        <v>100</v>
      </c>
      <c r="J130" s="66">
        <f t="shared" si="25"/>
        <v>58.369600000000013</v>
      </c>
      <c r="K130" s="67">
        <v>3156</v>
      </c>
      <c r="L130" s="14">
        <v>3629</v>
      </c>
      <c r="M130" s="14">
        <v>6.43</v>
      </c>
      <c r="N130" s="14"/>
      <c r="O130" s="14"/>
      <c r="P130" s="14">
        <v>2220</v>
      </c>
      <c r="Q130" s="14">
        <v>3.82</v>
      </c>
      <c r="R130" s="14">
        <v>2606</v>
      </c>
      <c r="S130" s="16">
        <v>5.08</v>
      </c>
    </row>
    <row r="131" spans="4:19" ht="18" thickBot="1" x14ac:dyDescent="0.45">
      <c r="D131" s="232"/>
      <c r="E131" s="52">
        <v>1000</v>
      </c>
      <c r="F131" s="68">
        <v>282</v>
      </c>
      <c r="G131" s="68">
        <v>92.6</v>
      </c>
      <c r="H131" s="53">
        <f t="shared" si="24"/>
        <v>99.686999999999998</v>
      </c>
      <c r="I131" s="68">
        <v>100</v>
      </c>
      <c r="J131" s="69">
        <f t="shared" si="25"/>
        <v>85.747599999999977</v>
      </c>
      <c r="K131" s="70">
        <v>3630</v>
      </c>
      <c r="L131" s="38"/>
      <c r="M131" s="38"/>
      <c r="N131" s="38"/>
      <c r="O131" s="38"/>
      <c r="P131" s="38">
        <v>2700</v>
      </c>
      <c r="Q131" s="38">
        <v>4.63</v>
      </c>
      <c r="R131" s="38">
        <v>3170</v>
      </c>
      <c r="S131" s="23">
        <v>6.1</v>
      </c>
    </row>
    <row r="135" spans="4:19" ht="18" thickBot="1" x14ac:dyDescent="0.45">
      <c r="H135" t="s">
        <v>53</v>
      </c>
    </row>
    <row r="136" spans="4:19" x14ac:dyDescent="0.4">
      <c r="D136" s="230">
        <v>2</v>
      </c>
      <c r="E136" s="48">
        <v>200</v>
      </c>
      <c r="F136" s="71">
        <f>E136*350/1024</f>
        <v>68.359375</v>
      </c>
      <c r="G136" s="72">
        <f>F136/840*100</f>
        <v>8.1380208333333321</v>
      </c>
    </row>
    <row r="137" spans="4:19" x14ac:dyDescent="0.4">
      <c r="D137" s="231"/>
      <c r="E137" s="50">
        <v>400</v>
      </c>
      <c r="F137" s="71">
        <f t="shared" ref="F137:F140" si="26">E137*350/1024</f>
        <v>136.71875</v>
      </c>
      <c r="G137" s="72">
        <f t="shared" ref="G137:G150" si="27">F137/840*100</f>
        <v>16.276041666666664</v>
      </c>
    </row>
    <row r="138" spans="4:19" x14ac:dyDescent="0.4">
      <c r="D138" s="231"/>
      <c r="E138" s="50">
        <v>600</v>
      </c>
      <c r="F138" s="71">
        <f t="shared" si="26"/>
        <v>205.078125</v>
      </c>
      <c r="G138" s="72">
        <f t="shared" si="27"/>
        <v>24.4140625</v>
      </c>
    </row>
    <row r="139" spans="4:19" x14ac:dyDescent="0.4">
      <c r="D139" s="231"/>
      <c r="E139" s="50">
        <v>800</v>
      </c>
      <c r="F139" s="71">
        <f t="shared" si="26"/>
        <v>273.4375</v>
      </c>
      <c r="G139" s="72">
        <f t="shared" si="27"/>
        <v>32.552083333333329</v>
      </c>
    </row>
    <row r="140" spans="4:19" ht="18" thickBot="1" x14ac:dyDescent="0.45">
      <c r="D140" s="232"/>
      <c r="E140" s="52">
        <v>1000</v>
      </c>
      <c r="F140" s="71">
        <f t="shared" si="26"/>
        <v>341.796875</v>
      </c>
      <c r="G140" s="72">
        <f t="shared" si="27"/>
        <v>40.690104166666671</v>
      </c>
    </row>
    <row r="141" spans="4:19" x14ac:dyDescent="0.4">
      <c r="D141" s="230">
        <v>4</v>
      </c>
      <c r="E141" s="48">
        <v>200</v>
      </c>
      <c r="F141" s="71">
        <f>E141*570/1024</f>
        <v>111.328125</v>
      </c>
      <c r="G141" s="72">
        <f t="shared" si="27"/>
        <v>13.253348214285715</v>
      </c>
    </row>
    <row r="142" spans="4:19" x14ac:dyDescent="0.4">
      <c r="D142" s="231"/>
      <c r="E142" s="50">
        <v>400</v>
      </c>
      <c r="F142" s="71">
        <f t="shared" ref="F142:F145" si="28">E142*570/1024</f>
        <v>222.65625</v>
      </c>
      <c r="G142" s="72">
        <f t="shared" si="27"/>
        <v>26.506696428571431</v>
      </c>
    </row>
    <row r="143" spans="4:19" x14ac:dyDescent="0.4">
      <c r="D143" s="231"/>
      <c r="E143" s="50">
        <v>600</v>
      </c>
      <c r="F143" s="71">
        <f t="shared" si="28"/>
        <v>333.984375</v>
      </c>
      <c r="G143" s="72">
        <f t="shared" si="27"/>
        <v>39.760044642857146</v>
      </c>
    </row>
    <row r="144" spans="4:19" x14ac:dyDescent="0.4">
      <c r="D144" s="231"/>
      <c r="E144" s="50">
        <v>800</v>
      </c>
      <c r="F144" s="71">
        <f t="shared" si="28"/>
        <v>445.3125</v>
      </c>
      <c r="G144" s="72">
        <f t="shared" si="27"/>
        <v>53.013392857142861</v>
      </c>
    </row>
    <row r="145" spans="3:9" ht="18" thickBot="1" x14ac:dyDescent="0.45">
      <c r="D145" s="232"/>
      <c r="E145" s="52">
        <v>1000</v>
      </c>
      <c r="F145" s="71">
        <f t="shared" si="28"/>
        <v>556.640625</v>
      </c>
      <c r="G145" s="72">
        <f t="shared" si="27"/>
        <v>66.266741071428569</v>
      </c>
    </row>
    <row r="146" spans="3:9" x14ac:dyDescent="0.4">
      <c r="D146" s="230">
        <v>7</v>
      </c>
      <c r="E146" s="48">
        <v>200</v>
      </c>
      <c r="F146" s="71">
        <f>E146*480/1024</f>
        <v>93.75</v>
      </c>
      <c r="G146" s="72">
        <f t="shared" si="27"/>
        <v>11.160714285714286</v>
      </c>
    </row>
    <row r="147" spans="3:9" x14ac:dyDescent="0.4">
      <c r="D147" s="231"/>
      <c r="E147" s="50">
        <v>400</v>
      </c>
      <c r="F147" s="71">
        <f t="shared" ref="F147:F150" si="29">E147*480/1024</f>
        <v>187.5</v>
      </c>
      <c r="G147" s="72">
        <f t="shared" si="27"/>
        <v>22.321428571428573</v>
      </c>
    </row>
    <row r="148" spans="3:9" x14ac:dyDescent="0.4">
      <c r="D148" s="231"/>
      <c r="E148" s="50">
        <v>600</v>
      </c>
      <c r="F148" s="71">
        <f t="shared" si="29"/>
        <v>281.25</v>
      </c>
      <c r="G148" s="72">
        <f t="shared" si="27"/>
        <v>33.482142857142854</v>
      </c>
    </row>
    <row r="149" spans="3:9" x14ac:dyDescent="0.4">
      <c r="D149" s="231"/>
      <c r="E149" s="50">
        <v>800</v>
      </c>
      <c r="F149" s="71">
        <f t="shared" si="29"/>
        <v>375</v>
      </c>
      <c r="G149" s="72">
        <f t="shared" si="27"/>
        <v>44.642857142857146</v>
      </c>
    </row>
    <row r="150" spans="3:9" ht="18" thickBot="1" x14ac:dyDescent="0.45">
      <c r="D150" s="232"/>
      <c r="E150" s="52">
        <v>1000</v>
      </c>
      <c r="F150" s="71">
        <f t="shared" si="29"/>
        <v>468.75</v>
      </c>
      <c r="G150" s="72">
        <f t="shared" si="27"/>
        <v>55.803571428571431</v>
      </c>
    </row>
    <row r="154" spans="3:9" ht="18" thickBot="1" x14ac:dyDescent="0.45">
      <c r="C154" s="2" t="s">
        <v>54</v>
      </c>
    </row>
    <row r="155" spans="3:9" x14ac:dyDescent="0.4">
      <c r="D155" s="233" t="s">
        <v>55</v>
      </c>
      <c r="E155" s="217" t="s">
        <v>13</v>
      </c>
      <c r="F155" s="217"/>
      <c r="G155" s="217"/>
      <c r="H155" s="217"/>
      <c r="I155" s="11"/>
    </row>
    <row r="156" spans="3:9" x14ac:dyDescent="0.4">
      <c r="C156" s="2"/>
      <c r="D156" s="234"/>
      <c r="E156" s="15" t="s">
        <v>1</v>
      </c>
      <c r="F156" s="65">
        <v>5</v>
      </c>
      <c r="G156" s="15" t="s">
        <v>56</v>
      </c>
      <c r="H156" s="65">
        <v>2.7</v>
      </c>
      <c r="I156" s="73"/>
    </row>
    <row r="157" spans="3:9" ht="18" thickBot="1" x14ac:dyDescent="0.45">
      <c r="C157" s="2"/>
      <c r="D157" s="235"/>
      <c r="E157" s="39" t="s">
        <v>57</v>
      </c>
      <c r="F157" s="68">
        <v>5.0999999999999996</v>
      </c>
      <c r="G157" s="39" t="s">
        <v>58</v>
      </c>
      <c r="H157" s="68">
        <v>3</v>
      </c>
      <c r="I157" s="74"/>
    </row>
    <row r="158" spans="3:9" ht="17.399999999999999" customHeight="1" x14ac:dyDescent="0.4">
      <c r="C158" s="2"/>
      <c r="D158" s="75">
        <v>0</v>
      </c>
      <c r="E158" s="200">
        <f>F$156*D158/(F$157+D158)</f>
        <v>0</v>
      </c>
      <c r="F158" s="200"/>
      <c r="G158" s="200">
        <f>E158*H$157/(H$157+H$156)</f>
        <v>0</v>
      </c>
      <c r="H158" s="200"/>
      <c r="I158" s="76">
        <f>G158*4096/3.3</f>
        <v>0</v>
      </c>
    </row>
    <row r="159" spans="3:9" x14ac:dyDescent="0.4">
      <c r="D159" s="77">
        <v>4</v>
      </c>
      <c r="E159" s="198">
        <f>F$156*D159/(F$157+D159)</f>
        <v>2.197802197802198</v>
      </c>
      <c r="F159" s="198"/>
      <c r="G159" s="198">
        <f t="shared" ref="G159:G174" si="30">E159*H$157/(H$157+H$156)</f>
        <v>1.156737998843262</v>
      </c>
      <c r="H159" s="198"/>
      <c r="I159" s="78">
        <f t="shared" ref="I159:I174" si="31">G159*4096/3.3</f>
        <v>1435.7572252309096</v>
      </c>
    </row>
    <row r="160" spans="3:9" x14ac:dyDescent="0.4">
      <c r="D160" s="77">
        <v>8</v>
      </c>
      <c r="E160" s="198">
        <f t="shared" ref="E160:E174" si="32">F$156*D160/(F$157+D160)</f>
        <v>3.053435114503817</v>
      </c>
      <c r="F160" s="198"/>
      <c r="G160" s="198">
        <f t="shared" si="30"/>
        <v>1.6070711128967459</v>
      </c>
      <c r="H160" s="198"/>
      <c r="I160" s="78">
        <f t="shared" si="31"/>
        <v>1994.7161449772943</v>
      </c>
    </row>
    <row r="161" spans="4:9" x14ac:dyDescent="0.4">
      <c r="D161" s="77">
        <v>12</v>
      </c>
      <c r="E161" s="198">
        <f t="shared" si="32"/>
        <v>3.5087719298245612</v>
      </c>
      <c r="F161" s="198"/>
      <c r="G161" s="198">
        <f t="shared" si="30"/>
        <v>1.8467220683287162</v>
      </c>
      <c r="H161" s="198"/>
      <c r="I161" s="78">
        <f t="shared" si="31"/>
        <v>2292.1738157195218</v>
      </c>
    </row>
    <row r="162" spans="4:9" x14ac:dyDescent="0.4">
      <c r="D162" s="77">
        <v>16</v>
      </c>
      <c r="E162" s="198">
        <f t="shared" si="32"/>
        <v>3.7914691943127958</v>
      </c>
      <c r="F162" s="198"/>
      <c r="G162" s="198">
        <f t="shared" si="30"/>
        <v>1.9955101022698924</v>
      </c>
      <c r="H162" s="198"/>
      <c r="I162" s="78">
        <f t="shared" si="31"/>
        <v>2476.8513269386303</v>
      </c>
    </row>
    <row r="163" spans="4:9" x14ac:dyDescent="0.4">
      <c r="D163" s="77">
        <v>20</v>
      </c>
      <c r="E163" s="198">
        <f t="shared" si="32"/>
        <v>3.9840637450199199</v>
      </c>
      <c r="F163" s="198"/>
      <c r="G163" s="198">
        <f t="shared" si="30"/>
        <v>2.0968756552736418</v>
      </c>
      <c r="H163" s="198"/>
      <c r="I163" s="78">
        <f t="shared" si="31"/>
        <v>2602.6674800002538</v>
      </c>
    </row>
    <row r="164" spans="4:9" x14ac:dyDescent="0.4">
      <c r="D164" s="77">
        <v>24</v>
      </c>
      <c r="E164" s="198">
        <f t="shared" si="32"/>
        <v>4.1237113402061851</v>
      </c>
      <c r="F164" s="198"/>
      <c r="G164" s="198">
        <f t="shared" si="30"/>
        <v>2.1703743895822027</v>
      </c>
      <c r="H164" s="198"/>
      <c r="I164" s="78">
        <f t="shared" si="31"/>
        <v>2693.8949999177889</v>
      </c>
    </row>
    <row r="165" spans="4:9" x14ac:dyDescent="0.4">
      <c r="D165" s="77">
        <v>28</v>
      </c>
      <c r="E165" s="198">
        <f t="shared" si="32"/>
        <v>4.2296072507552864</v>
      </c>
      <c r="F165" s="198"/>
      <c r="G165" s="198">
        <f t="shared" si="30"/>
        <v>2.2261090793448877</v>
      </c>
      <c r="H165" s="198"/>
      <c r="I165" s="78">
        <f t="shared" si="31"/>
        <v>2763.0735724232304</v>
      </c>
    </row>
    <row r="166" spans="4:9" x14ac:dyDescent="0.4">
      <c r="D166" s="77">
        <v>32</v>
      </c>
      <c r="E166" s="198">
        <f t="shared" si="32"/>
        <v>4.3126684636118595</v>
      </c>
      <c r="F166" s="198"/>
      <c r="G166" s="198">
        <f t="shared" si="30"/>
        <v>2.2698255071641364</v>
      </c>
      <c r="H166" s="198"/>
      <c r="I166" s="78">
        <f t="shared" si="31"/>
        <v>2817.3349325285767</v>
      </c>
    </row>
    <row r="167" spans="4:9" x14ac:dyDescent="0.4">
      <c r="D167" s="77">
        <v>36</v>
      </c>
      <c r="E167" s="198">
        <f t="shared" si="32"/>
        <v>4.3795620437956204</v>
      </c>
      <c r="F167" s="198"/>
      <c r="G167" s="198">
        <f t="shared" si="30"/>
        <v>2.3050326546292741</v>
      </c>
      <c r="H167" s="198"/>
      <c r="I167" s="78">
        <f t="shared" si="31"/>
        <v>2861.0344707156082</v>
      </c>
    </row>
    <row r="168" spans="4:9" x14ac:dyDescent="0.4">
      <c r="D168" s="77">
        <v>40</v>
      </c>
      <c r="E168" s="198">
        <f t="shared" si="32"/>
        <v>4.434589800443459</v>
      </c>
      <c r="F168" s="198"/>
      <c r="G168" s="198">
        <f t="shared" si="30"/>
        <v>2.333994631812347</v>
      </c>
      <c r="H168" s="198"/>
      <c r="I168" s="78">
        <f t="shared" si="31"/>
        <v>2896.9824278495071</v>
      </c>
    </row>
    <row r="169" spans="4:9" x14ac:dyDescent="0.4">
      <c r="D169" s="77">
        <v>44</v>
      </c>
      <c r="E169" s="198">
        <f t="shared" si="32"/>
        <v>4.4806517311608962</v>
      </c>
      <c r="F169" s="198"/>
      <c r="G169" s="198">
        <f t="shared" si="30"/>
        <v>2.3582377532425767</v>
      </c>
      <c r="H169" s="198"/>
      <c r="I169" s="78">
        <f t="shared" si="31"/>
        <v>2927.0732840247256</v>
      </c>
    </row>
    <row r="170" spans="4:9" x14ac:dyDescent="0.4">
      <c r="D170" s="77">
        <v>48</v>
      </c>
      <c r="E170" s="198">
        <f t="shared" si="32"/>
        <v>4.5197740112994351</v>
      </c>
      <c r="F170" s="198"/>
      <c r="G170" s="198">
        <f t="shared" si="30"/>
        <v>2.3788284269997026</v>
      </c>
      <c r="H170" s="198"/>
      <c r="I170" s="78">
        <f t="shared" si="31"/>
        <v>2952.6306778759949</v>
      </c>
    </row>
    <row r="171" spans="4:9" x14ac:dyDescent="0.4">
      <c r="D171" s="77">
        <v>52</v>
      </c>
      <c r="E171" s="198">
        <f t="shared" si="32"/>
        <v>4.5534150612959721</v>
      </c>
      <c r="F171" s="198"/>
      <c r="G171" s="198">
        <f t="shared" si="30"/>
        <v>2.3965342427873537</v>
      </c>
      <c r="H171" s="198"/>
      <c r="I171" s="78">
        <f t="shared" si="31"/>
        <v>2974.6073510475762</v>
      </c>
    </row>
    <row r="172" spans="4:9" x14ac:dyDescent="0.4">
      <c r="D172" s="77">
        <v>56</v>
      </c>
      <c r="E172" s="198">
        <f t="shared" si="32"/>
        <v>4.5826513911620292</v>
      </c>
      <c r="F172" s="198"/>
      <c r="G172" s="198">
        <f t="shared" si="30"/>
        <v>2.4119217848221206</v>
      </c>
      <c r="H172" s="198"/>
      <c r="I172" s="78">
        <f t="shared" si="31"/>
        <v>2993.7065547367897</v>
      </c>
    </row>
    <row r="173" spans="4:9" x14ac:dyDescent="0.4">
      <c r="D173" s="77">
        <v>60</v>
      </c>
      <c r="E173" s="198">
        <f t="shared" si="32"/>
        <v>4.6082949308755765</v>
      </c>
      <c r="F173" s="198"/>
      <c r="G173" s="198">
        <f t="shared" si="30"/>
        <v>2.4254183846713562</v>
      </c>
      <c r="H173" s="198"/>
      <c r="I173" s="78">
        <f t="shared" si="31"/>
        <v>3010.458698064811</v>
      </c>
    </row>
    <row r="174" spans="4:9" ht="18" thickBot="1" x14ac:dyDescent="0.45">
      <c r="D174" s="77">
        <v>64</v>
      </c>
      <c r="E174" s="219">
        <f t="shared" si="32"/>
        <v>4.6309696092619399</v>
      </c>
      <c r="F174" s="219"/>
      <c r="G174" s="219">
        <f t="shared" si="30"/>
        <v>2.4373524259273367</v>
      </c>
      <c r="H174" s="219"/>
      <c r="I174" s="79">
        <f t="shared" si="31"/>
        <v>3025.2713747267794</v>
      </c>
    </row>
    <row r="175" spans="4:9" x14ac:dyDescent="0.4">
      <c r="D175" s="72"/>
    </row>
    <row r="176" spans="4:9" x14ac:dyDescent="0.4">
      <c r="D176" s="72"/>
    </row>
    <row r="177" spans="4:4" x14ac:dyDescent="0.4">
      <c r="D177" s="72"/>
    </row>
    <row r="178" spans="4:4" x14ac:dyDescent="0.4">
      <c r="D178" s="72"/>
    </row>
    <row r="179" spans="4:4" x14ac:dyDescent="0.4">
      <c r="D179" s="72"/>
    </row>
    <row r="180" spans="4:4" x14ac:dyDescent="0.4">
      <c r="D180" s="72"/>
    </row>
    <row r="181" spans="4:4" x14ac:dyDescent="0.4">
      <c r="D181" s="72"/>
    </row>
    <row r="182" spans="4:4" x14ac:dyDescent="0.4">
      <c r="D182" s="72"/>
    </row>
    <row r="183" spans="4:4" x14ac:dyDescent="0.4">
      <c r="D183" s="72"/>
    </row>
    <row r="184" spans="4:4" x14ac:dyDescent="0.4">
      <c r="D184" s="72"/>
    </row>
  </sheetData>
  <mergeCells count="307">
    <mergeCell ref="D63:E63"/>
    <mergeCell ref="K98:L98"/>
    <mergeCell ref="M98:N98"/>
    <mergeCell ref="D82:D84"/>
    <mergeCell ref="K94:L94"/>
    <mergeCell ref="M94:N94"/>
    <mergeCell ref="K95:L95"/>
    <mergeCell ref="M95:N95"/>
    <mergeCell ref="K96:L96"/>
    <mergeCell ref="M96:N96"/>
    <mergeCell ref="K91:L91"/>
    <mergeCell ref="M91:N91"/>
    <mergeCell ref="K92:L92"/>
    <mergeCell ref="M92:N92"/>
    <mergeCell ref="K93:L93"/>
    <mergeCell ref="M93:N93"/>
    <mergeCell ref="K88:L88"/>
    <mergeCell ref="M88:N88"/>
    <mergeCell ref="K89:L89"/>
    <mergeCell ref="M89:N89"/>
    <mergeCell ref="K90:L90"/>
    <mergeCell ref="M90:N90"/>
    <mergeCell ref="K85:L85"/>
    <mergeCell ref="M85:N85"/>
    <mergeCell ref="K86:L86"/>
    <mergeCell ref="M86:N86"/>
    <mergeCell ref="K87:L87"/>
    <mergeCell ref="M87:N87"/>
    <mergeCell ref="I94:J94"/>
    <mergeCell ref="I95:J95"/>
    <mergeCell ref="I96:J96"/>
    <mergeCell ref="I97:J97"/>
    <mergeCell ref="K97:L97"/>
    <mergeCell ref="M97:N97"/>
    <mergeCell ref="I93:J93"/>
    <mergeCell ref="G92:H92"/>
    <mergeCell ref="G93:H93"/>
    <mergeCell ref="G94:H94"/>
    <mergeCell ref="G95:H95"/>
    <mergeCell ref="G96:H96"/>
    <mergeCell ref="G97:H97"/>
    <mergeCell ref="G85:H85"/>
    <mergeCell ref="G86:H86"/>
    <mergeCell ref="G87:H87"/>
    <mergeCell ref="G88:H88"/>
    <mergeCell ref="G89:H89"/>
    <mergeCell ref="G90:H90"/>
    <mergeCell ref="E174:F174"/>
    <mergeCell ref="G174:H174"/>
    <mergeCell ref="E172:F172"/>
    <mergeCell ref="G172:H172"/>
    <mergeCell ref="E173:F173"/>
    <mergeCell ref="G173:H173"/>
    <mergeCell ref="E163:F163"/>
    <mergeCell ref="G163:H163"/>
    <mergeCell ref="E164:F164"/>
    <mergeCell ref="G164:H164"/>
    <mergeCell ref="E162:F162"/>
    <mergeCell ref="G162:H162"/>
    <mergeCell ref="J63:M63"/>
    <mergeCell ref="K82:N82"/>
    <mergeCell ref="E159:F159"/>
    <mergeCell ref="G159:H159"/>
    <mergeCell ref="E160:F160"/>
    <mergeCell ref="G160:H160"/>
    <mergeCell ref="E161:F161"/>
    <mergeCell ref="G161:H161"/>
    <mergeCell ref="E122:F122"/>
    <mergeCell ref="G91:H91"/>
    <mergeCell ref="E171:F171"/>
    <mergeCell ref="G171:H171"/>
    <mergeCell ref="E168:F168"/>
    <mergeCell ref="G168:H168"/>
    <mergeCell ref="E169:F169"/>
    <mergeCell ref="G169:H169"/>
    <mergeCell ref="E170:F170"/>
    <mergeCell ref="G170:H170"/>
    <mergeCell ref="E165:F165"/>
    <mergeCell ref="G165:H165"/>
    <mergeCell ref="E166:F166"/>
    <mergeCell ref="G166:H166"/>
    <mergeCell ref="E167:F167"/>
    <mergeCell ref="G167:H167"/>
    <mergeCell ref="D136:D140"/>
    <mergeCell ref="D141:D145"/>
    <mergeCell ref="D146:D150"/>
    <mergeCell ref="D155:D157"/>
    <mergeCell ref="E155:H155"/>
    <mergeCell ref="E158:F158"/>
    <mergeCell ref="G158:H158"/>
    <mergeCell ref="K124:S124"/>
    <mergeCell ref="L125:M125"/>
    <mergeCell ref="N125:O125"/>
    <mergeCell ref="P125:Q125"/>
    <mergeCell ref="R125:S125"/>
    <mergeCell ref="D127:D131"/>
    <mergeCell ref="G122:H122"/>
    <mergeCell ref="I122:J122"/>
    <mergeCell ref="P122:Q122"/>
    <mergeCell ref="R122:S122"/>
    <mergeCell ref="E121:F121"/>
    <mergeCell ref="G121:H121"/>
    <mergeCell ref="I121:J121"/>
    <mergeCell ref="P121:Q121"/>
    <mergeCell ref="R121:S121"/>
    <mergeCell ref="E120:F120"/>
    <mergeCell ref="G120:H120"/>
    <mergeCell ref="I120:J120"/>
    <mergeCell ref="P120:Q120"/>
    <mergeCell ref="R120:S120"/>
    <mergeCell ref="E119:F119"/>
    <mergeCell ref="G119:H119"/>
    <mergeCell ref="I119:J119"/>
    <mergeCell ref="P119:Q119"/>
    <mergeCell ref="R119:S119"/>
    <mergeCell ref="E118:F118"/>
    <mergeCell ref="G118:H118"/>
    <mergeCell ref="I118:J118"/>
    <mergeCell ref="P118:Q118"/>
    <mergeCell ref="R118:S118"/>
    <mergeCell ref="E117:F117"/>
    <mergeCell ref="G117:H117"/>
    <mergeCell ref="I117:J117"/>
    <mergeCell ref="P117:Q117"/>
    <mergeCell ref="R117:S117"/>
    <mergeCell ref="E116:F116"/>
    <mergeCell ref="G116:H116"/>
    <mergeCell ref="I116:J116"/>
    <mergeCell ref="P116:Q116"/>
    <mergeCell ref="R116:S116"/>
    <mergeCell ref="E115:F115"/>
    <mergeCell ref="G115:H115"/>
    <mergeCell ref="I115:J115"/>
    <mergeCell ref="P115:Q115"/>
    <mergeCell ref="R115:S115"/>
    <mergeCell ref="E114:F114"/>
    <mergeCell ref="G114:H114"/>
    <mergeCell ref="I114:J114"/>
    <mergeCell ref="P114:Q114"/>
    <mergeCell ref="R114:S114"/>
    <mergeCell ref="E113:F113"/>
    <mergeCell ref="G113:H113"/>
    <mergeCell ref="I113:J113"/>
    <mergeCell ref="P113:Q113"/>
    <mergeCell ref="R113:S113"/>
    <mergeCell ref="E112:F112"/>
    <mergeCell ref="G112:H112"/>
    <mergeCell ref="I112:J112"/>
    <mergeCell ref="P112:Q112"/>
    <mergeCell ref="R112:S112"/>
    <mergeCell ref="E111:F111"/>
    <mergeCell ref="G111:H111"/>
    <mergeCell ref="I111:J111"/>
    <mergeCell ref="P111:Q111"/>
    <mergeCell ref="R111:S111"/>
    <mergeCell ref="E110:F110"/>
    <mergeCell ref="G110:H110"/>
    <mergeCell ref="I110:J110"/>
    <mergeCell ref="P110:Q110"/>
    <mergeCell ref="R110:S110"/>
    <mergeCell ref="R106:T106"/>
    <mergeCell ref="E107:F107"/>
    <mergeCell ref="G107:H107"/>
    <mergeCell ref="I107:J107"/>
    <mergeCell ref="P107:Q107"/>
    <mergeCell ref="R107:S107"/>
    <mergeCell ref="E101:E102"/>
    <mergeCell ref="E103:E104"/>
    <mergeCell ref="D106:D109"/>
    <mergeCell ref="E106:F106"/>
    <mergeCell ref="G106:J106"/>
    <mergeCell ref="O106:O109"/>
    <mergeCell ref="P106:Q106"/>
    <mergeCell ref="I98:J98"/>
    <mergeCell ref="E82:J82"/>
    <mergeCell ref="G98:H98"/>
    <mergeCell ref="I85:J85"/>
    <mergeCell ref="I86:J86"/>
    <mergeCell ref="I87:J87"/>
    <mergeCell ref="I88:J88"/>
    <mergeCell ref="I89:J89"/>
    <mergeCell ref="I90:J90"/>
    <mergeCell ref="I91:J91"/>
    <mergeCell ref="I92:J92"/>
    <mergeCell ref="F77:G77"/>
    <mergeCell ref="H77:I77"/>
    <mergeCell ref="J77:K77"/>
    <mergeCell ref="L77:M77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0:G70"/>
    <mergeCell ref="H70:I70"/>
    <mergeCell ref="J70:K70"/>
    <mergeCell ref="L70:M70"/>
    <mergeCell ref="F69:G69"/>
    <mergeCell ref="H69:I69"/>
    <mergeCell ref="J69:K69"/>
    <mergeCell ref="L69:M69"/>
    <mergeCell ref="F68:G68"/>
    <mergeCell ref="H68:I68"/>
    <mergeCell ref="J68:K68"/>
    <mergeCell ref="L68:M68"/>
    <mergeCell ref="F67:G67"/>
    <mergeCell ref="H67:I67"/>
    <mergeCell ref="J67:K67"/>
    <mergeCell ref="L67:M67"/>
    <mergeCell ref="F63:I63"/>
    <mergeCell ref="F66:G66"/>
    <mergeCell ref="H66:I66"/>
    <mergeCell ref="J66:K66"/>
    <mergeCell ref="L66:M66"/>
    <mergeCell ref="F54:G54"/>
    <mergeCell ref="H54:I54"/>
    <mergeCell ref="F55:G55"/>
    <mergeCell ref="H55:I55"/>
    <mergeCell ref="F52:G52"/>
    <mergeCell ref="H52:I52"/>
    <mergeCell ref="F53:G53"/>
    <mergeCell ref="H53:I53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44:G44"/>
    <mergeCell ref="H44:I44"/>
    <mergeCell ref="F45:G45"/>
    <mergeCell ref="H45:I45"/>
    <mergeCell ref="F42:G42"/>
    <mergeCell ref="H42:I42"/>
    <mergeCell ref="F43:G43"/>
    <mergeCell ref="H43:I43"/>
    <mergeCell ref="F41:G41"/>
    <mergeCell ref="H41:I41"/>
    <mergeCell ref="F30:G30"/>
    <mergeCell ref="H30:I30"/>
    <mergeCell ref="D37:E37"/>
    <mergeCell ref="F37:I37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40:G40"/>
    <mergeCell ref="H40:I40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2FAD-A36A-40E3-8BB6-1858D339534A}">
  <dimension ref="B3:N43"/>
  <sheetViews>
    <sheetView view="pageBreakPreview" topLeftCell="A7" zoomScale="85" zoomScaleNormal="100" zoomScaleSheetLayoutView="85" workbookViewId="0">
      <selection activeCell="H18" sqref="H18:I18"/>
    </sheetView>
  </sheetViews>
  <sheetFormatPr defaultRowHeight="17.399999999999999" x14ac:dyDescent="0.4"/>
  <cols>
    <col min="1" max="3" width="4.5" customWidth="1"/>
    <col min="4" max="4" width="10.3984375" customWidth="1"/>
  </cols>
  <sheetData>
    <row r="3" spans="2:14" x14ac:dyDescent="0.4">
      <c r="B3" s="2" t="s">
        <v>130</v>
      </c>
      <c r="C3" s="2"/>
    </row>
    <row r="4" spans="2:14" ht="18" thickBot="1" x14ac:dyDescent="0.45">
      <c r="B4" s="2"/>
      <c r="C4" s="2" t="s">
        <v>131</v>
      </c>
      <c r="G4" t="s">
        <v>132</v>
      </c>
    </row>
    <row r="5" spans="2:14" x14ac:dyDescent="0.4">
      <c r="B5" s="2"/>
      <c r="C5" s="2"/>
      <c r="D5" s="129" t="s">
        <v>133</v>
      </c>
      <c r="E5" s="81">
        <v>3435</v>
      </c>
      <c r="F5" s="82" t="s">
        <v>134</v>
      </c>
    </row>
    <row r="6" spans="2:14" ht="18" thickBot="1" x14ac:dyDescent="0.45">
      <c r="B6" s="2"/>
      <c r="C6" s="2"/>
      <c r="D6" s="130" t="s">
        <v>135</v>
      </c>
      <c r="E6" s="39">
        <v>10</v>
      </c>
      <c r="F6" s="6" t="s">
        <v>136</v>
      </c>
    </row>
    <row r="7" spans="2:14" x14ac:dyDescent="0.4">
      <c r="B7" s="2"/>
      <c r="C7" s="2" t="s">
        <v>137</v>
      </c>
      <c r="D7" s="2"/>
      <c r="E7" s="2"/>
      <c r="F7" s="2"/>
    </row>
    <row r="8" spans="2:14" x14ac:dyDescent="0.4">
      <c r="B8" s="2"/>
      <c r="C8" s="2"/>
      <c r="D8" s="131" t="s">
        <v>138</v>
      </c>
      <c r="E8" s="2"/>
      <c r="F8" s="2"/>
    </row>
    <row r="9" spans="2:14" x14ac:dyDescent="0.4">
      <c r="B9" s="2"/>
      <c r="C9" s="2"/>
      <c r="D9" s="131" t="s">
        <v>139</v>
      </c>
      <c r="E9" s="2"/>
      <c r="F9" s="2"/>
    </row>
    <row r="10" spans="2:14" ht="18" thickBot="1" x14ac:dyDescent="0.45">
      <c r="B10" s="2"/>
      <c r="C10" s="2"/>
      <c r="D10" s="144" t="s">
        <v>158</v>
      </c>
      <c r="E10" s="2"/>
      <c r="F10" s="2"/>
    </row>
    <row r="11" spans="2:14" ht="18" thickBot="1" x14ac:dyDescent="0.45">
      <c r="B11" s="2"/>
      <c r="C11" s="2"/>
      <c r="D11" s="2"/>
      <c r="E11" s="2"/>
      <c r="F11" s="252" t="s">
        <v>140</v>
      </c>
      <c r="G11" s="253"/>
      <c r="H11" s="253"/>
      <c r="I11" s="254"/>
      <c r="J11" s="170" t="s">
        <v>141</v>
      </c>
      <c r="K11" s="172"/>
      <c r="L11" s="172"/>
      <c r="M11" s="173"/>
      <c r="N11" s="132" t="s">
        <v>66</v>
      </c>
    </row>
    <row r="12" spans="2:14" x14ac:dyDescent="0.4">
      <c r="B12" s="2"/>
      <c r="C12" s="2"/>
      <c r="D12" s="2"/>
      <c r="E12" s="2"/>
      <c r="F12" s="7" t="s">
        <v>1</v>
      </c>
      <c r="G12" s="9">
        <v>12</v>
      </c>
      <c r="H12" s="133"/>
      <c r="I12" s="133"/>
      <c r="J12" s="7" t="s">
        <v>1</v>
      </c>
      <c r="K12" s="9">
        <v>5</v>
      </c>
      <c r="L12" s="7" t="s">
        <v>1</v>
      </c>
      <c r="M12" s="9">
        <v>3.3</v>
      </c>
      <c r="N12" s="134" t="s">
        <v>1</v>
      </c>
    </row>
    <row r="13" spans="2:14" x14ac:dyDescent="0.4">
      <c r="B13" s="2"/>
      <c r="C13" s="2"/>
      <c r="D13" s="2"/>
      <c r="E13" s="2"/>
      <c r="F13" s="12" t="s">
        <v>142</v>
      </c>
      <c r="G13" s="16">
        <v>2</v>
      </c>
      <c r="H13" s="12" t="s">
        <v>143</v>
      </c>
      <c r="I13" s="16">
        <v>0.47</v>
      </c>
      <c r="J13" s="12" t="s">
        <v>155</v>
      </c>
      <c r="K13" s="16">
        <v>2</v>
      </c>
      <c r="L13" s="12" t="s">
        <v>156</v>
      </c>
      <c r="M13" s="16">
        <v>2.7</v>
      </c>
      <c r="N13" s="135" t="s">
        <v>136</v>
      </c>
    </row>
    <row r="14" spans="2:14" ht="18" thickBot="1" x14ac:dyDescent="0.45">
      <c r="B14" s="2"/>
      <c r="C14" s="2"/>
      <c r="D14" s="2"/>
      <c r="E14" s="2"/>
      <c r="F14" s="19" t="s">
        <v>144</v>
      </c>
      <c r="G14" s="21">
        <v>2</v>
      </c>
      <c r="H14" s="19" t="s">
        <v>87</v>
      </c>
      <c r="I14" s="21">
        <v>47</v>
      </c>
      <c r="J14" s="19" t="s">
        <v>154</v>
      </c>
      <c r="K14" s="21">
        <v>20</v>
      </c>
      <c r="L14" s="19" t="s">
        <v>157</v>
      </c>
      <c r="M14" s="21">
        <v>3</v>
      </c>
      <c r="N14" s="136" t="s">
        <v>136</v>
      </c>
    </row>
    <row r="15" spans="2:14" ht="18" thickBot="1" x14ac:dyDescent="0.45">
      <c r="B15" s="2"/>
      <c r="C15" s="2"/>
      <c r="D15" s="86" t="s">
        <v>145</v>
      </c>
      <c r="E15" s="85" t="s">
        <v>146</v>
      </c>
      <c r="F15" s="170" t="s">
        <v>147</v>
      </c>
      <c r="G15" s="171"/>
      <c r="H15" s="253" t="s">
        <v>148</v>
      </c>
      <c r="I15" s="254"/>
      <c r="J15" s="170" t="s">
        <v>149</v>
      </c>
      <c r="K15" s="173"/>
      <c r="L15" s="255" t="s">
        <v>150</v>
      </c>
      <c r="M15" s="172"/>
      <c r="N15" s="137"/>
    </row>
    <row r="16" spans="2:14" x14ac:dyDescent="0.4">
      <c r="B16" s="2"/>
      <c r="C16" s="2"/>
      <c r="D16" s="83">
        <v>0</v>
      </c>
      <c r="E16" s="84">
        <f t="shared" ref="E16:E43" si="0">10*EXP(E$5*(1/(D16+273)-1/(25+273)))</f>
        <v>28.736182350842125</v>
      </c>
      <c r="F16" s="183">
        <f t="shared" ref="F16:F43" si="1">G$12*G$14/(G$13+$E16+G$14)</f>
        <v>0.7331337461034948</v>
      </c>
      <c r="G16" s="184"/>
      <c r="H16" s="183">
        <f>F16*I$14/(I$13/2+I$14)</f>
        <v>0.72948631453084067</v>
      </c>
      <c r="I16" s="184"/>
      <c r="J16" s="183">
        <f>F16*K$14/(K$13+K$14)</f>
        <v>0.66648522373044983</v>
      </c>
      <c r="K16" s="185"/>
      <c r="L16" s="256">
        <f t="shared" ref="L16:L43" si="2">J16*M$14/(M$13+M$14)</f>
        <v>0.35078169670023673</v>
      </c>
      <c r="M16" s="220"/>
      <c r="N16" s="45">
        <f>L16*4096/3.3</f>
        <v>435.39449384368783</v>
      </c>
    </row>
    <row r="17" spans="2:14" x14ac:dyDescent="0.4">
      <c r="B17" s="2"/>
      <c r="C17" s="2"/>
      <c r="D17" s="18">
        <v>5</v>
      </c>
      <c r="E17" s="26">
        <f t="shared" si="0"/>
        <v>22.916440146739884</v>
      </c>
      <c r="F17" s="177">
        <f t="shared" si="1"/>
        <v>0.89164837062998015</v>
      </c>
      <c r="G17" s="188"/>
      <c r="H17" s="183">
        <f t="shared" ref="H17:H43" si="3">F17*I$14/(I$13/2+I$14)</f>
        <v>0.88721230908455739</v>
      </c>
      <c r="I17" s="184"/>
      <c r="J17" s="177">
        <f t="shared" ref="J17:J43" si="4">F17*K$14/(K$13+K$14)</f>
        <v>0.81058942784543653</v>
      </c>
      <c r="K17" s="178"/>
      <c r="L17" s="199">
        <f t="shared" si="2"/>
        <v>0.42662601465549288</v>
      </c>
      <c r="M17" s="198"/>
      <c r="N17" s="45">
        <f t="shared" ref="N17:N43" si="5">L17*4096/3.3</f>
        <v>529.53338061481782</v>
      </c>
    </row>
    <row r="18" spans="2:14" x14ac:dyDescent="0.4">
      <c r="B18" s="2"/>
      <c r="C18" s="2"/>
      <c r="D18" s="18">
        <v>10</v>
      </c>
      <c r="E18" s="26">
        <f t="shared" si="0"/>
        <v>18.422056005235852</v>
      </c>
      <c r="F18" s="177">
        <f t="shared" si="1"/>
        <v>1.0703746344401102</v>
      </c>
      <c r="G18" s="188"/>
      <c r="H18" s="183">
        <f t="shared" si="3"/>
        <v>1.0650493875025973</v>
      </c>
      <c r="I18" s="184"/>
      <c r="J18" s="177">
        <f t="shared" si="4"/>
        <v>0.97306784949100933</v>
      </c>
      <c r="K18" s="178"/>
      <c r="L18" s="199">
        <f t="shared" si="2"/>
        <v>0.5121409734163207</v>
      </c>
      <c r="M18" s="198"/>
      <c r="N18" s="45">
        <f t="shared" si="5"/>
        <v>635.67558397371204</v>
      </c>
    </row>
    <row r="19" spans="2:14" x14ac:dyDescent="0.4">
      <c r="B19" s="2"/>
      <c r="C19" s="2"/>
      <c r="D19" s="18">
        <v>15</v>
      </c>
      <c r="E19" s="26">
        <f t="shared" si="0"/>
        <v>14.921793401776517</v>
      </c>
      <c r="F19" s="177">
        <f t="shared" si="1"/>
        <v>1.2683787149767052</v>
      </c>
      <c r="G19" s="188"/>
      <c r="H19" s="183">
        <f t="shared" si="3"/>
        <v>1.2620683731111495</v>
      </c>
      <c r="I19" s="184"/>
      <c r="J19" s="177">
        <f t="shared" si="4"/>
        <v>1.153071559069732</v>
      </c>
      <c r="K19" s="178"/>
      <c r="L19" s="199">
        <f t="shared" si="2"/>
        <v>0.60687976793143794</v>
      </c>
      <c r="M19" s="198"/>
      <c r="N19" s="45">
        <f t="shared" si="5"/>
        <v>753.26652407489996</v>
      </c>
    </row>
    <row r="20" spans="2:14" x14ac:dyDescent="0.4">
      <c r="B20" s="2"/>
      <c r="C20" s="2"/>
      <c r="D20" s="18">
        <v>20</v>
      </c>
      <c r="E20" s="26">
        <f t="shared" si="0"/>
        <v>12.173834597770357</v>
      </c>
      <c r="F20" s="177">
        <f t="shared" si="1"/>
        <v>1.4838781647555934</v>
      </c>
      <c r="G20" s="188"/>
      <c r="H20" s="183">
        <f t="shared" si="3"/>
        <v>1.4764956863239738</v>
      </c>
      <c r="I20" s="184"/>
      <c r="J20" s="177">
        <f t="shared" si="4"/>
        <v>1.3489801497778122</v>
      </c>
      <c r="K20" s="178"/>
      <c r="L20" s="199">
        <f t="shared" si="2"/>
        <v>0.70998955251463791</v>
      </c>
      <c r="M20" s="198"/>
      <c r="N20" s="45">
        <f t="shared" si="5"/>
        <v>881.24763851513853</v>
      </c>
    </row>
    <row r="21" spans="2:14" x14ac:dyDescent="0.4">
      <c r="B21" s="2"/>
      <c r="C21" s="2"/>
      <c r="D21" s="18">
        <v>25</v>
      </c>
      <c r="E21" s="26">
        <f t="shared" si="0"/>
        <v>10</v>
      </c>
      <c r="F21" s="177">
        <f t="shared" si="1"/>
        <v>1.7142857142857142</v>
      </c>
      <c r="G21" s="188"/>
      <c r="H21" s="183">
        <f t="shared" si="3"/>
        <v>1.7057569296375266</v>
      </c>
      <c r="I21" s="184"/>
      <c r="J21" s="177">
        <f t="shared" si="4"/>
        <v>1.5584415584415583</v>
      </c>
      <c r="K21" s="178"/>
      <c r="L21" s="199">
        <f t="shared" si="2"/>
        <v>0.82023239917976754</v>
      </c>
      <c r="M21" s="198"/>
      <c r="N21" s="45">
        <f t="shared" si="5"/>
        <v>1018.0823960728267</v>
      </c>
    </row>
    <row r="22" spans="2:14" x14ac:dyDescent="0.4">
      <c r="B22" s="2"/>
      <c r="C22" s="2"/>
      <c r="D22" s="18">
        <v>30</v>
      </c>
      <c r="E22" s="26">
        <f t="shared" si="0"/>
        <v>8.2678385850558751</v>
      </c>
      <c r="F22" s="177">
        <f t="shared" si="1"/>
        <v>1.9563348371110549</v>
      </c>
      <c r="G22" s="188"/>
      <c r="H22" s="183">
        <f t="shared" si="3"/>
        <v>1.9466018279711987</v>
      </c>
      <c r="I22" s="184"/>
      <c r="J22" s="177">
        <f t="shared" si="4"/>
        <v>1.7784862155555046</v>
      </c>
      <c r="K22" s="178"/>
      <c r="L22" s="199">
        <f t="shared" si="2"/>
        <v>0.93604537660816023</v>
      </c>
      <c r="M22" s="198"/>
      <c r="N22" s="45">
        <f t="shared" si="5"/>
        <v>1161.8308674506136</v>
      </c>
    </row>
    <row r="23" spans="2:14" x14ac:dyDescent="0.4">
      <c r="B23" s="2"/>
      <c r="C23" s="2"/>
      <c r="D23" s="18">
        <v>35</v>
      </c>
      <c r="E23" s="26">
        <f t="shared" si="0"/>
        <v>6.8780615308459092</v>
      </c>
      <c r="F23" s="177">
        <f t="shared" si="1"/>
        <v>2.2062754408904039</v>
      </c>
      <c r="G23" s="188"/>
      <c r="H23" s="183">
        <f t="shared" si="3"/>
        <v>2.195298946159606</v>
      </c>
      <c r="I23" s="184"/>
      <c r="J23" s="177">
        <f t="shared" si="4"/>
        <v>2.0057049462640038</v>
      </c>
      <c r="K23" s="178"/>
      <c r="L23" s="199">
        <f t="shared" si="2"/>
        <v>1.0556341822442126</v>
      </c>
      <c r="M23" s="198"/>
      <c r="N23" s="45">
        <f t="shared" si="5"/>
        <v>1310.2659425673621</v>
      </c>
    </row>
    <row r="24" spans="2:14" x14ac:dyDescent="0.4">
      <c r="B24" s="2"/>
      <c r="C24" s="2"/>
      <c r="D24" s="18">
        <v>40</v>
      </c>
      <c r="E24" s="26">
        <f t="shared" si="0"/>
        <v>5.7556406120696577</v>
      </c>
      <c r="F24" s="177">
        <f t="shared" si="1"/>
        <v>2.4601152250634621</v>
      </c>
      <c r="G24" s="188"/>
      <c r="H24" s="183">
        <f t="shared" si="3"/>
        <v>2.4478758458342909</v>
      </c>
      <c r="I24" s="184"/>
      <c r="J24" s="177">
        <f t="shared" si="4"/>
        <v>2.2364683864213291</v>
      </c>
      <c r="K24" s="178"/>
      <c r="L24" s="199">
        <f t="shared" si="2"/>
        <v>1.1770886244322785</v>
      </c>
      <c r="M24" s="198"/>
      <c r="N24" s="45">
        <f t="shared" si="5"/>
        <v>1461.0166683862462</v>
      </c>
    </row>
    <row r="25" spans="2:14" x14ac:dyDescent="0.4">
      <c r="B25" s="2"/>
      <c r="C25" s="2"/>
      <c r="D25" s="18">
        <v>45</v>
      </c>
      <c r="E25" s="26">
        <f t="shared" si="0"/>
        <v>4.8434450167968297</v>
      </c>
      <c r="F25" s="177">
        <f t="shared" si="1"/>
        <v>2.7138745086802158</v>
      </c>
      <c r="G25" s="188"/>
      <c r="H25" s="183">
        <f t="shared" si="3"/>
        <v>2.7003726454529509</v>
      </c>
      <c r="I25" s="184"/>
      <c r="J25" s="177">
        <f t="shared" si="4"/>
        <v>2.467158644254742</v>
      </c>
      <c r="K25" s="178"/>
      <c r="L25" s="199">
        <f t="shared" si="2"/>
        <v>1.298504549607759</v>
      </c>
      <c r="M25" s="198"/>
      <c r="N25" s="45">
        <f t="shared" si="5"/>
        <v>1611.7195864222367</v>
      </c>
    </row>
    <row r="26" spans="2:14" x14ac:dyDescent="0.4">
      <c r="B26" s="2"/>
      <c r="C26" s="2"/>
      <c r="D26" s="18">
        <v>50</v>
      </c>
      <c r="E26" s="26">
        <f t="shared" si="0"/>
        <v>4.0976530296287903</v>
      </c>
      <c r="F26" s="177">
        <f t="shared" si="1"/>
        <v>2.9638217286151365</v>
      </c>
      <c r="G26" s="188"/>
      <c r="H26" s="183">
        <f t="shared" si="3"/>
        <v>2.9490763468807328</v>
      </c>
      <c r="I26" s="184"/>
      <c r="J26" s="177">
        <f t="shared" si="4"/>
        <v>2.6943833896501244</v>
      </c>
      <c r="K26" s="178"/>
      <c r="L26" s="199">
        <f t="shared" si="2"/>
        <v>1.4180965208684866</v>
      </c>
      <c r="M26" s="198"/>
      <c r="N26" s="45">
        <f t="shared" si="5"/>
        <v>1760.1585907507035</v>
      </c>
    </row>
    <row r="27" spans="2:14" x14ac:dyDescent="0.4">
      <c r="B27" s="2"/>
      <c r="C27" s="2"/>
      <c r="D27" s="18">
        <v>55</v>
      </c>
      <c r="E27" s="26">
        <f t="shared" si="0"/>
        <v>3.4844159169752453</v>
      </c>
      <c r="F27" s="177">
        <f t="shared" si="1"/>
        <v>3.2066630537683118</v>
      </c>
      <c r="G27" s="188"/>
      <c r="H27" s="183">
        <f t="shared" si="3"/>
        <v>3.190709506237126</v>
      </c>
      <c r="I27" s="184"/>
      <c r="J27" s="177">
        <f t="shared" si="4"/>
        <v>2.9151482306984651</v>
      </c>
      <c r="K27" s="178"/>
      <c r="L27" s="199">
        <f t="shared" si="2"/>
        <v>1.5342885424728763</v>
      </c>
      <c r="M27" s="198"/>
      <c r="N27" s="45">
        <f t="shared" si="5"/>
        <v>1904.3775363542127</v>
      </c>
    </row>
    <row r="28" spans="2:14" x14ac:dyDescent="0.4">
      <c r="B28" s="2"/>
      <c r="C28" s="2"/>
      <c r="D28" s="18">
        <v>60</v>
      </c>
      <c r="E28" s="26">
        <f t="shared" si="0"/>
        <v>2.9774129048675317</v>
      </c>
      <c r="F28" s="177">
        <f t="shared" si="1"/>
        <v>3.4396703086407996</v>
      </c>
      <c r="G28" s="188"/>
      <c r="H28" s="183">
        <f t="shared" si="3"/>
        <v>3.4225575210356212</v>
      </c>
      <c r="I28" s="184"/>
      <c r="J28" s="177">
        <f t="shared" si="4"/>
        <v>3.1269730078552724</v>
      </c>
      <c r="K28" s="178"/>
      <c r="L28" s="199">
        <f t="shared" si="2"/>
        <v>1.6457752672922485</v>
      </c>
      <c r="M28" s="198"/>
      <c r="N28" s="45">
        <f t="shared" si="5"/>
        <v>2042.7562105542577</v>
      </c>
    </row>
    <row r="29" spans="2:14" x14ac:dyDescent="0.4">
      <c r="B29" s="2"/>
      <c r="C29" s="2"/>
      <c r="D29" s="30">
        <v>65</v>
      </c>
      <c r="E29" s="29">
        <f t="shared" si="0"/>
        <v>2.5560455288640753</v>
      </c>
      <c r="F29" s="181">
        <f t="shared" si="1"/>
        <v>3.6607433390045916</v>
      </c>
      <c r="G29" s="264"/>
      <c r="H29" s="265">
        <f t="shared" si="3"/>
        <v>3.6425306855767081</v>
      </c>
      <c r="I29" s="266"/>
      <c r="J29" s="181">
        <f t="shared" si="4"/>
        <v>3.3279484900041738</v>
      </c>
      <c r="K29" s="182"/>
      <c r="L29" s="267">
        <f t="shared" si="2"/>
        <v>1.7515518368443019</v>
      </c>
      <c r="M29" s="268"/>
      <c r="N29" s="143">
        <f t="shared" si="5"/>
        <v>2174.0473708225036</v>
      </c>
    </row>
    <row r="30" spans="2:14" x14ac:dyDescent="0.4">
      <c r="B30" s="2"/>
      <c r="C30" s="2"/>
      <c r="D30" s="18">
        <v>70</v>
      </c>
      <c r="E30" s="26">
        <f t="shared" si="0"/>
        <v>2.2040943852236698</v>
      </c>
      <c r="F30" s="177">
        <f t="shared" si="1"/>
        <v>3.8684131010580609</v>
      </c>
      <c r="G30" s="188"/>
      <c r="H30" s="183">
        <f t="shared" si="3"/>
        <v>3.8491672647343891</v>
      </c>
      <c r="I30" s="184"/>
      <c r="J30" s="177">
        <f t="shared" si="4"/>
        <v>3.5167391827800554</v>
      </c>
      <c r="K30" s="178"/>
      <c r="L30" s="199">
        <f t="shared" si="2"/>
        <v>1.8509153593579237</v>
      </c>
      <c r="M30" s="198"/>
      <c r="N30" s="45">
        <f t="shared" si="5"/>
        <v>2297.3785793727443</v>
      </c>
    </row>
    <row r="31" spans="2:14" x14ac:dyDescent="0.4">
      <c r="B31" s="2"/>
      <c r="C31" s="2"/>
      <c r="D31" s="138">
        <v>75</v>
      </c>
      <c r="E31" s="139">
        <f t="shared" si="0"/>
        <v>1.9087128427862368</v>
      </c>
      <c r="F31" s="257">
        <f t="shared" si="1"/>
        <v>4.0617983372302229</v>
      </c>
      <c r="G31" s="258"/>
      <c r="H31" s="259">
        <f t="shared" si="3"/>
        <v>4.0415903853037038</v>
      </c>
      <c r="I31" s="260"/>
      <c r="J31" s="257">
        <f t="shared" si="4"/>
        <v>3.6925439429365663</v>
      </c>
      <c r="K31" s="261"/>
      <c r="L31" s="262">
        <f t="shared" si="2"/>
        <v>1.9434441804929294</v>
      </c>
      <c r="M31" s="263"/>
      <c r="N31" s="142">
        <f t="shared" si="5"/>
        <v>2412.2264737269816</v>
      </c>
    </row>
    <row r="32" spans="2:14" x14ac:dyDescent="0.4">
      <c r="B32" s="2"/>
      <c r="C32" s="2"/>
      <c r="D32" s="18">
        <v>80</v>
      </c>
      <c r="E32" s="26">
        <f t="shared" si="0"/>
        <v>1.659668099602003</v>
      </c>
      <c r="F32" s="177">
        <f t="shared" si="1"/>
        <v>4.2405313487707375</v>
      </c>
      <c r="G32" s="188"/>
      <c r="H32" s="183">
        <f t="shared" si="3"/>
        <v>4.2194341778813307</v>
      </c>
      <c r="I32" s="184"/>
      <c r="J32" s="177">
        <f t="shared" si="4"/>
        <v>3.8550284988824886</v>
      </c>
      <c r="K32" s="178"/>
      <c r="L32" s="199">
        <f t="shared" si="2"/>
        <v>2.0289623678328885</v>
      </c>
      <c r="M32" s="198"/>
      <c r="N32" s="45">
        <f t="shared" si="5"/>
        <v>2518.3726844374278</v>
      </c>
    </row>
    <row r="33" spans="2:14" x14ac:dyDescent="0.4">
      <c r="B33" s="2"/>
      <c r="C33" s="2"/>
      <c r="D33" s="140">
        <v>85</v>
      </c>
      <c r="E33" s="141">
        <f t="shared" si="0"/>
        <v>1.4487650768972604</v>
      </c>
      <c r="F33" s="269">
        <f t="shared" si="1"/>
        <v>4.4046677845884554</v>
      </c>
      <c r="G33" s="270"/>
      <c r="H33" s="271">
        <f t="shared" si="3"/>
        <v>4.3827540145158759</v>
      </c>
      <c r="I33" s="272"/>
      <c r="J33" s="269">
        <f t="shared" si="4"/>
        <v>4.0042434405349594</v>
      </c>
      <c r="K33" s="273"/>
      <c r="L33" s="274">
        <f t="shared" si="2"/>
        <v>2.1074965476499785</v>
      </c>
      <c r="M33" s="275"/>
      <c r="N33" s="45">
        <f t="shared" si="5"/>
        <v>2615.8502603558522</v>
      </c>
    </row>
    <row r="34" spans="2:14" x14ac:dyDescent="0.4">
      <c r="B34" s="2"/>
      <c r="C34" s="2"/>
      <c r="D34" s="18">
        <v>90</v>
      </c>
      <c r="E34" s="26">
        <f t="shared" si="0"/>
        <v>1.269406378592723</v>
      </c>
      <c r="F34" s="177">
        <f t="shared" si="1"/>
        <v>4.5545927331589811</v>
      </c>
      <c r="G34" s="188"/>
      <c r="H34" s="183">
        <f t="shared" si="3"/>
        <v>4.5319330678198817</v>
      </c>
      <c r="I34" s="184"/>
      <c r="J34" s="177">
        <f t="shared" si="4"/>
        <v>4.1405388483263463</v>
      </c>
      <c r="K34" s="178"/>
      <c r="L34" s="199">
        <f t="shared" si="2"/>
        <v>2.1792309728033401</v>
      </c>
      <c r="M34" s="198"/>
      <c r="N34" s="45">
        <f t="shared" si="5"/>
        <v>2704.8878983643885</v>
      </c>
    </row>
    <row r="35" spans="2:14" x14ac:dyDescent="0.4">
      <c r="B35" s="2"/>
      <c r="C35" s="2"/>
      <c r="D35" s="18">
        <v>95</v>
      </c>
      <c r="E35" s="26">
        <f t="shared" si="0"/>
        <v>1.1162541665631174</v>
      </c>
      <c r="F35" s="177">
        <f t="shared" si="1"/>
        <v>4.6909319237597966</v>
      </c>
      <c r="G35" s="188"/>
      <c r="H35" s="183">
        <f t="shared" si="3"/>
        <v>4.6675939539898472</v>
      </c>
      <c r="I35" s="184"/>
      <c r="J35" s="177">
        <f t="shared" si="4"/>
        <v>4.264483567054361</v>
      </c>
      <c r="K35" s="178"/>
      <c r="L35" s="199">
        <f t="shared" si="2"/>
        <v>2.244465035291769</v>
      </c>
      <c r="M35" s="198"/>
      <c r="N35" s="45">
        <f t="shared" si="5"/>
        <v>2785.8572074409353</v>
      </c>
    </row>
    <row r="36" spans="2:14" x14ac:dyDescent="0.4">
      <c r="B36" s="2"/>
      <c r="C36" s="2"/>
      <c r="D36" s="18">
        <v>100</v>
      </c>
      <c r="E36" s="26">
        <f t="shared" si="0"/>
        <v>0.9849688495932919</v>
      </c>
      <c r="F36" s="177">
        <f t="shared" si="1"/>
        <v>4.8144734148054074</v>
      </c>
      <c r="G36" s="188"/>
      <c r="H36" s="183">
        <f t="shared" si="3"/>
        <v>4.7905208107516488</v>
      </c>
      <c r="I36" s="184"/>
      <c r="J36" s="177">
        <f t="shared" si="4"/>
        <v>4.3767940134594605</v>
      </c>
      <c r="K36" s="178"/>
      <c r="L36" s="199">
        <f t="shared" si="2"/>
        <v>2.3035757965576109</v>
      </c>
      <c r="M36" s="198"/>
      <c r="N36" s="45">
        <f t="shared" si="5"/>
        <v>2859.2262008181742</v>
      </c>
    </row>
    <row r="37" spans="2:14" x14ac:dyDescent="0.4">
      <c r="B37" s="2"/>
      <c r="C37" s="2"/>
      <c r="D37" s="18">
        <v>105</v>
      </c>
      <c r="E37" s="26">
        <f t="shared" si="0"/>
        <v>0.87200601488917528</v>
      </c>
      <c r="F37" s="177">
        <f t="shared" si="1"/>
        <v>4.9261022927012821</v>
      </c>
      <c r="G37" s="188"/>
      <c r="H37" s="183">
        <f t="shared" si="3"/>
        <v>4.9015943210958035</v>
      </c>
      <c r="I37" s="184"/>
      <c r="J37" s="177">
        <f t="shared" si="4"/>
        <v>4.47827481154662</v>
      </c>
      <c r="K37" s="178"/>
      <c r="L37" s="199">
        <f t="shared" si="2"/>
        <v>2.3569867429192737</v>
      </c>
      <c r="M37" s="198"/>
      <c r="N37" s="45">
        <f t="shared" si="5"/>
        <v>2925.5205148476803</v>
      </c>
    </row>
    <row r="38" spans="2:14" x14ac:dyDescent="0.4">
      <c r="B38" s="2"/>
      <c r="C38" s="2"/>
      <c r="D38" s="18">
        <v>110</v>
      </c>
      <c r="E38" s="26">
        <f t="shared" si="0"/>
        <v>0.77445777684075767</v>
      </c>
      <c r="F38" s="177">
        <f t="shared" si="1"/>
        <v>5.0267488208641602</v>
      </c>
      <c r="G38" s="188"/>
      <c r="H38" s="183">
        <f t="shared" si="3"/>
        <v>5.0017401202628458</v>
      </c>
      <c r="I38" s="184"/>
      <c r="J38" s="177">
        <f t="shared" si="4"/>
        <v>4.5697716553310546</v>
      </c>
      <c r="K38" s="178"/>
      <c r="L38" s="199">
        <f t="shared" si="2"/>
        <v>2.4051429764900285</v>
      </c>
      <c r="M38" s="198"/>
      <c r="N38" s="45">
        <f t="shared" si="5"/>
        <v>2985.2926156676235</v>
      </c>
    </row>
    <row r="39" spans="2:14" x14ac:dyDescent="0.4">
      <c r="D39" s="18">
        <v>115</v>
      </c>
      <c r="E39" s="26">
        <f t="shared" si="0"/>
        <v>0.68992818874834783</v>
      </c>
      <c r="F39" s="177">
        <f t="shared" si="1"/>
        <v>5.1173491435494967</v>
      </c>
      <c r="G39" s="188"/>
      <c r="H39" s="183">
        <f t="shared" si="3"/>
        <v>5.0918896950741264</v>
      </c>
      <c r="I39" s="184"/>
      <c r="J39" s="177">
        <f t="shared" si="4"/>
        <v>4.6521355850449968</v>
      </c>
      <c r="K39" s="178"/>
      <c r="L39" s="199">
        <f t="shared" si="2"/>
        <v>2.4484924131815773</v>
      </c>
      <c r="M39" s="198"/>
      <c r="N39" s="45">
        <f t="shared" si="5"/>
        <v>3039.0984619368915</v>
      </c>
    </row>
    <row r="40" spans="2:14" x14ac:dyDescent="0.4">
      <c r="D40" s="18">
        <v>120</v>
      </c>
      <c r="E40" s="26">
        <f t="shared" si="0"/>
        <v>0.61643491771497372</v>
      </c>
      <c r="F40" s="177">
        <f t="shared" si="1"/>
        <v>5.1988169286007029</v>
      </c>
      <c r="G40" s="188"/>
      <c r="H40" s="183">
        <f t="shared" si="3"/>
        <v>5.1729521677618937</v>
      </c>
      <c r="I40" s="184"/>
      <c r="J40" s="177">
        <f t="shared" si="4"/>
        <v>4.7261972078188208</v>
      </c>
      <c r="K40" s="178"/>
      <c r="L40" s="199">
        <f t="shared" si="2"/>
        <v>2.4874722146414845</v>
      </c>
      <c r="M40" s="198"/>
      <c r="N40" s="45">
        <f t="shared" si="5"/>
        <v>3087.48066399137</v>
      </c>
    </row>
    <row r="41" spans="2:14" x14ac:dyDescent="0.4">
      <c r="D41" s="18">
        <v>125</v>
      </c>
      <c r="E41" s="26">
        <f t="shared" si="0"/>
        <v>0.55233127421944694</v>
      </c>
      <c r="F41" s="177">
        <f t="shared" si="1"/>
        <v>5.2720240585116676</v>
      </c>
      <c r="G41" s="188"/>
      <c r="H41" s="183">
        <f t="shared" si="3"/>
        <v>5.245795083096187</v>
      </c>
      <c r="I41" s="184"/>
      <c r="J41" s="177">
        <f t="shared" si="4"/>
        <v>4.7927491441015162</v>
      </c>
      <c r="K41" s="178"/>
      <c r="L41" s="199">
        <f t="shared" si="2"/>
        <v>2.5224995495271134</v>
      </c>
      <c r="M41" s="198"/>
      <c r="N41" s="45">
        <f t="shared" si="5"/>
        <v>3130.9570166251688</v>
      </c>
    </row>
    <row r="42" spans="2:14" x14ac:dyDescent="0.4">
      <c r="D42" s="18">
        <v>130</v>
      </c>
      <c r="E42" s="26">
        <f t="shared" si="0"/>
        <v>0.49624409633915206</v>
      </c>
      <c r="F42" s="177">
        <f t="shared" si="1"/>
        <v>5.3377884931871984</v>
      </c>
      <c r="G42" s="188"/>
      <c r="H42" s="183">
        <f t="shared" si="3"/>
        <v>5.3112323315295509</v>
      </c>
      <c r="I42" s="184"/>
      <c r="J42" s="177">
        <f t="shared" si="4"/>
        <v>4.8525349938065441</v>
      </c>
      <c r="K42" s="178"/>
      <c r="L42" s="199">
        <f t="shared" si="2"/>
        <v>2.5539657862139706</v>
      </c>
      <c r="M42" s="198"/>
      <c r="N42" s="45">
        <f t="shared" si="5"/>
        <v>3170.0132910098255</v>
      </c>
    </row>
    <row r="43" spans="2:14" ht="18" thickBot="1" x14ac:dyDescent="0.45">
      <c r="D43" s="22">
        <v>135</v>
      </c>
      <c r="E43" s="31">
        <f t="shared" si="0"/>
        <v>0.44702404336298512</v>
      </c>
      <c r="F43" s="195">
        <f t="shared" si="1"/>
        <v>5.3968676053863689</v>
      </c>
      <c r="G43" s="196"/>
      <c r="H43" s="183">
        <f t="shared" si="3"/>
        <v>5.3700175177973817</v>
      </c>
      <c r="I43" s="184"/>
      <c r="J43" s="195">
        <f t="shared" si="4"/>
        <v>4.9062432776239717</v>
      </c>
      <c r="K43" s="197"/>
      <c r="L43" s="244">
        <f t="shared" si="2"/>
        <v>2.5822333040126164</v>
      </c>
      <c r="M43" s="219"/>
      <c r="N43" s="45">
        <f t="shared" si="5"/>
        <v>3205.099276738084</v>
      </c>
    </row>
  </sheetData>
  <mergeCells count="118"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8BA8-DBF4-4E94-B64E-CC9A9E6B64C1}">
  <dimension ref="B3:D17"/>
  <sheetViews>
    <sheetView workbookViewId="0">
      <selection activeCell="G13" sqref="G13"/>
    </sheetView>
  </sheetViews>
  <sheetFormatPr defaultRowHeight="17.399999999999999" x14ac:dyDescent="0.4"/>
  <cols>
    <col min="1" max="2" width="3.69921875" customWidth="1"/>
    <col min="3" max="3" width="10.8984375" customWidth="1"/>
    <col min="4" max="4" width="49.296875" customWidth="1"/>
  </cols>
  <sheetData>
    <row r="3" spans="2:4" ht="18" thickBot="1" x14ac:dyDescent="0.45">
      <c r="B3" s="2" t="s">
        <v>215</v>
      </c>
    </row>
    <row r="4" spans="2:4" ht="18" thickBot="1" x14ac:dyDescent="0.45">
      <c r="C4" s="86" t="s">
        <v>90</v>
      </c>
      <c r="D4" s="93" t="s">
        <v>214</v>
      </c>
    </row>
    <row r="5" spans="2:4" x14ac:dyDescent="0.4">
      <c r="C5" s="276" t="s">
        <v>91</v>
      </c>
      <c r="D5" s="11" t="s">
        <v>92</v>
      </c>
    </row>
    <row r="6" spans="2:4" x14ac:dyDescent="0.4">
      <c r="C6" s="234"/>
      <c r="D6" s="16" t="s">
        <v>96</v>
      </c>
    </row>
    <row r="7" spans="2:4" x14ac:dyDescent="0.4">
      <c r="C7" s="234"/>
      <c r="D7" s="16" t="s">
        <v>97</v>
      </c>
    </row>
    <row r="8" spans="2:4" x14ac:dyDescent="0.4">
      <c r="C8" s="234"/>
      <c r="D8" s="16"/>
    </row>
    <row r="9" spans="2:4" x14ac:dyDescent="0.4">
      <c r="C9" s="234" t="s">
        <v>93</v>
      </c>
      <c r="D9" s="16" t="s">
        <v>98</v>
      </c>
    </row>
    <row r="10" spans="2:4" x14ac:dyDescent="0.4">
      <c r="C10" s="234"/>
      <c r="D10" s="16" t="s">
        <v>105</v>
      </c>
    </row>
    <row r="11" spans="2:4" x14ac:dyDescent="0.4">
      <c r="C11" s="234"/>
      <c r="D11" s="16" t="s">
        <v>173</v>
      </c>
    </row>
    <row r="12" spans="2:4" x14ac:dyDescent="0.4">
      <c r="C12" s="234"/>
      <c r="D12" s="16"/>
    </row>
    <row r="13" spans="2:4" x14ac:dyDescent="0.4">
      <c r="C13" s="234" t="s">
        <v>94</v>
      </c>
      <c r="D13" s="16" t="s">
        <v>95</v>
      </c>
    </row>
    <row r="14" spans="2:4" x14ac:dyDescent="0.4">
      <c r="C14" s="234"/>
      <c r="D14" s="16" t="s">
        <v>174</v>
      </c>
    </row>
    <row r="15" spans="2:4" x14ac:dyDescent="0.4">
      <c r="C15" s="234"/>
      <c r="D15" s="169" t="s">
        <v>212</v>
      </c>
    </row>
    <row r="16" spans="2:4" x14ac:dyDescent="0.4">
      <c r="C16" s="234"/>
      <c r="D16" s="169" t="s">
        <v>213</v>
      </c>
    </row>
    <row r="17" spans="3:4" ht="18" thickBot="1" x14ac:dyDescent="0.45">
      <c r="C17" s="235"/>
      <c r="D17" s="23"/>
    </row>
  </sheetData>
  <mergeCells count="3">
    <mergeCell ref="C5:C8"/>
    <mergeCell ref="C9:C12"/>
    <mergeCell ref="C13:C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32"/>
  <sheetViews>
    <sheetView topLeftCell="A19" zoomScale="85" zoomScaleNormal="85" workbookViewId="0">
      <selection activeCell="H22" sqref="H22"/>
    </sheetView>
  </sheetViews>
  <sheetFormatPr defaultRowHeight="17.399999999999999" x14ac:dyDescent="0.4"/>
  <cols>
    <col min="1" max="1" width="3.59765625" customWidth="1"/>
    <col min="2" max="2" width="4.69921875" customWidth="1"/>
    <col min="3" max="3" width="6.796875" style="114" customWidth="1"/>
    <col min="4" max="4" width="30.09765625" bestFit="1" customWidth="1"/>
    <col min="5" max="5" width="36" customWidth="1"/>
    <col min="6" max="6" width="44.5" bestFit="1" customWidth="1"/>
    <col min="7" max="7" width="12.5" bestFit="1" customWidth="1"/>
    <col min="8" max="8" width="62" bestFit="1" customWidth="1"/>
  </cols>
  <sheetData>
    <row r="3" spans="2:8" x14ac:dyDescent="0.4">
      <c r="B3" s="152" t="s">
        <v>168</v>
      </c>
      <c r="C3"/>
    </row>
    <row r="4" spans="2:8" ht="18" thickBot="1" x14ac:dyDescent="0.45">
      <c r="B4" s="114"/>
      <c r="C4" t="s">
        <v>169</v>
      </c>
    </row>
    <row r="5" spans="2:8" ht="18" thickBot="1" x14ac:dyDescent="0.45">
      <c r="C5" s="160" t="s">
        <v>166</v>
      </c>
      <c r="D5" s="161" t="s">
        <v>106</v>
      </c>
      <c r="E5" s="161" t="s">
        <v>107</v>
      </c>
      <c r="F5" s="161" t="s">
        <v>116</v>
      </c>
      <c r="G5" s="161" t="s">
        <v>170</v>
      </c>
      <c r="H5" s="103" t="s">
        <v>167</v>
      </c>
    </row>
    <row r="6" spans="2:8" s="162" customFormat="1" x14ac:dyDescent="0.4">
      <c r="C6" s="149">
        <v>1</v>
      </c>
      <c r="D6" s="168" t="s">
        <v>184</v>
      </c>
      <c r="E6" s="168" t="s">
        <v>185</v>
      </c>
      <c r="F6" s="168" t="s">
        <v>186</v>
      </c>
      <c r="G6" s="60" t="s">
        <v>172</v>
      </c>
      <c r="H6" s="165"/>
    </row>
    <row r="7" spans="2:8" x14ac:dyDescent="0.4">
      <c r="C7" s="150">
        <v>2</v>
      </c>
      <c r="D7" s="14" t="s">
        <v>99</v>
      </c>
      <c r="E7" s="14" t="s">
        <v>101</v>
      </c>
      <c r="F7" s="14" t="s">
        <v>103</v>
      </c>
      <c r="G7" s="14" t="s">
        <v>172</v>
      </c>
      <c r="H7" s="16"/>
    </row>
    <row r="8" spans="2:8" x14ac:dyDescent="0.4">
      <c r="C8" s="150">
        <v>3</v>
      </c>
      <c r="D8" s="14" t="s">
        <v>100</v>
      </c>
      <c r="E8" s="14" t="s">
        <v>102</v>
      </c>
      <c r="F8" s="14" t="s">
        <v>104</v>
      </c>
      <c r="G8" s="14" t="s">
        <v>172</v>
      </c>
      <c r="H8" s="16"/>
    </row>
    <row r="9" spans="2:8" ht="34.799999999999997" x14ac:dyDescent="0.4">
      <c r="C9" s="150">
        <v>4</v>
      </c>
      <c r="D9" s="145" t="s">
        <v>108</v>
      </c>
      <c r="E9" s="146" t="s">
        <v>112</v>
      </c>
      <c r="F9" s="145" t="s">
        <v>115</v>
      </c>
      <c r="G9" s="145" t="s">
        <v>171</v>
      </c>
      <c r="H9" s="16"/>
    </row>
    <row r="10" spans="2:8" ht="34.799999999999997" x14ac:dyDescent="0.4">
      <c r="C10" s="150">
        <v>5</v>
      </c>
      <c r="D10" s="145" t="s">
        <v>109</v>
      </c>
      <c r="E10" s="146" t="s">
        <v>113</v>
      </c>
      <c r="F10" s="145" t="s">
        <v>114</v>
      </c>
      <c r="G10" s="145" t="s">
        <v>171</v>
      </c>
      <c r="H10" s="16"/>
    </row>
    <row r="11" spans="2:8" ht="34.799999999999997" x14ac:dyDescent="0.4">
      <c r="C11" s="150">
        <v>6</v>
      </c>
      <c r="D11" s="145" t="s">
        <v>110</v>
      </c>
      <c r="E11" s="147" t="s">
        <v>111</v>
      </c>
      <c r="F11" s="145" t="s">
        <v>183</v>
      </c>
      <c r="G11" s="145" t="s">
        <v>171</v>
      </c>
      <c r="H11" s="16"/>
    </row>
    <row r="12" spans="2:8" x14ac:dyDescent="0.4">
      <c r="C12" s="150">
        <v>7</v>
      </c>
      <c r="D12" s="145" t="s">
        <v>117</v>
      </c>
      <c r="E12" s="14" t="s">
        <v>118</v>
      </c>
      <c r="F12" s="321" t="s">
        <v>229</v>
      </c>
      <c r="G12" s="145" t="s">
        <v>171</v>
      </c>
      <c r="H12" s="16" t="s">
        <v>230</v>
      </c>
    </row>
    <row r="13" spans="2:8" x14ac:dyDescent="0.4">
      <c r="C13" s="150">
        <v>8</v>
      </c>
      <c r="D13" s="145" t="s">
        <v>119</v>
      </c>
      <c r="E13" s="14" t="s">
        <v>127</v>
      </c>
      <c r="F13" s="321" t="s">
        <v>231</v>
      </c>
      <c r="G13" s="145" t="s">
        <v>171</v>
      </c>
      <c r="H13" s="16" t="s">
        <v>230</v>
      </c>
    </row>
    <row r="14" spans="2:8" x14ac:dyDescent="0.4">
      <c r="C14" s="150">
        <v>9</v>
      </c>
      <c r="D14" s="145" t="s">
        <v>128</v>
      </c>
      <c r="E14" s="14" t="s">
        <v>129</v>
      </c>
      <c r="F14" s="145" t="s">
        <v>159</v>
      </c>
      <c r="G14" s="145" t="s">
        <v>171</v>
      </c>
      <c r="H14" s="16"/>
    </row>
    <row r="15" spans="2:8" x14ac:dyDescent="0.4">
      <c r="C15" s="150">
        <v>10</v>
      </c>
      <c r="D15" s="145" t="s">
        <v>160</v>
      </c>
      <c r="E15" s="14" t="s">
        <v>162</v>
      </c>
      <c r="F15" s="145" t="s">
        <v>163</v>
      </c>
      <c r="G15" s="145" t="s">
        <v>171</v>
      </c>
      <c r="H15" s="16" t="s">
        <v>165</v>
      </c>
    </row>
    <row r="16" spans="2:8" ht="18" thickBot="1" x14ac:dyDescent="0.45">
      <c r="C16" s="151">
        <v>11</v>
      </c>
      <c r="D16" s="148" t="s">
        <v>161</v>
      </c>
      <c r="E16" s="38" t="s">
        <v>162</v>
      </c>
      <c r="F16" s="148" t="s">
        <v>164</v>
      </c>
      <c r="G16" s="148" t="s">
        <v>171</v>
      </c>
      <c r="H16" s="23" t="s">
        <v>165</v>
      </c>
    </row>
    <row r="17" spans="2:8" x14ac:dyDescent="0.4">
      <c r="C17" s="158"/>
      <c r="D17" s="159"/>
      <c r="E17" s="97"/>
      <c r="F17" s="159"/>
      <c r="G17" s="159"/>
      <c r="H17" s="97"/>
    </row>
    <row r="19" spans="2:8" ht="18" thickBot="1" x14ac:dyDescent="0.45">
      <c r="B19" s="152" t="s">
        <v>175</v>
      </c>
    </row>
    <row r="20" spans="2:8" ht="18" thickBot="1" x14ac:dyDescent="0.45">
      <c r="C20" s="153" t="s">
        <v>166</v>
      </c>
      <c r="D20" s="166" t="s">
        <v>178</v>
      </c>
      <c r="E20" s="87" t="s">
        <v>179</v>
      </c>
      <c r="F20" s="167" t="s">
        <v>180</v>
      </c>
    </row>
    <row r="21" spans="2:8" x14ac:dyDescent="0.4">
      <c r="C21" s="149">
        <v>1</v>
      </c>
      <c r="D21" s="60" t="s">
        <v>176</v>
      </c>
      <c r="E21" s="60" t="s">
        <v>177</v>
      </c>
      <c r="F21" s="156">
        <v>1</v>
      </c>
    </row>
    <row r="22" spans="2:8" ht="52.8" thickBot="1" x14ac:dyDescent="0.45">
      <c r="C22" s="151">
        <v>2</v>
      </c>
      <c r="D22" s="148" t="s">
        <v>200</v>
      </c>
      <c r="E22" s="148" t="s">
        <v>181</v>
      </c>
      <c r="F22" s="157" t="s">
        <v>182</v>
      </c>
    </row>
    <row r="24" spans="2:8" ht="18" thickBot="1" x14ac:dyDescent="0.45">
      <c r="B24" s="152" t="s">
        <v>211</v>
      </c>
    </row>
    <row r="25" spans="2:8" ht="18" thickBot="1" x14ac:dyDescent="0.45">
      <c r="C25" s="153" t="s">
        <v>166</v>
      </c>
      <c r="D25" s="87" t="s">
        <v>196</v>
      </c>
      <c r="E25" s="87" t="s">
        <v>197</v>
      </c>
      <c r="F25" s="93" t="s">
        <v>198</v>
      </c>
    </row>
    <row r="26" spans="2:8" x14ac:dyDescent="0.4">
      <c r="C26" s="149">
        <v>1</v>
      </c>
      <c r="D26" s="60" t="s">
        <v>187</v>
      </c>
      <c r="E26" s="60" t="s">
        <v>190</v>
      </c>
      <c r="F26" s="11" t="s">
        <v>193</v>
      </c>
    </row>
    <row r="27" spans="2:8" x14ac:dyDescent="0.4">
      <c r="C27" s="150">
        <v>2</v>
      </c>
      <c r="D27" s="14" t="s">
        <v>188</v>
      </c>
      <c r="E27" s="14" t="s">
        <v>191</v>
      </c>
      <c r="F27" s="16" t="s">
        <v>194</v>
      </c>
    </row>
    <row r="28" spans="2:8" x14ac:dyDescent="0.4">
      <c r="C28" s="150">
        <v>3</v>
      </c>
      <c r="D28" s="14" t="s">
        <v>189</v>
      </c>
      <c r="E28" s="14" t="s">
        <v>192</v>
      </c>
      <c r="F28" s="16" t="s">
        <v>195</v>
      </c>
    </row>
    <row r="29" spans="2:8" ht="52.2" x14ac:dyDescent="0.4">
      <c r="C29" s="150">
        <v>4</v>
      </c>
      <c r="D29" s="145" t="s">
        <v>199</v>
      </c>
      <c r="E29" s="145" t="s">
        <v>202</v>
      </c>
      <c r="F29" s="163" t="s">
        <v>204</v>
      </c>
    </row>
    <row r="30" spans="2:8" ht="34.799999999999997" x14ac:dyDescent="0.4">
      <c r="C30" s="150">
        <v>5</v>
      </c>
      <c r="D30" s="145" t="s">
        <v>203</v>
      </c>
      <c r="E30" s="145" t="s">
        <v>201</v>
      </c>
      <c r="F30" s="163" t="s">
        <v>205</v>
      </c>
    </row>
    <row r="31" spans="2:8" ht="34.799999999999997" x14ac:dyDescent="0.4">
      <c r="C31" s="150">
        <v>6</v>
      </c>
      <c r="D31" s="145" t="s">
        <v>206</v>
      </c>
      <c r="E31" s="145" t="s">
        <v>201</v>
      </c>
      <c r="F31" s="163" t="s">
        <v>207</v>
      </c>
    </row>
    <row r="32" spans="2:8" ht="35.4" thickBot="1" x14ac:dyDescent="0.45">
      <c r="C32" s="151">
        <v>7</v>
      </c>
      <c r="D32" s="148" t="s">
        <v>209</v>
      </c>
      <c r="E32" s="148" t="s">
        <v>208</v>
      </c>
      <c r="F32" s="164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C5" sqref="C5:G10"/>
    </sheetView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ADC</vt:lpstr>
      <vt:lpstr>TEMP_Sensor</vt:lpstr>
      <vt:lpstr>Operation MODE</vt:lpstr>
      <vt:lpstr>FW Function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2019-10-03T07:30:09Z</dcterms:modified>
</cp:coreProperties>
</file>