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9264A7AF-CBF6-4438-B5A8-F523894DE173}" xr6:coauthVersionLast="43" xr6:coauthVersionMax="43" xr10:uidLastSave="{00000000-0000-0000-0000-000000000000}"/>
  <bookViews>
    <workbookView xWindow="-108" yWindow="-108" windowWidth="23256" windowHeight="12576" activeTab="8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Debugging" sheetId="10" r:id="rId10"/>
    <sheet name="FILTER" sheetId="8" r:id="rId11"/>
  </sheets>
  <calcPr calcId="181029"/>
</workbook>
</file>

<file path=xl/calcChain.xml><?xml version="1.0" encoding="utf-8"?>
<calcChain xmlns="http://schemas.openxmlformats.org/spreadsheetml/2006/main"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/>
  <c r="S32" i="11"/>
  <c r="M33" i="11"/>
  <c r="P33" i="11"/>
  <c r="Q33" i="11"/>
  <c r="R33" i="11"/>
  <c r="S33" i="11"/>
  <c r="M34" i="11"/>
  <c r="P34" i="11"/>
  <c r="Q34" i="11"/>
  <c r="R34" i="1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8" i="9"/>
  <c r="R17" i="9"/>
  <c r="R16" i="9"/>
  <c r="S18" i="9"/>
  <c r="S17" i="9"/>
  <c r="S16" i="9"/>
  <c r="S15" i="9"/>
  <c r="S14" i="9"/>
  <c r="P18" i="9"/>
  <c r="Q18" i="9"/>
  <c r="M18" i="9"/>
  <c r="Q17" i="9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I42" i="4"/>
  <c r="K42" i="4" s="1"/>
  <c r="L42" i="4" s="1"/>
  <c r="M42" i="4" s="1"/>
  <c r="I38" i="4"/>
  <c r="K38" i="4" s="1"/>
  <c r="L38" i="4" s="1"/>
  <c r="M38" i="4" s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<sst xmlns="http://schemas.openxmlformats.org/spreadsheetml/2006/main" count="380" uniqueCount="203">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</sst>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0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2"/>
  <sheetViews>
    <sheetView workbookViewId="0">
      <selection activeCell="H11" sqref="H11"/>
    </sheetView>
  </sheetViews>
  <sheetFormatPr defaultRowHeight="17.399999999999999" x14ac:dyDescent="0.4"/>
  <cols>
    <col min="1" max="2" width="5.09765625" customWidth="1"/>
    <col min="7" max="7" width="12.8984375" customWidth="1"/>
  </cols>
  <sheetData>
    <row r="3" spans="2:16" ht="18" thickBot="1" x14ac:dyDescent="0.45">
      <c r="B3" s="31" t="s">
        <v>114</v>
      </c>
    </row>
    <row r="4" spans="2:16" x14ac:dyDescent="0.4">
      <c r="C4" s="108" t="s">
        <v>115</v>
      </c>
      <c r="D4" s="109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106" t="s">
        <v>117</v>
      </c>
      <c r="D5" s="107"/>
      <c r="E5" s="17">
        <v>50</v>
      </c>
      <c r="F5" s="17" t="s">
        <v>118</v>
      </c>
      <c r="G5" s="72" t="s">
        <v>122</v>
      </c>
    </row>
    <row r="6" spans="2:16" x14ac:dyDescent="0.4">
      <c r="C6" s="106" t="s">
        <v>119</v>
      </c>
      <c r="D6" s="107"/>
      <c r="E6" s="17">
        <v>300</v>
      </c>
      <c r="F6" s="17" t="s">
        <v>120</v>
      </c>
      <c r="G6" s="72" t="s">
        <v>122</v>
      </c>
    </row>
    <row r="7" spans="2:16" x14ac:dyDescent="0.4">
      <c r="C7" s="132"/>
      <c r="D7" s="133" t="s">
        <v>165</v>
      </c>
      <c r="E7" s="19">
        <v>50</v>
      </c>
      <c r="F7" s="136" t="s">
        <v>167</v>
      </c>
      <c r="G7" s="134"/>
    </row>
    <row r="8" spans="2:16" x14ac:dyDescent="0.4">
      <c r="C8" s="132"/>
      <c r="D8" s="137" t="s">
        <v>166</v>
      </c>
      <c r="E8" s="135">
        <f>(E6*E7)^0.5</f>
        <v>122.47448713915891</v>
      </c>
      <c r="F8" s="19" t="s">
        <v>168</v>
      </c>
      <c r="G8" s="134"/>
    </row>
    <row r="9" spans="2:16" x14ac:dyDescent="0.4">
      <c r="C9" s="132"/>
      <c r="D9" s="138"/>
      <c r="E9" s="135">
        <f>E8*2/0.707</f>
        <v>346.46248129889369</v>
      </c>
      <c r="F9" s="19" t="s">
        <v>169</v>
      </c>
      <c r="G9" s="134"/>
    </row>
    <row r="10" spans="2:16" x14ac:dyDescent="0.4">
      <c r="C10" s="132"/>
      <c r="D10" s="133" t="s">
        <v>174</v>
      </c>
      <c r="E10" s="135">
        <f>E6/E8</f>
        <v>2.4494897427831779</v>
      </c>
      <c r="F10" s="19" t="s">
        <v>170</v>
      </c>
      <c r="G10" s="134"/>
    </row>
    <row r="11" spans="2:16" x14ac:dyDescent="0.4">
      <c r="C11" s="132"/>
      <c r="D11" s="133" t="s">
        <v>171</v>
      </c>
      <c r="E11" s="135">
        <v>48</v>
      </c>
      <c r="F11" s="19" t="s">
        <v>171</v>
      </c>
      <c r="G11" s="134"/>
    </row>
    <row r="12" spans="2:16" x14ac:dyDescent="0.4">
      <c r="C12" s="132"/>
      <c r="D12" s="133" t="s">
        <v>172</v>
      </c>
      <c r="E12" s="135">
        <f>E6/E11</f>
        <v>6.25</v>
      </c>
      <c r="F12" s="19" t="s">
        <v>170</v>
      </c>
      <c r="G12" s="134" t="s">
        <v>173</v>
      </c>
    </row>
    <row r="13" spans="2:16" ht="18" thickBot="1" x14ac:dyDescent="0.45">
      <c r="C13" s="104" t="s">
        <v>121</v>
      </c>
      <c r="D13" s="105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4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4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4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6:16" x14ac:dyDescent="0.4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20" spans="6:16" x14ac:dyDescent="0.4">
      <c r="L20" t="s">
        <v>6</v>
      </c>
      <c r="N20" t="s">
        <v>70</v>
      </c>
    </row>
    <row r="21" spans="6:16" x14ac:dyDescent="0.4"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6:16" x14ac:dyDescent="0.4">
      <c r="L22">
        <v>13.56</v>
      </c>
      <c r="M22" t="s">
        <v>69</v>
      </c>
      <c r="N22" s="1">
        <f>300/L22</f>
        <v>22.123893805309734</v>
      </c>
      <c r="O22" t="s">
        <v>71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R15" sqref="R15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workbookViewId="0">
      <selection activeCell="S13" sqref="S13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14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4">
      <c r="B7" s="115"/>
      <c r="C7" s="110" t="s">
        <v>26</v>
      </c>
      <c r="D7" s="112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16"/>
      <c r="C8" s="111"/>
      <c r="D8" s="113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17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18"/>
      <c r="D8" s="17" t="s">
        <v>9</v>
      </c>
      <c r="E8" s="17">
        <v>20</v>
      </c>
      <c r="F8" s="22" t="s">
        <v>17</v>
      </c>
    </row>
    <row r="9" spans="2:6" x14ac:dyDescent="0.4">
      <c r="C9" s="118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19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17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18"/>
      <c r="D12" s="17" t="s">
        <v>10</v>
      </c>
      <c r="E12" s="17">
        <v>4.7</v>
      </c>
      <c r="F12" s="22" t="s">
        <v>17</v>
      </c>
    </row>
    <row r="13" spans="2:6" x14ac:dyDescent="0.4">
      <c r="C13" s="118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18"/>
      <c r="D14" s="17" t="s">
        <v>14</v>
      </c>
      <c r="E14" s="17">
        <v>2.4</v>
      </c>
      <c r="F14" s="22" t="s">
        <v>17</v>
      </c>
    </row>
    <row r="15" spans="2:6" x14ac:dyDescent="0.4">
      <c r="C15" s="118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20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21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21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21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21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21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21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21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21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25" t="s">
        <v>66</v>
      </c>
      <c r="F23" s="126"/>
      <c r="G23" s="126"/>
      <c r="H23" s="123"/>
      <c r="I23" s="124"/>
      <c r="J23" s="122" t="s">
        <v>67</v>
      </c>
      <c r="K23" s="123"/>
      <c r="L23" s="123"/>
      <c r="M23" s="124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33"/>
  <sheetViews>
    <sheetView topLeftCell="A7" workbookViewId="0">
      <selection activeCell="G25" sqref="G25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F7">
        <v>1</v>
      </c>
    </row>
    <row r="8" spans="2:19" x14ac:dyDescent="0.4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4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8" thickBot="1" x14ac:dyDescent="0.45">
      <c r="E10" s="71"/>
      <c r="F10" s="71"/>
    </row>
    <row r="11" spans="2:19" x14ac:dyDescent="0.4">
      <c r="B11" s="127" t="s">
        <v>158</v>
      </c>
      <c r="C11" s="128"/>
      <c r="D11" s="128"/>
      <c r="E11" s="128"/>
      <c r="F11" s="128"/>
      <c r="G11" s="128"/>
      <c r="H11" s="129"/>
      <c r="I11" s="20"/>
      <c r="J11" s="20"/>
      <c r="K11" s="109" t="s">
        <v>124</v>
      </c>
      <c r="L11" s="109"/>
      <c r="M11" s="109"/>
      <c r="N11" s="109" t="s">
        <v>125</v>
      </c>
      <c r="O11" s="109"/>
      <c r="P11" s="109"/>
      <c r="Q11" s="109" t="s">
        <v>132</v>
      </c>
      <c r="R11" s="109"/>
      <c r="S11" s="44"/>
    </row>
    <row r="12" spans="2:19" s="16" customFormat="1" ht="18" thickBot="1" x14ac:dyDescent="0.4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4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4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4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4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4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4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8" thickBot="1" x14ac:dyDescent="0.4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82" customFormat="1" x14ac:dyDescent="0.4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opLeftCell="A40" workbookViewId="0">
      <selection activeCell="B59" sqref="B59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30" t="s">
        <v>158</v>
      </c>
      <c r="B51" s="131"/>
      <c r="C51" s="131"/>
      <c r="D51" s="131"/>
      <c r="E51" s="131"/>
      <c r="F51" s="131"/>
      <c r="G51" s="131"/>
      <c r="H51" s="20"/>
      <c r="I51" s="20"/>
      <c r="J51" s="20"/>
      <c r="K51" s="20"/>
      <c r="L51" s="109" t="s">
        <v>124</v>
      </c>
      <c r="M51" s="109"/>
      <c r="N51" s="109"/>
      <c r="O51" s="109" t="s">
        <v>125</v>
      </c>
      <c r="P51" s="109"/>
      <c r="Q51" s="109"/>
      <c r="R51" s="109" t="s">
        <v>132</v>
      </c>
      <c r="S51" s="109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4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B4C-2138-457F-AEBE-031CCCAABA8A}">
  <dimension ref="B2:V47"/>
  <sheetViews>
    <sheetView tabSelected="1" topLeftCell="A28" workbookViewId="0">
      <selection activeCell="G34" sqref="G34"/>
    </sheetView>
  </sheetViews>
  <sheetFormatPr defaultRowHeight="17.399999999999999" x14ac:dyDescent="0.4"/>
  <sheetData>
    <row r="2" spans="2:20" x14ac:dyDescent="0.4">
      <c r="B2" t="s">
        <v>161</v>
      </c>
      <c r="C2">
        <v>5</v>
      </c>
      <c r="D2">
        <v>6</v>
      </c>
    </row>
    <row r="3" spans="2:20" x14ac:dyDescent="0.4">
      <c r="B3" t="s">
        <v>110</v>
      </c>
      <c r="C3">
        <v>2.5</v>
      </c>
      <c r="D3">
        <v>3</v>
      </c>
    </row>
    <row r="4" spans="2:20" x14ac:dyDescent="0.4">
      <c r="B4" t="s">
        <v>10</v>
      </c>
      <c r="C4">
        <v>1</v>
      </c>
      <c r="D4">
        <v>1</v>
      </c>
    </row>
    <row r="5" spans="2:20" x14ac:dyDescent="0.4">
      <c r="B5" t="s">
        <v>14</v>
      </c>
      <c r="C5">
        <v>1</v>
      </c>
      <c r="D5">
        <v>1</v>
      </c>
    </row>
    <row r="6" spans="2:20" x14ac:dyDescent="0.4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4">
      <c r="B7" t="s">
        <v>160</v>
      </c>
      <c r="C7">
        <v>2.7120000000000002</v>
      </c>
      <c r="D7">
        <v>2.33</v>
      </c>
      <c r="J7" s="143" t="s">
        <v>188</v>
      </c>
      <c r="K7" s="143"/>
    </row>
    <row r="8" spans="2:20" x14ac:dyDescent="0.4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4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4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4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8" thickBot="1" x14ac:dyDescent="0.45"/>
    <row r="14" spans="2:20" x14ac:dyDescent="0.4">
      <c r="B14" s="127"/>
      <c r="C14" s="128"/>
      <c r="D14" s="128"/>
      <c r="E14" s="128"/>
      <c r="F14" s="128"/>
      <c r="G14" s="129"/>
      <c r="H14" s="109" t="s">
        <v>175</v>
      </c>
      <c r="I14" s="109"/>
      <c r="J14" s="139"/>
      <c r="K14" s="108" t="s">
        <v>176</v>
      </c>
      <c r="L14" s="109"/>
      <c r="M14" s="145"/>
      <c r="N14" s="140" t="s">
        <v>125</v>
      </c>
      <c r="O14" s="109"/>
      <c r="P14" s="109"/>
      <c r="Q14" s="109"/>
      <c r="R14" s="103"/>
      <c r="S14" s="109" t="s">
        <v>178</v>
      </c>
      <c r="T14" s="145"/>
    </row>
    <row r="15" spans="2:20" ht="18" thickBot="1" x14ac:dyDescent="0.4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48" t="s">
        <v>139</v>
      </c>
      <c r="K15" s="101" t="s">
        <v>137</v>
      </c>
      <c r="L15" s="102" t="s">
        <v>138</v>
      </c>
      <c r="M15" s="153" t="s">
        <v>139</v>
      </c>
      <c r="N15" s="149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46" t="s">
        <v>177</v>
      </c>
      <c r="T15" s="147" t="s">
        <v>21</v>
      </c>
    </row>
    <row r="16" spans="2:20" x14ac:dyDescent="0.4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60">
        <f>12*F16</f>
        <v>0.12</v>
      </c>
      <c r="H16" s="81">
        <v>0.64</v>
      </c>
      <c r="I16" s="81">
        <v>0.20300000000000001</v>
      </c>
      <c r="J16" s="163">
        <f t="shared" ref="J16:J23" si="0">H16/2*0.707</f>
        <v>0.22624</v>
      </c>
      <c r="K16" s="154">
        <v>0.72</v>
      </c>
      <c r="L16" s="81">
        <v>0.24</v>
      </c>
      <c r="M16" s="165">
        <f t="shared" ref="M16:M23" si="1">K16/2*0.707</f>
        <v>0.25451999999999997</v>
      </c>
      <c r="N16" s="150">
        <v>28.4</v>
      </c>
      <c r="O16" s="82">
        <v>9.94</v>
      </c>
      <c r="P16" s="174">
        <f t="shared" ref="P16:P23" si="2">N16/2*0.707</f>
        <v>10.039399999999999</v>
      </c>
      <c r="Q16" s="174">
        <f>O16*O16/50</f>
        <v>1.9760719999999998</v>
      </c>
      <c r="R16" s="175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4">
      <c r="B17" s="51">
        <v>5</v>
      </c>
      <c r="C17" s="17" t="s">
        <v>140</v>
      </c>
      <c r="D17" s="17"/>
      <c r="E17" s="17"/>
      <c r="F17" s="17">
        <v>7.0000000000000007E-2</v>
      </c>
      <c r="G17" s="161">
        <f t="shared" ref="G17:G23" si="3">12*F17</f>
        <v>0.84000000000000008</v>
      </c>
      <c r="H17" s="36">
        <v>1.5</v>
      </c>
      <c r="I17" s="36">
        <v>0.505</v>
      </c>
      <c r="J17" s="164">
        <f t="shared" si="0"/>
        <v>0.53025</v>
      </c>
      <c r="K17" s="38">
        <v>1.74</v>
      </c>
      <c r="L17" s="36">
        <v>0.58699999999999997</v>
      </c>
      <c r="M17" s="166">
        <f t="shared" si="1"/>
        <v>0.61508999999999991</v>
      </c>
      <c r="N17" s="151">
        <v>95.2</v>
      </c>
      <c r="O17" s="76">
        <v>33.6</v>
      </c>
      <c r="P17" s="175">
        <f t="shared" si="2"/>
        <v>33.653199999999998</v>
      </c>
      <c r="Q17" s="175">
        <f t="shared" ref="Q17:Q23" si="4">O17*O17/50</f>
        <v>22.5792</v>
      </c>
      <c r="R17" s="175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4">
      <c r="B18" s="179">
        <v>4</v>
      </c>
      <c r="C18" s="180" t="s">
        <v>140</v>
      </c>
      <c r="D18" s="180"/>
      <c r="E18" s="180"/>
      <c r="F18" s="180">
        <v>0.45</v>
      </c>
      <c r="G18" s="180">
        <f t="shared" si="3"/>
        <v>5.4</v>
      </c>
      <c r="H18" s="36"/>
      <c r="I18" s="36"/>
      <c r="J18" s="164">
        <f t="shared" si="0"/>
        <v>0</v>
      </c>
      <c r="K18" s="155"/>
      <c r="L18" s="36"/>
      <c r="M18" s="166">
        <f t="shared" si="1"/>
        <v>0</v>
      </c>
      <c r="N18" s="152"/>
      <c r="O18" s="76"/>
      <c r="P18" s="175">
        <f t="shared" si="2"/>
        <v>0</v>
      </c>
      <c r="Q18" s="175">
        <f t="shared" si="4"/>
        <v>0</v>
      </c>
      <c r="R18" s="175"/>
      <c r="S18" s="17"/>
      <c r="T18" s="72">
        <f t="shared" ref="T18:T23" si="5">S18*48</f>
        <v>0</v>
      </c>
    </row>
    <row r="19" spans="2:21" x14ac:dyDescent="0.4">
      <c r="B19" s="51">
        <v>5</v>
      </c>
      <c r="C19" s="17" t="s">
        <v>130</v>
      </c>
      <c r="D19" s="17"/>
      <c r="E19" s="17"/>
      <c r="F19" s="17"/>
      <c r="G19" s="161">
        <f t="shared" si="3"/>
        <v>0</v>
      </c>
      <c r="H19" s="36">
        <v>4.12</v>
      </c>
      <c r="I19" s="36">
        <v>1.42</v>
      </c>
      <c r="J19" s="164">
        <f t="shared" si="0"/>
        <v>1.45642</v>
      </c>
      <c r="K19" s="155">
        <v>4.88</v>
      </c>
      <c r="L19" s="36">
        <v>1.7</v>
      </c>
      <c r="M19" s="166">
        <f t="shared" si="1"/>
        <v>1.7250799999999999</v>
      </c>
      <c r="N19" s="151">
        <v>370</v>
      </c>
      <c r="O19" s="76">
        <v>130</v>
      </c>
      <c r="P19" s="175">
        <f t="shared" si="2"/>
        <v>130.79499999999999</v>
      </c>
      <c r="Q19" s="175">
        <f t="shared" si="4"/>
        <v>338</v>
      </c>
      <c r="R19" s="175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4">
      <c r="B20" s="51">
        <v>5</v>
      </c>
      <c r="C20" s="17" t="s">
        <v>130</v>
      </c>
      <c r="D20" s="17"/>
      <c r="E20" s="17" t="s">
        <v>182</v>
      </c>
      <c r="F20" s="17"/>
      <c r="G20" s="161">
        <f t="shared" si="3"/>
        <v>0</v>
      </c>
      <c r="H20" s="36">
        <v>1.76</v>
      </c>
      <c r="I20" s="36">
        <v>0.57299999999999995</v>
      </c>
      <c r="J20" s="171">
        <f t="shared" si="0"/>
        <v>0.62215999999999994</v>
      </c>
      <c r="K20" s="155">
        <v>3.24</v>
      </c>
      <c r="L20" s="36">
        <v>1.1200000000000001</v>
      </c>
      <c r="M20" s="166">
        <f t="shared" si="1"/>
        <v>1.14534</v>
      </c>
      <c r="N20" s="151">
        <v>88</v>
      </c>
      <c r="O20" s="76">
        <v>29.6</v>
      </c>
      <c r="P20" s="175">
        <f t="shared" si="2"/>
        <v>31.107999999999997</v>
      </c>
      <c r="Q20" s="175">
        <f t="shared" si="4"/>
        <v>17.523200000000003</v>
      </c>
      <c r="R20" s="175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4">
      <c r="B21" s="51"/>
      <c r="C21" s="17"/>
      <c r="D21" s="17"/>
      <c r="E21" s="17"/>
      <c r="F21" s="17"/>
      <c r="G21" s="161">
        <f t="shared" si="3"/>
        <v>0</v>
      </c>
      <c r="H21" s="36"/>
      <c r="I21" s="36"/>
      <c r="J21" s="171">
        <f t="shared" si="0"/>
        <v>0</v>
      </c>
      <c r="K21" s="155"/>
      <c r="L21" s="36"/>
      <c r="M21" s="173">
        <f t="shared" si="1"/>
        <v>0</v>
      </c>
      <c r="N21" s="151"/>
      <c r="O21" s="76"/>
      <c r="P21" s="177">
        <f t="shared" si="2"/>
        <v>0</v>
      </c>
      <c r="Q21" s="175">
        <f t="shared" si="4"/>
        <v>0</v>
      </c>
      <c r="R21" s="175" t="e">
        <f t="shared" ref="R21:R23" si="6">20*LOG(N21/K21)</f>
        <v>#DIV/0!</v>
      </c>
      <c r="S21" s="17"/>
      <c r="T21" s="72">
        <f t="shared" si="5"/>
        <v>0</v>
      </c>
    </row>
    <row r="22" spans="2:21" x14ac:dyDescent="0.4">
      <c r="B22" s="51"/>
      <c r="C22" s="17"/>
      <c r="D22" s="17"/>
      <c r="E22" s="17"/>
      <c r="F22" s="17"/>
      <c r="G22" s="161">
        <f t="shared" si="3"/>
        <v>0</v>
      </c>
      <c r="H22" s="36"/>
      <c r="I22" s="36"/>
      <c r="J22" s="171">
        <f t="shared" si="0"/>
        <v>0</v>
      </c>
      <c r="K22" s="155"/>
      <c r="L22" s="36"/>
      <c r="M22" s="173">
        <f t="shared" si="1"/>
        <v>0</v>
      </c>
      <c r="N22" s="151"/>
      <c r="O22" s="76"/>
      <c r="P22" s="177">
        <f t="shared" si="2"/>
        <v>0</v>
      </c>
      <c r="Q22" s="175">
        <f t="shared" si="4"/>
        <v>0</v>
      </c>
      <c r="R22" s="175" t="e">
        <f t="shared" si="6"/>
        <v>#DIV/0!</v>
      </c>
      <c r="S22" s="17"/>
      <c r="T22" s="72">
        <f t="shared" si="5"/>
        <v>0</v>
      </c>
    </row>
    <row r="23" spans="2:21" ht="18" thickBot="1" x14ac:dyDescent="0.45">
      <c r="B23" s="156"/>
      <c r="C23" s="157"/>
      <c r="D23" s="157"/>
      <c r="E23" s="157"/>
      <c r="F23" s="157"/>
      <c r="G23" s="162">
        <f t="shared" si="3"/>
        <v>0</v>
      </c>
      <c r="H23" s="158"/>
      <c r="I23" s="158"/>
      <c r="J23" s="172">
        <f t="shared" si="0"/>
        <v>0</v>
      </c>
      <c r="K23" s="159"/>
      <c r="L23" s="158"/>
      <c r="M23" s="167">
        <f t="shared" si="1"/>
        <v>0</v>
      </c>
      <c r="N23" s="181"/>
      <c r="O23" s="178"/>
      <c r="P23" s="176">
        <f t="shared" si="2"/>
        <v>0</v>
      </c>
      <c r="Q23" s="176">
        <f t="shared" si="4"/>
        <v>0</v>
      </c>
      <c r="R23" s="175" t="e">
        <f t="shared" si="6"/>
        <v>#DIV/0!</v>
      </c>
      <c r="S23" s="23"/>
      <c r="T23" s="72">
        <f t="shared" si="5"/>
        <v>0</v>
      </c>
    </row>
    <row r="26" spans="2:21" ht="18" thickBot="1" x14ac:dyDescent="0.45">
      <c r="B26" t="s">
        <v>197</v>
      </c>
    </row>
    <row r="27" spans="2:21" x14ac:dyDescent="0.4">
      <c r="B27" s="127"/>
      <c r="C27" s="128"/>
      <c r="D27" s="128"/>
      <c r="E27" s="128"/>
      <c r="F27" s="128"/>
      <c r="G27" s="128"/>
      <c r="H27" s="129"/>
      <c r="I27" s="20"/>
      <c r="J27" s="20"/>
      <c r="K27" s="109" t="s">
        <v>192</v>
      </c>
      <c r="L27" s="109"/>
      <c r="M27" s="109"/>
      <c r="N27" s="109" t="s">
        <v>193</v>
      </c>
      <c r="O27" s="109"/>
      <c r="P27" s="109"/>
      <c r="Q27" s="109" t="s">
        <v>132</v>
      </c>
      <c r="R27" s="109"/>
      <c r="S27" s="44"/>
    </row>
    <row r="28" spans="2:21" ht="18" thickBot="1" x14ac:dyDescent="0.45">
      <c r="B28" s="132" t="s">
        <v>127</v>
      </c>
      <c r="C28" s="133" t="s">
        <v>133</v>
      </c>
      <c r="D28" s="133" t="s">
        <v>128</v>
      </c>
      <c r="E28" s="133" t="s">
        <v>126</v>
      </c>
      <c r="F28" s="133" t="s">
        <v>129</v>
      </c>
      <c r="G28" s="133" t="s">
        <v>131</v>
      </c>
      <c r="H28" s="133" t="s">
        <v>180</v>
      </c>
      <c r="I28" s="133" t="s">
        <v>113</v>
      </c>
      <c r="J28" s="133" t="s">
        <v>144</v>
      </c>
      <c r="K28" s="133" t="s">
        <v>137</v>
      </c>
      <c r="L28" s="133" t="s">
        <v>138</v>
      </c>
      <c r="M28" s="141" t="s">
        <v>139</v>
      </c>
      <c r="N28" s="133" t="s">
        <v>137</v>
      </c>
      <c r="O28" s="133" t="s">
        <v>138</v>
      </c>
      <c r="P28" s="141" t="s">
        <v>139</v>
      </c>
      <c r="Q28" s="133" t="s">
        <v>146</v>
      </c>
      <c r="R28" s="133" t="s">
        <v>2</v>
      </c>
      <c r="S28" s="142" t="s">
        <v>142</v>
      </c>
    </row>
    <row r="29" spans="2:21" x14ac:dyDescent="0.4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>K29/2*0.707</f>
        <v>0.15907499999999999</v>
      </c>
      <c r="N29" s="82">
        <v>0</v>
      </c>
      <c r="O29" s="81">
        <v>0</v>
      </c>
      <c r="P29" s="74">
        <f>N29/2*0.707</f>
        <v>0</v>
      </c>
      <c r="Q29" s="82">
        <f>N29/K29</f>
        <v>0</v>
      </c>
      <c r="R29" s="82" t="e">
        <f>20*LOG(Q29)</f>
        <v>#NUM!</v>
      </c>
      <c r="S29" s="44"/>
    </row>
    <row r="30" spans="2:21" x14ac:dyDescent="0.4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>K30/2*0.707</f>
        <v>0.15907499999999999</v>
      </c>
      <c r="N30" s="76">
        <v>0.17</v>
      </c>
      <c r="O30" s="36">
        <v>5.7000000000000002E-2</v>
      </c>
      <c r="P30" s="75">
        <f>N30/2*0.707</f>
        <v>6.0095000000000003E-2</v>
      </c>
      <c r="Q30" s="76">
        <f>N30/K30</f>
        <v>0.37777777777777777</v>
      </c>
      <c r="R30" s="76">
        <f>20*LOG(Q30)</f>
        <v>-8.4552718479413951</v>
      </c>
      <c r="S30" s="83">
        <f>O30*O30/50</f>
        <v>6.4980000000000005E-5</v>
      </c>
    </row>
    <row r="31" spans="2:21" x14ac:dyDescent="0.4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>K31/2*0.707</f>
        <v>0.15907499999999999</v>
      </c>
      <c r="N31" s="36">
        <v>1.03</v>
      </c>
      <c r="O31" s="36">
        <v>0.36599999999999999</v>
      </c>
      <c r="P31" s="75">
        <f>N31/2*0.707</f>
        <v>0.36410500000000001</v>
      </c>
      <c r="Q31" s="76">
        <f>N31/K31</f>
        <v>2.2888888888888888</v>
      </c>
      <c r="R31" s="76">
        <f>20*LOG(Q31)</f>
        <v>7.1924942185965701</v>
      </c>
      <c r="S31" s="83">
        <f>O31*O31/50</f>
        <v>2.6791199999999997E-3</v>
      </c>
    </row>
    <row r="32" spans="2:21" x14ac:dyDescent="0.4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>K32/2*0.707</f>
        <v>0.15907499999999999</v>
      </c>
      <c r="N32" s="36">
        <v>3.24</v>
      </c>
      <c r="O32" s="36">
        <v>1.1299999999999999</v>
      </c>
      <c r="P32" s="75">
        <f>N32/2*0.707</f>
        <v>1.14534</v>
      </c>
      <c r="Q32" s="76">
        <f>N32/K32</f>
        <v>7.2</v>
      </c>
      <c r="R32" s="76">
        <f>20*LOG(Q32)</f>
        <v>17.146649928625372</v>
      </c>
      <c r="S32" s="83">
        <f>O32*O32/50</f>
        <v>2.5537999999999995E-2</v>
      </c>
    </row>
    <row r="33" spans="2:22" x14ac:dyDescent="0.4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>K33/2*0.707</f>
        <v>0.10604999999999999</v>
      </c>
      <c r="N33" s="36">
        <v>1.38</v>
      </c>
      <c r="O33" s="36">
        <v>0.48</v>
      </c>
      <c r="P33" s="75">
        <f>N33/2*0.707</f>
        <v>0.48782999999999993</v>
      </c>
      <c r="Q33" s="76">
        <f>N33/K33</f>
        <v>4.5999999999999996</v>
      </c>
      <c r="R33" s="76">
        <f>20*LOG(Q33)</f>
        <v>13.255156633631483</v>
      </c>
      <c r="S33" s="83">
        <f>O33*O33/50</f>
        <v>4.6080000000000001E-3</v>
      </c>
    </row>
    <row r="34" spans="2:22" x14ac:dyDescent="0.4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>K34/2*0.707</f>
        <v>0.10604999999999999</v>
      </c>
      <c r="N34" s="36">
        <v>1.38</v>
      </c>
      <c r="O34" s="36"/>
      <c r="P34" s="36">
        <f>N34/2*0.707</f>
        <v>0.48782999999999993</v>
      </c>
      <c r="Q34" s="76">
        <f>N34/K34</f>
        <v>4.5999999999999996</v>
      </c>
      <c r="R34" s="76">
        <f>20*LOG(Q34)</f>
        <v>13.255156633631483</v>
      </c>
      <c r="S34" s="83">
        <f>O34*O34/50</f>
        <v>0</v>
      </c>
    </row>
    <row r="35" spans="2:22" x14ac:dyDescent="0.4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>K35/2*0.707</f>
        <v>0.10604999999999999</v>
      </c>
      <c r="N35" s="36">
        <v>0.78</v>
      </c>
      <c r="O35" s="36">
        <v>0.26</v>
      </c>
      <c r="P35" s="36">
        <f>N35/2*0.707</f>
        <v>0.27572999999999998</v>
      </c>
      <c r="Q35" s="77">
        <f>N35/K35</f>
        <v>2.6</v>
      </c>
      <c r="R35" s="76">
        <f>20*LOG(Q35)</f>
        <v>8.2994669594163604</v>
      </c>
      <c r="S35" s="83">
        <f>O35*O35/50</f>
        <v>1.3520000000000001E-3</v>
      </c>
    </row>
    <row r="36" spans="2:22" ht="18" thickBot="1" x14ac:dyDescent="0.4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>K36/2*0.707</f>
        <v>0.12867399999999998</v>
      </c>
      <c r="N36" s="86">
        <v>0.48799999999999999</v>
      </c>
      <c r="O36" s="86">
        <v>0.154</v>
      </c>
      <c r="P36" s="87">
        <f>N36/2*0.707</f>
        <v>0.17250799999999999</v>
      </c>
      <c r="Q36" s="88">
        <f>N36/K36</f>
        <v>1.3406593406593406</v>
      </c>
      <c r="R36" s="88">
        <f>20*LOG(Q36)</f>
        <v>2.5463687670730915</v>
      </c>
      <c r="S36" s="89">
        <f>O36*O36/50</f>
        <v>4.7432000000000003E-4</v>
      </c>
    </row>
    <row r="37" spans="2:22" x14ac:dyDescent="0.4">
      <c r="B37" t="s">
        <v>198</v>
      </c>
    </row>
    <row r="38" spans="2:22" ht="18" thickBot="1" x14ac:dyDescent="0.45">
      <c r="B38">
        <v>2.3719999999999999</v>
      </c>
    </row>
    <row r="39" spans="2:22" x14ac:dyDescent="0.4">
      <c r="B39" s="108" t="s">
        <v>110</v>
      </c>
      <c r="C39" s="109"/>
      <c r="D39" s="20"/>
      <c r="E39" s="20"/>
      <c r="F39" s="20"/>
      <c r="G39" s="20"/>
      <c r="H39" s="109" t="s">
        <v>200</v>
      </c>
      <c r="I39" s="109"/>
      <c r="J39" s="109" t="s">
        <v>175</v>
      </c>
      <c r="K39" s="109"/>
      <c r="L39" s="109"/>
      <c r="M39" s="109" t="s">
        <v>176</v>
      </c>
      <c r="N39" s="109"/>
      <c r="O39" s="109"/>
      <c r="P39" s="109" t="s">
        <v>125</v>
      </c>
      <c r="Q39" s="109"/>
      <c r="R39" s="109"/>
      <c r="S39" s="109"/>
      <c r="T39" s="103"/>
      <c r="U39" s="109" t="s">
        <v>178</v>
      </c>
      <c r="V39" s="145"/>
    </row>
    <row r="40" spans="2:22" ht="18" thickBot="1" x14ac:dyDescent="0.45">
      <c r="B40" s="132" t="s">
        <v>199</v>
      </c>
      <c r="C40" s="133" t="s">
        <v>7</v>
      </c>
      <c r="D40" s="133" t="s">
        <v>126</v>
      </c>
      <c r="E40" s="133" t="s">
        <v>131</v>
      </c>
      <c r="F40" s="133" t="s">
        <v>180</v>
      </c>
      <c r="G40" s="133" t="s">
        <v>113</v>
      </c>
      <c r="H40" s="133" t="s">
        <v>199</v>
      </c>
      <c r="I40" s="133" t="s">
        <v>7</v>
      </c>
      <c r="J40" s="133" t="s">
        <v>137</v>
      </c>
      <c r="K40" s="133" t="s">
        <v>138</v>
      </c>
      <c r="L40" s="141" t="s">
        <v>139</v>
      </c>
      <c r="M40" s="133" t="s">
        <v>137</v>
      </c>
      <c r="N40" s="133" t="s">
        <v>138</v>
      </c>
      <c r="O40" s="141" t="s">
        <v>139</v>
      </c>
      <c r="P40" s="133" t="s">
        <v>137</v>
      </c>
      <c r="Q40" s="133" t="s">
        <v>138</v>
      </c>
      <c r="R40" s="141" t="s">
        <v>139</v>
      </c>
      <c r="S40" s="141" t="s">
        <v>21</v>
      </c>
      <c r="T40" s="141" t="s">
        <v>132</v>
      </c>
      <c r="U40" s="144" t="s">
        <v>177</v>
      </c>
      <c r="V40" s="188" t="s">
        <v>21</v>
      </c>
    </row>
    <row r="41" spans="2:22" x14ac:dyDescent="0.4">
      <c r="B41" s="93">
        <v>4.5</v>
      </c>
      <c r="C41" s="187">
        <v>2.3719999999999999</v>
      </c>
      <c r="D41" s="187" t="s">
        <v>140</v>
      </c>
      <c r="E41" s="187">
        <v>1.2</v>
      </c>
      <c r="F41" s="187" t="s">
        <v>196</v>
      </c>
      <c r="G41" s="20">
        <v>0.23</v>
      </c>
      <c r="H41" s="187">
        <v>5</v>
      </c>
      <c r="I41" s="187">
        <v>2.4700000000000002</v>
      </c>
      <c r="J41" s="81">
        <v>0.48</v>
      </c>
      <c r="K41" s="81">
        <v>0.17</v>
      </c>
      <c r="L41" s="168">
        <f t="shared" ref="L41:L45" si="7">J41/2*0.707</f>
        <v>0.16968</v>
      </c>
      <c r="M41" s="82">
        <v>0.88</v>
      </c>
      <c r="N41" s="81">
        <v>0.3</v>
      </c>
      <c r="O41" s="168">
        <f t="shared" ref="O41:O45" si="8">M41/2*0.707</f>
        <v>0.31107999999999997</v>
      </c>
      <c r="P41" s="183" t="s">
        <v>201</v>
      </c>
      <c r="Q41" s="183"/>
      <c r="R41" s="184"/>
      <c r="S41" s="184"/>
      <c r="T41" s="184"/>
      <c r="U41" s="185"/>
      <c r="V41" s="186"/>
    </row>
    <row r="42" spans="2:22" x14ac:dyDescent="0.4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69">
        <f t="shared" si="7"/>
        <v>1.0322199999999999</v>
      </c>
      <c r="M42" s="76">
        <v>6.32</v>
      </c>
      <c r="N42" s="36">
        <v>1.85</v>
      </c>
      <c r="O42" s="169">
        <f t="shared" si="8"/>
        <v>2.2341199999999999</v>
      </c>
      <c r="P42" s="76">
        <v>426</v>
      </c>
      <c r="Q42" s="76">
        <v>142</v>
      </c>
      <c r="R42" s="175">
        <f>P42/2*0.707</f>
        <v>150.59099999999998</v>
      </c>
      <c r="S42" s="175">
        <f t="shared" ref="S42" si="9">Q42*Q42/50</f>
        <v>403.28</v>
      </c>
      <c r="T42" s="175">
        <f>20*LOG(P42/M42)</f>
        <v>36.573850416406678</v>
      </c>
      <c r="U42" s="17">
        <v>4</v>
      </c>
      <c r="V42" s="72">
        <f>U42*48</f>
        <v>192</v>
      </c>
    </row>
    <row r="43" spans="2:22" x14ac:dyDescent="0.4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4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69">
        <f t="shared" si="7"/>
        <v>1.1524099999999999</v>
      </c>
      <c r="M44" s="17">
        <v>6.88</v>
      </c>
      <c r="N44" s="17">
        <v>2.21</v>
      </c>
      <c r="O44" s="169">
        <f t="shared" si="8"/>
        <v>2.43208</v>
      </c>
      <c r="P44" s="17">
        <v>416</v>
      </c>
      <c r="Q44" s="17">
        <v>143</v>
      </c>
      <c r="R44" s="175">
        <f>P44/2*0.707</f>
        <v>147.05599999999998</v>
      </c>
      <c r="S44" s="175">
        <f t="shared" ref="S44" si="10">Q44*Q44/50</f>
        <v>408.98</v>
      </c>
      <c r="T44" s="175">
        <f>20*LOG(P44/M44)</f>
        <v>35.630097847824629</v>
      </c>
      <c r="U44" s="17"/>
      <c r="V44" s="72"/>
    </row>
    <row r="45" spans="2:22" ht="18" thickBot="1" x14ac:dyDescent="0.45">
      <c r="B45" s="53">
        <v>4</v>
      </c>
      <c r="C45" s="23">
        <v>2.3220000000000001</v>
      </c>
      <c r="D45" s="23"/>
      <c r="E45" s="23"/>
      <c r="F45" s="23"/>
      <c r="G45" s="157">
        <v>0.36</v>
      </c>
      <c r="H45" s="157">
        <v>4</v>
      </c>
      <c r="I45" s="157">
        <v>2.27</v>
      </c>
      <c r="J45" s="157">
        <v>3.38</v>
      </c>
      <c r="K45" s="157">
        <v>1.1200000000000001</v>
      </c>
      <c r="L45" s="170">
        <f t="shared" si="7"/>
        <v>1.1948299999999998</v>
      </c>
      <c r="M45" s="23">
        <v>6.92</v>
      </c>
      <c r="N45" s="23">
        <v>2.21</v>
      </c>
      <c r="O45" s="170">
        <f t="shared" si="8"/>
        <v>2.4462199999999998</v>
      </c>
      <c r="P45" s="23">
        <v>374</v>
      </c>
      <c r="Q45" s="23">
        <v>129</v>
      </c>
      <c r="R45" s="176">
        <f>P45/2*0.707</f>
        <v>132.209</v>
      </c>
      <c r="S45" s="176">
        <f t="shared" ref="S45" si="11">Q45*Q45/50</f>
        <v>332.82</v>
      </c>
      <c r="T45" s="176">
        <f>20*LOG(P45/M45)</f>
        <v>34.655310154874442</v>
      </c>
      <c r="U45" s="23">
        <v>3.9</v>
      </c>
      <c r="V45" s="45">
        <f>U45*48</f>
        <v>187.2</v>
      </c>
    </row>
    <row r="46" spans="2:22" x14ac:dyDescent="0.4">
      <c r="B46" s="189" t="s">
        <v>202</v>
      </c>
    </row>
    <row r="47" spans="2:22" ht="18" thickBot="1" x14ac:dyDescent="0.45">
      <c r="P47" s="23">
        <v>360</v>
      </c>
      <c r="Q47" s="23">
        <v>117</v>
      </c>
      <c r="R47" s="175">
        <f>P47/2*0.707</f>
        <v>127.25999999999999</v>
      </c>
      <c r="S47" s="175">
        <f t="shared" ref="S47" si="12">Q47*Q47/50</f>
        <v>273.77999999999997</v>
      </c>
    </row>
  </sheetData>
  <mergeCells count="16">
    <mergeCell ref="J39:L39"/>
    <mergeCell ref="M39:O39"/>
    <mergeCell ref="P39:S39"/>
    <mergeCell ref="U39:V39"/>
    <mergeCell ref="B39:C39"/>
    <mergeCell ref="H39:I39"/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2019-05-04T20:00:28Z</dcterms:modified>
</cp:coreProperties>
</file>