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BDC3B6E3-3A60-42EB-8786-EC2ABD6EB1C7}" xr6:coauthVersionLast="43" xr6:coauthVersionMax="43" xr10:uidLastSave="{00000000-0000-0000-0000-000000000000}"/>
  <bookViews>
    <workbookView xWindow="-23148" yWindow="-108" windowWidth="23256" windowHeight="12576" activeTab="3" xr2:uid="{00000000-000D-0000-FFFF-FFFF00000000}"/>
  </bookViews>
  <sheets>
    <sheet name="ADC" sheetId="4" r:id="rId1"/>
    <sheet name="TEMP_Sensor" sheetId="5" r:id="rId2"/>
    <sheet name="Sheet1" sheetId="1" r:id="rId3"/>
    <sheet name="FW Function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3" i="5" l="1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97" i="4"/>
  <c r="E96" i="4"/>
  <c r="E95" i="4"/>
  <c r="E94" i="4"/>
  <c r="E93" i="4"/>
  <c r="E92" i="4"/>
  <c r="E91" i="4"/>
  <c r="E90" i="4"/>
  <c r="G90" i="4" s="1"/>
  <c r="I90" i="4" s="1"/>
  <c r="K90" i="4" s="1"/>
  <c r="M90" i="4" s="1"/>
  <c r="O90" i="4" s="1"/>
  <c r="E89" i="4"/>
  <c r="E88" i="4"/>
  <c r="E87" i="4"/>
  <c r="E86" i="4"/>
  <c r="E85" i="4"/>
  <c r="E50" i="4"/>
  <c r="F50" i="4" s="1"/>
  <c r="H50" i="4" s="1"/>
  <c r="J50" i="4" s="1"/>
  <c r="E49" i="4"/>
  <c r="F49" i="4" s="1"/>
  <c r="H49" i="4" s="1"/>
  <c r="J49" i="4" s="1"/>
  <c r="E48" i="4"/>
  <c r="F48" i="4" s="1"/>
  <c r="H48" i="4" s="1"/>
  <c r="J48" i="4" s="1"/>
  <c r="E47" i="4"/>
  <c r="F47" i="4" s="1"/>
  <c r="H47" i="4" s="1"/>
  <c r="J47" i="4" s="1"/>
  <c r="E46" i="4"/>
  <c r="F46" i="4" s="1"/>
  <c r="E45" i="4"/>
  <c r="F45" i="4" s="1"/>
  <c r="H45" i="4" s="1"/>
  <c r="J45" i="4" s="1"/>
  <c r="E44" i="4"/>
  <c r="F44" i="4" s="1"/>
  <c r="H44" i="4" s="1"/>
  <c r="J44" i="4" s="1"/>
  <c r="E41" i="4"/>
  <c r="F41" i="4" s="1"/>
  <c r="H41" i="4" s="1"/>
  <c r="J41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52" i="4"/>
  <c r="F52" i="4" s="1"/>
  <c r="H52" i="4" s="1"/>
  <c r="J52" i="4" s="1"/>
  <c r="E51" i="4"/>
  <c r="F51" i="4" s="1"/>
  <c r="H51" i="4" s="1"/>
  <c r="J51" i="4" s="1"/>
  <c r="E43" i="4"/>
  <c r="F43" i="4" s="1"/>
  <c r="H43" i="4" s="1"/>
  <c r="J43" i="4" s="1"/>
  <c r="E42" i="4"/>
  <c r="F42" i="4" s="1"/>
  <c r="H42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73" i="4"/>
  <c r="G173" i="4" s="1"/>
  <c r="I173" i="4" s="1"/>
  <c r="E172" i="4"/>
  <c r="G172" i="4" s="1"/>
  <c r="I172" i="4" s="1"/>
  <c r="E171" i="4"/>
  <c r="G171" i="4" s="1"/>
  <c r="I171" i="4" s="1"/>
  <c r="E170" i="4"/>
  <c r="G170" i="4" s="1"/>
  <c r="I170" i="4" s="1"/>
  <c r="E169" i="4"/>
  <c r="G169" i="4" s="1"/>
  <c r="I169" i="4" s="1"/>
  <c r="E168" i="4"/>
  <c r="G168" i="4" s="1"/>
  <c r="I168" i="4" s="1"/>
  <c r="E167" i="4"/>
  <c r="G167" i="4" s="1"/>
  <c r="I167" i="4" s="1"/>
  <c r="E166" i="4"/>
  <c r="G166" i="4" s="1"/>
  <c r="I166" i="4" s="1"/>
  <c r="E165" i="4"/>
  <c r="G165" i="4" s="1"/>
  <c r="I165" i="4" s="1"/>
  <c r="E164" i="4"/>
  <c r="G164" i="4" s="1"/>
  <c r="I164" i="4" s="1"/>
  <c r="E163" i="4"/>
  <c r="G163" i="4" s="1"/>
  <c r="I163" i="4" s="1"/>
  <c r="E162" i="4"/>
  <c r="G162" i="4" s="1"/>
  <c r="I162" i="4" s="1"/>
  <c r="E161" i="4"/>
  <c r="G161" i="4" s="1"/>
  <c r="I161" i="4" s="1"/>
  <c r="E160" i="4"/>
  <c r="G160" i="4" s="1"/>
  <c r="I160" i="4" s="1"/>
  <c r="E159" i="4"/>
  <c r="G159" i="4" s="1"/>
  <c r="I159" i="4" s="1"/>
  <c r="E158" i="4"/>
  <c r="G158" i="4" s="1"/>
  <c r="I158" i="4" s="1"/>
  <c r="E157" i="4"/>
  <c r="G157" i="4" s="1"/>
  <c r="I157" i="4" s="1"/>
  <c r="F149" i="4"/>
  <c r="G149" i="4" s="1"/>
  <c r="F148" i="4"/>
  <c r="G148" i="4" s="1"/>
  <c r="F147" i="4"/>
  <c r="G147" i="4" s="1"/>
  <c r="F146" i="4"/>
  <c r="G146" i="4" s="1"/>
  <c r="F145" i="4"/>
  <c r="G145" i="4" s="1"/>
  <c r="F144" i="4"/>
  <c r="G144" i="4" s="1"/>
  <c r="F143" i="4"/>
  <c r="G143" i="4" s="1"/>
  <c r="F142" i="4"/>
  <c r="G142" i="4" s="1"/>
  <c r="F141" i="4"/>
  <c r="G141" i="4" s="1"/>
  <c r="F140" i="4"/>
  <c r="G140" i="4" s="1"/>
  <c r="F139" i="4"/>
  <c r="G139" i="4" s="1"/>
  <c r="F138" i="4"/>
  <c r="G138" i="4" s="1"/>
  <c r="F137" i="4"/>
  <c r="G137" i="4" s="1"/>
  <c r="F136" i="4"/>
  <c r="G136" i="4" s="1"/>
  <c r="F135" i="4"/>
  <c r="G135" i="4" s="1"/>
  <c r="J130" i="4"/>
  <c r="H130" i="4"/>
  <c r="J129" i="4"/>
  <c r="H129" i="4"/>
  <c r="J128" i="4"/>
  <c r="H128" i="4"/>
  <c r="J127" i="4"/>
  <c r="H127" i="4"/>
  <c r="J126" i="4"/>
  <c r="H126" i="4"/>
  <c r="P121" i="4"/>
  <c r="R121" i="4" s="1"/>
  <c r="T121" i="4" s="1"/>
  <c r="V121" i="4" s="1"/>
  <c r="E121" i="4"/>
  <c r="G121" i="4" s="1"/>
  <c r="I121" i="4" s="1"/>
  <c r="K121" i="4" s="1"/>
  <c r="P120" i="4"/>
  <c r="R120" i="4" s="1"/>
  <c r="T120" i="4" s="1"/>
  <c r="V120" i="4" s="1"/>
  <c r="E120" i="4"/>
  <c r="G120" i="4" s="1"/>
  <c r="I120" i="4" s="1"/>
  <c r="K120" i="4" s="1"/>
  <c r="P119" i="4"/>
  <c r="R119" i="4" s="1"/>
  <c r="T119" i="4" s="1"/>
  <c r="V119" i="4" s="1"/>
  <c r="E119" i="4"/>
  <c r="G119" i="4" s="1"/>
  <c r="I119" i="4" s="1"/>
  <c r="K119" i="4" s="1"/>
  <c r="P118" i="4"/>
  <c r="R118" i="4" s="1"/>
  <c r="T118" i="4" s="1"/>
  <c r="V118" i="4" s="1"/>
  <c r="E118" i="4"/>
  <c r="G118" i="4" s="1"/>
  <c r="I118" i="4" s="1"/>
  <c r="K118" i="4" s="1"/>
  <c r="P117" i="4"/>
  <c r="R117" i="4" s="1"/>
  <c r="T117" i="4" s="1"/>
  <c r="V117" i="4" s="1"/>
  <c r="E117" i="4"/>
  <c r="G117" i="4" s="1"/>
  <c r="I117" i="4" s="1"/>
  <c r="K117" i="4" s="1"/>
  <c r="P116" i="4"/>
  <c r="R116" i="4" s="1"/>
  <c r="T116" i="4" s="1"/>
  <c r="V116" i="4" s="1"/>
  <c r="E116" i="4"/>
  <c r="G116" i="4" s="1"/>
  <c r="I116" i="4" s="1"/>
  <c r="K116" i="4" s="1"/>
  <c r="P115" i="4"/>
  <c r="R115" i="4" s="1"/>
  <c r="T115" i="4" s="1"/>
  <c r="V115" i="4" s="1"/>
  <c r="E115" i="4"/>
  <c r="G115" i="4" s="1"/>
  <c r="I115" i="4" s="1"/>
  <c r="K115" i="4" s="1"/>
  <c r="P114" i="4"/>
  <c r="R114" i="4" s="1"/>
  <c r="T114" i="4" s="1"/>
  <c r="V114" i="4" s="1"/>
  <c r="E114" i="4"/>
  <c r="G114" i="4" s="1"/>
  <c r="I114" i="4" s="1"/>
  <c r="K114" i="4" s="1"/>
  <c r="P113" i="4"/>
  <c r="R113" i="4" s="1"/>
  <c r="T113" i="4" s="1"/>
  <c r="V113" i="4" s="1"/>
  <c r="E113" i="4"/>
  <c r="G113" i="4" s="1"/>
  <c r="I113" i="4" s="1"/>
  <c r="K113" i="4" s="1"/>
  <c r="P112" i="4"/>
  <c r="R112" i="4" s="1"/>
  <c r="T112" i="4" s="1"/>
  <c r="V112" i="4" s="1"/>
  <c r="E112" i="4"/>
  <c r="G112" i="4" s="1"/>
  <c r="I112" i="4" s="1"/>
  <c r="K112" i="4" s="1"/>
  <c r="P111" i="4"/>
  <c r="R111" i="4" s="1"/>
  <c r="T111" i="4" s="1"/>
  <c r="V111" i="4" s="1"/>
  <c r="E111" i="4"/>
  <c r="G111" i="4" s="1"/>
  <c r="I111" i="4" s="1"/>
  <c r="K111" i="4" s="1"/>
  <c r="P110" i="4"/>
  <c r="R110" i="4" s="1"/>
  <c r="T110" i="4" s="1"/>
  <c r="V110" i="4" s="1"/>
  <c r="E110" i="4"/>
  <c r="G110" i="4" s="1"/>
  <c r="I110" i="4" s="1"/>
  <c r="K110" i="4" s="1"/>
  <c r="P109" i="4"/>
  <c r="R109" i="4" s="1"/>
  <c r="T109" i="4" s="1"/>
  <c r="V109" i="4" s="1"/>
  <c r="E109" i="4"/>
  <c r="G109" i="4" s="1"/>
  <c r="I109" i="4" s="1"/>
  <c r="K109" i="4" s="1"/>
  <c r="E76" i="4"/>
  <c r="G76" i="4" s="1"/>
  <c r="I76" i="4" s="1"/>
  <c r="K76" i="4" s="1"/>
  <c r="M76" i="4" s="1"/>
  <c r="E75" i="4"/>
  <c r="G75" i="4" s="1"/>
  <c r="I75" i="4" s="1"/>
  <c r="K75" i="4" s="1"/>
  <c r="M75" i="4" s="1"/>
  <c r="E74" i="4"/>
  <c r="G74" i="4" s="1"/>
  <c r="I74" i="4" s="1"/>
  <c r="K74" i="4" s="1"/>
  <c r="M74" i="4" s="1"/>
  <c r="E73" i="4"/>
  <c r="G73" i="4" s="1"/>
  <c r="I73" i="4" s="1"/>
  <c r="K73" i="4" s="1"/>
  <c r="M73" i="4" s="1"/>
  <c r="E72" i="4"/>
  <c r="G72" i="4" s="1"/>
  <c r="I72" i="4" s="1"/>
  <c r="K72" i="4" s="1"/>
  <c r="M72" i="4" s="1"/>
  <c r="E71" i="4"/>
  <c r="G71" i="4" s="1"/>
  <c r="I71" i="4" s="1"/>
  <c r="K71" i="4" s="1"/>
  <c r="M71" i="4" s="1"/>
  <c r="E70" i="4"/>
  <c r="G70" i="4" s="1"/>
  <c r="I70" i="4" s="1"/>
  <c r="K70" i="4" s="1"/>
  <c r="M70" i="4" s="1"/>
  <c r="E69" i="4"/>
  <c r="G69" i="4" s="1"/>
  <c r="I69" i="4" s="1"/>
  <c r="K69" i="4" s="1"/>
  <c r="M69" i="4" s="1"/>
  <c r="E68" i="4"/>
  <c r="G68" i="4" s="1"/>
  <c r="I68" i="4" s="1"/>
  <c r="K68" i="4" s="1"/>
  <c r="M68" i="4" s="1"/>
  <c r="E67" i="4"/>
  <c r="G67" i="4" s="1"/>
  <c r="I67" i="4" s="1"/>
  <c r="K67" i="4" s="1"/>
  <c r="M67" i="4" s="1"/>
  <c r="E66" i="4"/>
  <c r="G66" i="4" s="1"/>
  <c r="I66" i="4" s="1"/>
  <c r="K66" i="4" s="1"/>
  <c r="M66" i="4" s="1"/>
  <c r="E65" i="4"/>
  <c r="G65" i="4" s="1"/>
  <c r="I65" i="4" s="1"/>
  <c r="K65" i="4" s="1"/>
  <c r="M65" i="4" s="1"/>
  <c r="E64" i="4"/>
  <c r="G64" i="4" s="1"/>
  <c r="I64" i="4" s="1"/>
  <c r="K64" i="4" s="1"/>
  <c r="M64" i="4" s="1"/>
  <c r="J21" i="5" l="1"/>
  <c r="L21" i="5" s="1"/>
  <c r="N21" i="5" s="1"/>
  <c r="H21" i="5"/>
  <c r="J29" i="5"/>
  <c r="L29" i="5" s="1"/>
  <c r="N29" i="5" s="1"/>
  <c r="H29" i="5"/>
  <c r="J37" i="5"/>
  <c r="L37" i="5" s="1"/>
  <c r="N37" i="5" s="1"/>
  <c r="H37" i="5"/>
  <c r="J22" i="5"/>
  <c r="L22" i="5" s="1"/>
  <c r="N22" i="5" s="1"/>
  <c r="H22" i="5"/>
  <c r="J38" i="5"/>
  <c r="L38" i="5" s="1"/>
  <c r="N38" i="5" s="1"/>
  <c r="H38" i="5"/>
  <c r="H20" i="5"/>
  <c r="J20" i="5"/>
  <c r="L20" i="5" s="1"/>
  <c r="N20" i="5" s="1"/>
  <c r="J30" i="5"/>
  <c r="L30" i="5" s="1"/>
  <c r="N30" i="5" s="1"/>
  <c r="H30" i="5"/>
  <c r="J23" i="5"/>
  <c r="L23" i="5" s="1"/>
  <c r="N23" i="5" s="1"/>
  <c r="H23" i="5"/>
  <c r="J31" i="5"/>
  <c r="L31" i="5" s="1"/>
  <c r="N31" i="5" s="1"/>
  <c r="H31" i="5"/>
  <c r="J39" i="5"/>
  <c r="L39" i="5" s="1"/>
  <c r="N39" i="5" s="1"/>
  <c r="H39" i="5"/>
  <c r="J28" i="5"/>
  <c r="L28" i="5" s="1"/>
  <c r="N28" i="5" s="1"/>
  <c r="H28" i="5"/>
  <c r="J24" i="5"/>
  <c r="L24" i="5" s="1"/>
  <c r="N24" i="5" s="1"/>
  <c r="H24" i="5"/>
  <c r="J32" i="5"/>
  <c r="L32" i="5" s="1"/>
  <c r="N32" i="5" s="1"/>
  <c r="H32" i="5"/>
  <c r="J40" i="5"/>
  <c r="L40" i="5" s="1"/>
  <c r="N40" i="5" s="1"/>
  <c r="H40" i="5"/>
  <c r="J17" i="5"/>
  <c r="L17" i="5" s="1"/>
  <c r="N17" i="5" s="1"/>
  <c r="H17" i="5"/>
  <c r="J33" i="5"/>
  <c r="L33" i="5" s="1"/>
  <c r="N33" i="5" s="1"/>
  <c r="H33" i="5"/>
  <c r="J41" i="5"/>
  <c r="L41" i="5" s="1"/>
  <c r="N41" i="5" s="1"/>
  <c r="H41" i="5"/>
  <c r="J36" i="5"/>
  <c r="L36" i="5" s="1"/>
  <c r="N36" i="5" s="1"/>
  <c r="H36" i="5"/>
  <c r="J25" i="5"/>
  <c r="L25" i="5" s="1"/>
  <c r="N25" i="5" s="1"/>
  <c r="H25" i="5"/>
  <c r="J18" i="5"/>
  <c r="L18" i="5" s="1"/>
  <c r="N18" i="5" s="1"/>
  <c r="H18" i="5"/>
  <c r="J26" i="5"/>
  <c r="L26" i="5" s="1"/>
  <c r="N26" i="5" s="1"/>
  <c r="H26" i="5"/>
  <c r="J34" i="5"/>
  <c r="L34" i="5" s="1"/>
  <c r="N34" i="5" s="1"/>
  <c r="H34" i="5"/>
  <c r="J42" i="5"/>
  <c r="L42" i="5" s="1"/>
  <c r="N42" i="5" s="1"/>
  <c r="H42" i="5"/>
  <c r="H16" i="5"/>
  <c r="J16" i="5"/>
  <c r="L16" i="5" s="1"/>
  <c r="N16" i="5" s="1"/>
  <c r="J19" i="5"/>
  <c r="L19" i="5" s="1"/>
  <c r="N19" i="5" s="1"/>
  <c r="H19" i="5"/>
  <c r="J27" i="5"/>
  <c r="L27" i="5" s="1"/>
  <c r="N27" i="5" s="1"/>
  <c r="H27" i="5"/>
  <c r="J35" i="5"/>
  <c r="L35" i="5" s="1"/>
  <c r="N35" i="5" s="1"/>
  <c r="H35" i="5"/>
  <c r="J43" i="5"/>
  <c r="L43" i="5" s="1"/>
  <c r="N43" i="5" s="1"/>
  <c r="H43" i="5"/>
  <c r="G85" i="4"/>
  <c r="I85" i="4" s="1"/>
  <c r="K85" i="4" s="1"/>
  <c r="M85" i="4" s="1"/>
  <c r="O85" i="4" s="1"/>
  <c r="G91" i="4"/>
  <c r="I91" i="4" s="1"/>
  <c r="K91" i="4" s="1"/>
  <c r="M91" i="4" s="1"/>
  <c r="O91" i="4" s="1"/>
  <c r="G92" i="4"/>
  <c r="I92" i="4" s="1"/>
  <c r="K92" i="4" s="1"/>
  <c r="M92" i="4" s="1"/>
  <c r="O92" i="4" s="1"/>
  <c r="G93" i="4"/>
  <c r="I93" i="4" s="1"/>
  <c r="K93" i="4" s="1"/>
  <c r="M93" i="4" s="1"/>
  <c r="O93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88" i="4"/>
  <c r="I88" i="4" s="1"/>
  <c r="K88" i="4" s="1"/>
  <c r="M88" i="4" s="1"/>
  <c r="O88" i="4" s="1"/>
  <c r="G96" i="4"/>
  <c r="I96" i="4" s="1"/>
  <c r="K96" i="4" s="1"/>
  <c r="M96" i="4" s="1"/>
  <c r="O96" i="4" s="1"/>
  <c r="G89" i="4"/>
  <c r="I89" i="4" s="1"/>
  <c r="K89" i="4" s="1"/>
  <c r="M89" i="4" s="1"/>
  <c r="O89" i="4" s="1"/>
  <c r="G97" i="4"/>
  <c r="I97" i="4" s="1"/>
  <c r="K97" i="4" s="1"/>
  <c r="M97" i="4" s="1"/>
  <c r="O97" i="4" s="1"/>
  <c r="G87" i="4"/>
  <c r="I87" i="4" s="1"/>
  <c r="K87" i="4" s="1"/>
  <c r="M87" i="4" s="1"/>
  <c r="O87" i="4" s="1"/>
  <c r="G86" i="4"/>
  <c r="I86" i="4" s="1"/>
  <c r="K86" i="4" s="1"/>
  <c r="M86" i="4" s="1"/>
  <c r="O86" i="4" s="1"/>
  <c r="H46" i="4"/>
  <c r="J46" i="4" s="1"/>
  <c r="J42" i="4"/>
  <c r="F10" i="1" l="1"/>
  <c r="F5" i="1"/>
  <c r="F8" i="1" s="1"/>
  <c r="F9" i="1" s="1"/>
  <c r="E5" i="1"/>
  <c r="E10" i="1" s="1"/>
  <c r="D10" i="1"/>
  <c r="D8" i="1"/>
  <c r="D9" i="1" s="1"/>
  <c r="E8" i="1" l="1"/>
  <c r="E9" i="1" s="1"/>
</calcChain>
</file>

<file path=xl/sharedStrings.xml><?xml version="1.0" encoding="utf-8"?>
<sst xmlns="http://schemas.openxmlformats.org/spreadsheetml/2006/main" count="280" uniqueCount="195">
  <si>
    <t>VIN</t>
    <phoneticPr fontId="1" type="noConversion"/>
  </si>
  <si>
    <t>V</t>
    <phoneticPr fontId="1" type="noConversion"/>
  </si>
  <si>
    <t>R1</t>
    <phoneticPr fontId="1" type="noConversion"/>
  </si>
  <si>
    <t>R2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</si>
  <si>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</si>
  <si>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</si>
  <si>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</si>
  <si>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</si>
  <si>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</si>
  <si>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</si>
  <si>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</si>
  <si>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</si>
  <si>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</si>
  <si>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</si>
  <si>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</si>
  <si>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</si>
  <si>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t>R50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</si>
  <si>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</si>
  <si>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R51</t>
    <phoneticPr fontId="1" type="noConversion"/>
  </si>
  <si>
    <t>R52</t>
    <phoneticPr fontId="1" type="noConversion"/>
  </si>
  <si>
    <t>2) VDC_OUT</t>
    <phoneticPr fontId="1" type="noConversion"/>
  </si>
  <si>
    <t>3) PW_IS_CT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</si>
  <si>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</si>
  <si>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</si>
  <si>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</si>
  <si>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</si>
  <si>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</si>
  <si>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</si>
  <si>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</si>
  <si>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P</t>
    <phoneticPr fontId="1" type="noConversion"/>
  </si>
  <si>
    <t>4) FW_CT</t>
    <phoneticPr fontId="1" type="noConversion"/>
  </si>
  <si>
    <t>CT</t>
    <phoneticPr fontId="1" type="noConversion"/>
  </si>
  <si>
    <t>T2</t>
    <phoneticPr fontId="1" type="noConversion"/>
  </si>
  <si>
    <t>N1</t>
    <phoneticPr fontId="1" type="noConversion"/>
  </si>
  <si>
    <t>L1[uH]</t>
    <phoneticPr fontId="1" type="noConversion"/>
  </si>
  <si>
    <t>N2</t>
    <phoneticPr fontId="1" type="noConversion"/>
  </si>
  <si>
    <t>L2[uH]</t>
    <phoneticPr fontId="1" type="noConversion"/>
  </si>
  <si>
    <t>FLT PCB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</si>
  <si>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</si>
  <si>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</si>
  <si>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</si>
  <si>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</si>
  <si>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</si>
  <si>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</si>
  <si>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</si>
  <si>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8T</t>
    <phoneticPr fontId="1" type="noConversion"/>
  </si>
  <si>
    <t>6T</t>
    <phoneticPr fontId="1" type="noConversion"/>
  </si>
  <si>
    <t>4T</t>
    <phoneticPr fontId="1" type="noConversion"/>
  </si>
  <si>
    <t>12T</t>
    <phoneticPr fontId="1" type="noConversion"/>
  </si>
  <si>
    <t>10T</t>
    <phoneticPr fontId="1" type="noConversion"/>
  </si>
  <si>
    <t>Vpp</t>
    <phoneticPr fontId="1" type="noConversion"/>
  </si>
  <si>
    <t>Vrms</t>
    <phoneticPr fontId="1" type="noConversion"/>
  </si>
  <si>
    <t>R</t>
    <phoneticPr fontId="1" type="noConversion"/>
  </si>
  <si>
    <t>V_fw</t>
    <phoneticPr fontId="1" type="noConversion"/>
  </si>
  <si>
    <t>Delay</t>
    <phoneticPr fontId="1" type="noConversion"/>
  </si>
  <si>
    <t>5) WATER_LVx_AD</t>
    <phoneticPr fontId="1" type="noConversion"/>
  </si>
  <si>
    <r>
      <t>R_water
[M</t>
    </r>
    <r>
      <rPr>
        <b/>
        <sz val="11"/>
        <color theme="1"/>
        <rFont val="맑은 고딕"/>
        <family val="3"/>
        <charset val="129"/>
      </rPr>
      <t>Ω</t>
    </r>
    <r>
      <rPr>
        <b/>
        <sz val="9.35"/>
        <color theme="1"/>
        <rFont val="맑은 고딕"/>
        <family val="3"/>
        <charset val="129"/>
      </rPr>
      <t>]</t>
    </r>
    <phoneticPr fontId="1" type="noConversion"/>
  </si>
  <si>
    <t>R101</t>
    <phoneticPr fontId="1" type="noConversion"/>
  </si>
  <si>
    <t>R103</t>
    <phoneticPr fontId="1" type="noConversion"/>
  </si>
  <si>
    <t>R102</t>
    <phoneticPr fontId="1" type="noConversion"/>
  </si>
  <si>
    <t>IN48V</t>
    <phoneticPr fontId="1" type="noConversion"/>
  </si>
  <si>
    <t>VDC_IN</t>
    <phoneticPr fontId="1" type="noConversion"/>
  </si>
  <si>
    <t>R5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</si>
  <si>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</si>
  <si>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</si>
  <si>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</si>
  <si>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</si>
  <si>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</si>
  <si>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</si>
  <si>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</si>
  <si>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</si>
  <si>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</si>
  <si>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</si>
  <si>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</si>
  <si>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R13</t>
    <phoneticPr fontId="1" type="noConversion"/>
  </si>
  <si>
    <t>R12</t>
    <phoneticPr fontId="1" type="noConversion"/>
  </si>
  <si>
    <t>R11</t>
    <phoneticPr fontId="1" type="noConversion"/>
  </si>
  <si>
    <t>R10</t>
    <phoneticPr fontId="1" type="noConversion"/>
  </si>
  <si>
    <t>Over OUTPUT Voltage : 56V 이상</t>
  </si>
  <si>
    <t>R72</t>
    <phoneticPr fontId="1" type="noConversion"/>
  </si>
  <si>
    <t>R73</t>
    <phoneticPr fontId="1" type="noConversion"/>
  </si>
  <si>
    <t>R74</t>
    <phoneticPr fontId="1" type="noConversion"/>
  </si>
  <si>
    <t>R75</t>
    <phoneticPr fontId="1" type="noConversion"/>
  </si>
  <si>
    <t>R93</t>
    <phoneticPr fontId="1" type="noConversion"/>
  </si>
  <si>
    <t>R56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</si>
  <si>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</si>
  <si>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</si>
  <si>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</si>
  <si>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</si>
  <si>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>Vadc</t>
    <phoneticPr fontId="1" type="noConversion"/>
  </si>
  <si>
    <t xml:space="preserve">Under INPUT Voltage : </t>
    <phoneticPr fontId="1" type="noConversion"/>
  </si>
  <si>
    <t>+48V 40V 이하</t>
    <phoneticPr fontId="1" type="noConversion"/>
  </si>
  <si>
    <t>Over INPUT Voltage : 56V 이상</t>
    <phoneticPr fontId="1" type="noConversion"/>
  </si>
  <si>
    <t>+48V 56V 이상</t>
    <phoneticPr fontId="1" type="noConversion"/>
  </si>
  <si>
    <t>INPUT Over Voltage</t>
    <phoneticPr fontId="1" type="noConversion"/>
  </si>
  <si>
    <t>INPUT Under Voltage</t>
    <phoneticPr fontId="1" type="noConversion"/>
  </si>
  <si>
    <t>PC7_PWR_ENA : LOW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</si>
  <si>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</si>
  <si>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</si>
  <si>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</si>
  <si>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</si>
  <si>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START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</si>
  <si>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</si>
  <si>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</si>
  <si>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</si>
  <si>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</si>
  <si>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</si>
  <si>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</si>
  <si>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</si>
  <si>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</si>
  <si>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</si>
  <si>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</si>
  <si>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</si>
  <si>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Communication Error</t>
    <phoneticPr fontId="1" type="noConversion"/>
  </si>
  <si>
    <t>PC와 통신 error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</si>
  <si>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</si>
  <si>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</si>
  <si>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</si>
  <si>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</si>
  <si>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</si>
  <si>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</si>
  <si>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</si>
  <si>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</si>
  <si>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</si>
  <si>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</si>
  <si>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</si>
  <si>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CT Limit : 1.6V</t>
    <phoneticPr fontId="1" type="noConversion"/>
  </si>
  <si>
    <t>CT target : 1.0V</t>
    <phoneticPr fontId="1" type="noConversion"/>
  </si>
  <si>
    <t>PW_IS_AD : 2.01V 이상(ADC : 2496)</t>
    <phoneticPr fontId="1" type="noConversion"/>
  </si>
  <si>
    <t>FAN abnormal operation error</t>
    <phoneticPr fontId="1" type="noConversion"/>
  </si>
  <si>
    <t>FAN Block</t>
    <phoneticPr fontId="1" type="noConversion"/>
  </si>
  <si>
    <t>R95</t>
    <phoneticPr fontId="1" type="noConversion"/>
  </si>
  <si>
    <t>R96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</si>
  <si>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</si>
  <si>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</si>
  <si>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</si>
  <si>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</si>
  <si>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FAN_PW_AD : 0.51V 이하(ADC : 634)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</si>
  <si>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</si>
  <si>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</si>
  <si>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</si>
  <si>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</si>
  <si>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</si>
  <si>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</si>
  <si>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</si>
  <si>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</si>
  <si>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</si>
  <si>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</si>
  <si>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</si>
  <si>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</si>
  <si>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</si>
  <si>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POWER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</si>
  <si>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</si>
  <si>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</si>
  <si>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</si>
  <si>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</si>
  <si>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</si>
  <si>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</si>
  <si>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</si>
  <si>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</si>
  <si>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</si>
  <si>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</si>
  <si>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R97</t>
    <phoneticPr fontId="1" type="noConversion"/>
  </si>
  <si>
    <t>R98</t>
    <phoneticPr fontId="1" type="noConversion"/>
  </si>
  <si>
    <t>R49</t>
    <phoneticPr fontId="1" type="noConversion"/>
  </si>
  <si>
    <t>R8</t>
    <phoneticPr fontId="1" type="noConversion"/>
  </si>
  <si>
    <t>R9</t>
    <phoneticPr fontId="1" type="noConversion"/>
  </si>
  <si>
    <t>R7</t>
    <phoneticPr fontId="1" type="noConversion"/>
  </si>
  <si>
    <t>R6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</si>
  <si>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</si>
  <si>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</si>
  <si>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</si>
  <si>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</si>
  <si>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</si>
  <si>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</si>
  <si>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</si>
  <si>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</si>
  <si>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</si>
  <si>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</si>
  <si>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Error 및 Monitor Item list</t>
    <phoneticPr fontId="1" type="noConversion"/>
  </si>
  <si>
    <t>Hiden menu에 모두 display</t>
    <phoneticPr fontId="1" type="noConversion"/>
  </si>
  <si>
    <t>Display</t>
    <phoneticPr fontId="1" type="noConversion"/>
  </si>
  <si>
    <t>Hiden menu</t>
  </si>
  <si>
    <t>Hiden menu</t>
    <phoneticPr fontId="1" type="noConversion"/>
  </si>
  <si>
    <t>FAN operation</t>
    <phoneticPr fontId="1" type="noConversion"/>
  </si>
  <si>
    <t>DDS RF 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</si>
  <si>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</si>
  <si>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</si>
  <si>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</si>
  <si>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</si>
  <si>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</si>
  <si>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</si>
  <si>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PC6_PW_PWM</t>
  </si>
  <si>
    <t>50KHz</t>
    <phoneticPr fontId="1" type="noConversion"/>
  </si>
  <si>
    <t>설정값에 따라 조정 : %로 표시
targer value까지 5%씩 1msec 간격으로 순차적으로 상승해야 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</si>
</sst>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\ &quot;MHz&quot;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9.35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26" xfId="0" applyNumberFormat="1" applyBorder="1"/>
    <xf numFmtId="176" fontId="0" fillId="0" borderId="20" xfId="0" applyNumberFormat="1" applyBorder="1"/>
    <xf numFmtId="2" fontId="0" fillId="0" borderId="1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2" fontId="3" fillId="2" borderId="17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0" fontId="0" fillId="2" borderId="17" xfId="0" applyFill="1" applyBorder="1"/>
    <xf numFmtId="176" fontId="0" fillId="0" borderId="9" xfId="0" applyNumberFormat="1" applyBorder="1"/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30" xfId="0" applyNumberFormat="1" applyBorder="1"/>
    <xf numFmtId="0" fontId="3" fillId="0" borderId="32" xfId="0" applyFont="1" applyBorder="1" applyAlignment="1">
      <alignment horizontal="center" vertical="center" wrapText="1"/>
    </xf>
    <xf numFmtId="0" fontId="0" fillId="0" borderId="26" xfId="0" applyBorder="1"/>
    <xf numFmtId="0" fontId="3" fillId="0" borderId="3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8" xfId="0" applyBorder="1"/>
    <xf numFmtId="0" fontId="3" fillId="0" borderId="35" xfId="0" applyFont="1" applyBorder="1" applyAlignment="1">
      <alignment horizontal="center"/>
    </xf>
    <xf numFmtId="0" fontId="4" fillId="0" borderId="28" xfId="0" applyFont="1" applyBorder="1"/>
    <xf numFmtId="0" fontId="3" fillId="0" borderId="36" xfId="0" applyFont="1" applyBorder="1" applyAlignment="1">
      <alignment horizontal="center" vertical="center" wrapText="1"/>
    </xf>
    <xf numFmtId="0" fontId="0" fillId="0" borderId="8" xfId="0" applyBorder="1"/>
    <xf numFmtId="0" fontId="3" fillId="0" borderId="8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0" fillId="0" borderId="7" xfId="0" applyBorder="1"/>
    <xf numFmtId="0" fontId="4" fillId="0" borderId="30" xfId="0" applyFont="1" applyBorder="1"/>
    <xf numFmtId="176" fontId="0" fillId="0" borderId="38" xfId="0" applyNumberFormat="1" applyBorder="1"/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40" xfId="0" applyNumberFormat="1" applyBorder="1"/>
    <xf numFmtId="176" fontId="0" fillId="0" borderId="29" xfId="0" applyNumberFormat="1" applyBorder="1"/>
    <xf numFmtId="2" fontId="0" fillId="0" borderId="3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1" fontId="0" fillId="2" borderId="28" xfId="0" applyNumberFormat="1" applyFill="1" applyBorder="1"/>
    <xf numFmtId="2" fontId="0" fillId="0" borderId="3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76" fontId="0" fillId="4" borderId="3" xfId="0" applyNumberFormat="1" applyFill="1" applyBorder="1"/>
    <xf numFmtId="177" fontId="0" fillId="0" borderId="17" xfId="0" applyNumberForma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176" fontId="0" fillId="4" borderId="19" xfId="0" applyNumberFormat="1" applyFill="1" applyBorder="1"/>
    <xf numFmtId="177" fontId="0" fillId="0" borderId="6" xfId="0" applyNumberForma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76" fontId="0" fillId="4" borderId="8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0" fillId="5" borderId="29" xfId="0" applyNumberFormat="1" applyFill="1" applyBorder="1"/>
    <xf numFmtId="2" fontId="0" fillId="5" borderId="11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1" fontId="0" fillId="5" borderId="28" xfId="0" applyNumberFormat="1" applyFill="1" applyBorder="1"/>
    <xf numFmtId="2" fontId="0" fillId="5" borderId="41" xfId="0" applyNumberFormat="1" applyFill="1" applyBorder="1" applyAlignment="1">
      <alignment horizontal="center"/>
    </xf>
    <xf numFmtId="2" fontId="0" fillId="5" borderId="42" xfId="0" applyNumberFormat="1" applyFill="1" applyBorder="1" applyAlignment="1">
      <alignment horizontal="center"/>
    </xf>
    <xf numFmtId="2" fontId="0" fillId="5" borderId="43" xfId="0" applyNumberFormat="1" applyFill="1" applyBorder="1" applyAlignment="1">
      <alignment horizontal="center"/>
    </xf>
    <xf numFmtId="1" fontId="0" fillId="5" borderId="30" xfId="0" applyNumberFormat="1" applyFill="1" applyBorder="1"/>
    <xf numFmtId="0" fontId="0" fillId="0" borderId="3" xfId="0" applyBorder="1"/>
    <xf numFmtId="0" fontId="0" fillId="0" borderId="2" xfId="0" applyBorder="1"/>
    <xf numFmtId="176" fontId="0" fillId="0" borderId="3" xfId="0" applyNumberFormat="1" applyBorder="1"/>
    <xf numFmtId="2" fontId="3" fillId="4" borderId="2" xfId="0" applyNumberFormat="1" applyFont="1" applyFill="1" applyBorder="1"/>
    <xf numFmtId="1" fontId="0" fillId="4" borderId="1" xfId="0" applyNumberFormat="1" applyFill="1" applyBorder="1"/>
    <xf numFmtId="176" fontId="0" fillId="0" borderId="19" xfId="0" applyNumberFormat="1" applyBorder="1"/>
    <xf numFmtId="2" fontId="3" fillId="4" borderId="18" xfId="0" applyNumberFormat="1" applyFont="1" applyFill="1" applyBorder="1"/>
    <xf numFmtId="1" fontId="0" fillId="4" borderId="17" xfId="0" applyNumberFormat="1" applyFill="1" applyBorder="1"/>
    <xf numFmtId="176" fontId="0" fillId="0" borderId="8" xfId="0" applyNumberFormat="1" applyBorder="1"/>
    <xf numFmtId="2" fontId="3" fillId="4" borderId="7" xfId="0" applyNumberFormat="1" applyFont="1" applyFill="1" applyBorder="1"/>
    <xf numFmtId="1" fontId="0" fillId="4" borderId="6" xfId="0" applyNumberFormat="1" applyFill="1" applyBorder="1"/>
    <xf numFmtId="1" fontId="0" fillId="0" borderId="0" xfId="0" applyNumberFormat="1"/>
    <xf numFmtId="176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4" fillId="0" borderId="20" xfId="0" applyFont="1" applyBorder="1"/>
    <xf numFmtId="0" fontId="3" fillId="0" borderId="6" xfId="0" applyFont="1" applyBorder="1" applyAlignment="1">
      <alignment horizontal="center" vertical="center"/>
    </xf>
    <xf numFmtId="0" fontId="4" fillId="0" borderId="9" xfId="0" applyFont="1" applyBorder="1"/>
    <xf numFmtId="176" fontId="0" fillId="0" borderId="1" xfId="0" applyNumberFormat="1" applyBorder="1"/>
    <xf numFmtId="1" fontId="0" fillId="0" borderId="4" xfId="0" applyNumberFormat="1" applyBorder="1"/>
    <xf numFmtId="176" fontId="0" fillId="0" borderId="17" xfId="0" applyNumberFormat="1" applyBorder="1"/>
    <xf numFmtId="1" fontId="0" fillId="0" borderId="20" xfId="0" applyNumberFormat="1" applyBorder="1"/>
    <xf numFmtId="1" fontId="0" fillId="0" borderId="9" xfId="0" applyNumberForma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6" borderId="48" xfId="0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/>
    </xf>
    <xf numFmtId="0" fontId="3" fillId="6" borderId="50" xfId="0" applyFont="1" applyFill="1" applyBorder="1" applyAlignment="1">
      <alignment horizontal="center"/>
    </xf>
    <xf numFmtId="0" fontId="3" fillId="6" borderId="48" xfId="0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176" fontId="0" fillId="0" borderId="18" xfId="0" applyNumberFormat="1" applyBorder="1"/>
    <xf numFmtId="176" fontId="0" fillId="0" borderId="7" xfId="0" applyNumberFormat="1" applyBorder="1"/>
    <xf numFmtId="0" fontId="3" fillId="6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6" borderId="5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2" fontId="0" fillId="0" borderId="33" xfId="0" applyNumberFormat="1" applyBorder="1" applyAlignment="1">
      <alignment horizontal="center"/>
    </xf>
    <xf numFmtId="0" fontId="3" fillId="6" borderId="53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0" fontId="3" fillId="6" borderId="53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0" fontId="3" fillId="6" borderId="55" xfId="0" applyFont="1" applyFill="1" applyBorder="1" applyAlignment="1">
      <alignment horizontal="center"/>
    </xf>
    <xf numFmtId="0" fontId="3" fillId="6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2" fontId="3" fillId="2" borderId="18" xfId="0" applyNumberFormat="1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3" fillId="6" borderId="59" xfId="0" applyFont="1" applyFill="1" applyBorder="1" applyAlignment="1">
      <alignment horizontal="center"/>
    </xf>
    <xf numFmtId="0" fontId="3" fillId="6" borderId="56" xfId="0" applyFont="1" applyFill="1" applyBorder="1" applyAlignment="1">
      <alignment horizontal="center"/>
    </xf>
    <xf numFmtId="0" fontId="3" fillId="6" borderId="60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176" fontId="0" fillId="0" borderId="27" xfId="0" applyNumberFormat="1" applyBorder="1"/>
    <xf numFmtId="176" fontId="0" fillId="0" borderId="31" xfId="0" applyNumberFormat="1" applyBorder="1"/>
    <xf numFmtId="0" fontId="3" fillId="6" borderId="47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 vertical="center" wrapText="1"/>
    </xf>
    <xf numFmtId="2" fontId="0" fillId="7" borderId="17" xfId="0" applyNumberFormat="1" applyFill="1" applyBorder="1" applyAlignment="1">
      <alignment horizontal="center"/>
    </xf>
    <xf numFmtId="2" fontId="0" fillId="7" borderId="2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0" fontId="0" fillId="2" borderId="2" xfId="0" applyFill="1" applyBorder="1"/>
    <xf numFmtId="2" fontId="0" fillId="7" borderId="35" xfId="0" applyNumberFormat="1" applyFill="1" applyBorder="1" applyAlignment="1">
      <alignment horizontal="center"/>
    </xf>
    <xf numFmtId="2" fontId="0" fillId="7" borderId="19" xfId="0" applyNumberFormat="1" applyFill="1" applyBorder="1" applyAlignment="1">
      <alignment horizontal="center"/>
    </xf>
    <xf numFmtId="2" fontId="0" fillId="7" borderId="37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3" fillId="6" borderId="53" xfId="0" applyFont="1" applyFill="1" applyBorder="1" applyAlignment="1"/>
    <xf numFmtId="0" fontId="0" fillId="0" borderId="0" xfId="0" quotePrefix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2" fontId="3" fillId="2" borderId="35" xfId="0" applyNumberFormat="1" applyFont="1" applyFill="1" applyBorder="1" applyAlignment="1">
      <alignment horizontal="center"/>
    </xf>
    <xf numFmtId="176" fontId="3" fillId="3" borderId="29" xfId="0" applyNumberFormat="1" applyFont="1" applyFill="1" applyBorder="1"/>
    <xf numFmtId="2" fontId="3" fillId="3" borderId="17" xfId="0" applyNumberFormat="1" applyFont="1" applyFill="1" applyBorder="1" applyAlignment="1">
      <alignment horizontal="center"/>
    </xf>
    <xf numFmtId="2" fontId="3" fillId="3" borderId="19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1" fontId="3" fillId="3" borderId="28" xfId="0" applyNumberFormat="1" applyFont="1" applyFill="1" applyBorder="1"/>
    <xf numFmtId="0" fontId="3" fillId="6" borderId="61" xfId="0" applyFont="1" applyFill="1" applyBorder="1" applyAlignment="1">
      <alignment horizontal="center"/>
    </xf>
    <xf numFmtId="0" fontId="3" fillId="6" borderId="62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6" borderId="63" xfId="0" applyFont="1" applyFill="1" applyBorder="1" applyAlignment="1">
      <alignment horizontal="center"/>
    </xf>
    <xf numFmtId="0" fontId="3" fillId="6" borderId="52" xfId="0" applyFont="1" applyFill="1" applyBorder="1" applyAlignment="1">
      <alignment horizontal="center"/>
    </xf>
    <xf numFmtId="176" fontId="0" fillId="0" borderId="25" xfId="0" applyNumberFormat="1" applyBorder="1"/>
    <xf numFmtId="0" fontId="0" fillId="0" borderId="19" xfId="0" applyFill="1" applyBorder="1"/>
    <xf numFmtId="0" fontId="0" fillId="0" borderId="8" xfId="0" applyFill="1" applyBorder="1"/>
    <xf numFmtId="176" fontId="0" fillId="0" borderId="12" xfId="0" applyNumberFormat="1" applyFill="1" applyBorder="1"/>
    <xf numFmtId="176" fontId="0" fillId="0" borderId="7" xfId="0" applyNumberFormat="1" applyFill="1" applyBorder="1"/>
    <xf numFmtId="0" fontId="4" fillId="0" borderId="4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76" fontId="4" fillId="0" borderId="29" xfId="0" applyNumberFormat="1" applyFont="1" applyBorder="1"/>
    <xf numFmtId="0" fontId="4" fillId="0" borderId="15" xfId="0" applyFon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0" fontId="3" fillId="6" borderId="46" xfId="0" applyFont="1" applyFill="1" applyBorder="1" applyAlignment="1">
      <alignment horizontal="center"/>
    </xf>
    <xf numFmtId="0" fontId="3" fillId="6" borderId="57" xfId="0" applyFont="1" applyFill="1" applyBorder="1" applyAlignment="1">
      <alignment horizontal="center"/>
    </xf>
    <xf numFmtId="0" fontId="3" fillId="6" borderId="45" xfId="0" applyFont="1" applyFill="1" applyBorder="1" applyAlignment="1">
      <alignment horizontal="center"/>
    </xf>
    <xf numFmtId="176" fontId="4" fillId="0" borderId="31" xfId="0" applyNumberFormat="1" applyFont="1" applyBorder="1"/>
    <xf numFmtId="176" fontId="0" fillId="0" borderId="14" xfId="0" applyNumberFormat="1" applyFill="1" applyBorder="1"/>
    <xf numFmtId="2" fontId="4" fillId="0" borderId="35" xfId="0" applyNumberFormat="1" applyFont="1" applyBorder="1" applyAlignment="1">
      <alignment horizontal="center"/>
    </xf>
    <xf numFmtId="1" fontId="3" fillId="3" borderId="21" xfId="0" applyNumberFormat="1" applyFont="1" applyFill="1" applyBorder="1"/>
    <xf numFmtId="0" fontId="3" fillId="6" borderId="61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64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6" borderId="65" xfId="0" applyFont="1" applyFill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0" fillId="0" borderId="16" xfId="0" applyBorder="1"/>
    <xf numFmtId="0" fontId="3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50" xfId="0" applyFont="1" applyBorder="1"/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3" borderId="17" xfId="0" applyFill="1" applyBorder="1"/>
    <xf numFmtId="176" fontId="0" fillId="3" borderId="20" xfId="0" applyNumberFormat="1" applyFill="1" applyBorder="1"/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0" fillId="0" borderId="17" xfId="0" applyFill="1" applyBorder="1"/>
    <xf numFmtId="176" fontId="0" fillId="0" borderId="20" xfId="0" applyNumberFormat="1" applyFill="1" applyBorder="1"/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6" borderId="4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9" fontId="0" fillId="0" borderId="0" xfId="0" applyNumberFormat="1"/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669B-C29A-4E1F-A278-B86E63B41E45}">
  <dimension ref="B3:Z183"/>
  <sheetViews>
    <sheetView topLeftCell="A77" zoomScale="70" zoomScaleNormal="70" workbookViewId="0">
      <selection activeCell="M84" sqref="M84:N84"/>
    </sheetView>
  </sheetViews>
  <sheetFormatPr defaultRowHeight="17.399999999999999" x14ac:dyDescent="0.4"/>
  <cols>
    <col min="1" max="3" width="4.69921875" customWidth="1"/>
    <col min="4" max="4" width="9.69921875" customWidth="1"/>
    <col min="5" max="5" width="10.19921875" bestFit="1" customWidth="1"/>
    <col min="6" max="12" width="7.69921875" customWidth="1"/>
    <col min="13" max="13" width="8.5" customWidth="1"/>
    <col min="14" max="14" width="5.69921875" bestFit="1" customWidth="1"/>
    <col min="15" max="16" width="7.69921875" customWidth="1"/>
    <col min="17" max="17" width="12.19921875" bestFit="1" customWidth="1"/>
    <col min="18" max="20" width="7.69921875" customWidth="1"/>
    <col min="21" max="21" width="27" bestFit="1" customWidth="1"/>
    <col min="22" max="22" width="15" bestFit="1" customWidth="1"/>
    <col min="23" max="23" width="12.19921875" bestFit="1" customWidth="1"/>
    <col min="24" max="24" width="7.69921875" customWidth="1"/>
  </cols>
  <sheetData>
    <row r="3" spans="2:10" x14ac:dyDescent="0.4">
      <c r="B3" s="2" t="s">
        <v>10</v>
      </c>
      <c r="C3" s="2"/>
    </row>
    <row r="4" spans="2:10" x14ac:dyDescent="0.4">
      <c r="B4" s="2"/>
      <c r="C4" s="2" t="s">
        <v>11</v>
      </c>
    </row>
    <row r="5" spans="2:10" x14ac:dyDescent="0.4">
      <c r="B5" s="2"/>
      <c r="C5" s="2" t="s">
        <v>12</v>
      </c>
    </row>
    <row r="6" spans="2:10" x14ac:dyDescent="0.4">
      <c r="B6" s="2"/>
      <c r="C6" s="3" t="s">
        <v>13</v>
      </c>
    </row>
    <row r="7" spans="2:10" x14ac:dyDescent="0.4">
      <c r="B7" s="2"/>
      <c r="C7" s="3"/>
      <c r="D7" s="2" t="s">
        <v>90</v>
      </c>
    </row>
    <row r="8" spans="2:10" ht="18" thickBot="1" x14ac:dyDescent="0.45">
      <c r="B8" s="2"/>
      <c r="C8" s="3"/>
      <c r="D8" s="2" t="s">
        <v>92</v>
      </c>
    </row>
    <row r="9" spans="2:10" x14ac:dyDescent="0.4">
      <c r="B9" s="2"/>
      <c r="C9" s="3"/>
      <c r="D9" s="126" t="s">
        <v>68</v>
      </c>
      <c r="E9" s="127" t="s">
        <v>69</v>
      </c>
      <c r="F9" s="128" t="s">
        <v>70</v>
      </c>
    </row>
    <row r="10" spans="2:10" ht="18" thickBot="1" x14ac:dyDescent="0.45">
      <c r="B10" s="2"/>
      <c r="C10" s="3"/>
      <c r="D10" s="165">
        <v>48</v>
      </c>
      <c r="E10" s="58">
        <v>40</v>
      </c>
      <c r="F10" s="26">
        <v>56</v>
      </c>
      <c r="G10" s="115"/>
      <c r="H10" s="115"/>
    </row>
    <row r="11" spans="2:10" ht="18" thickBot="1" x14ac:dyDescent="0.45">
      <c r="B11" s="2"/>
      <c r="C11" s="3"/>
    </row>
    <row r="12" spans="2:10" ht="18" thickBot="1" x14ac:dyDescent="0.45">
      <c r="B12" s="2"/>
      <c r="C12" s="3"/>
      <c r="D12" s="131" t="s">
        <v>65</v>
      </c>
      <c r="E12" s="136"/>
      <c r="F12" s="131" t="s">
        <v>66</v>
      </c>
      <c r="G12" s="132"/>
      <c r="H12" s="132"/>
      <c r="I12" s="144"/>
      <c r="J12" s="140" t="s">
        <v>67</v>
      </c>
    </row>
    <row r="13" spans="2:10" x14ac:dyDescent="0.4">
      <c r="D13" s="126" t="s">
        <v>27</v>
      </c>
      <c r="E13" s="183">
        <v>24</v>
      </c>
      <c r="F13" s="126" t="s">
        <v>62</v>
      </c>
      <c r="G13" s="104">
        <v>4.7</v>
      </c>
      <c r="H13" s="126" t="s">
        <v>39</v>
      </c>
      <c r="I13" s="27">
        <v>2.7</v>
      </c>
      <c r="J13" s="145" t="s">
        <v>17</v>
      </c>
    </row>
    <row r="14" spans="2:10" ht="18" thickBot="1" x14ac:dyDescent="0.45">
      <c r="D14" s="7" t="s">
        <v>28</v>
      </c>
      <c r="E14" s="61">
        <v>4.99</v>
      </c>
      <c r="F14" s="7" t="s">
        <v>42</v>
      </c>
      <c r="G14" s="61">
        <v>4.7</v>
      </c>
      <c r="H14" s="7" t="s">
        <v>3</v>
      </c>
      <c r="I14" s="43">
        <v>3</v>
      </c>
      <c r="J14" s="146" t="s">
        <v>17</v>
      </c>
    </row>
    <row r="15" spans="2:10" ht="18" thickBot="1" x14ac:dyDescent="0.45">
      <c r="D15" s="157" t="s">
        <v>60</v>
      </c>
      <c r="E15" s="158" t="s">
        <v>61</v>
      </c>
      <c r="F15" s="159" t="s">
        <v>64</v>
      </c>
      <c r="G15" s="160"/>
      <c r="H15" s="159" t="s">
        <v>63</v>
      </c>
      <c r="I15" s="161"/>
      <c r="J15" s="162" t="s">
        <v>15</v>
      </c>
    </row>
    <row r="16" spans="2:10" x14ac:dyDescent="0.4">
      <c r="D16" s="13">
        <v>0</v>
      </c>
      <c r="E16" s="27">
        <f>$D16*E$14/(E$13+E$14)</f>
        <v>0</v>
      </c>
      <c r="F16" s="28">
        <f t="shared" ref="F16:F28" si="0">E16*G$14/(G$13+G$14)</f>
        <v>0</v>
      </c>
      <c r="G16" s="30"/>
      <c r="H16" s="28">
        <f t="shared" ref="H16:H28" si="1">F16*I$14/(I$13+I$14)</f>
        <v>0</v>
      </c>
      <c r="I16" s="30"/>
      <c r="J16" s="31">
        <f>H16*4095/3.3</f>
        <v>0</v>
      </c>
    </row>
    <row r="17" spans="4:26" x14ac:dyDescent="0.4">
      <c r="D17" s="21">
        <v>4</v>
      </c>
      <c r="E17" s="32">
        <f>$D17*E$14/(E$13+E$14)</f>
        <v>0.68851328044153159</v>
      </c>
      <c r="F17" s="33">
        <f t="shared" si="0"/>
        <v>0.3442566402207658</v>
      </c>
      <c r="G17" s="35"/>
      <c r="H17" s="33">
        <f t="shared" si="1"/>
        <v>0.18118770537935042</v>
      </c>
      <c r="I17" s="35"/>
      <c r="J17" s="36">
        <f t="shared" ref="J17:J30" si="2">H17*4095/3.3</f>
        <v>224.83747076619395</v>
      </c>
    </row>
    <row r="18" spans="4:26" ht="18" thickBot="1" x14ac:dyDescent="0.45">
      <c r="D18" s="21">
        <v>8</v>
      </c>
      <c r="E18" s="32">
        <f>$D18*E$14/(E$13+E$14)</f>
        <v>1.3770265608830632</v>
      </c>
      <c r="F18" s="33">
        <f t="shared" si="0"/>
        <v>0.68851328044153159</v>
      </c>
      <c r="G18" s="35"/>
      <c r="H18" s="33">
        <f t="shared" si="1"/>
        <v>0.36237541075870083</v>
      </c>
      <c r="I18" s="35"/>
      <c r="J18" s="36">
        <f t="shared" si="2"/>
        <v>449.67494153238789</v>
      </c>
    </row>
    <row r="19" spans="4:26" ht="18" thickBot="1" x14ac:dyDescent="0.45">
      <c r="D19" s="21">
        <v>12</v>
      </c>
      <c r="E19" s="32">
        <f>$D19*E$14/(E$13+E$14)</f>
        <v>2.0655398413245947</v>
      </c>
      <c r="F19" s="33">
        <f t="shared" si="0"/>
        <v>1.0327699206622973</v>
      </c>
      <c r="G19" s="35"/>
      <c r="H19" s="33">
        <f t="shared" si="1"/>
        <v>0.54356311613805119</v>
      </c>
      <c r="I19" s="35"/>
      <c r="J19" s="36">
        <f t="shared" si="2"/>
        <v>674.51241229858169</v>
      </c>
      <c r="X19" t="s">
        <v>89</v>
      </c>
      <c r="Y19" s="162" t="s">
        <v>15</v>
      </c>
    </row>
    <row r="20" spans="4:26" ht="18" thickBot="1" x14ac:dyDescent="0.45">
      <c r="D20" s="21">
        <v>16</v>
      </c>
      <c r="E20" s="32">
        <f>$D20*E$14/(E$13+E$14)</f>
        <v>2.7540531217661264</v>
      </c>
      <c r="F20" s="33">
        <f t="shared" si="0"/>
        <v>1.3770265608830632</v>
      </c>
      <c r="G20" s="35"/>
      <c r="H20" s="33">
        <f t="shared" si="1"/>
        <v>0.72475082151740167</v>
      </c>
      <c r="I20" s="35"/>
      <c r="J20" s="36">
        <f t="shared" si="2"/>
        <v>899.34988306477578</v>
      </c>
      <c r="U20" t="s">
        <v>95</v>
      </c>
      <c r="V20" s="189" t="s">
        <v>91</v>
      </c>
      <c r="W20" s="188" t="s">
        <v>63</v>
      </c>
      <c r="X20">
        <v>1.81</v>
      </c>
      <c r="Y20">
        <v>2248</v>
      </c>
      <c r="Z20" t="s">
        <v>96</v>
      </c>
    </row>
    <row r="21" spans="4:26" x14ac:dyDescent="0.4">
      <c r="D21" s="21">
        <v>20</v>
      </c>
      <c r="E21" s="32">
        <f>$D21*E$14/(E$13+E$14)</f>
        <v>3.4425664022076581</v>
      </c>
      <c r="F21" s="33">
        <f t="shared" si="0"/>
        <v>1.721283201103829</v>
      </c>
      <c r="G21" s="35"/>
      <c r="H21" s="33">
        <f t="shared" si="1"/>
        <v>0.90593852689675203</v>
      </c>
      <c r="I21" s="35"/>
      <c r="J21" s="36">
        <f t="shared" si="2"/>
        <v>1124.1873538309696</v>
      </c>
      <c r="U21" t="s">
        <v>94</v>
      </c>
      <c r="V21" s="189" t="s">
        <v>93</v>
      </c>
      <c r="W21" s="188" t="s">
        <v>63</v>
      </c>
      <c r="X21">
        <v>2.54</v>
      </c>
      <c r="Y21">
        <v>3148</v>
      </c>
    </row>
    <row r="22" spans="4:26" x14ac:dyDescent="0.4">
      <c r="D22" s="21">
        <v>24</v>
      </c>
      <c r="E22" s="32">
        <f>$D22*E$14/(E$13+E$14)</f>
        <v>4.1310796826491893</v>
      </c>
      <c r="F22" s="33">
        <f t="shared" si="0"/>
        <v>2.0655398413245947</v>
      </c>
      <c r="G22" s="35"/>
      <c r="H22" s="33">
        <f t="shared" si="1"/>
        <v>1.0871262322761024</v>
      </c>
      <c r="I22" s="35"/>
      <c r="J22" s="36">
        <f t="shared" si="2"/>
        <v>1349.0248245971634</v>
      </c>
    </row>
    <row r="23" spans="4:26" x14ac:dyDescent="0.4">
      <c r="D23" s="21">
        <v>28</v>
      </c>
      <c r="E23" s="32">
        <f>$D23*E$14/(E$13+E$14)</f>
        <v>4.8195929630907202</v>
      </c>
      <c r="F23" s="33">
        <f t="shared" si="0"/>
        <v>2.4097964815453601</v>
      </c>
      <c r="G23" s="35"/>
      <c r="H23" s="33">
        <f t="shared" si="1"/>
        <v>1.2683139376554526</v>
      </c>
      <c r="I23" s="35"/>
      <c r="J23" s="36">
        <f t="shared" si="2"/>
        <v>1573.8622953633571</v>
      </c>
    </row>
    <row r="24" spans="4:26" x14ac:dyDescent="0.4">
      <c r="D24" s="21">
        <v>32</v>
      </c>
      <c r="E24" s="32">
        <f>$D24*E$14/(E$13+E$14)</f>
        <v>5.5081062435322528</v>
      </c>
      <c r="F24" s="33">
        <f t="shared" si="0"/>
        <v>2.7540531217661264</v>
      </c>
      <c r="G24" s="35"/>
      <c r="H24" s="33">
        <f t="shared" si="1"/>
        <v>1.4495016430348033</v>
      </c>
      <c r="I24" s="35"/>
      <c r="J24" s="36">
        <f t="shared" si="2"/>
        <v>1798.6997661295516</v>
      </c>
    </row>
    <row r="25" spans="4:26" x14ac:dyDescent="0.4">
      <c r="D25" s="21">
        <v>36</v>
      </c>
      <c r="E25" s="32">
        <f>$D25*E$14/(E$13+E$14)</f>
        <v>6.1966195239737845</v>
      </c>
      <c r="F25" s="33">
        <f t="shared" si="0"/>
        <v>3.0983097619868922</v>
      </c>
      <c r="G25" s="35"/>
      <c r="H25" s="33">
        <f t="shared" si="1"/>
        <v>1.6306893484141538</v>
      </c>
      <c r="I25" s="35"/>
      <c r="J25" s="36">
        <f t="shared" si="2"/>
        <v>2023.5372368957455</v>
      </c>
    </row>
    <row r="26" spans="4:26" x14ac:dyDescent="0.4">
      <c r="D26" s="42">
        <v>40</v>
      </c>
      <c r="E26" s="38">
        <f>$D26*E$14/(E$13+E$14)</f>
        <v>6.8851328044153162</v>
      </c>
      <c r="F26" s="73">
        <f t="shared" si="0"/>
        <v>3.4425664022076581</v>
      </c>
      <c r="G26" s="75"/>
      <c r="H26" s="73">
        <f t="shared" si="1"/>
        <v>1.8118770537935041</v>
      </c>
      <c r="I26" s="75"/>
      <c r="J26" s="78">
        <f t="shared" si="2"/>
        <v>2248.3747076619393</v>
      </c>
    </row>
    <row r="27" spans="4:26" x14ac:dyDescent="0.4">
      <c r="D27" s="42">
        <v>44</v>
      </c>
      <c r="E27" s="38">
        <f>$D27*E$14/(E$13+E$14)</f>
        <v>7.573646084856847</v>
      </c>
      <c r="F27" s="73">
        <f t="shared" si="0"/>
        <v>3.786823042428423</v>
      </c>
      <c r="G27" s="75"/>
      <c r="H27" s="73">
        <f t="shared" si="1"/>
        <v>1.9930647591728541</v>
      </c>
      <c r="I27" s="75"/>
      <c r="J27" s="78">
        <f t="shared" si="2"/>
        <v>2473.2121784281326</v>
      </c>
    </row>
    <row r="28" spans="4:26" x14ac:dyDescent="0.4">
      <c r="D28" s="37">
        <v>48</v>
      </c>
      <c r="E28" s="163">
        <f>$D28*E$14/(E$13+E$14)</f>
        <v>8.2621593652983787</v>
      </c>
      <c r="F28" s="39">
        <f t="shared" si="0"/>
        <v>4.1310796826491893</v>
      </c>
      <c r="G28" s="41"/>
      <c r="H28" s="39">
        <f t="shared" si="1"/>
        <v>2.1742524645522048</v>
      </c>
      <c r="I28" s="41"/>
      <c r="J28" s="164">
        <f>H28*4095/3.3</f>
        <v>2698.0496491943268</v>
      </c>
    </row>
    <row r="29" spans="4:26" x14ac:dyDescent="0.4">
      <c r="D29" s="42">
        <v>52</v>
      </c>
      <c r="E29" s="38">
        <f>$D29*E$14/(E$13+E$14)</f>
        <v>8.9506726457399104</v>
      </c>
      <c r="F29" s="73">
        <f>E29*G$14/(G$13+G$14)</f>
        <v>4.4753363228699552</v>
      </c>
      <c r="G29" s="75"/>
      <c r="H29" s="73">
        <f>F29*I$14/(I$13+I$14)</f>
        <v>2.3554401699315552</v>
      </c>
      <c r="I29" s="75"/>
      <c r="J29" s="78">
        <f t="shared" si="2"/>
        <v>2922.887119960521</v>
      </c>
    </row>
    <row r="30" spans="4:26" x14ac:dyDescent="0.4">
      <c r="D30" s="42">
        <v>56</v>
      </c>
      <c r="E30" s="38">
        <f>$D30*E$14/(E$13+E$14)</f>
        <v>9.6391859261814403</v>
      </c>
      <c r="F30" s="73">
        <f>E30*G$14/(G$13+G$14)</f>
        <v>4.8195929630907202</v>
      </c>
      <c r="G30" s="75"/>
      <c r="H30" s="73">
        <f>F30*I$14/(I$13+I$14)</f>
        <v>2.5366278753109053</v>
      </c>
      <c r="I30" s="75"/>
      <c r="J30" s="78">
        <f t="shared" si="2"/>
        <v>3147.7245907267143</v>
      </c>
    </row>
    <row r="31" spans="4:26" x14ac:dyDescent="0.4">
      <c r="D31" s="21">
        <v>60</v>
      </c>
      <c r="E31" s="32">
        <f>$D31*E$14/(E$13+E$14)</f>
        <v>10.327699206622974</v>
      </c>
      <c r="F31" s="179">
        <f>E31*G$14/(G$13+G$14)</f>
        <v>5.1638496033114869</v>
      </c>
      <c r="G31" s="180"/>
      <c r="H31" s="33">
        <f>F31*I$14/(I$13+I$14)</f>
        <v>2.7178155806902562</v>
      </c>
      <c r="I31" s="35"/>
      <c r="J31" s="36">
        <f t="shared" ref="J31" si="3">H31*4095/3.3</f>
        <v>3372.5620614929089</v>
      </c>
    </row>
    <row r="32" spans="4:26" x14ac:dyDescent="0.4">
      <c r="D32" s="21">
        <v>64</v>
      </c>
      <c r="E32" s="32">
        <f>$D32*E$14/(E$13+E$14)</f>
        <v>11.016212487064506</v>
      </c>
      <c r="F32" s="179">
        <f>E32*G$14/(G$13+G$14)</f>
        <v>5.5081062435322528</v>
      </c>
      <c r="G32" s="180"/>
      <c r="H32" s="33">
        <f>F32*I$14/(I$13+I$14)</f>
        <v>2.8990032860696067</v>
      </c>
      <c r="I32" s="35"/>
      <c r="J32" s="36">
        <f t="shared" ref="J32:J33" si="4">H32*4095/3.3</f>
        <v>3597.3995322591031</v>
      </c>
    </row>
    <row r="33" spans="3:10" ht="18" thickBot="1" x14ac:dyDescent="0.45">
      <c r="D33" s="25">
        <v>68</v>
      </c>
      <c r="E33" s="43">
        <f>$D33*E$14/(E$13+E$14)</f>
        <v>11.704725767506035</v>
      </c>
      <c r="F33" s="181">
        <f>E33*G$14/(G$13+G$14)</f>
        <v>5.8523628837530177</v>
      </c>
      <c r="G33" s="182"/>
      <c r="H33" s="44">
        <f>F33*I$14/(I$13+I$14)</f>
        <v>3.0801909914489567</v>
      </c>
      <c r="I33" s="46"/>
      <c r="J33" s="47">
        <f t="shared" si="4"/>
        <v>3822.2370030252964</v>
      </c>
    </row>
    <row r="34" spans="3:10" x14ac:dyDescent="0.4">
      <c r="D34" s="152"/>
      <c r="E34" s="153"/>
      <c r="F34" s="154"/>
      <c r="G34" s="154"/>
      <c r="H34" s="154"/>
      <c r="I34" s="154"/>
      <c r="J34" s="155"/>
    </row>
    <row r="35" spans="3:10" x14ac:dyDescent="0.4">
      <c r="C35" s="3" t="s">
        <v>20</v>
      </c>
    </row>
    <row r="36" spans="3:10" ht="18" thickBot="1" x14ac:dyDescent="0.45">
      <c r="D36" s="2" t="s">
        <v>78</v>
      </c>
    </row>
    <row r="37" spans="3:10" ht="18" thickBot="1" x14ac:dyDescent="0.45">
      <c r="D37" s="131" t="s">
        <v>65</v>
      </c>
      <c r="E37" s="136"/>
      <c r="F37" s="131" t="s">
        <v>66</v>
      </c>
      <c r="G37" s="132"/>
      <c r="H37" s="132"/>
      <c r="I37" s="144"/>
      <c r="J37" s="140" t="s">
        <v>67</v>
      </c>
    </row>
    <row r="38" spans="3:10" x14ac:dyDescent="0.4">
      <c r="D38" s="15" t="s">
        <v>26</v>
      </c>
      <c r="E38" s="20">
        <v>24</v>
      </c>
      <c r="F38" s="15" t="s">
        <v>74</v>
      </c>
      <c r="G38" s="16">
        <v>4.7</v>
      </c>
      <c r="H38" s="126" t="s">
        <v>76</v>
      </c>
      <c r="I38" s="27">
        <v>2.7</v>
      </c>
      <c r="J38" s="210" t="s">
        <v>17</v>
      </c>
    </row>
    <row r="39" spans="3:10" ht="18" thickBot="1" x14ac:dyDescent="0.45">
      <c r="D39" s="22" t="s">
        <v>41</v>
      </c>
      <c r="E39" s="23">
        <v>4.99</v>
      </c>
      <c r="F39" s="22" t="s">
        <v>75</v>
      </c>
      <c r="G39" s="23">
        <v>4.7</v>
      </c>
      <c r="H39" s="22" t="s">
        <v>77</v>
      </c>
      <c r="I39" s="205">
        <v>3</v>
      </c>
      <c r="J39" s="211" t="s">
        <v>17</v>
      </c>
    </row>
    <row r="40" spans="3:10" ht="18" thickBot="1" x14ac:dyDescent="0.45">
      <c r="D40" s="134" t="s">
        <v>72</v>
      </c>
      <c r="E40" s="137" t="s">
        <v>71</v>
      </c>
      <c r="F40" s="131" t="s">
        <v>64</v>
      </c>
      <c r="G40" s="136"/>
      <c r="H40" s="131" t="s">
        <v>73</v>
      </c>
      <c r="I40" s="144"/>
      <c r="J40" s="140" t="s">
        <v>15</v>
      </c>
    </row>
    <row r="41" spans="3:10" x14ac:dyDescent="0.4">
      <c r="D41" s="13">
        <v>0</v>
      </c>
      <c r="E41" s="27">
        <f>$D41*E$39/(E$38+E$39)</f>
        <v>0</v>
      </c>
      <c r="F41" s="64">
        <f>E41*G$39/(G$38+G$39)</f>
        <v>0</v>
      </c>
      <c r="G41" s="68"/>
      <c r="H41" s="64">
        <f>F41*I$39/(I$38+I$39)</f>
        <v>0</v>
      </c>
      <c r="I41" s="66"/>
      <c r="J41" s="166">
        <f>H41*4095/3.3</f>
        <v>0</v>
      </c>
    </row>
    <row r="42" spans="3:10" x14ac:dyDescent="0.4">
      <c r="D42" s="21">
        <v>4</v>
      </c>
      <c r="E42" s="32">
        <f>$D42*E$39/(E$38+E$39)</f>
        <v>0.68851328044153159</v>
      </c>
      <c r="F42" s="33">
        <f>E42*G$39/(G$38+G$39)</f>
        <v>0.3442566402207658</v>
      </c>
      <c r="G42" s="72"/>
      <c r="H42" s="33">
        <f>F42*I$39/(I$38+I$39)</f>
        <v>0.18118770537935042</v>
      </c>
      <c r="I42" s="35"/>
      <c r="J42" s="142">
        <f>H42*4095/3.3</f>
        <v>224.83747076619395</v>
      </c>
    </row>
    <row r="43" spans="3:10" x14ac:dyDescent="0.4">
      <c r="D43" s="21">
        <v>8</v>
      </c>
      <c r="E43" s="32">
        <f>$D43*E$39/(E$38+E$39)</f>
        <v>1.3770265608830632</v>
      </c>
      <c r="F43" s="33">
        <f>E43*G$39/(G$38+G$39)</f>
        <v>0.68851328044153159</v>
      </c>
      <c r="G43" s="72"/>
      <c r="H43" s="33">
        <f>F43*I$39/(I$38+I$39)</f>
        <v>0.36237541075870083</v>
      </c>
      <c r="I43" s="35"/>
      <c r="J43" s="142">
        <f t="shared" ref="J43:J55" si="5">H43*4095/3.3</f>
        <v>449.67494153238789</v>
      </c>
    </row>
    <row r="44" spans="3:10" x14ac:dyDescent="0.4">
      <c r="D44" s="21">
        <v>12</v>
      </c>
      <c r="E44" s="32">
        <f>$D44*E$39/(E$38+E$39)</f>
        <v>2.0655398413245947</v>
      </c>
      <c r="F44" s="33">
        <f>E44*G$39/(G$38+G$39)</f>
        <v>1.0327699206622973</v>
      </c>
      <c r="G44" s="72"/>
      <c r="H44" s="33">
        <f>F44*I$39/(I$38+I$39)</f>
        <v>0.54356311613805119</v>
      </c>
      <c r="I44" s="35"/>
      <c r="J44" s="142">
        <f t="shared" si="5"/>
        <v>674.51241229858169</v>
      </c>
    </row>
    <row r="45" spans="3:10" x14ac:dyDescent="0.4">
      <c r="D45" s="21">
        <v>16</v>
      </c>
      <c r="E45" s="32">
        <f>$D45*E$39/(E$38+E$39)</f>
        <v>2.7540531217661264</v>
      </c>
      <c r="F45" s="33">
        <f>E45*G$39/(G$38+G$39)</f>
        <v>1.3770265608830632</v>
      </c>
      <c r="G45" s="72"/>
      <c r="H45" s="33">
        <f>F45*I$39/(I$38+I$39)</f>
        <v>0.72475082151740167</v>
      </c>
      <c r="I45" s="35"/>
      <c r="J45" s="142">
        <f t="shared" si="5"/>
        <v>899.34988306477578</v>
      </c>
    </row>
    <row r="46" spans="3:10" x14ac:dyDescent="0.4">
      <c r="D46" s="21">
        <v>20</v>
      </c>
      <c r="E46" s="32">
        <f>$D46*E$39/(E$38+E$39)</f>
        <v>3.4425664022076581</v>
      </c>
      <c r="F46" s="33">
        <f>E46*G$39/(G$38+G$39)</f>
        <v>1.721283201103829</v>
      </c>
      <c r="G46" s="72"/>
      <c r="H46" s="33">
        <f>F46*I$39/(I$38+I$39)</f>
        <v>0.90593852689675203</v>
      </c>
      <c r="I46" s="35"/>
      <c r="J46" s="142">
        <f t="shared" si="5"/>
        <v>1124.1873538309696</v>
      </c>
    </row>
    <row r="47" spans="3:10" x14ac:dyDescent="0.4">
      <c r="D47" s="21">
        <v>24</v>
      </c>
      <c r="E47" s="32">
        <f>$D47*E$39/(E$38+E$39)</f>
        <v>4.1310796826491893</v>
      </c>
      <c r="F47" s="33">
        <f>E47*G$39/(G$38+G$39)</f>
        <v>2.0655398413245947</v>
      </c>
      <c r="G47" s="72"/>
      <c r="H47" s="33">
        <f>F47*I$39/(I$38+I$39)</f>
        <v>1.0871262322761024</v>
      </c>
      <c r="I47" s="35"/>
      <c r="J47" s="142">
        <f>H47*4095/3.3</f>
        <v>1349.0248245971634</v>
      </c>
    </row>
    <row r="48" spans="3:10" x14ac:dyDescent="0.4">
      <c r="D48" s="21">
        <v>28</v>
      </c>
      <c r="E48" s="32">
        <f>$D48*E$39/(E$38+E$39)</f>
        <v>4.8195929630907202</v>
      </c>
      <c r="F48" s="33">
        <f>E48*G$39/(G$38+G$39)</f>
        <v>2.4097964815453601</v>
      </c>
      <c r="G48" s="72"/>
      <c r="H48" s="33">
        <f>F48*I$39/(I$38+I$39)</f>
        <v>1.2683139376554526</v>
      </c>
      <c r="I48" s="35"/>
      <c r="J48" s="142">
        <f t="shared" si="5"/>
        <v>1573.8622953633571</v>
      </c>
    </row>
    <row r="49" spans="3:13" x14ac:dyDescent="0.4">
      <c r="D49" s="21">
        <v>32</v>
      </c>
      <c r="E49" s="32">
        <f>$D49*E$39/(E$38+E$39)</f>
        <v>5.5081062435322528</v>
      </c>
      <c r="F49" s="33">
        <f>E49*G$39/(G$38+G$39)</f>
        <v>2.7540531217661264</v>
      </c>
      <c r="G49" s="72"/>
      <c r="H49" s="33">
        <f>F49*I$39/(I$38+I$39)</f>
        <v>1.4495016430348033</v>
      </c>
      <c r="I49" s="35"/>
      <c r="J49" s="142">
        <f t="shared" si="5"/>
        <v>1798.6997661295516</v>
      </c>
    </row>
    <row r="50" spans="3:13" x14ac:dyDescent="0.4">
      <c r="D50" s="21">
        <v>36</v>
      </c>
      <c r="E50" s="32">
        <f>$D50*E$39/(E$38+E$39)</f>
        <v>6.1966195239737845</v>
      </c>
      <c r="F50" s="33">
        <f>E50*G$39/(G$38+G$39)</f>
        <v>3.0983097619868922</v>
      </c>
      <c r="G50" s="72"/>
      <c r="H50" s="33">
        <f>F50*I$39/(I$38+I$39)</f>
        <v>1.6306893484141538</v>
      </c>
      <c r="I50" s="35"/>
      <c r="J50" s="142">
        <f t="shared" si="5"/>
        <v>2023.5372368957455</v>
      </c>
    </row>
    <row r="51" spans="3:13" x14ac:dyDescent="0.4">
      <c r="D51" s="21">
        <v>40</v>
      </c>
      <c r="E51" s="32">
        <f>$D51*E$39/(E$38+E$39)</f>
        <v>6.8851328044153162</v>
      </c>
      <c r="F51" s="33">
        <f>E51*G$39/(G$38+G$39)</f>
        <v>3.4425664022076581</v>
      </c>
      <c r="G51" s="72"/>
      <c r="H51" s="33">
        <f>F51*I$39/(I$38+I$39)</f>
        <v>1.8118770537935041</v>
      </c>
      <c r="I51" s="35"/>
      <c r="J51" s="142">
        <f t="shared" si="5"/>
        <v>2248.3747076619393</v>
      </c>
    </row>
    <row r="52" spans="3:13" x14ac:dyDescent="0.4">
      <c r="D52" s="21">
        <v>44</v>
      </c>
      <c r="E52" s="32">
        <f>$D52*E$39/(E$38+E$39)</f>
        <v>7.573646084856847</v>
      </c>
      <c r="F52" s="33">
        <f>E52*G$39/(G$38+G$39)</f>
        <v>3.786823042428423</v>
      </c>
      <c r="G52" s="72"/>
      <c r="H52" s="33">
        <f>F52*I$39/(I$38+I$39)</f>
        <v>1.9930647591728541</v>
      </c>
      <c r="I52" s="35"/>
      <c r="J52" s="142">
        <f t="shared" si="5"/>
        <v>2473.2121784281326</v>
      </c>
    </row>
    <row r="53" spans="3:13" x14ac:dyDescent="0.4">
      <c r="D53" s="37">
        <v>48</v>
      </c>
      <c r="E53" s="163">
        <f>$D53*E$39/(E$38+E$39)</f>
        <v>8.2621593652983787</v>
      </c>
      <c r="F53" s="39">
        <f>E53*G$39/(G$38+G$39)</f>
        <v>4.1310796826491893</v>
      </c>
      <c r="G53" s="168"/>
      <c r="H53" s="39">
        <f>F53*I$39/(I$38+I$39)</f>
        <v>2.1742524645522048</v>
      </c>
      <c r="I53" s="41"/>
      <c r="J53" s="167">
        <f t="shared" si="5"/>
        <v>2698.0496491943268</v>
      </c>
    </row>
    <row r="54" spans="3:13" x14ac:dyDescent="0.4">
      <c r="D54" s="21">
        <v>52</v>
      </c>
      <c r="E54" s="32">
        <f>$D54*E$39/(E$38+E$39)</f>
        <v>8.9506726457399104</v>
      </c>
      <c r="F54" s="33">
        <f>E54*G$39/(G$38+G$39)</f>
        <v>4.4753363228699552</v>
      </c>
      <c r="G54" s="72"/>
      <c r="H54" s="33">
        <f>F54*I$39/(I$38+I$39)</f>
        <v>2.3554401699315552</v>
      </c>
      <c r="I54" s="35"/>
      <c r="J54" s="142">
        <f t="shared" si="5"/>
        <v>2922.887119960521</v>
      </c>
    </row>
    <row r="55" spans="3:13" ht="18" thickBot="1" x14ac:dyDescent="0.45">
      <c r="D55" s="25">
        <v>56</v>
      </c>
      <c r="E55" s="43">
        <f>$D55*E$39/(E$38+E$39)</f>
        <v>9.6391859261814403</v>
      </c>
      <c r="F55" s="44">
        <f>E55*G$39/(G$38+G$39)</f>
        <v>4.8195929630907202</v>
      </c>
      <c r="G55" s="80"/>
      <c r="H55" s="44">
        <f>F55*I$39/(I$38+I$39)</f>
        <v>2.5366278753109053</v>
      </c>
      <c r="I55" s="46"/>
      <c r="J55" s="143">
        <f t="shared" si="5"/>
        <v>3147.7245907267143</v>
      </c>
    </row>
    <row r="57" spans="3:13" x14ac:dyDescent="0.4">
      <c r="C57" s="2" t="s">
        <v>21</v>
      </c>
    </row>
    <row r="58" spans="3:13" x14ac:dyDescent="0.4">
      <c r="C58" s="2"/>
      <c r="D58" s="2" t="s">
        <v>127</v>
      </c>
    </row>
    <row r="59" spans="3:13" ht="18" thickBot="1" x14ac:dyDescent="0.45">
      <c r="C59" s="2"/>
      <c r="D59" s="2" t="s">
        <v>126</v>
      </c>
    </row>
    <row r="60" spans="3:13" ht="17.399999999999999" customHeight="1" thickBot="1" x14ac:dyDescent="0.45">
      <c r="C60" s="2"/>
      <c r="E60" s="169" t="s">
        <v>65</v>
      </c>
      <c r="F60" s="170"/>
      <c r="G60" s="170"/>
      <c r="H60" s="171"/>
      <c r="I60" s="131" t="s">
        <v>66</v>
      </c>
      <c r="J60" s="132"/>
      <c r="K60" s="132"/>
      <c r="L60" s="144"/>
      <c r="M60" s="140" t="s">
        <v>67</v>
      </c>
    </row>
    <row r="61" spans="3:13" x14ac:dyDescent="0.4">
      <c r="E61" s="15" t="s">
        <v>79</v>
      </c>
      <c r="F61" s="17">
        <v>0.47</v>
      </c>
      <c r="G61" s="18" t="s">
        <v>81</v>
      </c>
      <c r="H61" s="38">
        <v>40</v>
      </c>
      <c r="I61" s="55" t="s">
        <v>83</v>
      </c>
      <c r="J61" s="206">
        <v>4.7</v>
      </c>
      <c r="K61" s="18" t="s">
        <v>43</v>
      </c>
      <c r="L61" s="138">
        <v>2.7</v>
      </c>
      <c r="M61" s="210" t="s">
        <v>17</v>
      </c>
    </row>
    <row r="62" spans="3:13" ht="18" thickBot="1" x14ac:dyDescent="0.45">
      <c r="E62" s="7" t="s">
        <v>80</v>
      </c>
      <c r="F62" s="58">
        <v>10</v>
      </c>
      <c r="G62" s="59" t="s">
        <v>82</v>
      </c>
      <c r="H62" s="43">
        <v>10</v>
      </c>
      <c r="I62" s="60" t="s">
        <v>40</v>
      </c>
      <c r="J62" s="207">
        <v>4.7</v>
      </c>
      <c r="K62" s="59" t="s">
        <v>84</v>
      </c>
      <c r="L62" s="139">
        <v>3</v>
      </c>
      <c r="M62" s="211" t="s">
        <v>17</v>
      </c>
    </row>
    <row r="63" spans="3:13" ht="17.399999999999999" customHeight="1" thickBot="1" x14ac:dyDescent="0.45">
      <c r="D63" s="178" t="s">
        <v>22</v>
      </c>
      <c r="E63" s="131" t="s">
        <v>24</v>
      </c>
      <c r="F63" s="132"/>
      <c r="G63" s="132" t="s">
        <v>23</v>
      </c>
      <c r="H63" s="144"/>
      <c r="I63" s="172" t="s">
        <v>24</v>
      </c>
      <c r="J63" s="173"/>
      <c r="K63" s="173" t="s">
        <v>25</v>
      </c>
      <c r="L63" s="174"/>
      <c r="M63" s="177" t="s">
        <v>15</v>
      </c>
    </row>
    <row r="64" spans="3:13" x14ac:dyDescent="0.4">
      <c r="D64" s="175">
        <v>0</v>
      </c>
      <c r="E64" s="28">
        <f t="shared" ref="E64:E76" si="6">D64*F$62/(F$61+F$62)</f>
        <v>0</v>
      </c>
      <c r="F64" s="29"/>
      <c r="G64" s="29">
        <f t="shared" ref="G64:G76" si="7">E64*(1+H$61/H$62)</f>
        <v>0</v>
      </c>
      <c r="H64" s="30"/>
      <c r="I64" s="156">
        <f t="shared" ref="I64:I76" si="8">G64*J$62/(J$61+J$62)</f>
        <v>0</v>
      </c>
      <c r="J64" s="29"/>
      <c r="K64" s="29">
        <f t="shared" ref="K64:K76" si="9">I64*L$62/(L$61+L$62)</f>
        <v>0</v>
      </c>
      <c r="L64" s="147"/>
      <c r="M64" s="31">
        <f>K64*4096/3.3</f>
        <v>0</v>
      </c>
    </row>
    <row r="65" spans="3:13" x14ac:dyDescent="0.4">
      <c r="D65" s="70">
        <v>0.2</v>
      </c>
      <c r="E65" s="33">
        <f t="shared" si="6"/>
        <v>0.19102196752626552</v>
      </c>
      <c r="F65" s="34"/>
      <c r="G65" s="34">
        <f t="shared" si="7"/>
        <v>0.95510983763132762</v>
      </c>
      <c r="H65" s="35"/>
      <c r="I65" s="71">
        <f t="shared" si="8"/>
        <v>0.47755491881566381</v>
      </c>
      <c r="J65" s="34"/>
      <c r="K65" s="34">
        <f t="shared" si="9"/>
        <v>0.25134469411350724</v>
      </c>
      <c r="L65" s="72"/>
      <c r="M65" s="36">
        <f>K65*4096/3.3</f>
        <v>311.97208093603808</v>
      </c>
    </row>
    <row r="66" spans="3:13" x14ac:dyDescent="0.4">
      <c r="D66" s="70">
        <v>0.4</v>
      </c>
      <c r="E66" s="33">
        <f t="shared" si="6"/>
        <v>0.38204393505253104</v>
      </c>
      <c r="F66" s="34"/>
      <c r="G66" s="34">
        <f t="shared" si="7"/>
        <v>1.9102196752626552</v>
      </c>
      <c r="H66" s="35"/>
      <c r="I66" s="71">
        <f t="shared" si="8"/>
        <v>0.95510983763132762</v>
      </c>
      <c r="J66" s="34"/>
      <c r="K66" s="34">
        <f t="shared" si="9"/>
        <v>0.50268938822701448</v>
      </c>
      <c r="L66" s="72"/>
      <c r="M66" s="36">
        <f t="shared" ref="M66:M76" si="10">K66*4096/3.3</f>
        <v>623.94416187207617</v>
      </c>
    </row>
    <row r="67" spans="3:13" x14ac:dyDescent="0.4">
      <c r="D67" s="70">
        <v>0.6</v>
      </c>
      <c r="E67" s="33">
        <f t="shared" si="6"/>
        <v>0.57306590257879653</v>
      </c>
      <c r="F67" s="34"/>
      <c r="G67" s="34">
        <f t="shared" si="7"/>
        <v>2.8653295128939824</v>
      </c>
      <c r="H67" s="35"/>
      <c r="I67" s="71">
        <f t="shared" si="8"/>
        <v>1.4326647564469912</v>
      </c>
      <c r="J67" s="34"/>
      <c r="K67" s="34">
        <f t="shared" si="9"/>
        <v>0.75403408234052172</v>
      </c>
      <c r="L67" s="72"/>
      <c r="M67" s="36">
        <f t="shared" si="10"/>
        <v>935.91624280811425</v>
      </c>
    </row>
    <row r="68" spans="3:13" x14ac:dyDescent="0.4">
      <c r="D68" s="70">
        <v>0.8</v>
      </c>
      <c r="E68" s="33">
        <f t="shared" si="6"/>
        <v>0.76408787010506207</v>
      </c>
      <c r="F68" s="34"/>
      <c r="G68" s="34">
        <f t="shared" si="7"/>
        <v>3.8204393505253105</v>
      </c>
      <c r="H68" s="35"/>
      <c r="I68" s="71">
        <f t="shared" si="8"/>
        <v>1.9102196752626552</v>
      </c>
      <c r="J68" s="34"/>
      <c r="K68" s="34">
        <f t="shared" si="9"/>
        <v>1.005378776454029</v>
      </c>
      <c r="L68" s="72"/>
      <c r="M68" s="36">
        <f t="shared" si="10"/>
        <v>1247.8883237441523</v>
      </c>
    </row>
    <row r="69" spans="3:13" x14ac:dyDescent="0.4">
      <c r="D69" s="191">
        <v>1</v>
      </c>
      <c r="E69" s="39">
        <f t="shared" si="6"/>
        <v>0.95510983763132751</v>
      </c>
      <c r="F69" s="40"/>
      <c r="G69" s="40">
        <f t="shared" si="7"/>
        <v>4.7755491881566376</v>
      </c>
      <c r="H69" s="41"/>
      <c r="I69" s="192">
        <f t="shared" si="8"/>
        <v>2.3877745940783188</v>
      </c>
      <c r="J69" s="40"/>
      <c r="K69" s="40">
        <f t="shared" si="9"/>
        <v>1.2567234705675361</v>
      </c>
      <c r="L69" s="168"/>
      <c r="M69" s="164">
        <f t="shared" si="10"/>
        <v>1559.8604046801904</v>
      </c>
    </row>
    <row r="70" spans="3:13" x14ac:dyDescent="0.4">
      <c r="D70" s="70">
        <v>1.2</v>
      </c>
      <c r="E70" s="33">
        <f t="shared" si="6"/>
        <v>1.1461318051575931</v>
      </c>
      <c r="F70" s="34"/>
      <c r="G70" s="34">
        <f t="shared" si="7"/>
        <v>5.7306590257879648</v>
      </c>
      <c r="H70" s="35"/>
      <c r="I70" s="71">
        <f t="shared" si="8"/>
        <v>2.8653295128939824</v>
      </c>
      <c r="J70" s="34"/>
      <c r="K70" s="34">
        <f t="shared" si="9"/>
        <v>1.5080681646810434</v>
      </c>
      <c r="L70" s="72"/>
      <c r="M70" s="36">
        <f t="shared" si="10"/>
        <v>1871.8324856162285</v>
      </c>
    </row>
    <row r="71" spans="3:13" x14ac:dyDescent="0.4">
      <c r="D71" s="70">
        <v>1.4</v>
      </c>
      <c r="E71" s="33">
        <f t="shared" si="6"/>
        <v>1.3371537726838585</v>
      </c>
      <c r="F71" s="34"/>
      <c r="G71" s="34">
        <f t="shared" si="7"/>
        <v>6.6857688634192929</v>
      </c>
      <c r="H71" s="35"/>
      <c r="I71" s="71">
        <f t="shared" si="8"/>
        <v>3.3428844317096464</v>
      </c>
      <c r="J71" s="34"/>
      <c r="K71" s="34">
        <f t="shared" si="9"/>
        <v>1.7594128587945508</v>
      </c>
      <c r="L71" s="72"/>
      <c r="M71" s="36">
        <f t="shared" si="10"/>
        <v>2183.8045665522668</v>
      </c>
    </row>
    <row r="72" spans="3:13" x14ac:dyDescent="0.4">
      <c r="D72" s="193">
        <v>1.6</v>
      </c>
      <c r="E72" s="194">
        <f t="shared" si="6"/>
        <v>1.5281757402101241</v>
      </c>
      <c r="F72" s="195"/>
      <c r="G72" s="195">
        <f t="shared" si="7"/>
        <v>7.6408787010506209</v>
      </c>
      <c r="H72" s="196"/>
      <c r="I72" s="197">
        <f t="shared" si="8"/>
        <v>3.8204393505253105</v>
      </c>
      <c r="J72" s="195"/>
      <c r="K72" s="195">
        <f t="shared" si="9"/>
        <v>2.0107575529080579</v>
      </c>
      <c r="L72" s="198"/>
      <c r="M72" s="199">
        <f t="shared" si="10"/>
        <v>2495.7766474883047</v>
      </c>
    </row>
    <row r="73" spans="3:13" x14ac:dyDescent="0.4">
      <c r="D73" s="70">
        <v>1.8</v>
      </c>
      <c r="E73" s="33">
        <f t="shared" si="6"/>
        <v>1.7191977077363896</v>
      </c>
      <c r="F73" s="34"/>
      <c r="G73" s="34">
        <f t="shared" si="7"/>
        <v>8.5959885386819472</v>
      </c>
      <c r="H73" s="35"/>
      <c r="I73" s="71">
        <f t="shared" si="8"/>
        <v>4.2979942693409736</v>
      </c>
      <c r="J73" s="34"/>
      <c r="K73" s="34">
        <f t="shared" si="9"/>
        <v>2.262102247021565</v>
      </c>
      <c r="L73" s="72"/>
      <c r="M73" s="36">
        <f t="shared" si="10"/>
        <v>2807.7487284243425</v>
      </c>
    </row>
    <row r="74" spans="3:13" x14ac:dyDescent="0.4">
      <c r="D74" s="70">
        <v>2</v>
      </c>
      <c r="E74" s="33">
        <f t="shared" si="6"/>
        <v>1.910219675262655</v>
      </c>
      <c r="F74" s="34"/>
      <c r="G74" s="34">
        <f t="shared" si="7"/>
        <v>9.5510983763132753</v>
      </c>
      <c r="H74" s="35"/>
      <c r="I74" s="71">
        <f t="shared" si="8"/>
        <v>4.7755491881566376</v>
      </c>
      <c r="J74" s="34"/>
      <c r="K74" s="34">
        <f t="shared" si="9"/>
        <v>2.5134469411350722</v>
      </c>
      <c r="L74" s="72"/>
      <c r="M74" s="36">
        <f t="shared" si="10"/>
        <v>3119.7208093603808</v>
      </c>
    </row>
    <row r="75" spans="3:13" x14ac:dyDescent="0.4">
      <c r="D75" s="70">
        <v>2.2000000000000002</v>
      </c>
      <c r="E75" s="33">
        <f t="shared" si="6"/>
        <v>2.1012416427889207</v>
      </c>
      <c r="F75" s="34"/>
      <c r="G75" s="34">
        <f t="shared" si="7"/>
        <v>10.506208213944603</v>
      </c>
      <c r="H75" s="35"/>
      <c r="I75" s="184">
        <f t="shared" si="8"/>
        <v>5.2531041069723017</v>
      </c>
      <c r="J75" s="185"/>
      <c r="K75" s="34">
        <f t="shared" si="9"/>
        <v>2.7647916352485797</v>
      </c>
      <c r="L75" s="72"/>
      <c r="M75" s="36">
        <f t="shared" si="10"/>
        <v>3431.6928902964191</v>
      </c>
    </row>
    <row r="76" spans="3:13" ht="18" thickBot="1" x14ac:dyDescent="0.45">
      <c r="D76" s="176">
        <v>2.4</v>
      </c>
      <c r="E76" s="44">
        <f t="shared" si="6"/>
        <v>2.2922636103151861</v>
      </c>
      <c r="F76" s="45"/>
      <c r="G76" s="45">
        <f t="shared" si="7"/>
        <v>11.46131805157593</v>
      </c>
      <c r="H76" s="46"/>
      <c r="I76" s="186">
        <f t="shared" si="8"/>
        <v>5.7306590257879648</v>
      </c>
      <c r="J76" s="187"/>
      <c r="K76" s="45">
        <f t="shared" si="9"/>
        <v>3.0161363293620869</v>
      </c>
      <c r="L76" s="80"/>
      <c r="M76" s="47">
        <f t="shared" si="10"/>
        <v>3743.664971232457</v>
      </c>
    </row>
    <row r="78" spans="3:13" x14ac:dyDescent="0.4">
      <c r="C78" s="2" t="s">
        <v>85</v>
      </c>
    </row>
    <row r="79" spans="3:13" x14ac:dyDescent="0.4">
      <c r="C79" s="2"/>
      <c r="D79" s="2" t="s">
        <v>134</v>
      </c>
    </row>
    <row r="80" spans="3:13" ht="18" thickBot="1" x14ac:dyDescent="0.45">
      <c r="C80" s="2"/>
      <c r="D80" s="2" t="s">
        <v>135</v>
      </c>
    </row>
    <row r="81" spans="3:15" ht="17.399999999999999" customHeight="1" thickBot="1" x14ac:dyDescent="0.45">
      <c r="C81" s="2"/>
      <c r="D81" s="222" t="s">
        <v>86</v>
      </c>
      <c r="E81" s="131" t="s">
        <v>130</v>
      </c>
      <c r="F81" s="132"/>
      <c r="G81" s="132"/>
      <c r="H81" s="132"/>
      <c r="I81" s="132"/>
      <c r="J81" s="136"/>
      <c r="K81" s="131" t="s">
        <v>66</v>
      </c>
      <c r="L81" s="132"/>
      <c r="M81" s="132"/>
      <c r="N81" s="144"/>
      <c r="O81" s="140" t="s">
        <v>67</v>
      </c>
    </row>
    <row r="82" spans="3:15" x14ac:dyDescent="0.4">
      <c r="D82" s="223"/>
      <c r="E82" s="10" t="s">
        <v>88</v>
      </c>
      <c r="F82" s="11">
        <v>0.5</v>
      </c>
      <c r="G82" s="10" t="s">
        <v>132</v>
      </c>
      <c r="H82" s="219">
        <v>10</v>
      </c>
      <c r="I82" s="202" t="s">
        <v>162</v>
      </c>
      <c r="J82" s="208">
        <v>1.8</v>
      </c>
      <c r="K82" s="10" t="s">
        <v>19</v>
      </c>
      <c r="L82" s="208">
        <v>2</v>
      </c>
      <c r="M82" s="10" t="s">
        <v>16</v>
      </c>
      <c r="N82" s="130">
        <v>2.7</v>
      </c>
      <c r="O82" s="213" t="s">
        <v>17</v>
      </c>
    </row>
    <row r="83" spans="3:15" ht="18" thickBot="1" x14ac:dyDescent="0.45">
      <c r="D83" s="224"/>
      <c r="E83" s="7"/>
      <c r="F83" s="61"/>
      <c r="G83" s="7" t="s">
        <v>131</v>
      </c>
      <c r="H83" s="43">
        <v>1</v>
      </c>
      <c r="I83" s="60" t="s">
        <v>163</v>
      </c>
      <c r="J83" s="209">
        <v>3.3</v>
      </c>
      <c r="K83" s="7" t="s">
        <v>18</v>
      </c>
      <c r="L83" s="209">
        <v>20</v>
      </c>
      <c r="M83" s="7" t="s">
        <v>164</v>
      </c>
      <c r="N83" s="43">
        <v>3</v>
      </c>
      <c r="O83" s="146" t="s">
        <v>17</v>
      </c>
    </row>
    <row r="84" spans="3:15" ht="17.399999999999999" customHeight="1" thickBot="1" x14ac:dyDescent="0.45">
      <c r="D84" s="178" t="s">
        <v>87</v>
      </c>
      <c r="E84" s="214" t="s">
        <v>24</v>
      </c>
      <c r="F84" s="217"/>
      <c r="G84" s="214" t="s">
        <v>133</v>
      </c>
      <c r="H84" s="215"/>
      <c r="I84" s="216" t="s">
        <v>136</v>
      </c>
      <c r="J84" s="217"/>
      <c r="K84" s="214" t="s">
        <v>24</v>
      </c>
      <c r="L84" s="217"/>
      <c r="M84" s="214" t="s">
        <v>23</v>
      </c>
      <c r="N84" s="215"/>
      <c r="O84" s="200" t="s">
        <v>15</v>
      </c>
    </row>
    <row r="85" spans="3:15" x14ac:dyDescent="0.4">
      <c r="D85" s="175">
        <v>0</v>
      </c>
      <c r="E85" s="28">
        <f>D85*F$82</f>
        <v>0</v>
      </c>
      <c r="F85" s="147"/>
      <c r="G85" s="28">
        <f>E85*(1+H$82/H$83)</f>
        <v>0</v>
      </c>
      <c r="H85" s="30"/>
      <c r="I85" s="156">
        <f>G85*J$83/(J$82+J$83)</f>
        <v>0</v>
      </c>
      <c r="J85" s="147"/>
      <c r="K85" s="28">
        <f>I85*L$83/(L$82+L$83)</f>
        <v>0</v>
      </c>
      <c r="L85" s="147"/>
      <c r="M85" s="28">
        <f>K85*N$83/(N$82+N$83)</f>
        <v>0</v>
      </c>
      <c r="N85" s="30"/>
      <c r="O85" s="141">
        <f t="shared" ref="O85:O97" si="11">M85*4096/3.3</f>
        <v>0</v>
      </c>
    </row>
    <row r="86" spans="3:15" x14ac:dyDescent="0.4">
      <c r="D86" s="70">
        <v>0.1</v>
      </c>
      <c r="E86" s="33">
        <f t="shared" ref="E86:E97" si="12">D86*F$82</f>
        <v>0.05</v>
      </c>
      <c r="F86" s="72"/>
      <c r="G86" s="33">
        <f>E86*(1+H$82/H$83)</f>
        <v>0.55000000000000004</v>
      </c>
      <c r="H86" s="35"/>
      <c r="I86" s="71">
        <f t="shared" ref="I86:I97" si="13">G86*J$83/(J$82+J$83)</f>
        <v>0.35588235294117648</v>
      </c>
      <c r="J86" s="72"/>
      <c r="K86" s="33">
        <f t="shared" ref="K86:K97" si="14">I86*L$83/(L$82+L$83)</f>
        <v>0.3235294117647059</v>
      </c>
      <c r="L86" s="72"/>
      <c r="M86" s="33">
        <f>K86*N$83/(N$82+N$83)</f>
        <v>0.17027863777089786</v>
      </c>
      <c r="N86" s="35"/>
      <c r="O86" s="142">
        <f t="shared" si="11"/>
        <v>211.35190918472657</v>
      </c>
    </row>
    <row r="87" spans="3:15" x14ac:dyDescent="0.4">
      <c r="D87" s="212">
        <v>0.2</v>
      </c>
      <c r="E87" s="148">
        <f t="shared" si="12"/>
        <v>0.1</v>
      </c>
      <c r="F87" s="149"/>
      <c r="G87" s="148">
        <f>E87*(1+H$82/H$83)</f>
        <v>1.1000000000000001</v>
      </c>
      <c r="H87" s="150"/>
      <c r="I87" s="220">
        <f t="shared" si="13"/>
        <v>0.71176470588235297</v>
      </c>
      <c r="J87" s="149"/>
      <c r="K87" s="148">
        <f t="shared" si="14"/>
        <v>0.6470588235294118</v>
      </c>
      <c r="L87" s="149"/>
      <c r="M87" s="148">
        <f>K87*N$83/(N$82+N$83)</f>
        <v>0.34055727554179571</v>
      </c>
      <c r="N87" s="150"/>
      <c r="O87" s="151">
        <f t="shared" si="11"/>
        <v>422.70381836945313</v>
      </c>
    </row>
    <row r="88" spans="3:15" x14ac:dyDescent="0.4">
      <c r="D88" s="193">
        <v>0.3</v>
      </c>
      <c r="E88" s="194">
        <f t="shared" si="12"/>
        <v>0.15</v>
      </c>
      <c r="F88" s="198"/>
      <c r="G88" s="194">
        <f t="shared" ref="G88:G97" si="15">E88*(1+H$82/H$83)</f>
        <v>1.65</v>
      </c>
      <c r="H88" s="196"/>
      <c r="I88" s="197">
        <f t="shared" si="13"/>
        <v>1.0676470588235294</v>
      </c>
      <c r="J88" s="198"/>
      <c r="K88" s="194">
        <f t="shared" si="14"/>
        <v>0.97058823529411764</v>
      </c>
      <c r="L88" s="198"/>
      <c r="M88" s="194">
        <f>K88*N$83/(N$82+N$83)</f>
        <v>0.51083591331269351</v>
      </c>
      <c r="N88" s="196"/>
      <c r="O88" s="221">
        <f t="shared" si="11"/>
        <v>634.05572755417961</v>
      </c>
    </row>
    <row r="89" spans="3:15" x14ac:dyDescent="0.4">
      <c r="D89" s="212">
        <v>0.4</v>
      </c>
      <c r="E89" s="33">
        <f t="shared" si="12"/>
        <v>0.2</v>
      </c>
      <c r="F89" s="72"/>
      <c r="G89" s="33">
        <f t="shared" si="15"/>
        <v>2.2000000000000002</v>
      </c>
      <c r="H89" s="35"/>
      <c r="I89" s="71">
        <f t="shared" si="13"/>
        <v>1.4235294117647059</v>
      </c>
      <c r="J89" s="72"/>
      <c r="K89" s="33">
        <f t="shared" si="14"/>
        <v>1.2941176470588236</v>
      </c>
      <c r="L89" s="72"/>
      <c r="M89" s="33">
        <f>K89*N$83/(N$82+N$83)</f>
        <v>0.68111455108359142</v>
      </c>
      <c r="N89" s="35"/>
      <c r="O89" s="142">
        <f t="shared" si="11"/>
        <v>845.40763673890626</v>
      </c>
    </row>
    <row r="90" spans="3:15" x14ac:dyDescent="0.4">
      <c r="D90" s="70">
        <v>0.5</v>
      </c>
      <c r="E90" s="33">
        <f t="shared" si="12"/>
        <v>0.25</v>
      </c>
      <c r="F90" s="72"/>
      <c r="G90" s="33">
        <f t="shared" si="15"/>
        <v>2.75</v>
      </c>
      <c r="H90" s="35"/>
      <c r="I90" s="71">
        <f t="shared" si="13"/>
        <v>1.7794117647058822</v>
      </c>
      <c r="J90" s="72"/>
      <c r="K90" s="33">
        <f t="shared" si="14"/>
        <v>1.6176470588235292</v>
      </c>
      <c r="L90" s="72"/>
      <c r="M90" s="33">
        <f>K90*N$83/(N$82+N$83)</f>
        <v>0.85139318885448911</v>
      </c>
      <c r="N90" s="35"/>
      <c r="O90" s="142">
        <f t="shared" si="11"/>
        <v>1056.7595459236327</v>
      </c>
    </row>
    <row r="91" spans="3:15" x14ac:dyDescent="0.4">
      <c r="D91" s="191">
        <v>0.6</v>
      </c>
      <c r="E91" s="39">
        <f t="shared" si="12"/>
        <v>0.3</v>
      </c>
      <c r="F91" s="168"/>
      <c r="G91" s="39">
        <f t="shared" si="15"/>
        <v>3.3</v>
      </c>
      <c r="H91" s="41"/>
      <c r="I91" s="192">
        <f t="shared" si="13"/>
        <v>2.1352941176470588</v>
      </c>
      <c r="J91" s="168"/>
      <c r="K91" s="39">
        <f t="shared" si="14"/>
        <v>1.9411764705882353</v>
      </c>
      <c r="L91" s="168"/>
      <c r="M91" s="39">
        <f>K91*N$83/(N$82+N$83)</f>
        <v>1.021671826625387</v>
      </c>
      <c r="N91" s="41"/>
      <c r="O91" s="167">
        <f t="shared" si="11"/>
        <v>1268.1114551083592</v>
      </c>
    </row>
    <row r="92" spans="3:15" x14ac:dyDescent="0.4">
      <c r="D92" s="70">
        <v>0.7</v>
      </c>
      <c r="E92" s="33">
        <f t="shared" si="12"/>
        <v>0.35</v>
      </c>
      <c r="F92" s="72"/>
      <c r="G92" s="33">
        <f t="shared" si="15"/>
        <v>3.8499999999999996</v>
      </c>
      <c r="H92" s="35"/>
      <c r="I92" s="71">
        <f t="shared" si="13"/>
        <v>2.4911764705882353</v>
      </c>
      <c r="J92" s="72"/>
      <c r="K92" s="33">
        <f t="shared" si="14"/>
        <v>2.2647058823529416</v>
      </c>
      <c r="L92" s="72"/>
      <c r="M92" s="33">
        <f>K92*N$83/(N$82+N$83)</f>
        <v>1.1919504643962848</v>
      </c>
      <c r="N92" s="35"/>
      <c r="O92" s="142">
        <f t="shared" si="11"/>
        <v>1479.4633642930858</v>
      </c>
    </row>
    <row r="93" spans="3:15" x14ac:dyDescent="0.4">
      <c r="D93" s="212">
        <v>0.8</v>
      </c>
      <c r="E93" s="33">
        <f t="shared" si="12"/>
        <v>0.4</v>
      </c>
      <c r="F93" s="72"/>
      <c r="G93" s="33">
        <f t="shared" si="15"/>
        <v>4.4000000000000004</v>
      </c>
      <c r="H93" s="35"/>
      <c r="I93" s="71">
        <f t="shared" si="13"/>
        <v>2.8470588235294119</v>
      </c>
      <c r="J93" s="72"/>
      <c r="K93" s="33">
        <f t="shared" si="14"/>
        <v>2.5882352941176472</v>
      </c>
      <c r="L93" s="72"/>
      <c r="M93" s="33">
        <f>K93*N$83/(N$82+N$83)</f>
        <v>1.3622291021671828</v>
      </c>
      <c r="N93" s="35"/>
      <c r="O93" s="142">
        <f t="shared" si="11"/>
        <v>1690.8152734778125</v>
      </c>
    </row>
    <row r="94" spans="3:15" x14ac:dyDescent="0.4">
      <c r="D94" s="70">
        <v>0.9</v>
      </c>
      <c r="E94" s="33">
        <f t="shared" si="12"/>
        <v>0.45</v>
      </c>
      <c r="F94" s="72"/>
      <c r="G94" s="33">
        <f t="shared" si="15"/>
        <v>4.95</v>
      </c>
      <c r="H94" s="35"/>
      <c r="I94" s="71">
        <f t="shared" si="13"/>
        <v>3.2029411764705888</v>
      </c>
      <c r="J94" s="72"/>
      <c r="K94" s="33">
        <f t="shared" si="14"/>
        <v>2.9117647058823537</v>
      </c>
      <c r="L94" s="72"/>
      <c r="M94" s="33">
        <f>K94*N$83/(N$82+N$83)</f>
        <v>1.5325077399380809</v>
      </c>
      <c r="N94" s="35"/>
      <c r="O94" s="142">
        <f t="shared" si="11"/>
        <v>1902.1671826625393</v>
      </c>
    </row>
    <row r="95" spans="3:15" x14ac:dyDescent="0.4">
      <c r="D95" s="212">
        <v>1</v>
      </c>
      <c r="E95" s="33">
        <f t="shared" si="12"/>
        <v>0.5</v>
      </c>
      <c r="F95" s="72"/>
      <c r="G95" s="33">
        <f t="shared" si="15"/>
        <v>5.5</v>
      </c>
      <c r="H95" s="35"/>
      <c r="I95" s="71">
        <f t="shared" si="13"/>
        <v>3.5588235294117645</v>
      </c>
      <c r="J95" s="72"/>
      <c r="K95" s="33">
        <f t="shared" si="14"/>
        <v>3.2352941176470584</v>
      </c>
      <c r="L95" s="72"/>
      <c r="M95" s="33">
        <f>K95*N$83/(N$82+N$83)</f>
        <v>1.7027863777089782</v>
      </c>
      <c r="N95" s="35"/>
      <c r="O95" s="142">
        <f t="shared" si="11"/>
        <v>2113.5190918472654</v>
      </c>
    </row>
    <row r="96" spans="3:15" x14ac:dyDescent="0.4">
      <c r="D96" s="70">
        <v>1.1000000000000001</v>
      </c>
      <c r="E96" s="33">
        <f t="shared" si="12"/>
        <v>0.55000000000000004</v>
      </c>
      <c r="F96" s="72"/>
      <c r="G96" s="33">
        <f t="shared" si="15"/>
        <v>6.0500000000000007</v>
      </c>
      <c r="H96" s="35"/>
      <c r="I96" s="71">
        <f t="shared" si="13"/>
        <v>3.9147058823529415</v>
      </c>
      <c r="J96" s="72"/>
      <c r="K96" s="33">
        <f t="shared" si="14"/>
        <v>3.5588235294117649</v>
      </c>
      <c r="L96" s="72"/>
      <c r="M96" s="33">
        <f>K96*N$83/(N$82+N$83)</f>
        <v>1.8730650154798762</v>
      </c>
      <c r="N96" s="35"/>
      <c r="O96" s="142">
        <f t="shared" si="11"/>
        <v>2324.8710010319919</v>
      </c>
    </row>
    <row r="97" spans="3:22" ht="18" thickBot="1" x14ac:dyDescent="0.45">
      <c r="D97" s="218">
        <v>1.2</v>
      </c>
      <c r="E97" s="44">
        <f t="shared" si="12"/>
        <v>0.6</v>
      </c>
      <c r="F97" s="80"/>
      <c r="G97" s="44">
        <f t="shared" si="15"/>
        <v>6.6</v>
      </c>
      <c r="H97" s="46"/>
      <c r="I97" s="79">
        <f t="shared" si="13"/>
        <v>4.2705882352941176</v>
      </c>
      <c r="J97" s="80"/>
      <c r="K97" s="44">
        <f t="shared" si="14"/>
        <v>3.8823529411764706</v>
      </c>
      <c r="L97" s="80"/>
      <c r="M97" s="44">
        <f>K97*N$83/(N$82+N$83)</f>
        <v>2.0433436532507741</v>
      </c>
      <c r="N97" s="46"/>
      <c r="O97" s="143">
        <f t="shared" si="11"/>
        <v>2536.2229102167184</v>
      </c>
    </row>
    <row r="99" spans="3:22" x14ac:dyDescent="0.4">
      <c r="C99" s="2" t="s">
        <v>30</v>
      </c>
    </row>
    <row r="100" spans="3:22" x14ac:dyDescent="0.4">
      <c r="D100" t="s">
        <v>31</v>
      </c>
      <c r="E100" s="90" t="s">
        <v>32</v>
      </c>
      <c r="F100" s="91" t="s">
        <v>33</v>
      </c>
      <c r="G100">
        <v>1</v>
      </c>
    </row>
    <row r="101" spans="3:22" x14ac:dyDescent="0.4">
      <c r="E101" s="90"/>
      <c r="F101" s="91" t="s">
        <v>34</v>
      </c>
      <c r="G101">
        <v>0.64</v>
      </c>
    </row>
    <row r="102" spans="3:22" x14ac:dyDescent="0.4">
      <c r="E102" s="90" t="s">
        <v>32</v>
      </c>
      <c r="F102" s="91" t="s">
        <v>35</v>
      </c>
      <c r="G102">
        <v>12</v>
      </c>
      <c r="H102">
        <v>11</v>
      </c>
      <c r="I102">
        <v>10</v>
      </c>
      <c r="J102">
        <v>8</v>
      </c>
    </row>
    <row r="103" spans="3:22" x14ac:dyDescent="0.4">
      <c r="E103" s="90"/>
      <c r="F103" s="91" t="s">
        <v>36</v>
      </c>
      <c r="G103">
        <v>62.4</v>
      </c>
      <c r="H103">
        <v>52.4</v>
      </c>
      <c r="I103">
        <v>43.4</v>
      </c>
      <c r="J103">
        <v>28</v>
      </c>
    </row>
    <row r="104" spans="3:22" ht="18" thickBot="1" x14ac:dyDescent="0.45"/>
    <row r="105" spans="3:22" ht="17.399999999999999" customHeight="1" x14ac:dyDescent="0.4">
      <c r="D105" s="48" t="s">
        <v>22</v>
      </c>
      <c r="E105" s="92" t="s">
        <v>37</v>
      </c>
      <c r="F105" s="93"/>
      <c r="G105" s="4" t="s">
        <v>14</v>
      </c>
      <c r="H105" s="5"/>
      <c r="I105" s="5"/>
      <c r="J105" s="6"/>
      <c r="K105" s="49"/>
      <c r="O105" s="48" t="s">
        <v>22</v>
      </c>
      <c r="P105" s="92" t="s">
        <v>37</v>
      </c>
      <c r="Q105" s="93"/>
      <c r="R105" s="4" t="s">
        <v>14</v>
      </c>
      <c r="S105" s="5"/>
      <c r="T105" s="5"/>
      <c r="U105" s="6"/>
      <c r="V105" s="49"/>
    </row>
    <row r="106" spans="3:22" x14ac:dyDescent="0.4">
      <c r="D106" s="50"/>
      <c r="E106" s="51" t="s">
        <v>38</v>
      </c>
      <c r="F106" s="53"/>
      <c r="G106" s="51" t="s">
        <v>24</v>
      </c>
      <c r="H106" s="52"/>
      <c r="I106" s="52" t="s">
        <v>25</v>
      </c>
      <c r="J106" s="53"/>
      <c r="K106" s="54"/>
      <c r="O106" s="50"/>
      <c r="P106" s="51" t="s">
        <v>38</v>
      </c>
      <c r="Q106" s="53"/>
      <c r="R106" s="51" t="s">
        <v>24</v>
      </c>
      <c r="S106" s="52"/>
      <c r="T106" s="52" t="s">
        <v>25</v>
      </c>
      <c r="U106" s="53"/>
      <c r="V106" s="54"/>
    </row>
    <row r="107" spans="3:22" x14ac:dyDescent="0.4">
      <c r="D107" s="50"/>
      <c r="E107" s="15" t="s">
        <v>39</v>
      </c>
      <c r="F107" s="19">
        <v>0.1</v>
      </c>
      <c r="G107" s="15" t="s">
        <v>40</v>
      </c>
      <c r="H107" s="17">
        <v>2</v>
      </c>
      <c r="I107" s="18" t="s">
        <v>41</v>
      </c>
      <c r="J107" s="19">
        <v>2.7</v>
      </c>
      <c r="K107" s="56" t="s">
        <v>17</v>
      </c>
      <c r="O107" s="50"/>
      <c r="P107" s="15" t="s">
        <v>39</v>
      </c>
      <c r="Q107" s="19">
        <v>0.1</v>
      </c>
      <c r="R107" s="15" t="s">
        <v>40</v>
      </c>
      <c r="S107" s="17">
        <v>4</v>
      </c>
      <c r="T107" s="18" t="s">
        <v>41</v>
      </c>
      <c r="U107" s="19">
        <v>2.7</v>
      </c>
      <c r="V107" s="56" t="s">
        <v>17</v>
      </c>
    </row>
    <row r="108" spans="3:22" ht="18" thickBot="1" x14ac:dyDescent="0.45">
      <c r="D108" s="57"/>
      <c r="E108" s="7" t="s">
        <v>42</v>
      </c>
      <c r="F108" s="26">
        <v>10</v>
      </c>
      <c r="G108" s="7" t="s">
        <v>43</v>
      </c>
      <c r="H108" s="58">
        <v>20</v>
      </c>
      <c r="I108" s="59" t="s">
        <v>44</v>
      </c>
      <c r="J108" s="26">
        <v>3</v>
      </c>
      <c r="K108" s="62" t="s">
        <v>17</v>
      </c>
      <c r="O108" s="57"/>
      <c r="P108" s="7" t="s">
        <v>42</v>
      </c>
      <c r="Q108" s="26">
        <v>10</v>
      </c>
      <c r="R108" s="7" t="s">
        <v>43</v>
      </c>
      <c r="S108" s="58">
        <v>20</v>
      </c>
      <c r="T108" s="59" t="s">
        <v>44</v>
      </c>
      <c r="U108" s="26">
        <v>3</v>
      </c>
      <c r="V108" s="62" t="s">
        <v>17</v>
      </c>
    </row>
    <row r="109" spans="3:22" x14ac:dyDescent="0.4">
      <c r="D109" s="63">
        <v>0</v>
      </c>
      <c r="E109" s="64">
        <f>D109*F$108/(F$107+F$108)</f>
        <v>0</v>
      </c>
      <c r="F109" s="66"/>
      <c r="G109" s="64">
        <f>E109*H$108/(H$107+H$108)</f>
        <v>0</v>
      </c>
      <c r="H109" s="65"/>
      <c r="I109" s="65">
        <f>G109*J$108/(J$107+J$108)</f>
        <v>0</v>
      </c>
      <c r="J109" s="66"/>
      <c r="K109" s="69">
        <f>I109*4096/3.3</f>
        <v>0</v>
      </c>
      <c r="O109" s="63">
        <v>0</v>
      </c>
      <c r="P109" s="64">
        <f>O109*Q$108/(Q$107+Q$108)</f>
        <v>0</v>
      </c>
      <c r="Q109" s="66"/>
      <c r="R109" s="64">
        <f>P109*S$108/(S$107+S$108)</f>
        <v>0</v>
      </c>
      <c r="S109" s="65"/>
      <c r="T109" s="65">
        <f>R109*U$108/(U$107+U$108)</f>
        <v>0</v>
      </c>
      <c r="U109" s="66"/>
      <c r="V109" s="69">
        <f>T109*4096/3.3</f>
        <v>0</v>
      </c>
    </row>
    <row r="110" spans="3:22" x14ac:dyDescent="0.4">
      <c r="D110" s="70">
        <v>1</v>
      </c>
      <c r="E110" s="64">
        <f t="shared" ref="E110:E121" si="16">D110*F$108/(F$107+F$108)</f>
        <v>0.99009900990099009</v>
      </c>
      <c r="F110" s="66"/>
      <c r="G110" s="64">
        <f t="shared" ref="G110:G121" si="17">E110*H$108/(H$107+H$108)</f>
        <v>0.90009000900090008</v>
      </c>
      <c r="H110" s="65"/>
      <c r="I110" s="65">
        <f t="shared" ref="I110:I121" si="18">G110*J$108/(J$107+J$108)</f>
        <v>0.47373158368468427</v>
      </c>
      <c r="J110" s="66"/>
      <c r="K110" s="36">
        <f>I110*4096/3.3</f>
        <v>588.00138387044456</v>
      </c>
      <c r="O110" s="70">
        <v>1</v>
      </c>
      <c r="P110" s="64">
        <f t="shared" ref="P110:P121" si="19">O110*Q$108/(Q$107+Q$108)</f>
        <v>0.99009900990099009</v>
      </c>
      <c r="Q110" s="66"/>
      <c r="R110" s="64">
        <f t="shared" ref="R110:R121" si="20">P110*S$108/(S$107+S$108)</f>
        <v>0.82508250825082508</v>
      </c>
      <c r="S110" s="65"/>
      <c r="T110" s="65">
        <f t="shared" ref="T110:T121" si="21">R110*U$108/(U$107+U$108)</f>
        <v>0.43425395171096054</v>
      </c>
      <c r="U110" s="66"/>
      <c r="V110" s="36">
        <f>T110*4096/3.3</f>
        <v>539.00126854790744</v>
      </c>
    </row>
    <row r="111" spans="3:22" x14ac:dyDescent="0.4">
      <c r="D111" s="70">
        <v>2</v>
      </c>
      <c r="E111" s="64">
        <f t="shared" si="16"/>
        <v>1.9801980198019802</v>
      </c>
      <c r="F111" s="66"/>
      <c r="G111" s="64">
        <f t="shared" si="17"/>
        <v>1.8001800180018002</v>
      </c>
      <c r="H111" s="65"/>
      <c r="I111" s="65">
        <f t="shared" si="18"/>
        <v>0.94746316736936853</v>
      </c>
      <c r="J111" s="66"/>
      <c r="K111" s="36">
        <f>I111*4096/3.3</f>
        <v>1176.0027677408891</v>
      </c>
      <c r="O111" s="70">
        <v>2</v>
      </c>
      <c r="P111" s="64">
        <f t="shared" si="19"/>
        <v>1.9801980198019802</v>
      </c>
      <c r="Q111" s="66"/>
      <c r="R111" s="64">
        <f t="shared" si="20"/>
        <v>1.6501650165016502</v>
      </c>
      <c r="S111" s="65"/>
      <c r="T111" s="65">
        <f t="shared" si="21"/>
        <v>0.86850790342192108</v>
      </c>
      <c r="U111" s="66"/>
      <c r="V111" s="36">
        <f>T111*4096/3.3</f>
        <v>1078.0025370958149</v>
      </c>
    </row>
    <row r="112" spans="3:22" x14ac:dyDescent="0.4">
      <c r="D112" s="70">
        <v>3</v>
      </c>
      <c r="E112" s="64">
        <f t="shared" si="16"/>
        <v>2.9702970297029703</v>
      </c>
      <c r="F112" s="66"/>
      <c r="G112" s="64">
        <f t="shared" si="17"/>
        <v>2.7002700270027002</v>
      </c>
      <c r="H112" s="65"/>
      <c r="I112" s="65">
        <f t="shared" si="18"/>
        <v>1.4211947510540528</v>
      </c>
      <c r="J112" s="66"/>
      <c r="K112" s="36">
        <f t="shared" ref="K112:K121" si="22">I112*4096/3.3</f>
        <v>1764.0041516113336</v>
      </c>
      <c r="O112" s="70">
        <v>3</v>
      </c>
      <c r="P112" s="64">
        <f t="shared" si="19"/>
        <v>2.9702970297029703</v>
      </c>
      <c r="Q112" s="66"/>
      <c r="R112" s="64">
        <f t="shared" si="20"/>
        <v>2.4752475247524752</v>
      </c>
      <c r="S112" s="65"/>
      <c r="T112" s="65">
        <f t="shared" si="21"/>
        <v>1.3027618551328817</v>
      </c>
      <c r="U112" s="66"/>
      <c r="V112" s="36">
        <f t="shared" ref="V112:V121" si="23">T112*4096/3.3</f>
        <v>1617.0038056437222</v>
      </c>
    </row>
    <row r="113" spans="4:23" x14ac:dyDescent="0.4">
      <c r="D113" s="70">
        <v>4</v>
      </c>
      <c r="E113" s="64">
        <f t="shared" si="16"/>
        <v>3.9603960396039604</v>
      </c>
      <c r="F113" s="66"/>
      <c r="G113" s="64">
        <f t="shared" si="17"/>
        <v>3.6003600360036003</v>
      </c>
      <c r="H113" s="65"/>
      <c r="I113" s="65">
        <f t="shared" si="18"/>
        <v>1.8949263347387371</v>
      </c>
      <c r="J113" s="66"/>
      <c r="K113" s="36">
        <f t="shared" si="22"/>
        <v>2352.0055354817782</v>
      </c>
      <c r="O113" s="70">
        <v>4</v>
      </c>
      <c r="P113" s="64">
        <f t="shared" si="19"/>
        <v>3.9603960396039604</v>
      </c>
      <c r="Q113" s="66"/>
      <c r="R113" s="64">
        <f t="shared" si="20"/>
        <v>3.3003300330033003</v>
      </c>
      <c r="S113" s="65"/>
      <c r="T113" s="65">
        <f t="shared" si="21"/>
        <v>1.7370158068438422</v>
      </c>
      <c r="U113" s="66"/>
      <c r="V113" s="36">
        <f t="shared" si="23"/>
        <v>2156.0050741916298</v>
      </c>
    </row>
    <row r="114" spans="4:23" x14ac:dyDescent="0.4">
      <c r="D114" s="70">
        <v>5</v>
      </c>
      <c r="E114" s="64">
        <f t="shared" si="16"/>
        <v>4.9504950495049505</v>
      </c>
      <c r="F114" s="66"/>
      <c r="G114" s="64">
        <f t="shared" si="17"/>
        <v>4.5004500450045004</v>
      </c>
      <c r="H114" s="65"/>
      <c r="I114" s="65">
        <f t="shared" si="18"/>
        <v>2.3686579184234211</v>
      </c>
      <c r="J114" s="66"/>
      <c r="K114" s="36">
        <f t="shared" si="22"/>
        <v>2940.0069193522222</v>
      </c>
      <c r="O114" s="70">
        <v>5</v>
      </c>
      <c r="P114" s="64">
        <f t="shared" si="19"/>
        <v>4.9504950495049505</v>
      </c>
      <c r="Q114" s="66"/>
      <c r="R114" s="64">
        <f t="shared" si="20"/>
        <v>4.1254125412541258</v>
      </c>
      <c r="S114" s="65"/>
      <c r="T114" s="65">
        <f t="shared" si="21"/>
        <v>2.1712697585548031</v>
      </c>
      <c r="U114" s="66"/>
      <c r="V114" s="36">
        <f t="shared" si="23"/>
        <v>2695.0063427395376</v>
      </c>
    </row>
    <row r="115" spans="4:23" x14ac:dyDescent="0.4">
      <c r="D115" s="70">
        <v>6</v>
      </c>
      <c r="E115" s="64">
        <f t="shared" si="16"/>
        <v>5.9405940594059405</v>
      </c>
      <c r="F115" s="66"/>
      <c r="G115" s="64">
        <f t="shared" si="17"/>
        <v>5.4005400540054005</v>
      </c>
      <c r="H115" s="65"/>
      <c r="I115" s="65">
        <f t="shared" si="18"/>
        <v>2.8423895021081056</v>
      </c>
      <c r="J115" s="66"/>
      <c r="K115" s="36">
        <f t="shared" si="22"/>
        <v>3528.0083032226671</v>
      </c>
      <c r="O115" s="70">
        <v>6</v>
      </c>
      <c r="P115" s="64">
        <f t="shared" si="19"/>
        <v>5.9405940594059405</v>
      </c>
      <c r="Q115" s="66"/>
      <c r="R115" s="64">
        <f t="shared" si="20"/>
        <v>4.9504950495049505</v>
      </c>
      <c r="S115" s="65"/>
      <c r="T115" s="65">
        <f t="shared" si="21"/>
        <v>2.6055237102657633</v>
      </c>
      <c r="U115" s="66"/>
      <c r="V115" s="36">
        <f t="shared" si="23"/>
        <v>3234.0076112874444</v>
      </c>
    </row>
    <row r="116" spans="4:23" x14ac:dyDescent="0.4">
      <c r="D116" s="94">
        <v>7</v>
      </c>
      <c r="E116" s="95">
        <f t="shared" si="16"/>
        <v>6.9306930693069306</v>
      </c>
      <c r="F116" s="96"/>
      <c r="G116" s="95">
        <f t="shared" si="17"/>
        <v>6.3006300630063006</v>
      </c>
      <c r="H116" s="97"/>
      <c r="I116" s="97">
        <f t="shared" si="18"/>
        <v>3.3161210857927892</v>
      </c>
      <c r="J116" s="96"/>
      <c r="K116" s="98">
        <f t="shared" si="22"/>
        <v>4116.0096870931111</v>
      </c>
      <c r="O116" s="70">
        <v>7</v>
      </c>
      <c r="P116" s="64">
        <f t="shared" si="19"/>
        <v>6.9306930693069306</v>
      </c>
      <c r="Q116" s="66"/>
      <c r="R116" s="64">
        <f t="shared" si="20"/>
        <v>5.7755775577557751</v>
      </c>
      <c r="S116" s="65"/>
      <c r="T116" s="65">
        <f t="shared" si="21"/>
        <v>3.0397776619767236</v>
      </c>
      <c r="U116" s="66"/>
      <c r="V116" s="36">
        <f t="shared" si="23"/>
        <v>3773.0088798353518</v>
      </c>
    </row>
    <row r="117" spans="4:23" x14ac:dyDescent="0.4">
      <c r="D117" s="94">
        <v>8</v>
      </c>
      <c r="E117" s="95">
        <f t="shared" si="16"/>
        <v>7.9207920792079207</v>
      </c>
      <c r="F117" s="96"/>
      <c r="G117" s="95">
        <f t="shared" si="17"/>
        <v>7.2007200720072007</v>
      </c>
      <c r="H117" s="97"/>
      <c r="I117" s="97">
        <f t="shared" si="18"/>
        <v>3.7898526694774741</v>
      </c>
      <c r="J117" s="96"/>
      <c r="K117" s="98">
        <f t="shared" si="22"/>
        <v>4704.0110709635564</v>
      </c>
      <c r="O117" s="94">
        <v>8</v>
      </c>
      <c r="P117" s="95">
        <f t="shared" si="19"/>
        <v>7.9207920792079207</v>
      </c>
      <c r="Q117" s="96"/>
      <c r="R117" s="95">
        <f t="shared" si="20"/>
        <v>6.6006600660066006</v>
      </c>
      <c r="S117" s="97"/>
      <c r="T117" s="97">
        <f t="shared" si="21"/>
        <v>3.4740316136876843</v>
      </c>
      <c r="U117" s="96"/>
      <c r="V117" s="98">
        <f t="shared" si="23"/>
        <v>4312.0101483832595</v>
      </c>
    </row>
    <row r="118" spans="4:23" x14ac:dyDescent="0.4">
      <c r="D118" s="94">
        <v>9</v>
      </c>
      <c r="E118" s="95">
        <f t="shared" si="16"/>
        <v>8.9108910891089117</v>
      </c>
      <c r="F118" s="96"/>
      <c r="G118" s="95">
        <f t="shared" si="17"/>
        <v>8.1008100810081025</v>
      </c>
      <c r="H118" s="97"/>
      <c r="I118" s="97">
        <f t="shared" si="18"/>
        <v>4.2635842531621595</v>
      </c>
      <c r="J118" s="96"/>
      <c r="K118" s="98">
        <f t="shared" si="22"/>
        <v>5292.0124548340018</v>
      </c>
      <c r="O118" s="94">
        <v>9</v>
      </c>
      <c r="P118" s="95">
        <f t="shared" si="19"/>
        <v>8.9108910891089117</v>
      </c>
      <c r="Q118" s="96"/>
      <c r="R118" s="95">
        <f t="shared" si="20"/>
        <v>7.425742574257427</v>
      </c>
      <c r="S118" s="97"/>
      <c r="T118" s="97">
        <f t="shared" si="21"/>
        <v>3.9082855653986455</v>
      </c>
      <c r="U118" s="96"/>
      <c r="V118" s="98">
        <f t="shared" si="23"/>
        <v>4851.0114169311673</v>
      </c>
      <c r="W118">
        <v>782</v>
      </c>
    </row>
    <row r="119" spans="4:23" x14ac:dyDescent="0.4">
      <c r="D119" s="94">
        <v>10</v>
      </c>
      <c r="E119" s="95">
        <f t="shared" si="16"/>
        <v>9.9009900990099009</v>
      </c>
      <c r="F119" s="96"/>
      <c r="G119" s="95">
        <f t="shared" si="17"/>
        <v>9.0009000900090008</v>
      </c>
      <c r="H119" s="97"/>
      <c r="I119" s="97">
        <f t="shared" si="18"/>
        <v>4.7373158368468422</v>
      </c>
      <c r="J119" s="96"/>
      <c r="K119" s="98">
        <f t="shared" si="22"/>
        <v>5880.0138387044444</v>
      </c>
      <c r="O119" s="94">
        <v>10</v>
      </c>
      <c r="P119" s="95">
        <f t="shared" si="19"/>
        <v>9.9009900990099009</v>
      </c>
      <c r="Q119" s="96"/>
      <c r="R119" s="95">
        <f t="shared" si="20"/>
        <v>8.2508250825082516</v>
      </c>
      <c r="S119" s="97"/>
      <c r="T119" s="97">
        <f t="shared" si="21"/>
        <v>4.3425395171096062</v>
      </c>
      <c r="U119" s="96"/>
      <c r="V119" s="98">
        <f t="shared" si="23"/>
        <v>5390.0126854790751</v>
      </c>
      <c r="W119">
        <v>1847</v>
      </c>
    </row>
    <row r="120" spans="4:23" x14ac:dyDescent="0.4">
      <c r="D120" s="94">
        <v>11</v>
      </c>
      <c r="E120" s="95">
        <f t="shared" si="16"/>
        <v>10.891089108910892</v>
      </c>
      <c r="F120" s="96"/>
      <c r="G120" s="95">
        <f t="shared" si="17"/>
        <v>9.9009900990099009</v>
      </c>
      <c r="H120" s="97"/>
      <c r="I120" s="97">
        <f t="shared" si="18"/>
        <v>5.2110474205315267</v>
      </c>
      <c r="J120" s="96"/>
      <c r="K120" s="98">
        <f t="shared" si="22"/>
        <v>6468.0152225748889</v>
      </c>
      <c r="O120" s="94">
        <v>11</v>
      </c>
      <c r="P120" s="95">
        <f t="shared" si="19"/>
        <v>10.891089108910892</v>
      </c>
      <c r="Q120" s="96"/>
      <c r="R120" s="95">
        <f t="shared" si="20"/>
        <v>9.0759075907590763</v>
      </c>
      <c r="S120" s="97"/>
      <c r="T120" s="97">
        <f t="shared" si="21"/>
        <v>4.776793468820566</v>
      </c>
      <c r="U120" s="96"/>
      <c r="V120" s="98">
        <f t="shared" si="23"/>
        <v>5929.013954026982</v>
      </c>
      <c r="W120">
        <v>2885</v>
      </c>
    </row>
    <row r="121" spans="4:23" ht="18" thickBot="1" x14ac:dyDescent="0.45">
      <c r="D121" s="94">
        <v>12</v>
      </c>
      <c r="E121" s="99">
        <f t="shared" si="16"/>
        <v>11.881188118811881</v>
      </c>
      <c r="F121" s="100"/>
      <c r="G121" s="99">
        <f t="shared" si="17"/>
        <v>10.801080108010801</v>
      </c>
      <c r="H121" s="101"/>
      <c r="I121" s="101">
        <f t="shared" si="18"/>
        <v>5.6847790042162112</v>
      </c>
      <c r="J121" s="100"/>
      <c r="K121" s="102">
        <f t="shared" si="22"/>
        <v>7056.0166064453342</v>
      </c>
      <c r="O121" s="94">
        <v>12</v>
      </c>
      <c r="P121" s="99">
        <f t="shared" si="19"/>
        <v>11.881188118811881</v>
      </c>
      <c r="Q121" s="100"/>
      <c r="R121" s="99">
        <f t="shared" si="20"/>
        <v>9.9009900990099009</v>
      </c>
      <c r="S121" s="101"/>
      <c r="T121" s="101">
        <f t="shared" si="21"/>
        <v>5.2110474205315267</v>
      </c>
      <c r="U121" s="100"/>
      <c r="V121" s="102">
        <f t="shared" si="23"/>
        <v>6468.0152225748889</v>
      </c>
      <c r="W121">
        <v>3629</v>
      </c>
    </row>
    <row r="122" spans="4:23" ht="18" thickBot="1" x14ac:dyDescent="0.45"/>
    <row r="123" spans="4:23" x14ac:dyDescent="0.4">
      <c r="D123" s="13"/>
      <c r="E123" s="103"/>
      <c r="F123" s="103"/>
      <c r="G123" s="103"/>
      <c r="H123" s="103"/>
      <c r="I123" s="103"/>
      <c r="J123" s="104"/>
      <c r="K123" s="4" t="s">
        <v>31</v>
      </c>
      <c r="L123" s="5"/>
      <c r="M123" s="5"/>
      <c r="N123" s="5"/>
      <c r="O123" s="5"/>
      <c r="P123" s="5"/>
      <c r="Q123" s="5"/>
      <c r="R123" s="5"/>
      <c r="S123" s="6"/>
    </row>
    <row r="124" spans="4:23" x14ac:dyDescent="0.4">
      <c r="D124" s="21"/>
      <c r="E124" s="17"/>
      <c r="F124" s="17"/>
      <c r="G124" s="17"/>
      <c r="H124" s="17"/>
      <c r="I124" s="17"/>
      <c r="J124" s="16"/>
      <c r="K124" s="15" t="s">
        <v>45</v>
      </c>
      <c r="L124" s="52" t="s">
        <v>46</v>
      </c>
      <c r="M124" s="52"/>
      <c r="N124" s="52" t="s">
        <v>47</v>
      </c>
      <c r="O124" s="52"/>
      <c r="P124" s="52" t="s">
        <v>48</v>
      </c>
      <c r="Q124" s="52"/>
      <c r="R124" s="52" t="s">
        <v>49</v>
      </c>
      <c r="S124" s="53"/>
    </row>
    <row r="125" spans="4:23" ht="18" thickBot="1" x14ac:dyDescent="0.45">
      <c r="D125" s="25"/>
      <c r="E125" s="58"/>
      <c r="F125" s="59" t="s">
        <v>50</v>
      </c>
      <c r="G125" s="59" t="s">
        <v>51</v>
      </c>
      <c r="H125" s="59" t="s">
        <v>51</v>
      </c>
      <c r="I125" s="59" t="s">
        <v>52</v>
      </c>
      <c r="J125" s="8" t="s">
        <v>29</v>
      </c>
      <c r="K125" s="7" t="s">
        <v>15</v>
      </c>
      <c r="L125" s="59" t="s">
        <v>15</v>
      </c>
      <c r="M125" s="59" t="s">
        <v>53</v>
      </c>
      <c r="N125" s="59" t="s">
        <v>15</v>
      </c>
      <c r="O125" s="59" t="s">
        <v>53</v>
      </c>
      <c r="P125" s="59" t="s">
        <v>15</v>
      </c>
      <c r="Q125" s="59" t="s">
        <v>53</v>
      </c>
      <c r="R125" s="59" t="s">
        <v>15</v>
      </c>
      <c r="S125" s="9" t="s">
        <v>53</v>
      </c>
    </row>
    <row r="126" spans="4:23" x14ac:dyDescent="0.4">
      <c r="D126" s="81">
        <v>2</v>
      </c>
      <c r="E126" s="82">
        <v>200</v>
      </c>
      <c r="F126" s="105">
        <v>52.8</v>
      </c>
      <c r="G126" s="105">
        <v>17.7</v>
      </c>
      <c r="H126" s="83">
        <f t="shared" ref="H126:H130" si="24">F126/2*0.707</f>
        <v>18.6648</v>
      </c>
      <c r="I126" s="105">
        <v>100</v>
      </c>
      <c r="J126" s="106">
        <f t="shared" ref="J126:J130" si="25">G126*G126/I126</f>
        <v>3.1328999999999998</v>
      </c>
      <c r="K126" s="107">
        <v>628</v>
      </c>
      <c r="L126" s="103">
        <v>782</v>
      </c>
      <c r="M126" s="103">
        <v>1.35</v>
      </c>
      <c r="N126" s="103">
        <v>876</v>
      </c>
      <c r="O126" s="103">
        <v>1.53</v>
      </c>
      <c r="P126" s="103">
        <v>410</v>
      </c>
      <c r="Q126" s="103">
        <v>0.746</v>
      </c>
      <c r="R126" s="103">
        <v>500</v>
      </c>
      <c r="S126" s="14">
        <v>1.06</v>
      </c>
    </row>
    <row r="127" spans="4:23" x14ac:dyDescent="0.4">
      <c r="D127" s="84"/>
      <c r="E127" s="85">
        <v>400</v>
      </c>
      <c r="F127" s="108">
        <v>117</v>
      </c>
      <c r="G127" s="108">
        <v>38.5</v>
      </c>
      <c r="H127" s="86">
        <f t="shared" si="24"/>
        <v>41.359499999999997</v>
      </c>
      <c r="I127" s="108">
        <v>100</v>
      </c>
      <c r="J127" s="109">
        <f t="shared" si="25"/>
        <v>14.8225</v>
      </c>
      <c r="K127" s="110">
        <v>1524</v>
      </c>
      <c r="L127" s="17">
        <v>1847</v>
      </c>
      <c r="M127" s="17">
        <v>3.18</v>
      </c>
      <c r="N127" s="17">
        <v>2033</v>
      </c>
      <c r="O127" s="17">
        <v>3.49</v>
      </c>
      <c r="P127" s="17">
        <v>1050</v>
      </c>
      <c r="Q127" s="17">
        <v>1.83</v>
      </c>
      <c r="R127" s="17">
        <v>1247</v>
      </c>
      <c r="S127" s="19">
        <v>2.4900000000000002</v>
      </c>
    </row>
    <row r="128" spans="4:23" x14ac:dyDescent="0.4">
      <c r="D128" s="84"/>
      <c r="E128" s="85">
        <v>600</v>
      </c>
      <c r="F128" s="108">
        <v>182</v>
      </c>
      <c r="G128" s="108">
        <v>59.3</v>
      </c>
      <c r="H128" s="86">
        <f t="shared" si="24"/>
        <v>64.337000000000003</v>
      </c>
      <c r="I128" s="108">
        <v>100</v>
      </c>
      <c r="J128" s="109">
        <f t="shared" si="25"/>
        <v>35.164899999999996</v>
      </c>
      <c r="K128" s="110">
        <v>2411</v>
      </c>
      <c r="L128" s="17">
        <v>2885</v>
      </c>
      <c r="M128" s="17">
        <v>4.9400000000000004</v>
      </c>
      <c r="N128" s="17">
        <v>3140</v>
      </c>
      <c r="O128" s="17">
        <v>5.34</v>
      </c>
      <c r="P128" s="17">
        <v>1685</v>
      </c>
      <c r="Q128" s="17">
        <v>2.89</v>
      </c>
      <c r="R128" s="17">
        <v>1980</v>
      </c>
      <c r="S128" s="19">
        <v>3.9</v>
      </c>
    </row>
    <row r="129" spans="4:19" x14ac:dyDescent="0.4">
      <c r="D129" s="84"/>
      <c r="E129" s="85">
        <v>800</v>
      </c>
      <c r="F129" s="108">
        <v>234</v>
      </c>
      <c r="G129" s="108">
        <v>76.400000000000006</v>
      </c>
      <c r="H129" s="86">
        <f t="shared" si="24"/>
        <v>82.718999999999994</v>
      </c>
      <c r="I129" s="108">
        <v>100</v>
      </c>
      <c r="J129" s="109">
        <f t="shared" si="25"/>
        <v>58.369600000000013</v>
      </c>
      <c r="K129" s="110">
        <v>3156</v>
      </c>
      <c r="L129" s="17">
        <v>3629</v>
      </c>
      <c r="M129" s="17">
        <v>6.43</v>
      </c>
      <c r="N129" s="17"/>
      <c r="O129" s="17"/>
      <c r="P129" s="17">
        <v>2220</v>
      </c>
      <c r="Q129" s="17">
        <v>3.82</v>
      </c>
      <c r="R129" s="17">
        <v>2606</v>
      </c>
      <c r="S129" s="19">
        <v>5.08</v>
      </c>
    </row>
    <row r="130" spans="4:19" ht="18" thickBot="1" x14ac:dyDescent="0.45">
      <c r="D130" s="87"/>
      <c r="E130" s="88">
        <v>1000</v>
      </c>
      <c r="F130" s="111">
        <v>282</v>
      </c>
      <c r="G130" s="111">
        <v>92.6</v>
      </c>
      <c r="H130" s="89">
        <f t="shared" si="24"/>
        <v>99.686999999999998</v>
      </c>
      <c r="I130" s="111">
        <v>100</v>
      </c>
      <c r="J130" s="112">
        <f t="shared" si="25"/>
        <v>85.747599999999977</v>
      </c>
      <c r="K130" s="113">
        <v>3630</v>
      </c>
      <c r="L130" s="58"/>
      <c r="M130" s="58"/>
      <c r="N130" s="58"/>
      <c r="O130" s="58"/>
      <c r="P130" s="58">
        <v>2700</v>
      </c>
      <c r="Q130" s="58">
        <v>4.63</v>
      </c>
      <c r="R130" s="58">
        <v>3170</v>
      </c>
      <c r="S130" s="26">
        <v>6.1</v>
      </c>
    </row>
    <row r="134" spans="4:19" ht="18" thickBot="1" x14ac:dyDescent="0.45">
      <c r="H134" t="s">
        <v>54</v>
      </c>
    </row>
    <row r="135" spans="4:19" x14ac:dyDescent="0.4">
      <c r="D135" s="81">
        <v>2</v>
      </c>
      <c r="E135" s="82">
        <v>200</v>
      </c>
      <c r="F135" s="114">
        <f>E135*350/1024</f>
        <v>68.359375</v>
      </c>
      <c r="G135" s="115">
        <f>F135/840*100</f>
        <v>8.1380208333333321</v>
      </c>
    </row>
    <row r="136" spans="4:19" x14ac:dyDescent="0.4">
      <c r="D136" s="84"/>
      <c r="E136" s="85">
        <v>400</v>
      </c>
      <c r="F136" s="114">
        <f t="shared" ref="F136:F139" si="26">E136*350/1024</f>
        <v>136.71875</v>
      </c>
      <c r="G136" s="115">
        <f t="shared" ref="G136:G149" si="27">F136/840*100</f>
        <v>16.276041666666664</v>
      </c>
    </row>
    <row r="137" spans="4:19" x14ac:dyDescent="0.4">
      <c r="D137" s="84"/>
      <c r="E137" s="85">
        <v>600</v>
      </c>
      <c r="F137" s="114">
        <f t="shared" si="26"/>
        <v>205.078125</v>
      </c>
      <c r="G137" s="115">
        <f t="shared" si="27"/>
        <v>24.4140625</v>
      </c>
    </row>
    <row r="138" spans="4:19" x14ac:dyDescent="0.4">
      <c r="D138" s="84"/>
      <c r="E138" s="85">
        <v>800</v>
      </c>
      <c r="F138" s="114">
        <f t="shared" si="26"/>
        <v>273.4375</v>
      </c>
      <c r="G138" s="115">
        <f t="shared" si="27"/>
        <v>32.552083333333329</v>
      </c>
    </row>
    <row r="139" spans="4:19" ht="18" thickBot="1" x14ac:dyDescent="0.45">
      <c r="D139" s="87"/>
      <c r="E139" s="88">
        <v>1000</v>
      </c>
      <c r="F139" s="114">
        <f t="shared" si="26"/>
        <v>341.796875</v>
      </c>
      <c r="G139" s="115">
        <f t="shared" si="27"/>
        <v>40.690104166666671</v>
      </c>
    </row>
    <row r="140" spans="4:19" x14ac:dyDescent="0.4">
      <c r="D140" s="81">
        <v>4</v>
      </c>
      <c r="E140" s="82">
        <v>200</v>
      </c>
      <c r="F140" s="114">
        <f>E140*570/1024</f>
        <v>111.328125</v>
      </c>
      <c r="G140" s="115">
        <f t="shared" si="27"/>
        <v>13.253348214285715</v>
      </c>
    </row>
    <row r="141" spans="4:19" x14ac:dyDescent="0.4">
      <c r="D141" s="84"/>
      <c r="E141" s="85">
        <v>400</v>
      </c>
      <c r="F141" s="114">
        <f t="shared" ref="F141:F144" si="28">E141*570/1024</f>
        <v>222.65625</v>
      </c>
      <c r="G141" s="115">
        <f t="shared" si="27"/>
        <v>26.506696428571431</v>
      </c>
    </row>
    <row r="142" spans="4:19" x14ac:dyDescent="0.4">
      <c r="D142" s="84"/>
      <c r="E142" s="85">
        <v>600</v>
      </c>
      <c r="F142" s="114">
        <f t="shared" si="28"/>
        <v>333.984375</v>
      </c>
      <c r="G142" s="115">
        <f t="shared" si="27"/>
        <v>39.760044642857146</v>
      </c>
    </row>
    <row r="143" spans="4:19" x14ac:dyDescent="0.4">
      <c r="D143" s="84"/>
      <c r="E143" s="85">
        <v>800</v>
      </c>
      <c r="F143" s="114">
        <f t="shared" si="28"/>
        <v>445.3125</v>
      </c>
      <c r="G143" s="115">
        <f t="shared" si="27"/>
        <v>53.013392857142861</v>
      </c>
    </row>
    <row r="144" spans="4:19" ht="18" thickBot="1" x14ac:dyDescent="0.45">
      <c r="D144" s="87"/>
      <c r="E144" s="88">
        <v>1000</v>
      </c>
      <c r="F144" s="114">
        <f t="shared" si="28"/>
        <v>556.640625</v>
      </c>
      <c r="G144" s="115">
        <f t="shared" si="27"/>
        <v>66.266741071428569</v>
      </c>
    </row>
    <row r="145" spans="3:9" x14ac:dyDescent="0.4">
      <c r="D145" s="81">
        <v>7</v>
      </c>
      <c r="E145" s="82">
        <v>200</v>
      </c>
      <c r="F145" s="114">
        <f>E145*480/1024</f>
        <v>93.75</v>
      </c>
      <c r="G145" s="115">
        <f t="shared" si="27"/>
        <v>11.160714285714286</v>
      </c>
    </row>
    <row r="146" spans="3:9" x14ac:dyDescent="0.4">
      <c r="D146" s="84"/>
      <c r="E146" s="85">
        <v>400</v>
      </c>
      <c r="F146" s="114">
        <f t="shared" ref="F146:F149" si="29">E146*480/1024</f>
        <v>187.5</v>
      </c>
      <c r="G146" s="115">
        <f t="shared" si="27"/>
        <v>22.321428571428573</v>
      </c>
    </row>
    <row r="147" spans="3:9" x14ac:dyDescent="0.4">
      <c r="D147" s="84"/>
      <c r="E147" s="85">
        <v>600</v>
      </c>
      <c r="F147" s="114">
        <f t="shared" si="29"/>
        <v>281.25</v>
      </c>
      <c r="G147" s="115">
        <f t="shared" si="27"/>
        <v>33.482142857142854</v>
      </c>
    </row>
    <row r="148" spans="3:9" x14ac:dyDescent="0.4">
      <c r="D148" s="84"/>
      <c r="E148" s="85">
        <v>800</v>
      </c>
      <c r="F148" s="114">
        <f t="shared" si="29"/>
        <v>375</v>
      </c>
      <c r="G148" s="115">
        <f t="shared" si="27"/>
        <v>44.642857142857146</v>
      </c>
    </row>
    <row r="149" spans="3:9" ht="18" thickBot="1" x14ac:dyDescent="0.45">
      <c r="D149" s="87"/>
      <c r="E149" s="88">
        <v>1000</v>
      </c>
      <c r="F149" s="114">
        <f t="shared" si="29"/>
        <v>468.75</v>
      </c>
      <c r="G149" s="115">
        <f t="shared" si="27"/>
        <v>55.803571428571431</v>
      </c>
    </row>
    <row r="153" spans="3:9" ht="18" thickBot="1" x14ac:dyDescent="0.45">
      <c r="C153" s="2" t="s">
        <v>55</v>
      </c>
    </row>
    <row r="154" spans="3:9" x14ac:dyDescent="0.4">
      <c r="D154" s="116" t="s">
        <v>56</v>
      </c>
      <c r="E154" s="5" t="s">
        <v>14</v>
      </c>
      <c r="F154" s="5"/>
      <c r="G154" s="5"/>
      <c r="H154" s="5"/>
      <c r="I154" s="14"/>
    </row>
    <row r="155" spans="3:9" x14ac:dyDescent="0.4">
      <c r="C155" s="2"/>
      <c r="D155" s="117"/>
      <c r="E155" s="18" t="s">
        <v>1</v>
      </c>
      <c r="F155" s="108">
        <v>5</v>
      </c>
      <c r="G155" s="18" t="s">
        <v>57</v>
      </c>
      <c r="H155" s="108">
        <v>2.7</v>
      </c>
      <c r="I155" s="118"/>
    </row>
    <row r="156" spans="3:9" ht="18" thickBot="1" x14ac:dyDescent="0.45">
      <c r="C156" s="2"/>
      <c r="D156" s="119"/>
      <c r="E156" s="59" t="s">
        <v>58</v>
      </c>
      <c r="F156" s="111">
        <v>5.0999999999999996</v>
      </c>
      <c r="G156" s="59" t="s">
        <v>59</v>
      </c>
      <c r="H156" s="111">
        <v>3</v>
      </c>
      <c r="I156" s="120"/>
    </row>
    <row r="157" spans="3:9" ht="17.399999999999999" customHeight="1" x14ac:dyDescent="0.4">
      <c r="C157" s="2"/>
      <c r="D157" s="121">
        <v>0</v>
      </c>
      <c r="E157" s="29">
        <f>F$155*D157/(F$156+D157)</f>
        <v>0</v>
      </c>
      <c r="F157" s="29"/>
      <c r="G157" s="29">
        <f>E157*H$156/(H$156+H$155)</f>
        <v>0</v>
      </c>
      <c r="H157" s="29"/>
      <c r="I157" s="122">
        <f>G157*4096/3.3</f>
        <v>0</v>
      </c>
    </row>
    <row r="158" spans="3:9" x14ac:dyDescent="0.4">
      <c r="D158" s="123">
        <v>4</v>
      </c>
      <c r="E158" s="34">
        <f>F$155*D158/(F$156+D158)</f>
        <v>2.197802197802198</v>
      </c>
      <c r="F158" s="34"/>
      <c r="G158" s="34">
        <f t="shared" ref="G158:G173" si="30">E158*H$156/(H$156+H$155)</f>
        <v>1.156737998843262</v>
      </c>
      <c r="H158" s="34"/>
      <c r="I158" s="124">
        <f t="shared" ref="I158:I173" si="31">G158*4096/3.3</f>
        <v>1435.7572252309096</v>
      </c>
    </row>
    <row r="159" spans="3:9" x14ac:dyDescent="0.4">
      <c r="D159" s="123">
        <v>8</v>
      </c>
      <c r="E159" s="34">
        <f t="shared" ref="E159:E173" si="32">F$155*D159/(F$156+D159)</f>
        <v>3.053435114503817</v>
      </c>
      <c r="F159" s="34"/>
      <c r="G159" s="34">
        <f t="shared" si="30"/>
        <v>1.6070711128967459</v>
      </c>
      <c r="H159" s="34"/>
      <c r="I159" s="124">
        <f t="shared" si="31"/>
        <v>1994.7161449772943</v>
      </c>
    </row>
    <row r="160" spans="3:9" x14ac:dyDescent="0.4">
      <c r="D160" s="123">
        <v>12</v>
      </c>
      <c r="E160" s="34">
        <f t="shared" si="32"/>
        <v>3.5087719298245612</v>
      </c>
      <c r="F160" s="34"/>
      <c r="G160" s="34">
        <f t="shared" si="30"/>
        <v>1.8467220683287162</v>
      </c>
      <c r="H160" s="34"/>
      <c r="I160" s="124">
        <f t="shared" si="31"/>
        <v>2292.1738157195218</v>
      </c>
    </row>
    <row r="161" spans="4:9" x14ac:dyDescent="0.4">
      <c r="D161" s="123">
        <v>16</v>
      </c>
      <c r="E161" s="34">
        <f t="shared" si="32"/>
        <v>3.7914691943127958</v>
      </c>
      <c r="F161" s="34"/>
      <c r="G161" s="34">
        <f t="shared" si="30"/>
        <v>1.9955101022698924</v>
      </c>
      <c r="H161" s="34"/>
      <c r="I161" s="124">
        <f t="shared" si="31"/>
        <v>2476.8513269386303</v>
      </c>
    </row>
    <row r="162" spans="4:9" x14ac:dyDescent="0.4">
      <c r="D162" s="123">
        <v>20</v>
      </c>
      <c r="E162" s="34">
        <f t="shared" si="32"/>
        <v>3.9840637450199199</v>
      </c>
      <c r="F162" s="34"/>
      <c r="G162" s="34">
        <f t="shared" si="30"/>
        <v>2.0968756552736418</v>
      </c>
      <c r="H162" s="34"/>
      <c r="I162" s="124">
        <f t="shared" si="31"/>
        <v>2602.6674800002538</v>
      </c>
    </row>
    <row r="163" spans="4:9" x14ac:dyDescent="0.4">
      <c r="D163" s="123">
        <v>24</v>
      </c>
      <c r="E163" s="34">
        <f t="shared" si="32"/>
        <v>4.1237113402061851</v>
      </c>
      <c r="F163" s="34"/>
      <c r="G163" s="34">
        <f t="shared" si="30"/>
        <v>2.1703743895822027</v>
      </c>
      <c r="H163" s="34"/>
      <c r="I163" s="124">
        <f t="shared" si="31"/>
        <v>2693.8949999177889</v>
      </c>
    </row>
    <row r="164" spans="4:9" x14ac:dyDescent="0.4">
      <c r="D164" s="123">
        <v>28</v>
      </c>
      <c r="E164" s="34">
        <f t="shared" si="32"/>
        <v>4.2296072507552864</v>
      </c>
      <c r="F164" s="34"/>
      <c r="G164" s="34">
        <f t="shared" si="30"/>
        <v>2.2261090793448877</v>
      </c>
      <c r="H164" s="34"/>
      <c r="I164" s="124">
        <f t="shared" si="31"/>
        <v>2763.0735724232304</v>
      </c>
    </row>
    <row r="165" spans="4:9" x14ac:dyDescent="0.4">
      <c r="D165" s="123">
        <v>32</v>
      </c>
      <c r="E165" s="34">
        <f t="shared" si="32"/>
        <v>4.3126684636118595</v>
      </c>
      <c r="F165" s="34"/>
      <c r="G165" s="34">
        <f t="shared" si="30"/>
        <v>2.2698255071641364</v>
      </c>
      <c r="H165" s="34"/>
      <c r="I165" s="124">
        <f t="shared" si="31"/>
        <v>2817.3349325285767</v>
      </c>
    </row>
    <row r="166" spans="4:9" x14ac:dyDescent="0.4">
      <c r="D166" s="123">
        <v>36</v>
      </c>
      <c r="E166" s="34">
        <f t="shared" si="32"/>
        <v>4.3795620437956204</v>
      </c>
      <c r="F166" s="34"/>
      <c r="G166" s="34">
        <f t="shared" si="30"/>
        <v>2.3050326546292741</v>
      </c>
      <c r="H166" s="34"/>
      <c r="I166" s="124">
        <f t="shared" si="31"/>
        <v>2861.0344707156082</v>
      </c>
    </row>
    <row r="167" spans="4:9" x14ac:dyDescent="0.4">
      <c r="D167" s="123">
        <v>40</v>
      </c>
      <c r="E167" s="34">
        <f t="shared" si="32"/>
        <v>4.434589800443459</v>
      </c>
      <c r="F167" s="34"/>
      <c r="G167" s="34">
        <f t="shared" si="30"/>
        <v>2.333994631812347</v>
      </c>
      <c r="H167" s="34"/>
      <c r="I167" s="124">
        <f t="shared" si="31"/>
        <v>2896.9824278495071</v>
      </c>
    </row>
    <row r="168" spans="4:9" x14ac:dyDescent="0.4">
      <c r="D168" s="123">
        <v>44</v>
      </c>
      <c r="E168" s="34">
        <f t="shared" si="32"/>
        <v>4.4806517311608962</v>
      </c>
      <c r="F168" s="34"/>
      <c r="G168" s="34">
        <f t="shared" si="30"/>
        <v>2.3582377532425767</v>
      </c>
      <c r="H168" s="34"/>
      <c r="I168" s="124">
        <f t="shared" si="31"/>
        <v>2927.0732840247256</v>
      </c>
    </row>
    <row r="169" spans="4:9" x14ac:dyDescent="0.4">
      <c r="D169" s="123">
        <v>48</v>
      </c>
      <c r="E169" s="34">
        <f t="shared" si="32"/>
        <v>4.5197740112994351</v>
      </c>
      <c r="F169" s="34"/>
      <c r="G169" s="34">
        <f t="shared" si="30"/>
        <v>2.3788284269997026</v>
      </c>
      <c r="H169" s="34"/>
      <c r="I169" s="124">
        <f t="shared" si="31"/>
        <v>2952.6306778759949</v>
      </c>
    </row>
    <row r="170" spans="4:9" x14ac:dyDescent="0.4">
      <c r="D170" s="123">
        <v>52</v>
      </c>
      <c r="E170" s="34">
        <f t="shared" si="32"/>
        <v>4.5534150612959721</v>
      </c>
      <c r="F170" s="34"/>
      <c r="G170" s="34">
        <f t="shared" si="30"/>
        <v>2.3965342427873537</v>
      </c>
      <c r="H170" s="34"/>
      <c r="I170" s="124">
        <f t="shared" si="31"/>
        <v>2974.6073510475762</v>
      </c>
    </row>
    <row r="171" spans="4:9" x14ac:dyDescent="0.4">
      <c r="D171" s="123">
        <v>56</v>
      </c>
      <c r="E171" s="34">
        <f t="shared" si="32"/>
        <v>4.5826513911620292</v>
      </c>
      <c r="F171" s="34"/>
      <c r="G171" s="34">
        <f t="shared" si="30"/>
        <v>2.4119217848221206</v>
      </c>
      <c r="H171" s="34"/>
      <c r="I171" s="124">
        <f t="shared" si="31"/>
        <v>2993.7065547367897</v>
      </c>
    </row>
    <row r="172" spans="4:9" x14ac:dyDescent="0.4">
      <c r="D172" s="123">
        <v>60</v>
      </c>
      <c r="E172" s="34">
        <f t="shared" si="32"/>
        <v>4.6082949308755765</v>
      </c>
      <c r="F172" s="34"/>
      <c r="G172" s="34">
        <f t="shared" si="30"/>
        <v>2.4254183846713562</v>
      </c>
      <c r="H172" s="34"/>
      <c r="I172" s="124">
        <f t="shared" si="31"/>
        <v>3010.458698064811</v>
      </c>
    </row>
    <row r="173" spans="4:9" ht="18" thickBot="1" x14ac:dyDescent="0.45">
      <c r="D173" s="123">
        <v>64</v>
      </c>
      <c r="E173" s="45">
        <f t="shared" si="32"/>
        <v>4.6309696092619399</v>
      </c>
      <c r="F173" s="45"/>
      <c r="G173" s="45">
        <f t="shared" si="30"/>
        <v>2.4373524259273367</v>
      </c>
      <c r="H173" s="45"/>
      <c r="I173" s="125">
        <f t="shared" si="31"/>
        <v>3025.2713747267794</v>
      </c>
    </row>
    <row r="174" spans="4:9" x14ac:dyDescent="0.4">
      <c r="D174" s="115"/>
    </row>
    <row r="175" spans="4:9" x14ac:dyDescent="0.4">
      <c r="D175" s="115"/>
    </row>
    <row r="176" spans="4:9" x14ac:dyDescent="0.4">
      <c r="D176" s="115"/>
    </row>
    <row r="177" spans="4:4" x14ac:dyDescent="0.4">
      <c r="D177" s="115"/>
    </row>
    <row r="178" spans="4:4" x14ac:dyDescent="0.4">
      <c r="D178" s="115"/>
    </row>
    <row r="179" spans="4:4" x14ac:dyDescent="0.4">
      <c r="D179" s="115"/>
    </row>
    <row r="180" spans="4:4" x14ac:dyDescent="0.4">
      <c r="D180" s="115"/>
    </row>
    <row r="181" spans="4:4" x14ac:dyDescent="0.4">
      <c r="D181" s="115"/>
    </row>
    <row r="182" spans="4:4" x14ac:dyDescent="0.4">
      <c r="D182" s="115"/>
    </row>
    <row r="183" spans="4:4" x14ac:dyDescent="0.4">
      <c r="D183" s="115"/>
    </row>
  </sheetData>
  <mergeCells count="342">
    <mergeCell ref="K96:L96"/>
    <mergeCell ref="M96:N96"/>
    <mergeCell ref="K97:L97"/>
    <mergeCell ref="M97:N97"/>
    <mergeCell ref="D81:D83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  <mergeCell ref="K88:L88"/>
    <mergeCell ref="M88:N88"/>
    <mergeCell ref="K89:L89"/>
    <mergeCell ref="M89:N89"/>
    <mergeCell ref="K84:L84"/>
    <mergeCell ref="M84:N84"/>
    <mergeCell ref="K85:L85"/>
    <mergeCell ref="M85:N85"/>
    <mergeCell ref="K86:L86"/>
    <mergeCell ref="M86:N86"/>
    <mergeCell ref="I93:J93"/>
    <mergeCell ref="I94:J94"/>
    <mergeCell ref="I95:J95"/>
    <mergeCell ref="I96:J96"/>
    <mergeCell ref="I97:J97"/>
    <mergeCell ref="E81:J81"/>
    <mergeCell ref="G97:H97"/>
    <mergeCell ref="I84:J84"/>
    <mergeCell ref="I85:J85"/>
    <mergeCell ref="I86:J86"/>
    <mergeCell ref="I87:J87"/>
    <mergeCell ref="I88:J88"/>
    <mergeCell ref="I89:J89"/>
    <mergeCell ref="I90:J90"/>
    <mergeCell ref="I91:J91"/>
    <mergeCell ref="I92:J92"/>
    <mergeCell ref="G91:H91"/>
    <mergeCell ref="G92:H92"/>
    <mergeCell ref="G93:H93"/>
    <mergeCell ref="G94:H94"/>
    <mergeCell ref="G95:H95"/>
    <mergeCell ref="G96:H96"/>
    <mergeCell ref="G84:H84"/>
    <mergeCell ref="G85:H85"/>
    <mergeCell ref="G86:H86"/>
    <mergeCell ref="G87:H87"/>
    <mergeCell ref="G88:H88"/>
    <mergeCell ref="G89:H89"/>
    <mergeCell ref="G90:H90"/>
    <mergeCell ref="E97:F97"/>
    <mergeCell ref="E95:F95"/>
    <mergeCell ref="E96:F96"/>
    <mergeCell ref="E93:F93"/>
    <mergeCell ref="E94:F94"/>
    <mergeCell ref="E91:F91"/>
    <mergeCell ref="E92:F92"/>
    <mergeCell ref="E89:F89"/>
    <mergeCell ref="E90:F90"/>
    <mergeCell ref="E87:F87"/>
    <mergeCell ref="E88:F88"/>
    <mergeCell ref="E85:F85"/>
    <mergeCell ref="E86:F86"/>
    <mergeCell ref="I60:L60"/>
    <mergeCell ref="E84:F84"/>
    <mergeCell ref="K81:N81"/>
    <mergeCell ref="E173:F173"/>
    <mergeCell ref="G173:H173"/>
    <mergeCell ref="F31:G31"/>
    <mergeCell ref="H31:I31"/>
    <mergeCell ref="F32:G32"/>
    <mergeCell ref="H32:I32"/>
    <mergeCell ref="F33:G33"/>
    <mergeCell ref="H33:I33"/>
    <mergeCell ref="F40:G40"/>
    <mergeCell ref="H40:I40"/>
    <mergeCell ref="E170:F170"/>
    <mergeCell ref="G170:H170"/>
    <mergeCell ref="E171:F171"/>
    <mergeCell ref="G171:H171"/>
    <mergeCell ref="E172:F172"/>
    <mergeCell ref="G172:H172"/>
    <mergeCell ref="E167:F167"/>
    <mergeCell ref="G167:H167"/>
    <mergeCell ref="E168:F168"/>
    <mergeCell ref="G168:H168"/>
    <mergeCell ref="E169:F169"/>
    <mergeCell ref="G169:H169"/>
    <mergeCell ref="E164:F164"/>
    <mergeCell ref="G164:H164"/>
    <mergeCell ref="E165:F165"/>
    <mergeCell ref="G165:H165"/>
    <mergeCell ref="E166:F166"/>
    <mergeCell ref="G166:H166"/>
    <mergeCell ref="E161:F161"/>
    <mergeCell ref="G161:H161"/>
    <mergeCell ref="E162:F162"/>
    <mergeCell ref="G162:H162"/>
    <mergeCell ref="E163:F163"/>
    <mergeCell ref="G163:H163"/>
    <mergeCell ref="E158:F158"/>
    <mergeCell ref="G158:H158"/>
    <mergeCell ref="E159:F159"/>
    <mergeCell ref="G159:H159"/>
    <mergeCell ref="E160:F160"/>
    <mergeCell ref="G160:H160"/>
    <mergeCell ref="D135:D139"/>
    <mergeCell ref="D140:D144"/>
    <mergeCell ref="D145:D149"/>
    <mergeCell ref="D154:D156"/>
    <mergeCell ref="E154:H154"/>
    <mergeCell ref="E157:F157"/>
    <mergeCell ref="G157:H157"/>
    <mergeCell ref="K123:S123"/>
    <mergeCell ref="L124:M124"/>
    <mergeCell ref="N124:O124"/>
    <mergeCell ref="P124:Q124"/>
    <mergeCell ref="R124:S124"/>
    <mergeCell ref="D126:D130"/>
    <mergeCell ref="E121:F121"/>
    <mergeCell ref="G121:H121"/>
    <mergeCell ref="I121:J121"/>
    <mergeCell ref="P121:Q121"/>
    <mergeCell ref="R121:S121"/>
    <mergeCell ref="T121:U121"/>
    <mergeCell ref="E120:F120"/>
    <mergeCell ref="G120:H120"/>
    <mergeCell ref="I120:J120"/>
    <mergeCell ref="P120:Q120"/>
    <mergeCell ref="R120:S120"/>
    <mergeCell ref="T120:U120"/>
    <mergeCell ref="E119:F119"/>
    <mergeCell ref="G119:H119"/>
    <mergeCell ref="I119:J119"/>
    <mergeCell ref="P119:Q119"/>
    <mergeCell ref="R119:S119"/>
    <mergeCell ref="T119:U119"/>
    <mergeCell ref="E118:F118"/>
    <mergeCell ref="G118:H118"/>
    <mergeCell ref="I118:J118"/>
    <mergeCell ref="P118:Q118"/>
    <mergeCell ref="R118:S118"/>
    <mergeCell ref="T118:U118"/>
    <mergeCell ref="E117:F117"/>
    <mergeCell ref="G117:H117"/>
    <mergeCell ref="I117:J117"/>
    <mergeCell ref="P117:Q117"/>
    <mergeCell ref="R117:S117"/>
    <mergeCell ref="T117:U117"/>
    <mergeCell ref="E116:F116"/>
    <mergeCell ref="G116:H116"/>
    <mergeCell ref="I116:J116"/>
    <mergeCell ref="P116:Q116"/>
    <mergeCell ref="R116:S116"/>
    <mergeCell ref="T116:U116"/>
    <mergeCell ref="E115:F115"/>
    <mergeCell ref="G115:H115"/>
    <mergeCell ref="I115:J115"/>
    <mergeCell ref="P115:Q115"/>
    <mergeCell ref="R115:S115"/>
    <mergeCell ref="T115:U115"/>
    <mergeCell ref="E114:F114"/>
    <mergeCell ref="G114:H114"/>
    <mergeCell ref="I114:J114"/>
    <mergeCell ref="P114:Q114"/>
    <mergeCell ref="R114:S114"/>
    <mergeCell ref="T114:U114"/>
    <mergeCell ref="E113:F113"/>
    <mergeCell ref="G113:H113"/>
    <mergeCell ref="I113:J113"/>
    <mergeCell ref="P113:Q113"/>
    <mergeCell ref="R113:S113"/>
    <mergeCell ref="T113:U113"/>
    <mergeCell ref="E112:F112"/>
    <mergeCell ref="G112:H112"/>
    <mergeCell ref="I112:J112"/>
    <mergeCell ref="P112:Q112"/>
    <mergeCell ref="R112:S112"/>
    <mergeCell ref="T112:U112"/>
    <mergeCell ref="E111:F111"/>
    <mergeCell ref="G111:H111"/>
    <mergeCell ref="I111:J111"/>
    <mergeCell ref="P111:Q111"/>
    <mergeCell ref="R111:S111"/>
    <mergeCell ref="T111:U111"/>
    <mergeCell ref="E110:F110"/>
    <mergeCell ref="G110:H110"/>
    <mergeCell ref="I110:J110"/>
    <mergeCell ref="P110:Q110"/>
    <mergeCell ref="R110:S110"/>
    <mergeCell ref="T110:U110"/>
    <mergeCell ref="E109:F109"/>
    <mergeCell ref="G109:H109"/>
    <mergeCell ref="I109:J109"/>
    <mergeCell ref="P109:Q109"/>
    <mergeCell ref="R109:S109"/>
    <mergeCell ref="T109:U109"/>
    <mergeCell ref="R105:U105"/>
    <mergeCell ref="E106:F106"/>
    <mergeCell ref="G106:H106"/>
    <mergeCell ref="I106:J106"/>
    <mergeCell ref="P106:Q106"/>
    <mergeCell ref="R106:S106"/>
    <mergeCell ref="T106:U106"/>
    <mergeCell ref="E100:E101"/>
    <mergeCell ref="E102:E103"/>
    <mergeCell ref="D105:D108"/>
    <mergeCell ref="E105:F105"/>
    <mergeCell ref="G105:J105"/>
    <mergeCell ref="O105:O108"/>
    <mergeCell ref="P105:Q105"/>
    <mergeCell ref="E76:F76"/>
    <mergeCell ref="G76:H76"/>
    <mergeCell ref="I76:J76"/>
    <mergeCell ref="K76:L76"/>
    <mergeCell ref="E75:F75"/>
    <mergeCell ref="G75:H75"/>
    <mergeCell ref="I75:J75"/>
    <mergeCell ref="K75:L75"/>
    <mergeCell ref="E74:F74"/>
    <mergeCell ref="G74:H74"/>
    <mergeCell ref="I74:J74"/>
    <mergeCell ref="K74:L74"/>
    <mergeCell ref="E73:F73"/>
    <mergeCell ref="G73:H73"/>
    <mergeCell ref="I73:J73"/>
    <mergeCell ref="K73:L73"/>
    <mergeCell ref="E72:F72"/>
    <mergeCell ref="G72:H72"/>
    <mergeCell ref="I72:J72"/>
    <mergeCell ref="K72:L72"/>
    <mergeCell ref="E71:F71"/>
    <mergeCell ref="G71:H71"/>
    <mergeCell ref="I71:J71"/>
    <mergeCell ref="K71:L71"/>
    <mergeCell ref="E70:F70"/>
    <mergeCell ref="G70:H70"/>
    <mergeCell ref="I70:J70"/>
    <mergeCell ref="K70:L70"/>
    <mergeCell ref="E69:F69"/>
    <mergeCell ref="G69:H69"/>
    <mergeCell ref="I69:J69"/>
    <mergeCell ref="K69:L69"/>
    <mergeCell ref="E68:F68"/>
    <mergeCell ref="G68:H68"/>
    <mergeCell ref="I68:J68"/>
    <mergeCell ref="K68:L68"/>
    <mergeCell ref="E67:F67"/>
    <mergeCell ref="G67:H67"/>
    <mergeCell ref="I67:J67"/>
    <mergeCell ref="K67:L67"/>
    <mergeCell ref="E66:F66"/>
    <mergeCell ref="G66:H66"/>
    <mergeCell ref="I66:J66"/>
    <mergeCell ref="K66:L66"/>
    <mergeCell ref="E65:F65"/>
    <mergeCell ref="G65:H65"/>
    <mergeCell ref="I65:J65"/>
    <mergeCell ref="K65:L65"/>
    <mergeCell ref="E64:F64"/>
    <mergeCell ref="G64:H64"/>
    <mergeCell ref="I64:J64"/>
    <mergeCell ref="K64:L64"/>
    <mergeCell ref="E60:H60"/>
    <mergeCell ref="E63:F63"/>
    <mergeCell ref="G63:H63"/>
    <mergeCell ref="I63:J63"/>
    <mergeCell ref="K63:L63"/>
    <mergeCell ref="F54:G54"/>
    <mergeCell ref="H54:I54"/>
    <mergeCell ref="F55:G55"/>
    <mergeCell ref="H55:I55"/>
    <mergeCell ref="F52:G52"/>
    <mergeCell ref="H52:I52"/>
    <mergeCell ref="F53:G53"/>
    <mergeCell ref="H53:I53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44:G44"/>
    <mergeCell ref="H44:I44"/>
    <mergeCell ref="F45:G45"/>
    <mergeCell ref="H45:I45"/>
    <mergeCell ref="F42:G42"/>
    <mergeCell ref="H42:I42"/>
    <mergeCell ref="F43:G43"/>
    <mergeCell ref="H43:I43"/>
    <mergeCell ref="F41:G41"/>
    <mergeCell ref="H41:I41"/>
    <mergeCell ref="F30:G30"/>
    <mergeCell ref="H30:I30"/>
    <mergeCell ref="D37:E37"/>
    <mergeCell ref="F37:I37"/>
    <mergeCell ref="F28:G28"/>
    <mergeCell ref="H28:I28"/>
    <mergeCell ref="F29:G29"/>
    <mergeCell ref="H29:I29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D12:E12"/>
    <mergeCell ref="F12:I12"/>
    <mergeCell ref="F15:G15"/>
    <mergeCell ref="H15:I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2FAD-A36A-40E3-8BB6-1858D339534A}">
  <dimension ref="B3:N43"/>
  <sheetViews>
    <sheetView view="pageBreakPreview" topLeftCell="A13" zoomScale="85" zoomScaleNormal="100" zoomScaleSheetLayoutView="85" workbookViewId="0">
      <selection activeCell="L35" sqref="L35:M35"/>
    </sheetView>
  </sheetViews>
  <sheetFormatPr defaultRowHeight="17.399999999999999" x14ac:dyDescent="0.4"/>
  <cols>
    <col min="1" max="3" width="4.5" customWidth="1"/>
    <col min="4" max="4" width="10.3984375" customWidth="1"/>
  </cols>
  <sheetData>
    <row r="3" spans="2:14" x14ac:dyDescent="0.4">
      <c r="B3" s="2" t="s">
        <v>141</v>
      </c>
      <c r="C3" s="2"/>
    </row>
    <row r="4" spans="2:14" ht="18" thickBot="1" x14ac:dyDescent="0.45">
      <c r="B4" s="2"/>
      <c r="C4" s="2" t="s">
        <v>142</v>
      </c>
      <c r="G4" t="s">
        <v>143</v>
      </c>
    </row>
    <row r="5" spans="2:14" x14ac:dyDescent="0.4">
      <c r="B5" s="2"/>
      <c r="C5" s="2"/>
      <c r="D5" s="225" t="s">
        <v>144</v>
      </c>
      <c r="E5" s="127">
        <v>3435</v>
      </c>
      <c r="F5" s="128" t="s">
        <v>145</v>
      </c>
    </row>
    <row r="6" spans="2:14" ht="18" thickBot="1" x14ac:dyDescent="0.45">
      <c r="B6" s="2"/>
      <c r="C6" s="2"/>
      <c r="D6" s="226" t="s">
        <v>146</v>
      </c>
      <c r="E6" s="59">
        <v>10</v>
      </c>
      <c r="F6" s="9" t="s">
        <v>147</v>
      </c>
    </row>
    <row r="7" spans="2:14" x14ac:dyDescent="0.4">
      <c r="B7" s="2"/>
      <c r="C7" s="2" t="s">
        <v>148</v>
      </c>
      <c r="D7" s="2"/>
      <c r="E7" s="2"/>
      <c r="F7" s="2"/>
    </row>
    <row r="8" spans="2:14" x14ac:dyDescent="0.4">
      <c r="B8" s="2"/>
      <c r="C8" s="2"/>
      <c r="D8" s="227" t="s">
        <v>149</v>
      </c>
      <c r="E8" s="2"/>
      <c r="F8" s="2"/>
    </row>
    <row r="9" spans="2:14" x14ac:dyDescent="0.4">
      <c r="B9" s="2"/>
      <c r="C9" s="2"/>
      <c r="D9" s="227" t="s">
        <v>150</v>
      </c>
      <c r="E9" s="2"/>
      <c r="F9" s="2"/>
    </row>
    <row r="10" spans="2:14" ht="18" thickBot="1" x14ac:dyDescent="0.45">
      <c r="B10" s="2"/>
      <c r="C10" s="2"/>
      <c r="D10" s="257" t="s">
        <v>169</v>
      </c>
      <c r="E10" s="2"/>
      <c r="F10" s="2"/>
    </row>
    <row r="11" spans="2:14" ht="18" thickBot="1" x14ac:dyDescent="0.45">
      <c r="B11" s="2"/>
      <c r="C11" s="2"/>
      <c r="D11" s="2"/>
      <c r="E11" s="2"/>
      <c r="F11" s="203" t="s">
        <v>151</v>
      </c>
      <c r="G11" s="228"/>
      <c r="H11" s="228"/>
      <c r="I11" s="204"/>
      <c r="J11" s="131" t="s">
        <v>152</v>
      </c>
      <c r="K11" s="132"/>
      <c r="L11" s="132"/>
      <c r="M11" s="144"/>
      <c r="N11" s="229" t="s">
        <v>67</v>
      </c>
    </row>
    <row r="12" spans="2:14" x14ac:dyDescent="0.4">
      <c r="B12" s="2"/>
      <c r="C12" s="2"/>
      <c r="D12" s="2"/>
      <c r="E12" s="2"/>
      <c r="F12" s="10" t="s">
        <v>1</v>
      </c>
      <c r="G12" s="12">
        <v>12</v>
      </c>
      <c r="H12" s="230"/>
      <c r="I12" s="230"/>
      <c r="J12" s="10" t="s">
        <v>1</v>
      </c>
      <c r="K12" s="12">
        <v>5</v>
      </c>
      <c r="L12" s="10" t="s">
        <v>1</v>
      </c>
      <c r="M12" s="12">
        <v>3.3</v>
      </c>
      <c r="N12" s="231" t="s">
        <v>1</v>
      </c>
    </row>
    <row r="13" spans="2:14" x14ac:dyDescent="0.4">
      <c r="B13" s="2"/>
      <c r="C13" s="2"/>
      <c r="D13" s="2"/>
      <c r="E13" s="2"/>
      <c r="F13" s="15" t="s">
        <v>153</v>
      </c>
      <c r="G13" s="19">
        <v>2</v>
      </c>
      <c r="H13" s="15" t="s">
        <v>154</v>
      </c>
      <c r="I13" s="19">
        <v>0.47</v>
      </c>
      <c r="J13" s="15" t="s">
        <v>166</v>
      </c>
      <c r="K13" s="19">
        <v>2</v>
      </c>
      <c r="L13" s="15" t="s">
        <v>167</v>
      </c>
      <c r="M13" s="19">
        <v>2.7</v>
      </c>
      <c r="N13" s="232" t="s">
        <v>147</v>
      </c>
    </row>
    <row r="14" spans="2:14" ht="18" thickBot="1" x14ac:dyDescent="0.45">
      <c r="B14" s="2"/>
      <c r="C14" s="2"/>
      <c r="D14" s="2"/>
      <c r="E14" s="2"/>
      <c r="F14" s="22" t="s">
        <v>155</v>
      </c>
      <c r="G14" s="24">
        <v>2</v>
      </c>
      <c r="H14" s="22" t="s">
        <v>88</v>
      </c>
      <c r="I14" s="24">
        <v>47</v>
      </c>
      <c r="J14" s="22" t="s">
        <v>165</v>
      </c>
      <c r="K14" s="24">
        <v>20</v>
      </c>
      <c r="L14" s="22" t="s">
        <v>168</v>
      </c>
      <c r="M14" s="24">
        <v>3</v>
      </c>
      <c r="N14" s="233" t="s">
        <v>147</v>
      </c>
    </row>
    <row r="15" spans="2:14" ht="18" thickBot="1" x14ac:dyDescent="0.45">
      <c r="B15" s="2"/>
      <c r="C15" s="2"/>
      <c r="D15" s="134" t="s">
        <v>156</v>
      </c>
      <c r="E15" s="133" t="s">
        <v>157</v>
      </c>
      <c r="F15" s="131" t="s">
        <v>158</v>
      </c>
      <c r="G15" s="136"/>
      <c r="H15" s="228" t="s">
        <v>159</v>
      </c>
      <c r="I15" s="204"/>
      <c r="J15" s="131" t="s">
        <v>160</v>
      </c>
      <c r="K15" s="144"/>
      <c r="L15" s="201" t="s">
        <v>161</v>
      </c>
      <c r="M15" s="132"/>
      <c r="N15" s="234"/>
    </row>
    <row r="16" spans="2:14" x14ac:dyDescent="0.4">
      <c r="B16" s="2"/>
      <c r="C16" s="2"/>
      <c r="D16" s="129">
        <v>0</v>
      </c>
      <c r="E16" s="130">
        <f t="shared" ref="E16:E43" si="0">10*EXP(E$5*(1/(D16+273)-1/(25+273)))</f>
        <v>28.736182350842125</v>
      </c>
      <c r="F16" s="64">
        <f t="shared" ref="F16:F43" si="1">G$12*G$14/(G$13+$E16+G$14)</f>
        <v>0.7331337461034948</v>
      </c>
      <c r="G16" s="68"/>
      <c r="H16" s="64">
        <f>F16*I$14/(I$13/2+I$14)</f>
        <v>0.72948631453084067</v>
      </c>
      <c r="I16" s="68"/>
      <c r="J16" s="64">
        <f>F16*K$14/(K$13+K$14)</f>
        <v>0.66648522373044983</v>
      </c>
      <c r="K16" s="66"/>
      <c r="L16" s="67">
        <f t="shared" ref="L16:L43" si="2">J16*M$14/(M$13+M$14)</f>
        <v>0.35078169670023673</v>
      </c>
      <c r="M16" s="65"/>
      <c r="N16" s="69">
        <f>L16*4096/3.3</f>
        <v>435.39449384368783</v>
      </c>
    </row>
    <row r="17" spans="2:14" x14ac:dyDescent="0.4">
      <c r="B17" s="2"/>
      <c r="C17" s="2"/>
      <c r="D17" s="21">
        <v>5</v>
      </c>
      <c r="E17" s="32">
        <f t="shared" si="0"/>
        <v>22.916440146739884</v>
      </c>
      <c r="F17" s="33">
        <f t="shared" si="1"/>
        <v>0.89164837062998015</v>
      </c>
      <c r="G17" s="72"/>
      <c r="H17" s="64">
        <f t="shared" ref="H17:H43" si="3">F17*I$14/(I$13/2+I$14)</f>
        <v>0.88721230908455739</v>
      </c>
      <c r="I17" s="68"/>
      <c r="J17" s="33">
        <f t="shared" ref="J17:J43" si="4">F17*K$14/(K$13+K$14)</f>
        <v>0.81058942784543653</v>
      </c>
      <c r="K17" s="35"/>
      <c r="L17" s="71">
        <f t="shared" si="2"/>
        <v>0.42662601465549288</v>
      </c>
      <c r="M17" s="34"/>
      <c r="N17" s="69">
        <f t="shared" ref="N17:N43" si="5">L17*4096/3.3</f>
        <v>529.53338061481782</v>
      </c>
    </row>
    <row r="18" spans="2:14" x14ac:dyDescent="0.4">
      <c r="B18" s="2"/>
      <c r="C18" s="2"/>
      <c r="D18" s="21">
        <v>10</v>
      </c>
      <c r="E18" s="32">
        <f t="shared" si="0"/>
        <v>18.422056005235852</v>
      </c>
      <c r="F18" s="33">
        <f t="shared" si="1"/>
        <v>1.0703746344401102</v>
      </c>
      <c r="G18" s="72"/>
      <c r="H18" s="64">
        <f t="shared" si="3"/>
        <v>1.0650493875025973</v>
      </c>
      <c r="I18" s="68"/>
      <c r="J18" s="33">
        <f t="shared" si="4"/>
        <v>0.97306784949100933</v>
      </c>
      <c r="K18" s="35"/>
      <c r="L18" s="71">
        <f t="shared" si="2"/>
        <v>0.5121409734163207</v>
      </c>
      <c r="M18" s="34"/>
      <c r="N18" s="69">
        <f t="shared" si="5"/>
        <v>635.67558397371204</v>
      </c>
    </row>
    <row r="19" spans="2:14" x14ac:dyDescent="0.4">
      <c r="B19" s="2"/>
      <c r="C19" s="2"/>
      <c r="D19" s="21">
        <v>15</v>
      </c>
      <c r="E19" s="32">
        <f t="shared" si="0"/>
        <v>14.921793401776517</v>
      </c>
      <c r="F19" s="33">
        <f t="shared" si="1"/>
        <v>1.2683787149767052</v>
      </c>
      <c r="G19" s="72"/>
      <c r="H19" s="64">
        <f t="shared" si="3"/>
        <v>1.2620683731111495</v>
      </c>
      <c r="I19" s="68"/>
      <c r="J19" s="33">
        <f t="shared" si="4"/>
        <v>1.153071559069732</v>
      </c>
      <c r="K19" s="35"/>
      <c r="L19" s="71">
        <f t="shared" si="2"/>
        <v>0.60687976793143794</v>
      </c>
      <c r="M19" s="34"/>
      <c r="N19" s="69">
        <f t="shared" si="5"/>
        <v>753.26652407489996</v>
      </c>
    </row>
    <row r="20" spans="2:14" x14ac:dyDescent="0.4">
      <c r="B20" s="2"/>
      <c r="C20" s="2"/>
      <c r="D20" s="21">
        <v>20</v>
      </c>
      <c r="E20" s="32">
        <f t="shared" si="0"/>
        <v>12.173834597770357</v>
      </c>
      <c r="F20" s="33">
        <f t="shared" si="1"/>
        <v>1.4838781647555934</v>
      </c>
      <c r="G20" s="72"/>
      <c r="H20" s="64">
        <f t="shared" si="3"/>
        <v>1.4764956863239738</v>
      </c>
      <c r="I20" s="68"/>
      <c r="J20" s="33">
        <f t="shared" si="4"/>
        <v>1.3489801497778122</v>
      </c>
      <c r="K20" s="35"/>
      <c r="L20" s="71">
        <f t="shared" si="2"/>
        <v>0.70998955251463791</v>
      </c>
      <c r="M20" s="34"/>
      <c r="N20" s="69">
        <f t="shared" si="5"/>
        <v>881.24763851513853</v>
      </c>
    </row>
    <row r="21" spans="2:14" x14ac:dyDescent="0.4">
      <c r="B21" s="2"/>
      <c r="C21" s="2"/>
      <c r="D21" s="21">
        <v>25</v>
      </c>
      <c r="E21" s="32">
        <f t="shared" si="0"/>
        <v>10</v>
      </c>
      <c r="F21" s="33">
        <f t="shared" si="1"/>
        <v>1.7142857142857142</v>
      </c>
      <c r="G21" s="72"/>
      <c r="H21" s="64">
        <f t="shared" si="3"/>
        <v>1.7057569296375266</v>
      </c>
      <c r="I21" s="68"/>
      <c r="J21" s="33">
        <f t="shared" si="4"/>
        <v>1.5584415584415583</v>
      </c>
      <c r="K21" s="35"/>
      <c r="L21" s="71">
        <f t="shared" si="2"/>
        <v>0.82023239917976754</v>
      </c>
      <c r="M21" s="34"/>
      <c r="N21" s="69">
        <f t="shared" si="5"/>
        <v>1018.0823960728267</v>
      </c>
    </row>
    <row r="22" spans="2:14" x14ac:dyDescent="0.4">
      <c r="B22" s="2"/>
      <c r="C22" s="2"/>
      <c r="D22" s="21">
        <v>30</v>
      </c>
      <c r="E22" s="32">
        <f t="shared" si="0"/>
        <v>8.2678385850558751</v>
      </c>
      <c r="F22" s="33">
        <f t="shared" si="1"/>
        <v>1.9563348371110549</v>
      </c>
      <c r="G22" s="72"/>
      <c r="H22" s="64">
        <f t="shared" si="3"/>
        <v>1.9466018279711987</v>
      </c>
      <c r="I22" s="68"/>
      <c r="J22" s="33">
        <f t="shared" si="4"/>
        <v>1.7784862155555046</v>
      </c>
      <c r="K22" s="35"/>
      <c r="L22" s="71">
        <f t="shared" si="2"/>
        <v>0.93604537660816023</v>
      </c>
      <c r="M22" s="34"/>
      <c r="N22" s="69">
        <f t="shared" si="5"/>
        <v>1161.8308674506136</v>
      </c>
    </row>
    <row r="23" spans="2:14" x14ac:dyDescent="0.4">
      <c r="B23" s="2"/>
      <c r="C23" s="2"/>
      <c r="D23" s="21">
        <v>35</v>
      </c>
      <c r="E23" s="32">
        <f t="shared" si="0"/>
        <v>6.8780615308459092</v>
      </c>
      <c r="F23" s="33">
        <f t="shared" si="1"/>
        <v>2.2062754408904039</v>
      </c>
      <c r="G23" s="72"/>
      <c r="H23" s="64">
        <f t="shared" si="3"/>
        <v>2.195298946159606</v>
      </c>
      <c r="I23" s="68"/>
      <c r="J23" s="33">
        <f t="shared" si="4"/>
        <v>2.0057049462640038</v>
      </c>
      <c r="K23" s="35"/>
      <c r="L23" s="71">
        <f t="shared" si="2"/>
        <v>1.0556341822442126</v>
      </c>
      <c r="M23" s="34"/>
      <c r="N23" s="69">
        <f t="shared" si="5"/>
        <v>1310.2659425673621</v>
      </c>
    </row>
    <row r="24" spans="2:14" x14ac:dyDescent="0.4">
      <c r="B24" s="2"/>
      <c r="C24" s="2"/>
      <c r="D24" s="21">
        <v>40</v>
      </c>
      <c r="E24" s="32">
        <f t="shared" si="0"/>
        <v>5.7556406120696577</v>
      </c>
      <c r="F24" s="33">
        <f t="shared" si="1"/>
        <v>2.4601152250634621</v>
      </c>
      <c r="G24" s="72"/>
      <c r="H24" s="64">
        <f t="shared" si="3"/>
        <v>2.4478758458342909</v>
      </c>
      <c r="I24" s="68"/>
      <c r="J24" s="33">
        <f t="shared" si="4"/>
        <v>2.2364683864213291</v>
      </c>
      <c r="K24" s="35"/>
      <c r="L24" s="71">
        <f t="shared" si="2"/>
        <v>1.1770886244322785</v>
      </c>
      <c r="M24" s="34"/>
      <c r="N24" s="69">
        <f t="shared" si="5"/>
        <v>1461.0166683862462</v>
      </c>
    </row>
    <row r="25" spans="2:14" x14ac:dyDescent="0.4">
      <c r="B25" s="2"/>
      <c r="C25" s="2"/>
      <c r="D25" s="21">
        <v>45</v>
      </c>
      <c r="E25" s="32">
        <f t="shared" si="0"/>
        <v>4.8434450167968297</v>
      </c>
      <c r="F25" s="33">
        <f t="shared" si="1"/>
        <v>2.7138745086802158</v>
      </c>
      <c r="G25" s="72"/>
      <c r="H25" s="64">
        <f t="shared" si="3"/>
        <v>2.7003726454529509</v>
      </c>
      <c r="I25" s="68"/>
      <c r="J25" s="33">
        <f t="shared" si="4"/>
        <v>2.467158644254742</v>
      </c>
      <c r="K25" s="35"/>
      <c r="L25" s="71">
        <f t="shared" si="2"/>
        <v>1.298504549607759</v>
      </c>
      <c r="M25" s="34"/>
      <c r="N25" s="69">
        <f t="shared" si="5"/>
        <v>1611.7195864222367</v>
      </c>
    </row>
    <row r="26" spans="2:14" x14ac:dyDescent="0.4">
      <c r="B26" s="2"/>
      <c r="C26" s="2"/>
      <c r="D26" s="21">
        <v>50</v>
      </c>
      <c r="E26" s="32">
        <f t="shared" si="0"/>
        <v>4.0976530296287903</v>
      </c>
      <c r="F26" s="33">
        <f t="shared" si="1"/>
        <v>2.9638217286151365</v>
      </c>
      <c r="G26" s="72"/>
      <c r="H26" s="64">
        <f t="shared" si="3"/>
        <v>2.9490763468807328</v>
      </c>
      <c r="I26" s="68"/>
      <c r="J26" s="33">
        <f t="shared" si="4"/>
        <v>2.6943833896501244</v>
      </c>
      <c r="K26" s="35"/>
      <c r="L26" s="71">
        <f t="shared" si="2"/>
        <v>1.4180965208684866</v>
      </c>
      <c r="M26" s="34"/>
      <c r="N26" s="69">
        <f t="shared" si="5"/>
        <v>1760.1585907507035</v>
      </c>
    </row>
    <row r="27" spans="2:14" x14ac:dyDescent="0.4">
      <c r="B27" s="2"/>
      <c r="C27" s="2"/>
      <c r="D27" s="21">
        <v>55</v>
      </c>
      <c r="E27" s="32">
        <f t="shared" si="0"/>
        <v>3.4844159169752453</v>
      </c>
      <c r="F27" s="33">
        <f t="shared" si="1"/>
        <v>3.2066630537683118</v>
      </c>
      <c r="G27" s="72"/>
      <c r="H27" s="64">
        <f t="shared" si="3"/>
        <v>3.190709506237126</v>
      </c>
      <c r="I27" s="68"/>
      <c r="J27" s="33">
        <f t="shared" si="4"/>
        <v>2.9151482306984651</v>
      </c>
      <c r="K27" s="35"/>
      <c r="L27" s="71">
        <f t="shared" si="2"/>
        <v>1.5342885424728763</v>
      </c>
      <c r="M27" s="34"/>
      <c r="N27" s="69">
        <f t="shared" si="5"/>
        <v>1904.3775363542127</v>
      </c>
    </row>
    <row r="28" spans="2:14" x14ac:dyDescent="0.4">
      <c r="B28" s="2"/>
      <c r="C28" s="2"/>
      <c r="D28" s="21">
        <v>60</v>
      </c>
      <c r="E28" s="32">
        <f t="shared" si="0"/>
        <v>2.9774129048675317</v>
      </c>
      <c r="F28" s="33">
        <f t="shared" si="1"/>
        <v>3.4396703086407996</v>
      </c>
      <c r="G28" s="72"/>
      <c r="H28" s="64">
        <f t="shared" si="3"/>
        <v>3.4225575210356212</v>
      </c>
      <c r="I28" s="68"/>
      <c r="J28" s="33">
        <f t="shared" si="4"/>
        <v>3.1269730078552724</v>
      </c>
      <c r="K28" s="35"/>
      <c r="L28" s="71">
        <f t="shared" si="2"/>
        <v>1.6457752672922485</v>
      </c>
      <c r="M28" s="34"/>
      <c r="N28" s="69">
        <f t="shared" si="5"/>
        <v>2042.7562105542577</v>
      </c>
    </row>
    <row r="29" spans="2:14" x14ac:dyDescent="0.4">
      <c r="B29" s="2"/>
      <c r="C29" s="2"/>
      <c r="D29" s="42">
        <v>65</v>
      </c>
      <c r="E29" s="38">
        <f t="shared" si="0"/>
        <v>2.5560455288640753</v>
      </c>
      <c r="F29" s="73">
        <f t="shared" si="1"/>
        <v>3.6607433390045916</v>
      </c>
      <c r="G29" s="77"/>
      <c r="H29" s="235">
        <f t="shared" si="3"/>
        <v>3.6425306855767081</v>
      </c>
      <c r="I29" s="236"/>
      <c r="J29" s="73">
        <f t="shared" si="4"/>
        <v>3.3279484900041738</v>
      </c>
      <c r="K29" s="75"/>
      <c r="L29" s="76">
        <f t="shared" si="2"/>
        <v>1.7515518368443019</v>
      </c>
      <c r="M29" s="74"/>
      <c r="N29" s="256">
        <f t="shared" si="5"/>
        <v>2174.0473708225036</v>
      </c>
    </row>
    <row r="30" spans="2:14" x14ac:dyDescent="0.4">
      <c r="B30" s="2"/>
      <c r="C30" s="2"/>
      <c r="D30" s="21">
        <v>70</v>
      </c>
      <c r="E30" s="32">
        <f t="shared" si="0"/>
        <v>2.2040943852236698</v>
      </c>
      <c r="F30" s="33">
        <f t="shared" si="1"/>
        <v>3.8684131010580609</v>
      </c>
      <c r="G30" s="72"/>
      <c r="H30" s="64">
        <f t="shared" si="3"/>
        <v>3.8491672647343891</v>
      </c>
      <c r="I30" s="68"/>
      <c r="J30" s="33">
        <f t="shared" si="4"/>
        <v>3.5167391827800554</v>
      </c>
      <c r="K30" s="35"/>
      <c r="L30" s="71">
        <f t="shared" si="2"/>
        <v>1.8509153593579237</v>
      </c>
      <c r="M30" s="34"/>
      <c r="N30" s="69">
        <f t="shared" si="5"/>
        <v>2297.3785793727443</v>
      </c>
    </row>
    <row r="31" spans="2:14" x14ac:dyDescent="0.4">
      <c r="B31" s="2"/>
      <c r="C31" s="2"/>
      <c r="D31" s="237">
        <v>75</v>
      </c>
      <c r="E31" s="238">
        <f t="shared" si="0"/>
        <v>1.9087128427862368</v>
      </c>
      <c r="F31" s="239">
        <f t="shared" si="1"/>
        <v>4.0617983372302229</v>
      </c>
      <c r="G31" s="240"/>
      <c r="H31" s="241">
        <f t="shared" si="3"/>
        <v>4.0415903853037038</v>
      </c>
      <c r="I31" s="242"/>
      <c r="J31" s="239">
        <f t="shared" si="4"/>
        <v>3.6925439429365663</v>
      </c>
      <c r="K31" s="243"/>
      <c r="L31" s="244">
        <f t="shared" si="2"/>
        <v>1.9434441804929294</v>
      </c>
      <c r="M31" s="245"/>
      <c r="N31" s="255">
        <f t="shared" si="5"/>
        <v>2412.2264737269816</v>
      </c>
    </row>
    <row r="32" spans="2:14" x14ac:dyDescent="0.4">
      <c r="B32" s="2"/>
      <c r="C32" s="2"/>
      <c r="D32" s="21">
        <v>80</v>
      </c>
      <c r="E32" s="32">
        <f t="shared" si="0"/>
        <v>1.659668099602003</v>
      </c>
      <c r="F32" s="33">
        <f t="shared" si="1"/>
        <v>4.2405313487707375</v>
      </c>
      <c r="G32" s="72"/>
      <c r="H32" s="64">
        <f t="shared" si="3"/>
        <v>4.2194341778813307</v>
      </c>
      <c r="I32" s="68"/>
      <c r="J32" s="33">
        <f t="shared" si="4"/>
        <v>3.8550284988824886</v>
      </c>
      <c r="K32" s="35"/>
      <c r="L32" s="71">
        <f t="shared" si="2"/>
        <v>2.0289623678328885</v>
      </c>
      <c r="M32" s="34"/>
      <c r="N32" s="69">
        <f t="shared" si="5"/>
        <v>2518.3726844374278</v>
      </c>
    </row>
    <row r="33" spans="2:14" x14ac:dyDescent="0.4">
      <c r="B33" s="2"/>
      <c r="C33" s="2"/>
      <c r="D33" s="246">
        <v>85</v>
      </c>
      <c r="E33" s="247">
        <f t="shared" si="0"/>
        <v>1.4487650768972604</v>
      </c>
      <c r="F33" s="248">
        <f t="shared" si="1"/>
        <v>4.4046677845884554</v>
      </c>
      <c r="G33" s="249"/>
      <c r="H33" s="250">
        <f t="shared" si="3"/>
        <v>4.3827540145158759</v>
      </c>
      <c r="I33" s="251"/>
      <c r="J33" s="248">
        <f t="shared" si="4"/>
        <v>4.0042434405349594</v>
      </c>
      <c r="K33" s="252"/>
      <c r="L33" s="253">
        <f t="shared" si="2"/>
        <v>2.1074965476499785</v>
      </c>
      <c r="M33" s="254"/>
      <c r="N33" s="69">
        <f t="shared" si="5"/>
        <v>2615.8502603558522</v>
      </c>
    </row>
    <row r="34" spans="2:14" x14ac:dyDescent="0.4">
      <c r="B34" s="2"/>
      <c r="C34" s="2"/>
      <c r="D34" s="21">
        <v>90</v>
      </c>
      <c r="E34" s="32">
        <f t="shared" si="0"/>
        <v>1.269406378592723</v>
      </c>
      <c r="F34" s="33">
        <f t="shared" si="1"/>
        <v>4.5545927331589811</v>
      </c>
      <c r="G34" s="72"/>
      <c r="H34" s="64">
        <f t="shared" si="3"/>
        <v>4.5319330678198817</v>
      </c>
      <c r="I34" s="68"/>
      <c r="J34" s="33">
        <f t="shared" si="4"/>
        <v>4.1405388483263463</v>
      </c>
      <c r="K34" s="35"/>
      <c r="L34" s="71">
        <f t="shared" si="2"/>
        <v>2.1792309728033401</v>
      </c>
      <c r="M34" s="34"/>
      <c r="N34" s="69">
        <f t="shared" si="5"/>
        <v>2704.8878983643885</v>
      </c>
    </row>
    <row r="35" spans="2:14" x14ac:dyDescent="0.4">
      <c r="B35" s="2"/>
      <c r="C35" s="2"/>
      <c r="D35" s="21">
        <v>95</v>
      </c>
      <c r="E35" s="32">
        <f t="shared" si="0"/>
        <v>1.1162541665631174</v>
      </c>
      <c r="F35" s="33">
        <f t="shared" si="1"/>
        <v>4.6909319237597966</v>
      </c>
      <c r="G35" s="72"/>
      <c r="H35" s="64">
        <f t="shared" si="3"/>
        <v>4.6675939539898472</v>
      </c>
      <c r="I35" s="68"/>
      <c r="J35" s="33">
        <f t="shared" si="4"/>
        <v>4.264483567054361</v>
      </c>
      <c r="K35" s="35"/>
      <c r="L35" s="71">
        <f t="shared" si="2"/>
        <v>2.244465035291769</v>
      </c>
      <c r="M35" s="34"/>
      <c r="N35" s="69">
        <f t="shared" si="5"/>
        <v>2785.8572074409353</v>
      </c>
    </row>
    <row r="36" spans="2:14" x14ac:dyDescent="0.4">
      <c r="B36" s="2"/>
      <c r="C36" s="2"/>
      <c r="D36" s="21">
        <v>100</v>
      </c>
      <c r="E36" s="32">
        <f t="shared" si="0"/>
        <v>0.9849688495932919</v>
      </c>
      <c r="F36" s="33">
        <f t="shared" si="1"/>
        <v>4.8144734148054074</v>
      </c>
      <c r="G36" s="72"/>
      <c r="H36" s="64">
        <f t="shared" si="3"/>
        <v>4.7905208107516488</v>
      </c>
      <c r="I36" s="68"/>
      <c r="J36" s="33">
        <f t="shared" si="4"/>
        <v>4.3767940134594605</v>
      </c>
      <c r="K36" s="35"/>
      <c r="L36" s="71">
        <f t="shared" si="2"/>
        <v>2.3035757965576109</v>
      </c>
      <c r="M36" s="34"/>
      <c r="N36" s="69">
        <f t="shared" si="5"/>
        <v>2859.2262008181742</v>
      </c>
    </row>
    <row r="37" spans="2:14" x14ac:dyDescent="0.4">
      <c r="B37" s="2"/>
      <c r="C37" s="2"/>
      <c r="D37" s="21">
        <v>105</v>
      </c>
      <c r="E37" s="32">
        <f t="shared" si="0"/>
        <v>0.87200601488917528</v>
      </c>
      <c r="F37" s="33">
        <f t="shared" si="1"/>
        <v>4.9261022927012821</v>
      </c>
      <c r="G37" s="72"/>
      <c r="H37" s="64">
        <f t="shared" si="3"/>
        <v>4.9015943210958035</v>
      </c>
      <c r="I37" s="68"/>
      <c r="J37" s="33">
        <f t="shared" si="4"/>
        <v>4.47827481154662</v>
      </c>
      <c r="K37" s="35"/>
      <c r="L37" s="71">
        <f t="shared" si="2"/>
        <v>2.3569867429192737</v>
      </c>
      <c r="M37" s="34"/>
      <c r="N37" s="69">
        <f t="shared" si="5"/>
        <v>2925.5205148476803</v>
      </c>
    </row>
    <row r="38" spans="2:14" x14ac:dyDescent="0.4">
      <c r="B38" s="2"/>
      <c r="C38" s="2"/>
      <c r="D38" s="21">
        <v>110</v>
      </c>
      <c r="E38" s="32">
        <f t="shared" si="0"/>
        <v>0.77445777684075767</v>
      </c>
      <c r="F38" s="33">
        <f t="shared" si="1"/>
        <v>5.0267488208641602</v>
      </c>
      <c r="G38" s="72"/>
      <c r="H38" s="64">
        <f t="shared" si="3"/>
        <v>5.0017401202628458</v>
      </c>
      <c r="I38" s="68"/>
      <c r="J38" s="33">
        <f t="shared" si="4"/>
        <v>4.5697716553310546</v>
      </c>
      <c r="K38" s="35"/>
      <c r="L38" s="71">
        <f t="shared" si="2"/>
        <v>2.4051429764900285</v>
      </c>
      <c r="M38" s="34"/>
      <c r="N38" s="69">
        <f t="shared" si="5"/>
        <v>2985.2926156676235</v>
      </c>
    </row>
    <row r="39" spans="2:14" x14ac:dyDescent="0.4">
      <c r="D39" s="21">
        <v>115</v>
      </c>
      <c r="E39" s="32">
        <f t="shared" si="0"/>
        <v>0.68992818874834783</v>
      </c>
      <c r="F39" s="33">
        <f t="shared" si="1"/>
        <v>5.1173491435494967</v>
      </c>
      <c r="G39" s="72"/>
      <c r="H39" s="64">
        <f t="shared" si="3"/>
        <v>5.0918896950741264</v>
      </c>
      <c r="I39" s="68"/>
      <c r="J39" s="33">
        <f t="shared" si="4"/>
        <v>4.6521355850449968</v>
      </c>
      <c r="K39" s="35"/>
      <c r="L39" s="71">
        <f t="shared" si="2"/>
        <v>2.4484924131815773</v>
      </c>
      <c r="M39" s="34"/>
      <c r="N39" s="69">
        <f t="shared" si="5"/>
        <v>3039.0984619368915</v>
      </c>
    </row>
    <row r="40" spans="2:14" x14ac:dyDescent="0.4">
      <c r="D40" s="21">
        <v>120</v>
      </c>
      <c r="E40" s="32">
        <f t="shared" si="0"/>
        <v>0.61643491771497372</v>
      </c>
      <c r="F40" s="33">
        <f t="shared" si="1"/>
        <v>5.1988169286007029</v>
      </c>
      <c r="G40" s="72"/>
      <c r="H40" s="64">
        <f t="shared" si="3"/>
        <v>5.1729521677618937</v>
      </c>
      <c r="I40" s="68"/>
      <c r="J40" s="33">
        <f t="shared" si="4"/>
        <v>4.7261972078188208</v>
      </c>
      <c r="K40" s="35"/>
      <c r="L40" s="71">
        <f t="shared" si="2"/>
        <v>2.4874722146414845</v>
      </c>
      <c r="M40" s="34"/>
      <c r="N40" s="69">
        <f t="shared" si="5"/>
        <v>3087.48066399137</v>
      </c>
    </row>
    <row r="41" spans="2:14" x14ac:dyDescent="0.4">
      <c r="D41" s="21">
        <v>125</v>
      </c>
      <c r="E41" s="32">
        <f t="shared" si="0"/>
        <v>0.55233127421944694</v>
      </c>
      <c r="F41" s="33">
        <f t="shared" si="1"/>
        <v>5.2720240585116676</v>
      </c>
      <c r="G41" s="72"/>
      <c r="H41" s="64">
        <f t="shared" si="3"/>
        <v>5.245795083096187</v>
      </c>
      <c r="I41" s="68"/>
      <c r="J41" s="33">
        <f t="shared" si="4"/>
        <v>4.7927491441015162</v>
      </c>
      <c r="K41" s="35"/>
      <c r="L41" s="71">
        <f t="shared" si="2"/>
        <v>2.5224995495271134</v>
      </c>
      <c r="M41" s="34"/>
      <c r="N41" s="69">
        <f t="shared" si="5"/>
        <v>3130.9570166251688</v>
      </c>
    </row>
    <row r="42" spans="2:14" x14ac:dyDescent="0.4">
      <c r="D42" s="21">
        <v>130</v>
      </c>
      <c r="E42" s="32">
        <f t="shared" si="0"/>
        <v>0.49624409633915206</v>
      </c>
      <c r="F42" s="33">
        <f t="shared" si="1"/>
        <v>5.3377884931871984</v>
      </c>
      <c r="G42" s="72"/>
      <c r="H42" s="64">
        <f t="shared" si="3"/>
        <v>5.3112323315295509</v>
      </c>
      <c r="I42" s="68"/>
      <c r="J42" s="33">
        <f t="shared" si="4"/>
        <v>4.8525349938065441</v>
      </c>
      <c r="K42" s="35"/>
      <c r="L42" s="71">
        <f t="shared" si="2"/>
        <v>2.5539657862139706</v>
      </c>
      <c r="M42" s="34"/>
      <c r="N42" s="69">
        <f t="shared" si="5"/>
        <v>3170.0132910098255</v>
      </c>
    </row>
    <row r="43" spans="2:14" ht="18" thickBot="1" x14ac:dyDescent="0.45">
      <c r="D43" s="25">
        <v>135</v>
      </c>
      <c r="E43" s="43">
        <f t="shared" si="0"/>
        <v>0.44702404336298512</v>
      </c>
      <c r="F43" s="44">
        <f t="shared" si="1"/>
        <v>5.3968676053863689</v>
      </c>
      <c r="G43" s="80"/>
      <c r="H43" s="64">
        <f t="shared" si="3"/>
        <v>5.3700175177973817</v>
      </c>
      <c r="I43" s="68"/>
      <c r="J43" s="44">
        <f t="shared" si="4"/>
        <v>4.9062432776239717</v>
      </c>
      <c r="K43" s="46"/>
      <c r="L43" s="79">
        <f t="shared" si="2"/>
        <v>2.5822333040126164</v>
      </c>
      <c r="M43" s="45"/>
      <c r="N43" s="69">
        <f t="shared" si="5"/>
        <v>3205.099276738084</v>
      </c>
    </row>
  </sheetData>
  <mergeCells count="118"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18:G18"/>
    <mergeCell ref="H18:I18"/>
    <mergeCell ref="J18:K18"/>
    <mergeCell ref="L18:M18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11:I11"/>
    <mergeCell ref="J11:M11"/>
    <mergeCell ref="F15:G15"/>
    <mergeCell ref="H15:I15"/>
    <mergeCell ref="J15:K15"/>
    <mergeCell ref="L15:M15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10"/>
  <sheetViews>
    <sheetView zoomScaleNormal="100" workbookViewId="0">
      <selection activeCell="J20" sqref="J20"/>
    </sheetView>
  </sheetViews>
  <sheetFormatPr defaultRowHeight="17.399999999999999" x14ac:dyDescent="0.4"/>
  <sheetData>
    <row r="5" spans="3:7" x14ac:dyDescent="0.4">
      <c r="C5" t="s">
        <v>0</v>
      </c>
      <c r="D5">
        <v>48</v>
      </c>
      <c r="E5">
        <f>48*0.8</f>
        <v>38.400000000000006</v>
      </c>
      <c r="F5">
        <f>48*1.2</f>
        <v>57.599999999999994</v>
      </c>
      <c r="G5" t="s">
        <v>1</v>
      </c>
    </row>
    <row r="6" spans="3:7" x14ac:dyDescent="0.4">
      <c r="C6" t="s">
        <v>2</v>
      </c>
      <c r="D6">
        <v>20</v>
      </c>
      <c r="E6">
        <v>20</v>
      </c>
      <c r="F6">
        <v>20</v>
      </c>
      <c r="G6" t="s">
        <v>4</v>
      </c>
    </row>
    <row r="7" spans="3:7" x14ac:dyDescent="0.4">
      <c r="C7" t="s">
        <v>3</v>
      </c>
      <c r="D7">
        <v>4.99</v>
      </c>
      <c r="E7">
        <v>4.99</v>
      </c>
      <c r="F7">
        <v>4.99</v>
      </c>
      <c r="G7" t="s">
        <v>4</v>
      </c>
    </row>
    <row r="8" spans="3:7" x14ac:dyDescent="0.4">
      <c r="C8" t="s">
        <v>5</v>
      </c>
      <c r="D8" s="1">
        <f>D5/(D6+D7)</f>
        <v>1.9207683073229289</v>
      </c>
      <c r="E8" s="1">
        <f>E5/(E6+E7)</f>
        <v>1.5366146458583434</v>
      </c>
      <c r="F8" s="1">
        <f>F5/(F6+F7)</f>
        <v>2.3049219687875144</v>
      </c>
      <c r="G8" t="s">
        <v>6</v>
      </c>
    </row>
    <row r="9" spans="3:7" x14ac:dyDescent="0.4">
      <c r="C9" t="s">
        <v>7</v>
      </c>
      <c r="D9" s="1">
        <f>D5*D8/1000</f>
        <v>9.2196878751500594E-2</v>
      </c>
      <c r="E9" s="1">
        <f>E5*E8/1000</f>
        <v>5.9006002400960399E-2</v>
      </c>
      <c r="F9" s="1">
        <f>F5*F8/1000</f>
        <v>0.13276350540216084</v>
      </c>
      <c r="G9" t="s">
        <v>8</v>
      </c>
    </row>
    <row r="10" spans="3:7" x14ac:dyDescent="0.4">
      <c r="C10" t="s">
        <v>9</v>
      </c>
      <c r="D10" s="1">
        <f>D5*D7/(D6+D7)</f>
        <v>9.5846338535414155</v>
      </c>
      <c r="E10" s="1">
        <f>E5*E7/(E6+E7)</f>
        <v>7.6677070828331342</v>
      </c>
      <c r="F10" s="1">
        <f>F5*F7/(F6+F7)</f>
        <v>11.501560624249699</v>
      </c>
      <c r="G10" t="s">
        <v>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20"/>
  <sheetViews>
    <sheetView tabSelected="1" topLeftCell="A4" zoomScale="85" zoomScaleNormal="85" workbookViewId="0">
      <selection activeCell="E22" sqref="E22"/>
    </sheetView>
  </sheetViews>
  <sheetFormatPr defaultRowHeight="17.399999999999999" x14ac:dyDescent="0.4"/>
  <cols>
    <col min="3" max="3" width="49.296875" customWidth="1"/>
    <col min="4" max="4" width="8.796875" style="190"/>
    <col min="5" max="5" width="30.09765625" bestFit="1" customWidth="1"/>
    <col min="6" max="6" width="36" customWidth="1"/>
    <col min="7" max="7" width="44.5" bestFit="1" customWidth="1"/>
    <col min="8" max="8" width="12.5" bestFit="1" customWidth="1"/>
    <col min="9" max="9" width="62" bestFit="1" customWidth="1"/>
  </cols>
  <sheetData>
    <row r="3" spans="2:9" x14ac:dyDescent="0.4">
      <c r="D3" s="265" t="s">
        <v>179</v>
      </c>
    </row>
    <row r="4" spans="2:9" ht="18" thickBot="1" x14ac:dyDescent="0.45">
      <c r="B4" t="s">
        <v>97</v>
      </c>
      <c r="E4" t="s">
        <v>180</v>
      </c>
    </row>
    <row r="5" spans="2:9" ht="18" thickBot="1" x14ac:dyDescent="0.45">
      <c r="B5" t="s">
        <v>98</v>
      </c>
      <c r="C5" t="s">
        <v>99</v>
      </c>
      <c r="D5" s="266" t="s">
        <v>177</v>
      </c>
      <c r="E5" s="135" t="s">
        <v>113</v>
      </c>
      <c r="F5" s="135" t="s">
        <v>114</v>
      </c>
      <c r="G5" s="135" t="s">
        <v>123</v>
      </c>
      <c r="H5" s="135" t="s">
        <v>181</v>
      </c>
      <c r="I5" s="133" t="s">
        <v>178</v>
      </c>
    </row>
    <row r="6" spans="2:9" x14ac:dyDescent="0.4">
      <c r="C6" t="s">
        <v>103</v>
      </c>
      <c r="D6" s="262">
        <v>1</v>
      </c>
      <c r="E6" s="103" t="s">
        <v>106</v>
      </c>
      <c r="F6" s="103" t="s">
        <v>108</v>
      </c>
      <c r="G6" s="103" t="s">
        <v>110</v>
      </c>
      <c r="H6" s="103" t="s">
        <v>183</v>
      </c>
      <c r="I6" s="14"/>
    </row>
    <row r="7" spans="2:9" x14ac:dyDescent="0.4">
      <c r="C7" t="s">
        <v>104</v>
      </c>
      <c r="D7" s="263">
        <v>2</v>
      </c>
      <c r="E7" s="17" t="s">
        <v>107</v>
      </c>
      <c r="F7" s="17" t="s">
        <v>109</v>
      </c>
      <c r="G7" s="17" t="s">
        <v>111</v>
      </c>
      <c r="H7" s="17" t="s">
        <v>183</v>
      </c>
      <c r="I7" s="19"/>
    </row>
    <row r="8" spans="2:9" ht="34.799999999999997" x14ac:dyDescent="0.4">
      <c r="D8" s="263">
        <v>3</v>
      </c>
      <c r="E8" s="258" t="s">
        <v>115</v>
      </c>
      <c r="F8" s="259" t="s">
        <v>119</v>
      </c>
      <c r="G8" s="258" t="s">
        <v>122</v>
      </c>
      <c r="H8" s="258" t="s">
        <v>182</v>
      </c>
      <c r="I8" s="19"/>
    </row>
    <row r="9" spans="2:9" ht="34.799999999999997" x14ac:dyDescent="0.4">
      <c r="B9" t="s">
        <v>100</v>
      </c>
      <c r="C9" t="s">
        <v>105</v>
      </c>
      <c r="D9" s="263">
        <v>4</v>
      </c>
      <c r="E9" s="258" t="s">
        <v>116</v>
      </c>
      <c r="F9" s="259" t="s">
        <v>120</v>
      </c>
      <c r="G9" s="258" t="s">
        <v>121</v>
      </c>
      <c r="H9" s="258" t="s">
        <v>182</v>
      </c>
      <c r="I9" s="19"/>
    </row>
    <row r="10" spans="2:9" ht="34.799999999999997" x14ac:dyDescent="0.4">
      <c r="C10" t="s">
        <v>112</v>
      </c>
      <c r="D10" s="263">
        <v>5</v>
      </c>
      <c r="E10" s="258" t="s">
        <v>117</v>
      </c>
      <c r="F10" s="260" t="s">
        <v>118</v>
      </c>
      <c r="G10" s="258" t="s">
        <v>121</v>
      </c>
      <c r="H10" s="258" t="s">
        <v>182</v>
      </c>
      <c r="I10" s="19"/>
    </row>
    <row r="11" spans="2:9" x14ac:dyDescent="0.4">
      <c r="C11" t="s">
        <v>184</v>
      </c>
      <c r="D11" s="263">
        <v>6</v>
      </c>
      <c r="E11" s="258" t="s">
        <v>124</v>
      </c>
      <c r="F11" s="17" t="s">
        <v>125</v>
      </c>
      <c r="G11" s="258" t="s">
        <v>128</v>
      </c>
      <c r="H11" s="258" t="s">
        <v>182</v>
      </c>
      <c r="I11" s="19"/>
    </row>
    <row r="12" spans="2:9" x14ac:dyDescent="0.4">
      <c r="D12" s="263">
        <v>7</v>
      </c>
      <c r="E12" s="258" t="s">
        <v>129</v>
      </c>
      <c r="F12" s="17" t="s">
        <v>138</v>
      </c>
      <c r="G12" s="258" t="s">
        <v>137</v>
      </c>
      <c r="H12" s="258" t="s">
        <v>182</v>
      </c>
      <c r="I12" s="19"/>
    </row>
    <row r="13" spans="2:9" x14ac:dyDescent="0.4">
      <c r="B13" t="s">
        <v>101</v>
      </c>
      <c r="C13" t="s">
        <v>102</v>
      </c>
      <c r="D13" s="263">
        <v>8</v>
      </c>
      <c r="E13" s="258" t="s">
        <v>139</v>
      </c>
      <c r="F13" s="17" t="s">
        <v>140</v>
      </c>
      <c r="G13" s="258" t="s">
        <v>170</v>
      </c>
      <c r="H13" s="258" t="s">
        <v>182</v>
      </c>
      <c r="I13" s="19"/>
    </row>
    <row r="14" spans="2:9" x14ac:dyDescent="0.4">
      <c r="C14" t="s">
        <v>185</v>
      </c>
      <c r="D14" s="263">
        <v>9</v>
      </c>
      <c r="E14" s="258" t="s">
        <v>171</v>
      </c>
      <c r="F14" s="17" t="s">
        <v>173</v>
      </c>
      <c r="G14" s="258" t="s">
        <v>174</v>
      </c>
      <c r="H14" s="258" t="s">
        <v>182</v>
      </c>
      <c r="I14" s="19" t="s">
        <v>176</v>
      </c>
    </row>
    <row r="15" spans="2:9" ht="18" thickBot="1" x14ac:dyDescent="0.45">
      <c r="D15" s="264">
        <v>10</v>
      </c>
      <c r="E15" s="261" t="s">
        <v>172</v>
      </c>
      <c r="F15" s="58" t="s">
        <v>173</v>
      </c>
      <c r="G15" s="261" t="s">
        <v>175</v>
      </c>
      <c r="H15" s="261" t="s">
        <v>182</v>
      </c>
      <c r="I15" s="26" t="s">
        <v>176</v>
      </c>
    </row>
    <row r="17" spans="4:7" x14ac:dyDescent="0.4">
      <c r="D17" s="190" t="s">
        <v>186</v>
      </c>
    </row>
    <row r="18" spans="4:7" x14ac:dyDescent="0.4">
      <c r="E18" s="267" t="s">
        <v>189</v>
      </c>
      <c r="F18" t="s">
        <v>190</v>
      </c>
      <c r="G18" s="267" t="s">
        <v>191</v>
      </c>
    </row>
    <row r="19" spans="4:7" x14ac:dyDescent="0.4">
      <c r="E19" t="s">
        <v>187</v>
      </c>
      <c r="F19" t="s">
        <v>188</v>
      </c>
      <c r="G19" s="268">
        <v>1</v>
      </c>
    </row>
    <row r="20" spans="4:7" ht="52.2" x14ac:dyDescent="0.4">
      <c r="E20" s="190" t="s">
        <v>192</v>
      </c>
      <c r="F20" s="190" t="s">
        <v>193</v>
      </c>
      <c r="G20" s="269" t="s">
        <v>194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ADC</vt:lpstr>
      <vt:lpstr>TEMP_Sensor</vt:lpstr>
      <vt:lpstr>Sheet1</vt:lpstr>
      <vt:lpstr>FW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2019-08-24T07:45:10Z</dcterms:modified>
</cp:coreProperties>
</file>