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E1986AF2-42C2-444A-9AD0-E29CED2E8A9B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RF" sheetId="2" r:id="rId1"/>
    <sheet name="Bias" sheetId="6" r:id="rId2"/>
    <sheet name="0215" sheetId="5" r:id="rId3"/>
    <sheet name="0216" sheetId="7" r:id="rId4"/>
    <sheet name="0223" sheetId="9" r:id="rId5"/>
    <sheet name="CORE" sheetId="3" r:id="rId6"/>
    <sheet name="FAN" sheetId="4" r:id="rId7"/>
    <sheet name="Sheet1" sheetId="8" r:id="rId8"/>
    <sheet name="Test sheet (2)" sheetId="10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8" i="10" l="1"/>
  <c r="X18" i="10"/>
  <c r="J18" i="10"/>
  <c r="AA17" i="10"/>
  <c r="X17" i="10"/>
  <c r="J17" i="10"/>
  <c r="AA16" i="10"/>
  <c r="X16" i="10"/>
  <c r="J16" i="10"/>
  <c r="AA15" i="10"/>
  <c r="X15" i="10"/>
  <c r="J15" i="10"/>
  <c r="AA14" i="10"/>
  <c r="X14" i="10"/>
  <c r="J14" i="10"/>
  <c r="AA13" i="10"/>
  <c r="X13" i="10"/>
  <c r="J13" i="10"/>
  <c r="G13" i="10"/>
  <c r="K13" i="10" s="1"/>
  <c r="AA12" i="10"/>
  <c r="X12" i="10"/>
  <c r="J12" i="10"/>
  <c r="AA11" i="10"/>
  <c r="X11" i="10"/>
  <c r="J11" i="10"/>
  <c r="AA10" i="10"/>
  <c r="X10" i="10"/>
  <c r="J10" i="10"/>
  <c r="AA9" i="10"/>
  <c r="X9" i="10"/>
  <c r="J9" i="10"/>
  <c r="K9" i="10" s="1"/>
  <c r="AA8" i="10"/>
  <c r="X8" i="10"/>
  <c r="K8" i="10"/>
  <c r="J8" i="10"/>
  <c r="AA7" i="10"/>
  <c r="X7" i="10"/>
  <c r="J7" i="10"/>
  <c r="K7" i="10" s="1"/>
  <c r="AA6" i="10"/>
  <c r="X6" i="10"/>
  <c r="K6" i="10"/>
  <c r="J6" i="10"/>
  <c r="G6" i="10"/>
  <c r="G13" i="9" l="1"/>
  <c r="K13" i="9" s="1"/>
  <c r="K7" i="9" l="1"/>
  <c r="K6" i="9"/>
  <c r="G6" i="9"/>
  <c r="W14" i="2" l="1"/>
  <c r="X14" i="2" s="1"/>
  <c r="W13" i="2"/>
  <c r="AA18" i="9"/>
  <c r="AA17" i="9"/>
  <c r="AA16" i="9"/>
  <c r="AA15" i="9"/>
  <c r="AA14" i="9"/>
  <c r="AA13" i="9"/>
  <c r="AA12" i="9"/>
  <c r="AA11" i="9"/>
  <c r="AA10" i="9"/>
  <c r="AA9" i="9"/>
  <c r="AA8" i="9"/>
  <c r="AA7" i="9"/>
  <c r="X18" i="9"/>
  <c r="X17" i="9"/>
  <c r="X16" i="9"/>
  <c r="X15" i="9"/>
  <c r="X14" i="9"/>
  <c r="X13" i="9"/>
  <c r="X12" i="9"/>
  <c r="X11" i="9"/>
  <c r="X10" i="9"/>
  <c r="X9" i="9"/>
  <c r="X8" i="9"/>
  <c r="X7" i="9"/>
  <c r="AA6" i="9"/>
  <c r="X6" i="9"/>
  <c r="J18" i="9"/>
  <c r="J17" i="9"/>
  <c r="J16" i="9"/>
  <c r="J15" i="9"/>
  <c r="J14" i="9"/>
  <c r="J13" i="9"/>
  <c r="J12" i="9"/>
  <c r="J11" i="9"/>
  <c r="J10" i="9"/>
  <c r="J9" i="9"/>
  <c r="K9" i="9" s="1"/>
  <c r="J8" i="9"/>
  <c r="K8" i="9" s="1"/>
  <c r="J7" i="9"/>
  <c r="J6" i="9"/>
  <c r="C6" i="8" l="1"/>
  <c r="J16" i="3" l="1"/>
  <c r="L8" i="7" l="1"/>
  <c r="H8" i="7"/>
  <c r="L13" i="7"/>
  <c r="L12" i="7"/>
  <c r="L11" i="7"/>
  <c r="L10" i="7"/>
  <c r="L9" i="7"/>
  <c r="H13" i="7"/>
  <c r="H12" i="7"/>
  <c r="H11" i="7"/>
  <c r="H10" i="7"/>
  <c r="H9" i="7"/>
  <c r="H7" i="7"/>
  <c r="L7" i="7"/>
  <c r="M7" i="7" s="1"/>
  <c r="L6" i="7"/>
  <c r="H6" i="7"/>
  <c r="H5" i="7"/>
  <c r="L5" i="7"/>
  <c r="M5" i="7" s="1"/>
  <c r="AI12" i="5"/>
  <c r="AI11" i="5"/>
  <c r="AI10" i="5"/>
  <c r="AI9" i="5"/>
  <c r="AI8" i="5"/>
  <c r="M6" i="7" l="1"/>
  <c r="M12" i="7"/>
  <c r="M10" i="7"/>
  <c r="M9" i="7"/>
  <c r="M11" i="7"/>
  <c r="M8" i="7"/>
  <c r="M13" i="7"/>
  <c r="G8" i="6"/>
  <c r="G7" i="6"/>
  <c r="X7" i="5"/>
  <c r="Y7" i="5" s="1"/>
  <c r="S7" i="5"/>
  <c r="V7" i="5" s="1"/>
  <c r="G7" i="5"/>
  <c r="K7" i="5" s="1"/>
  <c r="G6" i="6" l="1"/>
  <c r="G5" i="6"/>
  <c r="G4" i="6"/>
  <c r="X6" i="5" l="1"/>
  <c r="Y6" i="5" s="1"/>
  <c r="S6" i="5"/>
  <c r="V6" i="5" s="1"/>
  <c r="G6" i="5"/>
  <c r="K6" i="5" s="1"/>
  <c r="P25" i="2" l="1"/>
  <c r="Q25" i="2" s="1"/>
  <c r="J25" i="2"/>
  <c r="N25" i="2" s="1"/>
  <c r="J24" i="2"/>
  <c r="N24" i="2" s="1"/>
  <c r="J23" i="2"/>
  <c r="N23" i="2" s="1"/>
  <c r="H16" i="2"/>
  <c r="L16" i="2" s="1"/>
  <c r="P14" i="2"/>
  <c r="P15" i="2"/>
  <c r="N14" i="2"/>
  <c r="H14" i="2"/>
  <c r="L14" i="2" s="1"/>
  <c r="N15" i="2"/>
  <c r="H15" i="2"/>
  <c r="L15" i="2" s="1"/>
  <c r="P13" i="2"/>
  <c r="N13" i="2"/>
  <c r="H13" i="2"/>
  <c r="L13" i="2" s="1"/>
  <c r="H12" i="2"/>
  <c r="L12" i="2" s="1"/>
  <c r="N8" i="2"/>
  <c r="P8" i="2" s="1"/>
  <c r="P11" i="2"/>
  <c r="P9" i="2"/>
  <c r="N11" i="2"/>
  <c r="N9" i="2"/>
  <c r="H11" i="2"/>
  <c r="L11" i="2" s="1"/>
  <c r="H10" i="2"/>
  <c r="L10" i="2" s="1"/>
  <c r="H9" i="2"/>
  <c r="L9" i="2" s="1"/>
  <c r="P7" i="2"/>
  <c r="H8" i="2"/>
  <c r="L8" i="2" s="1"/>
  <c r="H7" i="2"/>
  <c r="L7" i="2" s="1"/>
  <c r="H6" i="2" l="1"/>
  <c r="L6" i="2" s="1"/>
  <c r="N6" i="2" s="1"/>
  <c r="P6" i="2" s="1"/>
</calcChain>
</file>

<file path=xl/sharedStrings.xml><?xml version="1.0" encoding="utf-8"?>
<sst xmlns="http://schemas.openxmlformats.org/spreadsheetml/2006/main" count="288" uniqueCount="155">
  <si>
    <t>CPU AD8051</t>
    <phoneticPr fontId="1" type="noConversion"/>
  </si>
  <si>
    <t>Gain</t>
    <phoneticPr fontId="1" type="noConversion"/>
  </si>
  <si>
    <t>R21</t>
    <phoneticPr fontId="1" type="noConversion"/>
  </si>
  <si>
    <t>R20</t>
    <phoneticPr fontId="1" type="noConversion"/>
  </si>
  <si>
    <t>Vout1</t>
    <phoneticPr fontId="1" type="noConversion"/>
  </si>
  <si>
    <t>R22</t>
    <phoneticPr fontId="1" type="noConversion"/>
  </si>
  <si>
    <t>R23</t>
    <phoneticPr fontId="1" type="noConversion"/>
  </si>
  <si>
    <t>IOUT_B1</t>
    <phoneticPr fontId="1" type="noConversion"/>
  </si>
  <si>
    <t>NC</t>
    <phoneticPr fontId="1" type="noConversion"/>
  </si>
  <si>
    <t>R24</t>
    <phoneticPr fontId="1" type="noConversion"/>
  </si>
  <si>
    <t>IOUTB</t>
    <phoneticPr fontId="1" type="noConversion"/>
  </si>
  <si>
    <t>Calcul</t>
    <phoneticPr fontId="1" type="noConversion"/>
  </si>
  <si>
    <t>SIG</t>
    <phoneticPr fontId="1" type="noConversion"/>
  </si>
  <si>
    <t>Gain이 안올라감</t>
    <phoneticPr fontId="1" type="noConversion"/>
  </si>
  <si>
    <t>cal</t>
    <phoneticPr fontId="1" type="noConversion"/>
  </si>
  <si>
    <t>meas</t>
    <phoneticPr fontId="1" type="noConversion"/>
  </si>
  <si>
    <t>P</t>
    <phoneticPr fontId="1" type="noConversion"/>
  </si>
  <si>
    <t>Tune2/8</t>
    <phoneticPr fontId="1" type="noConversion"/>
  </si>
  <si>
    <t>R24 NC 상태에서도 동일함</t>
    <phoneticPr fontId="1" type="noConversion"/>
  </si>
  <si>
    <t>PWR tune후 연결하여 Test할때 R24 NC 처리 여부 결정</t>
    <phoneticPr fontId="1" type="noConversion"/>
  </si>
  <si>
    <t>PWR LT1210CT7</t>
    <phoneticPr fontId="1" type="noConversion"/>
  </si>
  <si>
    <t>CPU</t>
    <phoneticPr fontId="1" type="noConversion"/>
  </si>
  <si>
    <t>C8/C11</t>
    <phoneticPr fontId="1" type="noConversion"/>
  </si>
  <si>
    <t>100nF</t>
    <phoneticPr fontId="1" type="noConversion"/>
  </si>
  <si>
    <t>R6</t>
    <phoneticPr fontId="1" type="noConversion"/>
  </si>
  <si>
    <t>C5</t>
    <phoneticPr fontId="1" type="noConversion"/>
  </si>
  <si>
    <t>R4</t>
    <phoneticPr fontId="1" type="noConversion"/>
  </si>
  <si>
    <t>R5</t>
    <phoneticPr fontId="1" type="noConversion"/>
  </si>
  <si>
    <t>C9/C10</t>
    <phoneticPr fontId="1" type="noConversion"/>
  </si>
  <si>
    <t>100pF</t>
    <phoneticPr fontId="1" type="noConversion"/>
  </si>
  <si>
    <t>10K</t>
    <phoneticPr fontId="1" type="noConversion"/>
  </si>
  <si>
    <t>IOUTB</t>
    <phoneticPr fontId="1" type="noConversion"/>
  </si>
  <si>
    <t>Gain</t>
    <phoneticPr fontId="1" type="noConversion"/>
  </si>
  <si>
    <t>R24</t>
    <phoneticPr fontId="1" type="noConversion"/>
  </si>
  <si>
    <t>RFIN</t>
    <phoneticPr fontId="1" type="noConversion"/>
  </si>
  <si>
    <t>무부하</t>
    <phoneticPr fontId="1" type="noConversion"/>
  </si>
  <si>
    <t>종단</t>
    <phoneticPr fontId="1" type="noConversion"/>
  </si>
  <si>
    <t>NC</t>
    <phoneticPr fontId="1" type="noConversion"/>
  </si>
  <si>
    <t>Iout</t>
    <phoneticPr fontId="1" type="noConversion"/>
  </si>
  <si>
    <t>OD</t>
    <phoneticPr fontId="1" type="noConversion"/>
  </si>
  <si>
    <t>ID</t>
    <phoneticPr fontId="1" type="noConversion"/>
  </si>
  <si>
    <t>Ht</t>
    <phoneticPr fontId="1" type="noConversion"/>
  </si>
  <si>
    <t>AL</t>
    <phoneticPr fontId="1" type="noConversion"/>
  </si>
  <si>
    <t>L[uH]</t>
    <phoneticPr fontId="1" type="noConversion"/>
  </si>
  <si>
    <t>Z[Ohm]</t>
    <phoneticPr fontId="1" type="noConversion"/>
  </si>
  <si>
    <t>Turn</t>
    <phoneticPr fontId="1" type="noConversion"/>
  </si>
  <si>
    <t>Freq</t>
    <phoneticPr fontId="1" type="noConversion"/>
  </si>
  <si>
    <t>FT140-43</t>
    <phoneticPr fontId="1" type="noConversion"/>
  </si>
  <si>
    <t>5~500MHz</t>
    <phoneticPr fontId="1" type="noConversion"/>
  </si>
  <si>
    <t>FT82-43</t>
    <phoneticPr fontId="1" type="noConversion"/>
  </si>
  <si>
    <t>T106-6</t>
    <phoneticPr fontId="1" type="noConversion"/>
  </si>
  <si>
    <t>3MHz ~ 40MHz</t>
    <phoneticPr fontId="1" type="noConversion"/>
  </si>
  <si>
    <t>T106-2</t>
    <phoneticPr fontId="1" type="noConversion"/>
  </si>
  <si>
    <t>250KHz ~ 10MHz</t>
    <phoneticPr fontId="1" type="noConversion"/>
  </si>
  <si>
    <t>T50-6</t>
    <phoneticPr fontId="1" type="noConversion"/>
  </si>
  <si>
    <t>PCB</t>
    <phoneticPr fontId="1" type="noConversion"/>
  </si>
  <si>
    <t>Ref</t>
    <phoneticPr fontId="1" type="noConversion"/>
  </si>
  <si>
    <t>RF</t>
    <phoneticPr fontId="1" type="noConversion"/>
  </si>
  <si>
    <t>L6</t>
    <phoneticPr fontId="1" type="noConversion"/>
  </si>
  <si>
    <t>Core</t>
    <phoneticPr fontId="1" type="noConversion"/>
  </si>
  <si>
    <t>Turn</t>
    <phoneticPr fontId="1" type="noConversion"/>
  </si>
  <si>
    <t>L4,L5</t>
    <phoneticPr fontId="1" type="noConversion"/>
  </si>
  <si>
    <t>측정기가 기본적으로 0.3uH를 표시함, offset 감안하면 0.25uH로 유추 가능함</t>
    <phoneticPr fontId="1" type="noConversion"/>
  </si>
  <si>
    <r>
      <t>Wire[</t>
    </r>
    <r>
      <rPr>
        <b/>
        <sz val="11"/>
        <color theme="1"/>
        <rFont val="맑은 고딕"/>
        <family val="3"/>
        <charset val="129"/>
      </rPr>
      <t>Φ]</t>
    </r>
    <phoneticPr fontId="1" type="noConversion"/>
  </si>
  <si>
    <t>L7,L8,L9</t>
    <phoneticPr fontId="1" type="noConversion"/>
  </si>
  <si>
    <t>Coupler</t>
    <phoneticPr fontId="1" type="noConversion"/>
  </si>
  <si>
    <t>DELTA</t>
    <phoneticPr fontId="1" type="noConversion"/>
  </si>
  <si>
    <t>PN</t>
    <phoneticPr fontId="1" type="noConversion"/>
  </si>
  <si>
    <t>Vendor</t>
    <phoneticPr fontId="1" type="noConversion"/>
  </si>
  <si>
    <t>PRM</t>
    <phoneticPr fontId="1" type="noConversion"/>
  </si>
  <si>
    <t>V</t>
    <phoneticPr fontId="1" type="noConversion"/>
  </si>
  <si>
    <t>I</t>
    <phoneticPr fontId="1" type="noConversion"/>
  </si>
  <si>
    <t>12VDC</t>
    <phoneticPr fontId="1" type="noConversion"/>
  </si>
  <si>
    <t>CFM</t>
    <phoneticPr fontId="1" type="noConversion"/>
  </si>
  <si>
    <t>mmH2O</t>
    <phoneticPr fontId="1" type="noConversion"/>
  </si>
  <si>
    <t>Noise[dBA]</t>
    <phoneticPr fontId="1" type="noConversion"/>
  </si>
  <si>
    <t>AFB0912SH-A</t>
    <phoneticPr fontId="1" type="noConversion"/>
  </si>
  <si>
    <t>AFB0912VHD-F00</t>
    <phoneticPr fontId="1" type="noConversion"/>
  </si>
  <si>
    <t>Size</t>
    <phoneticPr fontId="1" type="noConversion"/>
  </si>
  <si>
    <t>92x92x20</t>
    <phoneticPr fontId="1" type="noConversion"/>
  </si>
  <si>
    <t>92x92x25.4</t>
    <phoneticPr fontId="1" type="noConversion"/>
  </si>
  <si>
    <t>#05</t>
    <phoneticPr fontId="1" type="noConversion"/>
  </si>
  <si>
    <t>POWER</t>
    <phoneticPr fontId="1" type="noConversion"/>
  </si>
  <si>
    <t>T1_OUT-</t>
    <phoneticPr fontId="1" type="noConversion"/>
  </si>
  <si>
    <t>T1_OUT+</t>
    <phoneticPr fontId="1" type="noConversion"/>
  </si>
  <si>
    <t>VIN</t>
    <phoneticPr fontId="1" type="noConversion"/>
  </si>
  <si>
    <t>VR</t>
    <phoneticPr fontId="1" type="noConversion"/>
  </si>
  <si>
    <t>R7</t>
    <phoneticPr fontId="1" type="noConversion"/>
  </si>
  <si>
    <t>Vbias</t>
    <phoneticPr fontId="1" type="noConversion"/>
  </si>
  <si>
    <t>R25</t>
    <phoneticPr fontId="1" type="noConversion"/>
  </si>
  <si>
    <t>Ibias</t>
    <phoneticPr fontId="1" type="noConversion"/>
  </si>
  <si>
    <t>Vbias</t>
    <phoneticPr fontId="1" type="noConversion"/>
  </si>
  <si>
    <t>RF PCB 동작하지 않음</t>
    <phoneticPr fontId="1" type="noConversion"/>
  </si>
  <si>
    <t>FET input까지는 문제 없지만, 출력이 20mV로 낮음</t>
    <phoneticPr fontId="1" type="noConversion"/>
  </si>
  <si>
    <t>전류도 0.1A 정도 흐름</t>
    <phoneticPr fontId="1" type="noConversion"/>
  </si>
  <si>
    <t>Bias를 9V까지 올려도 마찬가지임</t>
    <phoneticPr fontId="1" type="noConversion"/>
  </si>
  <si>
    <t>=&gt; TX2의 2pin 48V bias가 납땜이 안되어 있었음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</si>
  <si>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</si>
  <si>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</si>
  <si>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</si>
  <si>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</si>
  <si>
    <t>Load</t>
    <phoneticPr fontId="1" type="noConversion"/>
  </si>
  <si>
    <t>buck</t>
    <phoneticPr fontId="1" type="noConversion"/>
  </si>
  <si>
    <t>duty</t>
    <phoneticPr fontId="1" type="noConversion"/>
  </si>
  <si>
    <t>Vcc</t>
    <phoneticPr fontId="1" type="noConversion"/>
  </si>
  <si>
    <t>Icc</t>
    <phoneticPr fontId="1" type="noConversion"/>
  </si>
  <si>
    <t>NC</t>
    <phoneticPr fontId="1" type="noConversion"/>
  </si>
  <si>
    <t>Buck</t>
    <phoneticPr fontId="1" type="noConversion"/>
  </si>
  <si>
    <t>RF PCB에 SIGEN 직접 연결</t>
    <phoneticPr fontId="1" type="noConversion"/>
  </si>
  <si>
    <t>RF-800</t>
    <phoneticPr fontId="1" type="noConversion"/>
  </si>
  <si>
    <t>TX1</t>
    <phoneticPr fontId="1" type="noConversion"/>
  </si>
  <si>
    <t>Freq</t>
    <phoneticPr fontId="1" type="noConversion"/>
  </si>
  <si>
    <t>Z</t>
    <phoneticPr fontId="1" type="noConversion"/>
  </si>
  <si>
    <t>Vbias[V]</t>
    <phoneticPr fontId="1" type="noConversion"/>
  </si>
  <si>
    <t>Icc[A]</t>
    <phoneticPr fontId="1" type="noConversion"/>
  </si>
  <si>
    <t>Vcc[V]</t>
    <phoneticPr fontId="1" type="noConversion"/>
  </si>
  <si>
    <t>Vpp[V]</t>
    <phoneticPr fontId="1" type="noConversion"/>
  </si>
  <si>
    <t>Vrms[V]</t>
    <phoneticPr fontId="1" type="noConversion"/>
  </si>
  <si>
    <t>P[W]</t>
    <phoneticPr fontId="1" type="noConversion"/>
  </si>
  <si>
    <t>eff[%]</t>
    <phoneticPr fontId="1" type="noConversion"/>
  </si>
  <si>
    <t>T1_OUT-</t>
    <phoneticPr fontId="1" type="noConversion"/>
  </si>
  <si>
    <t>[Vpp]</t>
    <phoneticPr fontId="1" type="noConversion"/>
  </si>
  <si>
    <t>RFIN Vpp가 낮아 효율이 안나오는 것으로 보임</t>
    <phoneticPr fontId="1" type="noConversion"/>
  </si>
  <si>
    <t>SMPS</t>
    <phoneticPr fontId="1" type="noConversion"/>
  </si>
  <si>
    <t>W</t>
    <phoneticPr fontId="1" type="noConversion"/>
  </si>
  <si>
    <t>V</t>
    <phoneticPr fontId="1" type="noConversion"/>
  </si>
  <si>
    <t>A</t>
    <phoneticPr fontId="1" type="noConversion"/>
  </si>
  <si>
    <t>Current Limit = 10A</t>
    <phoneticPr fontId="1" type="noConversion"/>
  </si>
  <si>
    <t>CPU</t>
    <phoneticPr fontId="1" type="noConversion"/>
  </si>
  <si>
    <t>SIGEN</t>
    <phoneticPr fontId="1" type="noConversion"/>
  </si>
  <si>
    <t>IOUT_B1</t>
    <phoneticPr fontId="1" type="noConversion"/>
  </si>
  <si>
    <t>IOUT_B2</t>
    <phoneticPr fontId="1" type="noConversion"/>
  </si>
  <si>
    <t>R24</t>
    <phoneticPr fontId="1" type="noConversion"/>
  </si>
  <si>
    <t>NC</t>
    <phoneticPr fontId="1" type="noConversion"/>
  </si>
  <si>
    <t>IOUTB</t>
    <phoneticPr fontId="1" type="noConversion"/>
  </si>
  <si>
    <t>POWER</t>
    <phoneticPr fontId="1" type="noConversion"/>
  </si>
  <si>
    <t>RFIN</t>
    <phoneticPr fontId="1" type="noConversion"/>
  </si>
  <si>
    <t>R6</t>
    <phoneticPr fontId="1" type="noConversion"/>
  </si>
  <si>
    <t>10K</t>
    <phoneticPr fontId="1" type="noConversion"/>
  </si>
  <si>
    <t>RFIN2</t>
    <phoneticPr fontId="1" type="noConversion"/>
  </si>
  <si>
    <t>RF</t>
    <phoneticPr fontId="1" type="noConversion"/>
  </si>
  <si>
    <t>R22</t>
    <phoneticPr fontId="1" type="noConversion"/>
  </si>
  <si>
    <t>T1_OUT-</t>
    <phoneticPr fontId="1" type="noConversion"/>
  </si>
  <si>
    <t>T1_OUT+</t>
    <phoneticPr fontId="1" type="noConversion"/>
  </si>
  <si>
    <t>Q2 IN</t>
    <phoneticPr fontId="1" type="noConversion"/>
  </si>
  <si>
    <t>Q2 OUT</t>
    <phoneticPr fontId="1" type="noConversion"/>
  </si>
  <si>
    <t>Load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</si>
  <si>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</si>
  <si>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</si>
  <si>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</si>
  <si>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</si>
  <si>
    <t>RF-1000</t>
    <phoneticPr fontId="1" type="noConversion"/>
  </si>
  <si>
    <t>TX2 - 1차</t>
    <phoneticPr fontId="1" type="noConversion"/>
  </si>
  <si>
    <t>TX2 - 2차</t>
    <phoneticPr fontId="1" type="noConversion"/>
  </si>
  <si>
    <t>1/2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</si>
</sst>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0" fillId="3" borderId="3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176" fontId="0" fillId="3" borderId="1" xfId="0" applyNumberFormat="1" applyFill="1" applyBorder="1"/>
    <xf numFmtId="0" fontId="3" fillId="0" borderId="1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0" fillId="0" borderId="4" xfId="0" applyNumberFormat="1" applyBorder="1"/>
    <xf numFmtId="0" fontId="2" fillId="0" borderId="5" xfId="0" applyFont="1" applyBorder="1"/>
    <xf numFmtId="0" fontId="0" fillId="3" borderId="5" xfId="0" applyFill="1" applyBorder="1"/>
    <xf numFmtId="0" fontId="3" fillId="3" borderId="1" xfId="0" applyFont="1" applyFill="1" applyBorder="1"/>
    <xf numFmtId="176" fontId="3" fillId="3" borderId="1" xfId="0" applyNumberFormat="1" applyFont="1" applyFill="1" applyBorder="1"/>
    <xf numFmtId="2" fontId="0" fillId="3" borderId="6" xfId="0" applyNumberFormat="1" applyFill="1" applyBorder="1"/>
    <xf numFmtId="0" fontId="2" fillId="4" borderId="3" xfId="0" applyFont="1" applyFill="1" applyBorder="1"/>
    <xf numFmtId="0" fontId="0" fillId="4" borderId="3" xfId="0" applyFill="1" applyBorder="1"/>
    <xf numFmtId="0" fontId="2" fillId="4" borderId="1" xfId="0" applyFont="1" applyFill="1" applyBorder="1"/>
    <xf numFmtId="0" fontId="0" fillId="4" borderId="1" xfId="0" applyFill="1" applyBorder="1"/>
    <xf numFmtId="176" fontId="0" fillId="4" borderId="1" xfId="0" applyNumberFormat="1" applyFill="1" applyBorder="1"/>
    <xf numFmtId="176" fontId="3" fillId="4" borderId="1" xfId="0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76" fontId="5" fillId="2" borderId="1" xfId="0" applyNumberFormat="1" applyFont="1" applyFill="1" applyBorder="1"/>
    <xf numFmtId="0" fontId="0" fillId="2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3" borderId="2" xfId="0" applyFill="1" applyBorder="1"/>
    <xf numFmtId="176" fontId="3" fillId="4" borderId="3" xfId="0" applyNumberFormat="1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5" fillId="2" borderId="3" xfId="0" applyFont="1" applyFill="1" applyBorder="1"/>
    <xf numFmtId="2" fontId="0" fillId="0" borderId="3" xfId="0" applyNumberFormat="1" applyBorder="1"/>
    <xf numFmtId="0" fontId="2" fillId="0" borderId="24" xfId="0" applyFont="1" applyBorder="1" applyAlignment="1">
      <alignment horizontal="center"/>
    </xf>
    <xf numFmtId="0" fontId="2" fillId="4" borderId="17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26" xfId="0" applyFont="1" applyBorder="1" applyAlignment="1">
      <alignment horizontal="center"/>
    </xf>
    <xf numFmtId="0" fontId="0" fillId="0" borderId="18" xfId="0" applyBorder="1"/>
    <xf numFmtId="0" fontId="0" fillId="0" borderId="26" xfId="0" applyBorder="1"/>
    <xf numFmtId="0" fontId="2" fillId="0" borderId="7" xfId="0" applyFont="1" applyFill="1" applyBorder="1" applyAlignment="1">
      <alignment horizontal="center"/>
    </xf>
    <xf numFmtId="0" fontId="0" fillId="4" borderId="2" xfId="0" applyFill="1" applyBorder="1"/>
    <xf numFmtId="2" fontId="0" fillId="0" borderId="17" xfId="0" applyNumberFormat="1" applyBorder="1"/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10" xfId="0" applyBorder="1"/>
    <xf numFmtId="0" fontId="0" fillId="0" borderId="33" xfId="0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8" xfId="0" applyFill="1" applyBorder="1"/>
    <xf numFmtId="0" fontId="2" fillId="3" borderId="9" xfId="0" applyFont="1" applyFill="1" applyBorder="1" applyAlignment="1">
      <alignment horizontal="center"/>
    </xf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2" fillId="3" borderId="8" xfId="0" applyFont="1" applyFill="1" applyBorder="1" applyAlignment="1">
      <alignment horizontal="center"/>
    </xf>
    <xf numFmtId="0" fontId="0" fillId="3" borderId="25" xfId="0" applyFill="1" applyBorder="1"/>
    <xf numFmtId="0" fontId="0" fillId="3" borderId="26" xfId="0" applyFill="1" applyBorder="1"/>
    <xf numFmtId="0" fontId="0" fillId="3" borderId="8" xfId="0" applyFill="1" applyBorder="1"/>
    <xf numFmtId="0" fontId="2" fillId="3" borderId="0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0" xfId="0" applyFill="1"/>
    <xf numFmtId="0" fontId="0" fillId="3" borderId="28" xfId="0" applyFill="1" applyBorder="1" applyAlignment="1">
      <alignment horizontal="center"/>
    </xf>
    <xf numFmtId="0" fontId="0" fillId="0" borderId="0" xfId="0" quotePrefix="1"/>
    <xf numFmtId="176" fontId="0" fillId="0" borderId="0" xfId="0" applyNumberFormat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4" borderId="37" xfId="0" applyFill="1" applyBorder="1"/>
    <xf numFmtId="0" fontId="0" fillId="3" borderId="15" xfId="0" applyFill="1" applyBorder="1"/>
    <xf numFmtId="0" fontId="0" fillId="0" borderId="38" xfId="0" applyBorder="1"/>
    <xf numFmtId="0" fontId="0" fillId="3" borderId="38" xfId="0" applyFill="1" applyBorder="1"/>
    <xf numFmtId="0" fontId="0" fillId="3" borderId="37" xfId="0" applyFill="1" applyBorder="1"/>
    <xf numFmtId="0" fontId="0" fillId="3" borderId="39" xfId="0" applyFill="1" applyBorder="1" applyAlignment="1">
      <alignment horizontal="center"/>
    </xf>
    <xf numFmtId="0" fontId="2" fillId="0" borderId="40" xfId="0" applyFont="1" applyFill="1" applyBorder="1"/>
    <xf numFmtId="0" fontId="2" fillId="0" borderId="0" xfId="0" applyFont="1" applyFill="1" applyBorder="1"/>
    <xf numFmtId="1" fontId="0" fillId="0" borderId="0" xfId="0" applyNumberFormat="1"/>
    <xf numFmtId="176" fontId="0" fillId="0" borderId="1" xfId="0" applyNumberFormat="1" applyBorder="1"/>
    <xf numFmtId="0" fontId="0" fillId="5" borderId="1" xfId="0" applyFill="1" applyBorder="1"/>
    <xf numFmtId="176" fontId="0" fillId="5" borderId="1" xfId="0" applyNumberFormat="1" applyFill="1" applyBorder="1"/>
    <xf numFmtId="176" fontId="0" fillId="0" borderId="20" xfId="0" applyNumberFormat="1" applyBorder="1"/>
    <xf numFmtId="0" fontId="2" fillId="0" borderId="7" xfId="0" applyFont="1" applyBorder="1" applyAlignment="1">
      <alignment horizontal="center"/>
    </xf>
    <xf numFmtId="176" fontId="0" fillId="0" borderId="6" xfId="0" applyNumberFormat="1" applyBorder="1"/>
    <xf numFmtId="176" fontId="0" fillId="5" borderId="6" xfId="0" applyNumberFormat="1" applyFill="1" applyBorder="1"/>
    <xf numFmtId="0" fontId="3" fillId="5" borderId="8" xfId="0" applyFont="1" applyFill="1" applyBorder="1"/>
    <xf numFmtId="176" fontId="3" fillId="5" borderId="8" xfId="0" applyNumberFormat="1" applyFont="1" applyFill="1" applyBorder="1"/>
    <xf numFmtId="176" fontId="3" fillId="5" borderId="9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9" xfId="0" applyBorder="1"/>
    <xf numFmtId="176" fontId="0" fillId="0" borderId="21" xfId="0" applyNumberFormat="1" applyBorder="1"/>
    <xf numFmtId="176" fontId="3" fillId="4" borderId="8" xfId="0" applyNumberFormat="1" applyFont="1" applyFill="1" applyBorder="1"/>
    <xf numFmtId="0" fontId="2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76" fontId="0" fillId="4" borderId="3" xfId="0" applyNumberFormat="1" applyFill="1" applyBorder="1"/>
    <xf numFmtId="176" fontId="0" fillId="4" borderId="4" xfId="0" applyNumberFormat="1" applyFill="1" applyBorder="1"/>
    <xf numFmtId="176" fontId="0" fillId="4" borderId="6" xfId="0" applyNumberFormat="1" applyFill="1" applyBorder="1"/>
    <xf numFmtId="176" fontId="0" fillId="4" borderId="8" xfId="0" applyNumberFormat="1" applyFill="1" applyBorder="1"/>
    <xf numFmtId="176" fontId="0" fillId="4" borderId="9" xfId="0" applyNumberFormat="1" applyFill="1" applyBorder="1"/>
    <xf numFmtId="0" fontId="0" fillId="0" borderId="41" xfId="0" applyFill="1" applyBorder="1"/>
    <xf numFmtId="0" fontId="0" fillId="0" borderId="41" xfId="0" quotePrefix="1" applyFill="1" applyBorder="1"/>
    <xf numFmtId="0" fontId="2" fillId="0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3" fillId="4" borderId="20" xfId="0" applyNumberFormat="1" applyFont="1" applyFill="1" applyBorder="1"/>
    <xf numFmtId="176" fontId="0" fillId="4" borderId="20" xfId="0" applyNumberFormat="1" applyFill="1" applyBorder="1"/>
    <xf numFmtId="176" fontId="0" fillId="4" borderId="21" xfId="0" applyNumberFormat="1" applyFill="1" applyBorder="1"/>
    <xf numFmtId="176" fontId="3" fillId="4" borderId="16" xfId="0" applyNumberFormat="1" applyFont="1" applyFill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31"/>
  <sheetViews>
    <sheetView workbookViewId="0">
      <selection activeCell="Q22" sqref="Q22"/>
    </sheetView>
  </sheetViews>
  <sheetFormatPr defaultRowHeight="17.399999999999999"/>
  <cols>
    <col min="1" max="2" width="6.59765625" customWidth="1"/>
    <col min="3" max="4" width="9.19921875" customWidth="1"/>
    <col min="5" max="5" width="9.5" bestFit="1" customWidth="1"/>
    <col min="6" max="6" width="6.59765625" customWidth="1"/>
  </cols>
  <sheetData>
    <row r="3" spans="2:24" ht="18" thickBot="1">
      <c r="B3" s="1" t="s">
        <v>0</v>
      </c>
      <c r="C3" s="1"/>
      <c r="D3" s="1"/>
    </row>
    <row r="4" spans="2:24" s="15" customFormat="1">
      <c r="C4" s="42"/>
      <c r="D4" s="43"/>
      <c r="E4" s="43"/>
      <c r="F4" s="43"/>
      <c r="G4" s="43"/>
      <c r="H4" s="43"/>
      <c r="I4" s="43"/>
      <c r="J4" s="43"/>
      <c r="K4" s="43"/>
      <c r="L4" s="135" t="s">
        <v>4</v>
      </c>
      <c r="M4" s="135"/>
      <c r="N4" s="135" t="s">
        <v>10</v>
      </c>
      <c r="O4" s="135"/>
      <c r="P4" s="44"/>
    </row>
    <row r="5" spans="2:24" s="15" customFormat="1" ht="18" thickBot="1">
      <c r="C5" s="45"/>
      <c r="D5" s="24" t="s">
        <v>12</v>
      </c>
      <c r="E5" s="23" t="s">
        <v>7</v>
      </c>
      <c r="F5" s="24" t="s">
        <v>2</v>
      </c>
      <c r="G5" s="24" t="s">
        <v>3</v>
      </c>
      <c r="H5" s="24" t="s">
        <v>1</v>
      </c>
      <c r="I5" s="23" t="s">
        <v>5</v>
      </c>
      <c r="J5" s="23" t="s">
        <v>6</v>
      </c>
      <c r="K5" s="23" t="s">
        <v>9</v>
      </c>
      <c r="L5" s="23" t="s">
        <v>14</v>
      </c>
      <c r="M5" s="23" t="s">
        <v>15</v>
      </c>
      <c r="N5" s="23" t="s">
        <v>14</v>
      </c>
      <c r="O5" s="23" t="s">
        <v>15</v>
      </c>
      <c r="P5" s="25" t="s">
        <v>16</v>
      </c>
    </row>
    <row r="6" spans="2:24">
      <c r="C6" s="12" t="s">
        <v>11</v>
      </c>
      <c r="D6" s="32"/>
      <c r="E6" s="33">
        <v>0.6</v>
      </c>
      <c r="F6" s="14">
        <v>470</v>
      </c>
      <c r="G6" s="14">
        <v>47</v>
      </c>
      <c r="H6" s="33">
        <f t="shared" ref="H6:H16" si="0">1+F6/G6</f>
        <v>11</v>
      </c>
      <c r="I6" s="14">
        <v>51</v>
      </c>
      <c r="J6" s="14" t="s">
        <v>8</v>
      </c>
      <c r="K6" s="14">
        <v>51</v>
      </c>
      <c r="L6" s="13">
        <f t="shared" ref="L6:L16" si="1">E6*H6</f>
        <v>6.6</v>
      </c>
      <c r="M6" s="10"/>
      <c r="N6" s="13">
        <f>L6*K6/(I6+K6)</f>
        <v>3.3</v>
      </c>
      <c r="O6" s="10"/>
      <c r="P6" s="26">
        <f>N6*N6/K6</f>
        <v>0.21352941176470586</v>
      </c>
    </row>
    <row r="7" spans="2:24">
      <c r="C7" s="27"/>
      <c r="D7" s="34">
        <v>0.6</v>
      </c>
      <c r="E7" s="35">
        <v>0.4</v>
      </c>
      <c r="F7" s="18">
        <v>470</v>
      </c>
      <c r="G7" s="18">
        <v>47</v>
      </c>
      <c r="H7" s="35">
        <f t="shared" si="0"/>
        <v>11</v>
      </c>
      <c r="I7" s="18">
        <v>51</v>
      </c>
      <c r="J7" s="18">
        <v>51</v>
      </c>
      <c r="K7" s="18">
        <v>51</v>
      </c>
      <c r="L7" s="19">
        <f t="shared" si="1"/>
        <v>4.4000000000000004</v>
      </c>
      <c r="M7" s="2"/>
      <c r="N7" s="19">
        <v>0.7</v>
      </c>
      <c r="O7" s="2"/>
      <c r="P7" s="6">
        <f>N7*N7/K7</f>
        <v>9.6078431372549015E-3</v>
      </c>
    </row>
    <row r="8" spans="2:24">
      <c r="C8" s="4"/>
      <c r="D8" s="34">
        <v>0.6</v>
      </c>
      <c r="E8" s="35">
        <v>0.4</v>
      </c>
      <c r="F8" s="18">
        <v>470</v>
      </c>
      <c r="G8" s="18">
        <v>47</v>
      </c>
      <c r="H8" s="35">
        <f t="shared" si="0"/>
        <v>11</v>
      </c>
      <c r="I8" s="18">
        <v>51</v>
      </c>
      <c r="J8" s="18" t="s">
        <v>8</v>
      </c>
      <c r="K8" s="18">
        <v>51</v>
      </c>
      <c r="L8" s="19">
        <f t="shared" si="1"/>
        <v>4.4000000000000004</v>
      </c>
      <c r="M8" s="2">
        <v>2.1</v>
      </c>
      <c r="N8" s="19">
        <f>M8*K8/(I8+K8)</f>
        <v>1.05</v>
      </c>
      <c r="O8" s="2">
        <v>0.88</v>
      </c>
      <c r="P8" s="6">
        <f>N8*N8/K8</f>
        <v>2.161764705882353E-2</v>
      </c>
    </row>
    <row r="9" spans="2:24">
      <c r="C9" s="27"/>
      <c r="D9" s="34">
        <v>0.9</v>
      </c>
      <c r="E9" s="35">
        <v>0.57999999999999996</v>
      </c>
      <c r="F9" s="18">
        <v>470</v>
      </c>
      <c r="G9" s="18">
        <v>47</v>
      </c>
      <c r="H9" s="35">
        <f t="shared" si="0"/>
        <v>11</v>
      </c>
      <c r="I9" s="18">
        <v>51</v>
      </c>
      <c r="J9" s="18" t="s">
        <v>8</v>
      </c>
      <c r="K9" s="18">
        <v>51</v>
      </c>
      <c r="L9" s="21">
        <f t="shared" si="1"/>
        <v>6.38</v>
      </c>
      <c r="M9" s="2">
        <v>2.9</v>
      </c>
      <c r="N9" s="19">
        <f>M9*K9/(I9+K9)</f>
        <v>1.45</v>
      </c>
      <c r="O9" s="2">
        <v>1.2</v>
      </c>
      <c r="P9" s="6">
        <f>O9*O9/K9</f>
        <v>2.8235294117647056E-2</v>
      </c>
    </row>
    <row r="10" spans="2:24">
      <c r="C10" s="27"/>
      <c r="D10" s="34">
        <v>0.9</v>
      </c>
      <c r="E10" s="35">
        <v>0.57999999999999996</v>
      </c>
      <c r="F10" s="18">
        <v>1000</v>
      </c>
      <c r="G10" s="18">
        <v>47</v>
      </c>
      <c r="H10" s="36">
        <f t="shared" si="0"/>
        <v>22.276595744680851</v>
      </c>
      <c r="I10" s="18" t="s">
        <v>13</v>
      </c>
      <c r="J10" s="18"/>
      <c r="K10" s="18"/>
      <c r="L10" s="21">
        <f t="shared" si="1"/>
        <v>12.920425531914892</v>
      </c>
      <c r="M10" s="2">
        <v>2.8</v>
      </c>
      <c r="N10" s="19"/>
      <c r="O10" s="2"/>
      <c r="P10" s="5"/>
    </row>
    <row r="11" spans="2:24">
      <c r="C11" s="4"/>
      <c r="D11" s="34">
        <v>0.9</v>
      </c>
      <c r="E11" s="35">
        <v>0.57999999999999996</v>
      </c>
      <c r="F11" s="22">
        <v>200</v>
      </c>
      <c r="G11" s="22">
        <v>47</v>
      </c>
      <c r="H11" s="37">
        <f t="shared" si="0"/>
        <v>5.2553191489361701</v>
      </c>
      <c r="I11" s="18">
        <v>51</v>
      </c>
      <c r="J11" s="18" t="s">
        <v>8</v>
      </c>
      <c r="K11" s="18">
        <v>51</v>
      </c>
      <c r="L11" s="21">
        <f t="shared" si="1"/>
        <v>3.0480851063829784</v>
      </c>
      <c r="M11" s="18">
        <v>2.4</v>
      </c>
      <c r="N11" s="19">
        <f>M11*K11/(I11+K11)</f>
        <v>1.2</v>
      </c>
      <c r="O11" s="2">
        <v>1.04</v>
      </c>
      <c r="P11" s="6">
        <f>O11*O11/K11</f>
        <v>2.1207843137254906E-2</v>
      </c>
    </row>
    <row r="12" spans="2:24">
      <c r="C12" s="4"/>
      <c r="D12" s="34">
        <v>0.9</v>
      </c>
      <c r="E12" s="35">
        <v>0.57999999999999996</v>
      </c>
      <c r="F12" s="22">
        <v>200</v>
      </c>
      <c r="G12" s="22">
        <v>47</v>
      </c>
      <c r="H12" s="37">
        <f t="shared" si="0"/>
        <v>5.2553191489361701</v>
      </c>
      <c r="I12" s="18">
        <v>51</v>
      </c>
      <c r="J12" s="18" t="s">
        <v>8</v>
      </c>
      <c r="K12" s="18" t="s">
        <v>8</v>
      </c>
      <c r="L12" s="21">
        <f t="shared" si="1"/>
        <v>3.0480851063829784</v>
      </c>
      <c r="M12" s="18">
        <v>2.64</v>
      </c>
      <c r="N12" s="19"/>
      <c r="O12" s="2"/>
      <c r="P12" s="5"/>
    </row>
    <row r="13" spans="2:24">
      <c r="C13" s="4"/>
      <c r="D13" s="34">
        <v>0.9</v>
      </c>
      <c r="E13" s="35">
        <v>0.57999999999999996</v>
      </c>
      <c r="F13" s="22">
        <v>200</v>
      </c>
      <c r="G13" s="22">
        <v>47</v>
      </c>
      <c r="H13" s="37">
        <f t="shared" si="0"/>
        <v>5.2553191489361701</v>
      </c>
      <c r="I13" s="18">
        <v>0</v>
      </c>
      <c r="J13" s="18" t="s">
        <v>8</v>
      </c>
      <c r="K13" s="18">
        <v>51</v>
      </c>
      <c r="L13" s="21">
        <f t="shared" si="1"/>
        <v>3.0480851063829784</v>
      </c>
      <c r="M13" s="18">
        <v>2.8</v>
      </c>
      <c r="N13" s="19">
        <f>M13*K13/(I13+K13)</f>
        <v>2.8</v>
      </c>
      <c r="O13" s="2">
        <v>3</v>
      </c>
      <c r="P13" s="6">
        <f>O13*O13/K13</f>
        <v>0.17647058823529413</v>
      </c>
      <c r="U13">
        <v>6</v>
      </c>
      <c r="V13">
        <v>50</v>
      </c>
      <c r="W13">
        <f>U13*U13/V13</f>
        <v>0.72</v>
      </c>
    </row>
    <row r="14" spans="2:24">
      <c r="C14" s="4"/>
      <c r="D14" s="34">
        <v>0.9</v>
      </c>
      <c r="E14" s="35">
        <v>0.57999999999999996</v>
      </c>
      <c r="F14" s="18">
        <v>270</v>
      </c>
      <c r="G14" s="22">
        <v>47</v>
      </c>
      <c r="H14" s="37">
        <f t="shared" si="0"/>
        <v>6.7446808510638299</v>
      </c>
      <c r="I14" s="18">
        <v>0</v>
      </c>
      <c r="J14" s="18" t="s">
        <v>8</v>
      </c>
      <c r="K14" s="18">
        <v>51</v>
      </c>
      <c r="L14" s="21">
        <f t="shared" si="1"/>
        <v>3.9119148936170212</v>
      </c>
      <c r="M14" s="18">
        <v>3.04</v>
      </c>
      <c r="N14" s="19">
        <f>M14*K14/(I14+K14)</f>
        <v>3.04</v>
      </c>
      <c r="O14" s="2">
        <v>3.32</v>
      </c>
      <c r="P14" s="6">
        <f>O14*O14/K14</f>
        <v>0.21612549019607841</v>
      </c>
      <c r="U14">
        <v>3</v>
      </c>
      <c r="V14">
        <v>50</v>
      </c>
      <c r="W14">
        <f>U14*U14/V14</f>
        <v>0.18</v>
      </c>
      <c r="X14">
        <f>W14/W13</f>
        <v>0.25</v>
      </c>
    </row>
    <row r="15" spans="2:24">
      <c r="C15" s="28" t="s">
        <v>17</v>
      </c>
      <c r="D15" s="20">
        <v>0.9</v>
      </c>
      <c r="E15" s="19">
        <v>0.57999999999999996</v>
      </c>
      <c r="F15" s="19">
        <v>470</v>
      </c>
      <c r="G15" s="29">
        <v>47</v>
      </c>
      <c r="H15" s="30">
        <f t="shared" si="0"/>
        <v>11</v>
      </c>
      <c r="I15" s="19">
        <v>0</v>
      </c>
      <c r="J15" s="19" t="s">
        <v>8</v>
      </c>
      <c r="K15" s="19">
        <v>51</v>
      </c>
      <c r="L15" s="21">
        <f t="shared" si="1"/>
        <v>6.38</v>
      </c>
      <c r="M15" s="19">
        <v>3.3</v>
      </c>
      <c r="N15" s="19">
        <f>M15*K15/(I15+K15)</f>
        <v>3.3</v>
      </c>
      <c r="O15" s="19">
        <v>3.6</v>
      </c>
      <c r="P15" s="31">
        <f>O15*O15/K15</f>
        <v>0.25411764705882356</v>
      </c>
    </row>
    <row r="16" spans="2:24">
      <c r="C16" s="4"/>
      <c r="D16" s="38">
        <v>0.9</v>
      </c>
      <c r="E16" s="39">
        <v>0.57999999999999996</v>
      </c>
      <c r="F16" s="39">
        <v>470</v>
      </c>
      <c r="G16" s="39">
        <v>47</v>
      </c>
      <c r="H16" s="40">
        <f t="shared" si="0"/>
        <v>11</v>
      </c>
      <c r="I16" s="39">
        <v>0</v>
      </c>
      <c r="J16" s="39" t="s">
        <v>8</v>
      </c>
      <c r="K16" s="39" t="s">
        <v>8</v>
      </c>
      <c r="L16" s="40">
        <f t="shared" si="1"/>
        <v>6.38</v>
      </c>
      <c r="M16" s="39">
        <v>3.32</v>
      </c>
      <c r="N16" s="39"/>
      <c r="O16" s="39">
        <v>3.64</v>
      </c>
      <c r="P16" s="41"/>
      <c r="Q16" t="s">
        <v>18</v>
      </c>
    </row>
    <row r="17" spans="2:17" ht="18" thickBot="1"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2:17">
      <c r="C18" t="s">
        <v>19</v>
      </c>
    </row>
    <row r="20" spans="2:17" ht="18" thickBot="1">
      <c r="B20" s="1" t="s">
        <v>20</v>
      </c>
    </row>
    <row r="21" spans="2:17" ht="18" thickBot="1">
      <c r="N21" s="136" t="s">
        <v>34</v>
      </c>
      <c r="O21" s="137"/>
    </row>
    <row r="22" spans="2:17" s="46" customFormat="1" ht="18" thickBot="1">
      <c r="C22" s="47" t="s">
        <v>21</v>
      </c>
      <c r="D22" s="17" t="s">
        <v>33</v>
      </c>
      <c r="E22" s="17" t="s">
        <v>22</v>
      </c>
      <c r="F22" s="17" t="s">
        <v>24</v>
      </c>
      <c r="G22" s="17" t="s">
        <v>25</v>
      </c>
      <c r="H22" s="17" t="s">
        <v>26</v>
      </c>
      <c r="I22" s="17" t="s">
        <v>27</v>
      </c>
      <c r="J22" s="17" t="s">
        <v>32</v>
      </c>
      <c r="K22" s="17" t="s">
        <v>28</v>
      </c>
      <c r="L22" s="17" t="s">
        <v>36</v>
      </c>
      <c r="M22" s="17" t="s">
        <v>31</v>
      </c>
      <c r="N22" s="16" t="s">
        <v>14</v>
      </c>
      <c r="O22" s="48" t="s">
        <v>15</v>
      </c>
      <c r="P22" s="51" t="s">
        <v>16</v>
      </c>
      <c r="Q22" s="46" t="s">
        <v>38</v>
      </c>
    </row>
    <row r="23" spans="2:17">
      <c r="C23" s="49" t="s">
        <v>17</v>
      </c>
      <c r="D23" s="10">
        <v>51</v>
      </c>
      <c r="E23" s="10" t="s">
        <v>23</v>
      </c>
      <c r="F23" s="10" t="s">
        <v>30</v>
      </c>
      <c r="G23" s="10" t="s">
        <v>29</v>
      </c>
      <c r="H23" s="10">
        <v>680</v>
      </c>
      <c r="I23" s="10">
        <v>680</v>
      </c>
      <c r="J23" s="50">
        <f>1+H23/I23</f>
        <v>2</v>
      </c>
      <c r="K23" s="10" t="s">
        <v>23</v>
      </c>
      <c r="L23" s="10" t="s">
        <v>35</v>
      </c>
      <c r="M23" s="10">
        <v>2.2000000000000002</v>
      </c>
      <c r="N23" s="10">
        <f>M23*J23</f>
        <v>4.4000000000000004</v>
      </c>
      <c r="O23" s="10">
        <v>4.4000000000000004</v>
      </c>
      <c r="P23" s="11"/>
    </row>
    <row r="24" spans="2:17">
      <c r="C24" s="4"/>
      <c r="D24" s="2" t="s">
        <v>37</v>
      </c>
      <c r="E24" s="2" t="s">
        <v>23</v>
      </c>
      <c r="F24" s="2" t="s">
        <v>30</v>
      </c>
      <c r="G24" s="2" t="s">
        <v>29</v>
      </c>
      <c r="H24" s="2">
        <v>680</v>
      </c>
      <c r="I24" s="2">
        <v>680</v>
      </c>
      <c r="J24" s="37">
        <f>1+H24/I24</f>
        <v>2</v>
      </c>
      <c r="K24" s="2" t="s">
        <v>23</v>
      </c>
      <c r="L24" s="2" t="s">
        <v>35</v>
      </c>
      <c r="M24" s="2">
        <v>3.3</v>
      </c>
      <c r="N24" s="2">
        <f>M24*J24</f>
        <v>6.6</v>
      </c>
      <c r="O24" s="2">
        <v>7.4</v>
      </c>
      <c r="P24" s="5"/>
    </row>
    <row r="25" spans="2:17">
      <c r="C25" s="4"/>
      <c r="D25" s="2" t="s">
        <v>37</v>
      </c>
      <c r="E25" s="2" t="s">
        <v>23</v>
      </c>
      <c r="F25" s="2" t="s">
        <v>30</v>
      </c>
      <c r="G25" s="2" t="s">
        <v>29</v>
      </c>
      <c r="H25" s="2">
        <v>680</v>
      </c>
      <c r="I25" s="2">
        <v>680</v>
      </c>
      <c r="J25" s="37">
        <f>1+H25/I25</f>
        <v>2</v>
      </c>
      <c r="K25" s="2" t="s">
        <v>23</v>
      </c>
      <c r="L25" s="2">
        <v>51</v>
      </c>
      <c r="M25" s="2">
        <v>3.36</v>
      </c>
      <c r="N25" s="2">
        <f>M25*J25</f>
        <v>6.72</v>
      </c>
      <c r="O25" s="2">
        <v>7.68</v>
      </c>
      <c r="P25" s="6">
        <f>O25*O25/L25</f>
        <v>1.1565176470588234</v>
      </c>
      <c r="Q25">
        <f>P25/O25</f>
        <v>0.15058823529411763</v>
      </c>
    </row>
    <row r="26" spans="2:17"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</row>
    <row r="27" spans="2:17"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/>
    </row>
    <row r="28" spans="2:17"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/>
    </row>
    <row r="29" spans="2:17"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</row>
    <row r="30" spans="2:17"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/>
    </row>
    <row r="31" spans="2:17" ht="18" thickBot="1"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</row>
  </sheetData>
  <mergeCells count="3">
    <mergeCell ref="L4:M4"/>
    <mergeCell ref="N4:O4"/>
    <mergeCell ref="N21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8"/>
  <sheetViews>
    <sheetView workbookViewId="0">
      <selection activeCell="D8" sqref="D8"/>
    </sheetView>
  </sheetViews>
  <sheetFormatPr defaultRowHeight="17.399999999999999"/>
  <sheetData>
    <row r="2" spans="2:8" ht="18" thickBot="1"/>
    <row r="3" spans="2:8" ht="18" thickBot="1">
      <c r="B3" s="55" t="s">
        <v>85</v>
      </c>
      <c r="C3" s="78" t="s">
        <v>86</v>
      </c>
      <c r="D3" s="78" t="s">
        <v>24</v>
      </c>
      <c r="E3" s="78" t="s">
        <v>87</v>
      </c>
      <c r="F3" s="78" t="s">
        <v>89</v>
      </c>
      <c r="G3" s="78" t="s">
        <v>88</v>
      </c>
      <c r="H3" s="56" t="s">
        <v>90</v>
      </c>
    </row>
    <row r="4" spans="2:8">
      <c r="B4" s="3">
        <v>9</v>
      </c>
      <c r="C4" s="10">
        <v>5</v>
      </c>
      <c r="D4" s="10">
        <v>1</v>
      </c>
      <c r="E4" s="10">
        <v>1</v>
      </c>
      <c r="F4" s="10">
        <v>0.05</v>
      </c>
      <c r="G4" s="10">
        <f>B4*E4/(C4+D4+E4)</f>
        <v>1.2857142857142858</v>
      </c>
      <c r="H4" s="11"/>
    </row>
    <row r="5" spans="2:8">
      <c r="B5" s="4">
        <v>9</v>
      </c>
      <c r="C5" s="2">
        <v>0</v>
      </c>
      <c r="D5" s="2">
        <v>1</v>
      </c>
      <c r="E5" s="2">
        <v>1</v>
      </c>
      <c r="F5" s="2">
        <v>0.05</v>
      </c>
      <c r="G5" s="2">
        <f>B5*E5/(C5+D5+E5)</f>
        <v>4.5</v>
      </c>
      <c r="H5" s="5"/>
    </row>
    <row r="6" spans="2:8">
      <c r="B6" s="4">
        <v>9</v>
      </c>
      <c r="C6" s="2">
        <v>0</v>
      </c>
      <c r="D6" s="2">
        <v>0.5</v>
      </c>
      <c r="E6" s="2">
        <v>1</v>
      </c>
      <c r="F6" s="2">
        <v>0.05</v>
      </c>
      <c r="G6" s="2">
        <f>B6*E6/(C6+D6+E6)</f>
        <v>6</v>
      </c>
      <c r="H6" s="5"/>
    </row>
    <row r="7" spans="2:8">
      <c r="B7" s="4">
        <v>9</v>
      </c>
      <c r="C7" s="2">
        <v>1</v>
      </c>
      <c r="D7" s="2">
        <v>0</v>
      </c>
      <c r="E7" s="2">
        <v>1</v>
      </c>
      <c r="F7" s="2">
        <v>0.05</v>
      </c>
      <c r="G7" s="2">
        <f>B7*E7/(C7+D7+E7)</f>
        <v>4.5</v>
      </c>
      <c r="H7" s="5"/>
    </row>
    <row r="8" spans="2:8" ht="18" thickBot="1">
      <c r="B8" s="7">
        <v>9</v>
      </c>
      <c r="C8" s="8">
        <v>3</v>
      </c>
      <c r="D8" s="8">
        <v>0</v>
      </c>
      <c r="E8" s="8">
        <v>1</v>
      </c>
      <c r="F8" s="8">
        <v>0.05</v>
      </c>
      <c r="G8" s="8">
        <f>B8*E8/(C8+D8+E8)</f>
        <v>2.25</v>
      </c>
      <c r="H8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I21"/>
  <sheetViews>
    <sheetView workbookViewId="0">
      <selection activeCell="M24" sqref="M24"/>
    </sheetView>
  </sheetViews>
  <sheetFormatPr defaultRowHeight="17.399999999999999"/>
  <cols>
    <col min="2" max="2" width="4.5" bestFit="1" customWidth="1"/>
    <col min="3" max="3" width="4.3984375" bestFit="1" customWidth="1"/>
    <col min="4" max="4" width="8.59765625" bestFit="1" customWidth="1"/>
    <col min="5" max="6" width="4.59765625" bestFit="1" customWidth="1"/>
    <col min="7" max="7" width="5.19921875" bestFit="1" customWidth="1"/>
    <col min="8" max="10" width="4.59765625" bestFit="1" customWidth="1"/>
    <col min="11" max="11" width="6.3984375" bestFit="1" customWidth="1"/>
    <col min="12" max="12" width="5.8984375" bestFit="1" customWidth="1"/>
    <col min="13" max="13" width="7.3984375" bestFit="1" customWidth="1"/>
    <col min="14" max="14" width="7.3984375" customWidth="1"/>
    <col min="15" max="15" width="4.5" bestFit="1" customWidth="1"/>
    <col min="16" max="16" width="6.3984375" bestFit="1" customWidth="1"/>
    <col min="17" max="18" width="4.3984375" bestFit="1" customWidth="1"/>
    <col min="19" max="19" width="5.19921875" bestFit="1" customWidth="1"/>
    <col min="20" max="20" width="7.3984375" bestFit="1" customWidth="1"/>
    <col min="21" max="21" width="5" bestFit="1" customWidth="1"/>
    <col min="22" max="22" width="5.3984375" bestFit="1" customWidth="1"/>
    <col min="23" max="23" width="5.8984375" bestFit="1" customWidth="1"/>
    <col min="24" max="24" width="4.69921875" bestFit="1" customWidth="1"/>
    <col min="25" max="25" width="4.8984375" bestFit="1" customWidth="1"/>
    <col min="27" max="27" width="8.59765625" bestFit="1" customWidth="1"/>
  </cols>
  <sheetData>
    <row r="2" spans="2:35" ht="18" thickBot="1"/>
    <row r="3" spans="2:35" ht="18" thickBot="1">
      <c r="B3" s="76"/>
      <c r="C3" s="77"/>
      <c r="D3" s="136" t="s">
        <v>21</v>
      </c>
      <c r="E3" s="141"/>
      <c r="F3" s="141"/>
      <c r="G3" s="141"/>
      <c r="H3" s="141"/>
      <c r="I3" s="141"/>
      <c r="J3" s="141"/>
      <c r="K3" s="141"/>
      <c r="L3" s="137"/>
      <c r="M3" s="144" t="s">
        <v>82</v>
      </c>
      <c r="N3" s="144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5"/>
      <c r="Z3" s="79" t="s">
        <v>57</v>
      </c>
    </row>
    <row r="4" spans="2:35">
      <c r="B4" s="72"/>
      <c r="C4" s="73"/>
      <c r="D4" s="72"/>
      <c r="E4" s="140"/>
      <c r="F4" s="140"/>
      <c r="G4" s="140"/>
      <c r="H4" s="71"/>
      <c r="I4" s="71"/>
      <c r="J4" s="71"/>
      <c r="K4" s="138" t="s">
        <v>10</v>
      </c>
      <c r="L4" s="139"/>
      <c r="M4" s="74"/>
      <c r="N4" s="74"/>
      <c r="O4" s="57"/>
      <c r="P4" s="57"/>
      <c r="Q4" s="57"/>
      <c r="R4" s="57"/>
      <c r="S4" s="57"/>
      <c r="T4" s="57"/>
      <c r="U4" s="57"/>
      <c r="V4" s="142" t="s">
        <v>34</v>
      </c>
      <c r="W4" s="142"/>
      <c r="X4" s="142"/>
      <c r="Y4" s="143"/>
      <c r="Z4" s="75"/>
      <c r="AC4" t="s">
        <v>102</v>
      </c>
      <c r="AF4" t="s">
        <v>97</v>
      </c>
    </row>
    <row r="5" spans="2:35" ht="18" thickBot="1">
      <c r="B5" s="45"/>
      <c r="C5" s="60" t="s">
        <v>12</v>
      </c>
      <c r="D5" s="68" t="s">
        <v>7</v>
      </c>
      <c r="E5" s="24" t="s">
        <v>2</v>
      </c>
      <c r="F5" s="24" t="s">
        <v>3</v>
      </c>
      <c r="G5" s="24" t="s">
        <v>1</v>
      </c>
      <c r="H5" s="23" t="s">
        <v>5</v>
      </c>
      <c r="I5" s="23" t="s">
        <v>6</v>
      </c>
      <c r="J5" s="23" t="s">
        <v>9</v>
      </c>
      <c r="K5" s="80" t="s">
        <v>14</v>
      </c>
      <c r="L5" s="82" t="s">
        <v>15</v>
      </c>
      <c r="M5" s="65" t="s">
        <v>22</v>
      </c>
      <c r="N5" s="86" t="s">
        <v>10</v>
      </c>
      <c r="O5" s="24" t="s">
        <v>24</v>
      </c>
      <c r="P5" s="24" t="s">
        <v>25</v>
      </c>
      <c r="Q5" s="24" t="s">
        <v>26</v>
      </c>
      <c r="R5" s="24" t="s">
        <v>27</v>
      </c>
      <c r="S5" s="80" t="s">
        <v>1</v>
      </c>
      <c r="T5" s="24" t="s">
        <v>28</v>
      </c>
      <c r="U5" s="24" t="s">
        <v>36</v>
      </c>
      <c r="V5" s="80" t="s">
        <v>14</v>
      </c>
      <c r="W5" s="86" t="s">
        <v>15</v>
      </c>
      <c r="X5" s="23" t="s">
        <v>16</v>
      </c>
      <c r="Y5" s="60" t="s">
        <v>38</v>
      </c>
      <c r="Z5" s="90" t="s">
        <v>84</v>
      </c>
      <c r="AA5" s="91" t="s">
        <v>83</v>
      </c>
      <c r="AB5" t="s">
        <v>91</v>
      </c>
      <c r="AC5" t="s">
        <v>103</v>
      </c>
      <c r="AD5" t="s">
        <v>104</v>
      </c>
      <c r="AE5" t="s">
        <v>105</v>
      </c>
      <c r="AF5" t="s">
        <v>101</v>
      </c>
      <c r="AG5" t="s">
        <v>98</v>
      </c>
      <c r="AH5" t="s">
        <v>99</v>
      </c>
      <c r="AI5" t="s">
        <v>100</v>
      </c>
    </row>
    <row r="6" spans="2:35" ht="18" thickBot="1">
      <c r="B6" s="12" t="s">
        <v>81</v>
      </c>
      <c r="C6" s="61">
        <v>0.8</v>
      </c>
      <c r="D6" s="69">
        <v>0.51200000000000001</v>
      </c>
      <c r="E6" s="14">
        <v>470</v>
      </c>
      <c r="F6" s="14">
        <v>47</v>
      </c>
      <c r="G6" s="33">
        <f t="shared" ref="G6" si="0">1+E6/F6</f>
        <v>11</v>
      </c>
      <c r="H6" s="58">
        <v>0</v>
      </c>
      <c r="I6" s="58" t="s">
        <v>8</v>
      </c>
      <c r="J6" s="58" t="s">
        <v>8</v>
      </c>
      <c r="K6" s="33">
        <f>D6*G6</f>
        <v>5.6319999999999997</v>
      </c>
      <c r="L6" s="83">
        <v>3.24</v>
      </c>
      <c r="M6" s="66" t="s">
        <v>23</v>
      </c>
      <c r="N6" s="13">
        <v>3.36</v>
      </c>
      <c r="O6" s="10" t="s">
        <v>30</v>
      </c>
      <c r="P6" s="10" t="s">
        <v>29</v>
      </c>
      <c r="Q6" s="10">
        <v>680</v>
      </c>
      <c r="R6" s="10">
        <v>680</v>
      </c>
      <c r="S6" s="50">
        <f>1+Q6/R6</f>
        <v>2</v>
      </c>
      <c r="T6" s="10" t="s">
        <v>23</v>
      </c>
      <c r="U6" s="10">
        <v>51</v>
      </c>
      <c r="V6" s="33">
        <f>N6*S6</f>
        <v>6.72</v>
      </c>
      <c r="W6" s="13">
        <v>6.25</v>
      </c>
      <c r="X6" s="59">
        <f>W6*W6/U6</f>
        <v>0.76593137254901966</v>
      </c>
      <c r="Y6" s="70">
        <f>X6/W6</f>
        <v>0.12254901960784315</v>
      </c>
      <c r="Z6" s="92">
        <v>2.96</v>
      </c>
      <c r="AA6" s="93">
        <v>2.92</v>
      </c>
      <c r="AB6">
        <v>4</v>
      </c>
    </row>
    <row r="7" spans="2:35">
      <c r="B7" s="4"/>
      <c r="C7" s="61">
        <v>0.8</v>
      </c>
      <c r="D7" s="69">
        <v>0.51200000000000001</v>
      </c>
      <c r="E7" s="14">
        <v>470</v>
      </c>
      <c r="F7" s="14">
        <v>47</v>
      </c>
      <c r="G7" s="33">
        <f t="shared" ref="G7" si="1">1+E7/F7</f>
        <v>11</v>
      </c>
      <c r="H7" s="58">
        <v>0</v>
      </c>
      <c r="I7" s="58" t="s">
        <v>8</v>
      </c>
      <c r="J7" s="58" t="s">
        <v>8</v>
      </c>
      <c r="K7" s="33">
        <f>D7*G7</f>
        <v>5.6319999999999997</v>
      </c>
      <c r="L7" s="83">
        <v>2.76</v>
      </c>
      <c r="M7" s="66" t="s">
        <v>23</v>
      </c>
      <c r="N7" s="13">
        <v>2.76</v>
      </c>
      <c r="O7" s="10" t="s">
        <v>30</v>
      </c>
      <c r="P7" s="10" t="s">
        <v>29</v>
      </c>
      <c r="Q7" s="10">
        <v>680</v>
      </c>
      <c r="R7" s="10">
        <v>360</v>
      </c>
      <c r="S7" s="50">
        <f>1+Q7/R7</f>
        <v>2.8888888888888888</v>
      </c>
      <c r="T7" s="10" t="s">
        <v>23</v>
      </c>
      <c r="U7" s="10">
        <v>51</v>
      </c>
      <c r="V7" s="33">
        <f>N7*S7</f>
        <v>7.9733333333333327</v>
      </c>
      <c r="W7" s="13">
        <v>7.68</v>
      </c>
      <c r="X7" s="59">
        <f>W7*W7/U7</f>
        <v>1.1565176470588234</v>
      </c>
      <c r="Y7" s="70">
        <f>X7/W7</f>
        <v>0.15058823529411763</v>
      </c>
      <c r="Z7" s="92">
        <v>3.84</v>
      </c>
      <c r="AA7" s="93">
        <v>3.72</v>
      </c>
      <c r="AB7">
        <v>4</v>
      </c>
    </row>
    <row r="8" spans="2:35">
      <c r="B8" s="4"/>
      <c r="C8" s="62">
        <v>0.6</v>
      </c>
      <c r="D8" s="4"/>
      <c r="E8" s="2"/>
      <c r="F8" s="2"/>
      <c r="G8" s="2"/>
      <c r="H8" s="2"/>
      <c r="I8" s="2"/>
      <c r="J8" s="2"/>
      <c r="K8" s="35"/>
      <c r="L8" s="84">
        <v>2.2400000000000002</v>
      </c>
      <c r="M8" s="64"/>
      <c r="N8" s="87"/>
      <c r="O8" s="2"/>
      <c r="P8" s="2"/>
      <c r="Q8" s="2"/>
      <c r="R8" s="2"/>
      <c r="S8" s="35"/>
      <c r="T8" s="2"/>
      <c r="U8" s="2" t="s">
        <v>106</v>
      </c>
      <c r="V8" s="35"/>
      <c r="W8" s="19">
        <v>5.76</v>
      </c>
      <c r="X8" s="2"/>
      <c r="Y8" s="62"/>
      <c r="Z8" s="94"/>
      <c r="AA8" s="93"/>
      <c r="AB8">
        <v>2.5</v>
      </c>
      <c r="AC8">
        <v>50</v>
      </c>
      <c r="AD8">
        <v>23.36</v>
      </c>
      <c r="AE8">
        <v>0.9</v>
      </c>
      <c r="AF8">
        <v>50</v>
      </c>
      <c r="AG8">
        <v>74.400000000000006</v>
      </c>
      <c r="AH8">
        <v>25.4</v>
      </c>
      <c r="AI8" s="96">
        <f>AH8*AH8/AF8</f>
        <v>12.9032</v>
      </c>
    </row>
    <row r="9" spans="2:35">
      <c r="B9" s="4"/>
      <c r="C9" s="62"/>
      <c r="D9" s="4"/>
      <c r="E9" s="2"/>
      <c r="F9" s="2"/>
      <c r="G9" s="2"/>
      <c r="H9" s="2"/>
      <c r="I9" s="2"/>
      <c r="J9" s="2"/>
      <c r="K9" s="35"/>
      <c r="L9" s="84"/>
      <c r="M9" s="64"/>
      <c r="N9" s="87"/>
      <c r="O9" s="2"/>
      <c r="P9" s="2"/>
      <c r="Q9" s="2"/>
      <c r="R9" s="2"/>
      <c r="S9" s="35"/>
      <c r="T9" s="2"/>
      <c r="U9" s="2"/>
      <c r="V9" s="35"/>
      <c r="W9" s="19"/>
      <c r="X9" s="2"/>
      <c r="Y9" s="62"/>
      <c r="Z9" s="94"/>
      <c r="AA9" s="93"/>
      <c r="AB9">
        <v>3</v>
      </c>
      <c r="AE9">
        <v>0.9</v>
      </c>
      <c r="AF9">
        <v>50</v>
      </c>
      <c r="AG9">
        <v>74.400000000000006</v>
      </c>
      <c r="AH9">
        <v>25.2</v>
      </c>
      <c r="AI9" s="96">
        <f>AH9*AH9/AF9</f>
        <v>12.700799999999999</v>
      </c>
    </row>
    <row r="10" spans="2:35">
      <c r="B10" s="4"/>
      <c r="C10" s="62"/>
      <c r="D10" s="4"/>
      <c r="E10" s="2"/>
      <c r="F10" s="2"/>
      <c r="G10" s="2"/>
      <c r="H10" s="2"/>
      <c r="I10" s="2"/>
      <c r="J10" s="2"/>
      <c r="K10" s="35"/>
      <c r="L10" s="84"/>
      <c r="M10" s="64"/>
      <c r="N10" s="87"/>
      <c r="O10" s="2"/>
      <c r="P10" s="2"/>
      <c r="Q10" s="2"/>
      <c r="R10" s="2"/>
      <c r="S10" s="35"/>
      <c r="T10" s="2"/>
      <c r="U10" s="2"/>
      <c r="V10" s="35"/>
      <c r="W10" s="19"/>
      <c r="X10" s="2"/>
      <c r="Y10" s="62"/>
      <c r="Z10" s="94"/>
      <c r="AA10" s="93"/>
      <c r="AB10">
        <v>3.76</v>
      </c>
      <c r="AE10">
        <v>1.5</v>
      </c>
      <c r="AF10">
        <v>50</v>
      </c>
      <c r="AG10">
        <v>71.2</v>
      </c>
      <c r="AH10">
        <v>23.9</v>
      </c>
      <c r="AI10" s="96">
        <f>AH10*AH10/AF10</f>
        <v>11.424199999999999</v>
      </c>
    </row>
    <row r="11" spans="2:35">
      <c r="B11" s="97"/>
      <c r="C11" s="98">
        <v>2</v>
      </c>
      <c r="D11" s="97"/>
      <c r="E11" s="99"/>
      <c r="F11" s="99"/>
      <c r="G11" s="99"/>
      <c r="H11" s="99"/>
      <c r="I11" s="99"/>
      <c r="J11" s="99"/>
      <c r="K11" s="100"/>
      <c r="L11" s="101">
        <v>3.92</v>
      </c>
      <c r="M11" s="102"/>
      <c r="N11" s="103"/>
      <c r="O11" s="99"/>
      <c r="P11" s="99"/>
      <c r="Q11" s="99"/>
      <c r="R11" s="99"/>
      <c r="S11" s="100"/>
      <c r="T11" s="99"/>
      <c r="U11" s="99"/>
      <c r="V11" s="100"/>
      <c r="W11" s="104">
        <v>10.6</v>
      </c>
      <c r="X11" s="99"/>
      <c r="Y11" s="98"/>
      <c r="Z11" s="105"/>
      <c r="AA11" s="93"/>
      <c r="AB11">
        <v>2</v>
      </c>
      <c r="AE11">
        <v>0.9</v>
      </c>
      <c r="AF11">
        <v>50</v>
      </c>
      <c r="AG11">
        <v>74.400000000000006</v>
      </c>
      <c r="AH11">
        <v>25.6</v>
      </c>
      <c r="AI11" s="96">
        <f>AH11*AH11/AF11</f>
        <v>13.107200000000002</v>
      </c>
    </row>
    <row r="12" spans="2:35">
      <c r="B12" s="97"/>
      <c r="C12" s="98"/>
      <c r="D12" s="97"/>
      <c r="E12" s="99"/>
      <c r="F12" s="99"/>
      <c r="G12" s="99"/>
      <c r="H12" s="99"/>
      <c r="I12" s="99"/>
      <c r="J12" s="99"/>
      <c r="K12" s="100"/>
      <c r="L12" s="101"/>
      <c r="M12" s="102"/>
      <c r="N12" s="103"/>
      <c r="O12" s="99"/>
      <c r="P12" s="99"/>
      <c r="Q12" s="99"/>
      <c r="R12" s="99"/>
      <c r="S12" s="100"/>
      <c r="T12" s="99"/>
      <c r="U12" s="99"/>
      <c r="V12" s="100"/>
      <c r="W12" s="104"/>
      <c r="X12" s="99"/>
      <c r="Y12" s="98"/>
      <c r="Z12" s="105"/>
      <c r="AA12" s="93"/>
      <c r="AB12">
        <v>2.5</v>
      </c>
      <c r="AE12">
        <v>0.9</v>
      </c>
      <c r="AF12">
        <v>50</v>
      </c>
      <c r="AG12">
        <v>75.2</v>
      </c>
      <c r="AH12">
        <v>25.5</v>
      </c>
      <c r="AI12" s="96">
        <f>AH12*AH12/AF12</f>
        <v>13.005000000000001</v>
      </c>
    </row>
    <row r="13" spans="2:35">
      <c r="B13" s="97"/>
      <c r="C13" s="98"/>
      <c r="D13" s="97"/>
      <c r="E13" s="99"/>
      <c r="F13" s="99"/>
      <c r="G13" s="99"/>
      <c r="H13" s="99"/>
      <c r="I13" s="99"/>
      <c r="J13" s="99"/>
      <c r="K13" s="100"/>
      <c r="L13" s="101"/>
      <c r="M13" s="102"/>
      <c r="N13" s="103"/>
      <c r="O13" s="99"/>
      <c r="P13" s="99"/>
      <c r="Q13" s="99"/>
      <c r="R13" s="99"/>
      <c r="S13" s="100"/>
      <c r="T13" s="99"/>
      <c r="U13" s="99"/>
      <c r="V13" s="100"/>
      <c r="W13" s="104"/>
      <c r="X13" s="99"/>
      <c r="Y13" s="98"/>
      <c r="Z13" s="105"/>
      <c r="AA13" s="93"/>
      <c r="AI13" s="96"/>
    </row>
    <row r="14" spans="2:35">
      <c r="B14" s="97"/>
      <c r="C14" s="98"/>
      <c r="D14" s="97"/>
      <c r="E14" s="99"/>
      <c r="F14" s="99"/>
      <c r="G14" s="99"/>
      <c r="H14" s="99"/>
      <c r="I14" s="99"/>
      <c r="J14" s="99"/>
      <c r="K14" s="100"/>
      <c r="L14" s="101"/>
      <c r="M14" s="102"/>
      <c r="N14" s="103"/>
      <c r="O14" s="99"/>
      <c r="P14" s="99"/>
      <c r="Q14" s="99"/>
      <c r="R14" s="99"/>
      <c r="S14" s="100"/>
      <c r="T14" s="99"/>
      <c r="U14" s="99"/>
      <c r="V14" s="100"/>
      <c r="W14" s="104"/>
      <c r="X14" s="99"/>
      <c r="Y14" s="98"/>
      <c r="Z14" s="105"/>
      <c r="AA14" s="93"/>
      <c r="AI14" s="96"/>
    </row>
    <row r="15" spans="2:35" ht="18" thickBot="1">
      <c r="B15" s="7"/>
      <c r="C15" s="63"/>
      <c r="D15" s="7"/>
      <c r="E15" s="8"/>
      <c r="F15" s="8"/>
      <c r="G15" s="8"/>
      <c r="H15" s="8"/>
      <c r="I15" s="8"/>
      <c r="J15" s="8"/>
      <c r="K15" s="81"/>
      <c r="L15" s="85"/>
      <c r="M15" s="67"/>
      <c r="N15" s="88"/>
      <c r="O15" s="8"/>
      <c r="P15" s="8"/>
      <c r="Q15" s="8"/>
      <c r="R15" s="8"/>
      <c r="S15" s="81"/>
      <c r="T15" s="8"/>
      <c r="U15" s="8"/>
      <c r="V15" s="81"/>
      <c r="W15" s="89"/>
      <c r="X15" s="8"/>
      <c r="Y15" s="63"/>
      <c r="Z15" s="91"/>
      <c r="AA15" s="93"/>
    </row>
    <row r="17" spans="2:33">
      <c r="B17" t="s">
        <v>92</v>
      </c>
      <c r="AF17">
        <v>23.36</v>
      </c>
      <c r="AG17">
        <v>0.9</v>
      </c>
    </row>
    <row r="18" spans="2:33">
      <c r="B18" t="s">
        <v>93</v>
      </c>
    </row>
    <row r="19" spans="2:33">
      <c r="B19" t="s">
        <v>94</v>
      </c>
    </row>
    <row r="20" spans="2:33">
      <c r="B20" t="s">
        <v>95</v>
      </c>
    </row>
    <row r="21" spans="2:33">
      <c r="C21" s="95" t="s">
        <v>96</v>
      </c>
    </row>
  </sheetData>
  <mergeCells count="5">
    <mergeCell ref="K4:L4"/>
    <mergeCell ref="E4:G4"/>
    <mergeCell ref="D3:L3"/>
    <mergeCell ref="V4:Y4"/>
    <mergeCell ref="M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3"/>
  <sheetViews>
    <sheetView workbookViewId="0">
      <selection activeCell="H20" sqref="H20"/>
    </sheetView>
  </sheetViews>
  <sheetFormatPr defaultRowHeight="17.399999999999999"/>
  <sheetData>
    <row r="1" spans="2:13">
      <c r="B1" s="1" t="s">
        <v>108</v>
      </c>
    </row>
    <row r="2" spans="2:13" ht="18" thickBot="1">
      <c r="C2" t="s">
        <v>122</v>
      </c>
    </row>
    <row r="3" spans="2:13" s="1" customFormat="1">
      <c r="B3" s="119" t="s">
        <v>12</v>
      </c>
      <c r="C3" s="120" t="s">
        <v>34</v>
      </c>
      <c r="D3" s="120" t="s">
        <v>120</v>
      </c>
      <c r="E3" s="120"/>
      <c r="F3" s="148" t="s">
        <v>107</v>
      </c>
      <c r="G3" s="148"/>
      <c r="H3" s="148"/>
      <c r="I3" s="148" t="s">
        <v>97</v>
      </c>
      <c r="J3" s="148"/>
      <c r="K3" s="148"/>
      <c r="L3" s="148"/>
      <c r="M3" s="146" t="s">
        <v>119</v>
      </c>
    </row>
    <row r="4" spans="2:13" s="1" customFormat="1" ht="18" thickBot="1">
      <c r="B4" s="113" t="s">
        <v>121</v>
      </c>
      <c r="C4" s="24" t="s">
        <v>121</v>
      </c>
      <c r="D4" s="24" t="s">
        <v>121</v>
      </c>
      <c r="E4" s="24" t="s">
        <v>113</v>
      </c>
      <c r="F4" s="24" t="s">
        <v>115</v>
      </c>
      <c r="G4" s="24" t="s">
        <v>114</v>
      </c>
      <c r="H4" s="24" t="s">
        <v>118</v>
      </c>
      <c r="I4" s="24" t="s">
        <v>101</v>
      </c>
      <c r="J4" s="24" t="s">
        <v>116</v>
      </c>
      <c r="K4" s="24" t="s">
        <v>117</v>
      </c>
      <c r="L4" s="24" t="s">
        <v>118</v>
      </c>
      <c r="M4" s="147"/>
    </row>
    <row r="5" spans="2:13">
      <c r="B5" s="121">
        <v>14</v>
      </c>
      <c r="C5" s="57">
        <v>3.76</v>
      </c>
      <c r="D5" s="57">
        <v>2.04</v>
      </c>
      <c r="E5" s="151">
        <v>3</v>
      </c>
      <c r="F5" s="57">
        <v>24</v>
      </c>
      <c r="G5" s="57">
        <v>1.6</v>
      </c>
      <c r="H5" s="57">
        <f>F5*G5</f>
        <v>38.400000000000006</v>
      </c>
      <c r="I5" s="57">
        <v>50</v>
      </c>
      <c r="J5" s="57">
        <v>72.8</v>
      </c>
      <c r="K5" s="57">
        <v>25.2</v>
      </c>
      <c r="L5" s="112">
        <f>K5*K5/I5</f>
        <v>12.700799999999999</v>
      </c>
      <c r="M5" s="122">
        <f>L5/H5*100</f>
        <v>33.074999999999996</v>
      </c>
    </row>
    <row r="6" spans="2:13">
      <c r="B6" s="4"/>
      <c r="C6" s="2"/>
      <c r="D6" s="2"/>
      <c r="E6" s="149"/>
      <c r="F6" s="2">
        <v>32</v>
      </c>
      <c r="G6" s="2">
        <v>2.9</v>
      </c>
      <c r="H6" s="2">
        <f>F6*G6</f>
        <v>92.8</v>
      </c>
      <c r="I6" s="2">
        <v>50</v>
      </c>
      <c r="J6" s="2">
        <v>93.6</v>
      </c>
      <c r="K6" s="2">
        <v>32.299999999999997</v>
      </c>
      <c r="L6" s="109">
        <f>K6*K6/I6</f>
        <v>20.865799999999993</v>
      </c>
      <c r="M6" s="114">
        <f t="shared" ref="M6:M13" si="0">L6/H6*100</f>
        <v>22.484698275862062</v>
      </c>
    </row>
    <row r="7" spans="2:13">
      <c r="B7" s="4"/>
      <c r="C7" s="2"/>
      <c r="D7" s="2"/>
      <c r="E7" s="149"/>
      <c r="F7" s="2">
        <v>40</v>
      </c>
      <c r="G7" s="2">
        <v>4</v>
      </c>
      <c r="H7" s="2">
        <f>F7*G7</f>
        <v>160</v>
      </c>
      <c r="I7" s="2">
        <v>50</v>
      </c>
      <c r="J7" s="2">
        <v>110</v>
      </c>
      <c r="K7" s="2">
        <v>38.4</v>
      </c>
      <c r="L7" s="109">
        <f>K7*K7/I7</f>
        <v>29.491199999999999</v>
      </c>
      <c r="M7" s="114">
        <f t="shared" si="0"/>
        <v>18.431999999999999</v>
      </c>
    </row>
    <row r="8" spans="2:13">
      <c r="B8" s="4"/>
      <c r="C8" s="2"/>
      <c r="D8" s="2"/>
      <c r="E8" s="149"/>
      <c r="F8" s="2">
        <v>48</v>
      </c>
      <c r="G8" s="2">
        <v>5</v>
      </c>
      <c r="H8" s="2">
        <f>F8*G8</f>
        <v>240</v>
      </c>
      <c r="I8" s="2">
        <v>50</v>
      </c>
      <c r="J8" s="2">
        <v>125</v>
      </c>
      <c r="K8" s="2">
        <v>43.3</v>
      </c>
      <c r="L8" s="109">
        <f>K8*K8/I8</f>
        <v>37.497799999999991</v>
      </c>
      <c r="M8" s="114">
        <f t="shared" ref="M8" si="1">L8/H8*100</f>
        <v>15.62408333333333</v>
      </c>
    </row>
    <row r="9" spans="2:13">
      <c r="B9" s="4"/>
      <c r="C9" s="2"/>
      <c r="D9" s="2"/>
      <c r="E9" s="149">
        <v>3.5</v>
      </c>
      <c r="F9" s="110">
        <v>24</v>
      </c>
      <c r="G9" s="110">
        <v>3.5</v>
      </c>
      <c r="H9" s="110">
        <f t="shared" ref="H9:H13" si="2">F9*G9</f>
        <v>84</v>
      </c>
      <c r="I9" s="110">
        <v>50</v>
      </c>
      <c r="J9" s="110">
        <v>69.599999999999994</v>
      </c>
      <c r="K9" s="110">
        <v>23.6</v>
      </c>
      <c r="L9" s="111">
        <f t="shared" ref="L9:L13" si="3">K9*K9/I9</f>
        <v>11.139200000000001</v>
      </c>
      <c r="M9" s="115">
        <f t="shared" si="0"/>
        <v>13.260952380952382</v>
      </c>
    </row>
    <row r="10" spans="2:13">
      <c r="B10" s="4"/>
      <c r="C10" s="2"/>
      <c r="D10" s="2"/>
      <c r="E10" s="149"/>
      <c r="F10" s="110">
        <v>32</v>
      </c>
      <c r="G10" s="110">
        <v>4.7</v>
      </c>
      <c r="H10" s="110">
        <f t="shared" si="2"/>
        <v>150.4</v>
      </c>
      <c r="I10" s="110">
        <v>50</v>
      </c>
      <c r="J10" s="110">
        <v>89.6</v>
      </c>
      <c r="K10" s="110">
        <v>30.7</v>
      </c>
      <c r="L10" s="111">
        <f t="shared" si="3"/>
        <v>18.849800000000002</v>
      </c>
      <c r="M10" s="115">
        <f t="shared" si="0"/>
        <v>12.533111702127661</v>
      </c>
    </row>
    <row r="11" spans="2:13">
      <c r="B11" s="4"/>
      <c r="C11" s="2"/>
      <c r="D11" s="2"/>
      <c r="E11" s="149">
        <v>2.5</v>
      </c>
      <c r="F11" s="2">
        <v>24</v>
      </c>
      <c r="G11" s="2">
        <v>1.6</v>
      </c>
      <c r="H11" s="2">
        <f t="shared" si="2"/>
        <v>38.400000000000006</v>
      </c>
      <c r="I11" s="2">
        <v>50</v>
      </c>
      <c r="J11" s="2">
        <v>74.400000000000006</v>
      </c>
      <c r="K11" s="2">
        <v>25.6</v>
      </c>
      <c r="L11" s="109">
        <f t="shared" si="3"/>
        <v>13.107200000000002</v>
      </c>
      <c r="M11" s="114">
        <f t="shared" si="0"/>
        <v>34.133333333333333</v>
      </c>
    </row>
    <row r="12" spans="2:13">
      <c r="B12" s="4"/>
      <c r="C12" s="2"/>
      <c r="D12" s="2"/>
      <c r="E12" s="149"/>
      <c r="F12" s="2">
        <v>32</v>
      </c>
      <c r="G12" s="2">
        <v>2.8</v>
      </c>
      <c r="H12" s="2">
        <f t="shared" si="2"/>
        <v>89.6</v>
      </c>
      <c r="I12" s="2">
        <v>50</v>
      </c>
      <c r="J12" s="2">
        <v>92.8</v>
      </c>
      <c r="K12" s="2">
        <v>32.200000000000003</v>
      </c>
      <c r="L12" s="109">
        <f t="shared" si="3"/>
        <v>20.736800000000002</v>
      </c>
      <c r="M12" s="114">
        <f t="shared" si="0"/>
        <v>23.143750000000004</v>
      </c>
    </row>
    <row r="13" spans="2:13" ht="18" thickBot="1">
      <c r="B13" s="7"/>
      <c r="C13" s="8"/>
      <c r="D13" s="8"/>
      <c r="E13" s="150"/>
      <c r="F13" s="116">
        <v>40</v>
      </c>
      <c r="G13" s="116">
        <v>2.9</v>
      </c>
      <c r="H13" s="116">
        <f t="shared" si="2"/>
        <v>116</v>
      </c>
      <c r="I13" s="116">
        <v>50</v>
      </c>
      <c r="J13" s="116">
        <v>94.4</v>
      </c>
      <c r="K13" s="116">
        <v>29.9</v>
      </c>
      <c r="L13" s="117">
        <f t="shared" si="3"/>
        <v>17.880199999999999</v>
      </c>
      <c r="M13" s="118">
        <f t="shared" si="0"/>
        <v>15.41396551724138</v>
      </c>
    </row>
  </sheetData>
  <mergeCells count="6">
    <mergeCell ref="M3:M4"/>
    <mergeCell ref="F3:H3"/>
    <mergeCell ref="I3:L3"/>
    <mergeCell ref="E11:E13"/>
    <mergeCell ref="E9:E10"/>
    <mergeCell ref="E5:E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AA18"/>
  <sheetViews>
    <sheetView workbookViewId="0">
      <selection activeCell="N21" sqref="N21"/>
    </sheetView>
  </sheetViews>
  <sheetFormatPr defaultRowHeight="17.399999999999999"/>
  <cols>
    <col min="1" max="1" width="5.09765625" customWidth="1"/>
    <col min="2" max="2" width="6.69921875" customWidth="1"/>
    <col min="3" max="3" width="9.5" bestFit="1" customWidth="1"/>
    <col min="4" max="4" width="5.19921875" bestFit="1" customWidth="1"/>
    <col min="5" max="5" width="9.5" bestFit="1" customWidth="1"/>
    <col min="6" max="6" width="4.59765625" bestFit="1" customWidth="1"/>
    <col min="7" max="7" width="7.59765625" bestFit="1" customWidth="1"/>
    <col min="8" max="9" width="4.5" bestFit="1" customWidth="1"/>
    <col min="10" max="11" width="6.8984375" customWidth="1"/>
    <col min="12" max="13" width="6.09765625" bestFit="1" customWidth="1"/>
    <col min="14" max="14" width="5.19921875" bestFit="1" customWidth="1"/>
    <col min="15" max="15" width="7.19921875" bestFit="1" customWidth="1"/>
    <col min="16" max="16" width="9.5" bestFit="1" customWidth="1"/>
    <col min="17" max="17" width="10.09765625" bestFit="1" customWidth="1"/>
    <col min="19" max="19" width="7.09765625" bestFit="1" customWidth="1"/>
    <col min="21" max="21" width="6" bestFit="1" customWidth="1"/>
    <col min="22" max="22" width="5" bestFit="1" customWidth="1"/>
    <col min="23" max="23" width="5.69921875" bestFit="1" customWidth="1"/>
    <col min="24" max="24" width="5.5" customWidth="1"/>
    <col min="25" max="25" width="7.19921875" bestFit="1" customWidth="1"/>
    <col min="26" max="26" width="6.69921875" bestFit="1" customWidth="1"/>
    <col min="27" max="27" width="6" bestFit="1" customWidth="1"/>
  </cols>
  <sheetData>
    <row r="3" spans="2:27" ht="18" thickBot="1"/>
    <row r="4" spans="2:27" s="15" customFormat="1">
      <c r="B4" s="154" t="s">
        <v>129</v>
      </c>
      <c r="C4" s="148" t="s">
        <v>128</v>
      </c>
      <c r="D4" s="148"/>
      <c r="E4" s="148"/>
      <c r="F4" s="148" t="s">
        <v>135</v>
      </c>
      <c r="G4" s="148"/>
      <c r="H4" s="148"/>
      <c r="I4" s="148"/>
      <c r="J4" s="148"/>
      <c r="K4" s="148"/>
      <c r="L4" s="148"/>
      <c r="M4" s="148" t="s">
        <v>140</v>
      </c>
      <c r="N4" s="148"/>
      <c r="O4" s="148"/>
      <c r="P4" s="148"/>
      <c r="Q4" s="148"/>
      <c r="R4" s="148"/>
      <c r="S4" s="148"/>
      <c r="T4" s="148"/>
      <c r="U4" s="156" t="s">
        <v>146</v>
      </c>
      <c r="V4" s="148" t="s">
        <v>147</v>
      </c>
      <c r="W4" s="148"/>
      <c r="X4" s="148"/>
      <c r="Y4" s="148" t="s">
        <v>107</v>
      </c>
      <c r="Z4" s="148"/>
      <c r="AA4" s="153"/>
    </row>
    <row r="5" spans="2:27" s="15" customFormat="1" ht="18" thickBot="1">
      <c r="B5" s="155"/>
      <c r="C5" s="24" t="s">
        <v>130</v>
      </c>
      <c r="D5" s="24" t="s">
        <v>132</v>
      </c>
      <c r="E5" s="24" t="s">
        <v>131</v>
      </c>
      <c r="F5" s="24" t="s">
        <v>137</v>
      </c>
      <c r="G5" s="24" t="s">
        <v>134</v>
      </c>
      <c r="H5" s="24" t="s">
        <v>26</v>
      </c>
      <c r="I5" s="24" t="s">
        <v>27</v>
      </c>
      <c r="J5" s="80" t="s">
        <v>1</v>
      </c>
      <c r="K5" s="80"/>
      <c r="L5" s="24" t="s">
        <v>136</v>
      </c>
      <c r="M5" s="24" t="s">
        <v>136</v>
      </c>
      <c r="N5" s="24" t="s">
        <v>141</v>
      </c>
      <c r="O5" s="24" t="s">
        <v>139</v>
      </c>
      <c r="P5" s="124" t="s">
        <v>142</v>
      </c>
      <c r="Q5" s="24" t="s">
        <v>143</v>
      </c>
      <c r="R5" s="24" t="s">
        <v>113</v>
      </c>
      <c r="S5" s="24" t="s">
        <v>144</v>
      </c>
      <c r="T5" s="24" t="s">
        <v>145</v>
      </c>
      <c r="U5" s="157"/>
      <c r="V5" s="125" t="s">
        <v>148</v>
      </c>
      <c r="W5" s="125" t="s">
        <v>149</v>
      </c>
      <c r="X5" s="126" t="s">
        <v>150</v>
      </c>
      <c r="Y5" s="24" t="s">
        <v>115</v>
      </c>
      <c r="Z5" s="24" t="s">
        <v>114</v>
      </c>
      <c r="AA5" s="127" t="s">
        <v>118</v>
      </c>
    </row>
    <row r="6" spans="2:27" ht="18" thickBot="1">
      <c r="B6" s="3">
        <v>0.8</v>
      </c>
      <c r="C6" s="10"/>
      <c r="D6" s="10" t="s">
        <v>133</v>
      </c>
      <c r="E6" s="10">
        <v>2.72</v>
      </c>
      <c r="F6" s="10" t="s">
        <v>138</v>
      </c>
      <c r="G6" s="10">
        <f>E6</f>
        <v>2.72</v>
      </c>
      <c r="H6" s="10">
        <v>680</v>
      </c>
      <c r="I6" s="10">
        <v>360</v>
      </c>
      <c r="J6" s="50">
        <f>1+H6/I6</f>
        <v>2.8888888888888888</v>
      </c>
      <c r="K6" s="50">
        <f>G6*J6</f>
        <v>7.8577777777777786</v>
      </c>
      <c r="L6" s="10">
        <v>8.4</v>
      </c>
      <c r="M6" s="10"/>
      <c r="N6" s="10" t="s">
        <v>133</v>
      </c>
      <c r="O6" s="10"/>
      <c r="P6" s="10">
        <v>4.2</v>
      </c>
      <c r="Q6" s="10"/>
      <c r="R6" s="10">
        <v>3</v>
      </c>
      <c r="S6" s="10"/>
      <c r="T6" s="10"/>
      <c r="U6" s="10">
        <v>50</v>
      </c>
      <c r="V6" s="10">
        <v>91.2</v>
      </c>
      <c r="W6" s="10">
        <v>29.8</v>
      </c>
      <c r="X6" s="128">
        <f>W6*W6/U6</f>
        <v>17.760800000000003</v>
      </c>
      <c r="Y6" s="10">
        <v>24</v>
      </c>
      <c r="Z6" s="10">
        <v>0.9</v>
      </c>
      <c r="AA6" s="129">
        <f>Y6*Z6</f>
        <v>21.6</v>
      </c>
    </row>
    <row r="7" spans="2:27" ht="18" thickBot="1">
      <c r="B7" s="4"/>
      <c r="C7" s="2"/>
      <c r="D7" s="2"/>
      <c r="E7" s="2"/>
      <c r="F7" s="2"/>
      <c r="G7" s="2"/>
      <c r="H7" s="2">
        <v>680</v>
      </c>
      <c r="I7" s="2">
        <v>360</v>
      </c>
      <c r="J7" s="37">
        <f t="shared" ref="J7:J18" si="0">1+H7/I7</f>
        <v>2.8888888888888888</v>
      </c>
      <c r="K7" s="50">
        <f t="shared" ref="K7:K9" si="1">G7*J7</f>
        <v>0</v>
      </c>
      <c r="L7" s="2"/>
      <c r="M7" s="2"/>
      <c r="N7" s="2"/>
      <c r="O7" s="2"/>
      <c r="P7" s="2"/>
      <c r="Q7" s="2"/>
      <c r="R7" s="2">
        <v>3.5</v>
      </c>
      <c r="S7" s="2"/>
      <c r="T7" s="2"/>
      <c r="U7" s="2">
        <v>50</v>
      </c>
      <c r="V7" s="2">
        <v>91.2</v>
      </c>
      <c r="W7" s="2">
        <v>29.7</v>
      </c>
      <c r="X7" s="36">
        <f t="shared" ref="X7:X18" si="2">W7*W7/U7</f>
        <v>17.6418</v>
      </c>
      <c r="Y7" s="2">
        <v>24</v>
      </c>
      <c r="Z7" s="2">
        <v>0.9</v>
      </c>
      <c r="AA7" s="130">
        <f t="shared" ref="AA7:AA18" si="3">Y7*Z7</f>
        <v>21.6</v>
      </c>
    </row>
    <row r="8" spans="2:27" ht="18" thickBot="1">
      <c r="B8" s="7"/>
      <c r="C8" s="8"/>
      <c r="D8" s="8"/>
      <c r="E8" s="8"/>
      <c r="F8" s="8"/>
      <c r="G8" s="8"/>
      <c r="H8" s="8">
        <v>680</v>
      </c>
      <c r="I8" s="8">
        <v>360</v>
      </c>
      <c r="J8" s="123">
        <f t="shared" si="0"/>
        <v>2.8888888888888888</v>
      </c>
      <c r="K8" s="161">
        <f t="shared" si="1"/>
        <v>0</v>
      </c>
      <c r="L8" s="8"/>
      <c r="M8" s="8"/>
      <c r="N8" s="8"/>
      <c r="O8" s="8"/>
      <c r="P8" s="8"/>
      <c r="Q8" s="8"/>
      <c r="R8" s="8">
        <v>4</v>
      </c>
      <c r="S8" s="8"/>
      <c r="T8" s="8"/>
      <c r="U8" s="8">
        <v>50</v>
      </c>
      <c r="V8" s="8">
        <v>88</v>
      </c>
      <c r="W8" s="8">
        <v>29</v>
      </c>
      <c r="X8" s="131">
        <f t="shared" si="2"/>
        <v>16.82</v>
      </c>
      <c r="Y8" s="8">
        <v>24</v>
      </c>
      <c r="Z8" s="8">
        <v>1.3</v>
      </c>
      <c r="AA8" s="132">
        <f t="shared" si="3"/>
        <v>31.200000000000003</v>
      </c>
    </row>
    <row r="9" spans="2:27">
      <c r="B9" s="3"/>
      <c r="C9" s="10"/>
      <c r="D9" s="10"/>
      <c r="E9" s="10">
        <v>2.72</v>
      </c>
      <c r="F9" s="10"/>
      <c r="G9" s="10">
        <v>2.72</v>
      </c>
      <c r="H9" s="10">
        <v>680</v>
      </c>
      <c r="I9" s="10">
        <v>200</v>
      </c>
      <c r="J9" s="50">
        <f t="shared" si="0"/>
        <v>4.4000000000000004</v>
      </c>
      <c r="K9" s="50">
        <f t="shared" si="1"/>
        <v>11.968000000000002</v>
      </c>
      <c r="L9" s="10">
        <v>12.6</v>
      </c>
      <c r="M9" s="10"/>
      <c r="N9" s="10"/>
      <c r="O9" s="10">
        <v>11.4</v>
      </c>
      <c r="P9" s="10">
        <v>6</v>
      </c>
      <c r="Q9" s="10"/>
      <c r="R9" s="10">
        <v>3</v>
      </c>
      <c r="S9" s="10"/>
      <c r="T9" s="10"/>
      <c r="U9" s="10">
        <v>50</v>
      </c>
      <c r="V9" s="10">
        <v>91.2</v>
      </c>
      <c r="W9" s="10">
        <v>30</v>
      </c>
      <c r="X9" s="128">
        <f t="shared" si="2"/>
        <v>18</v>
      </c>
      <c r="Y9" s="10">
        <v>24</v>
      </c>
      <c r="Z9" s="10">
        <v>0.9</v>
      </c>
      <c r="AA9" s="129">
        <f t="shared" si="3"/>
        <v>21.6</v>
      </c>
    </row>
    <row r="10" spans="2:27">
      <c r="B10" s="4"/>
      <c r="C10" s="2"/>
      <c r="D10" s="2"/>
      <c r="E10" s="2">
        <v>2.96</v>
      </c>
      <c r="F10" s="2"/>
      <c r="G10" s="2"/>
      <c r="H10" s="2">
        <v>680</v>
      </c>
      <c r="I10" s="2">
        <v>200</v>
      </c>
      <c r="J10" s="37">
        <f t="shared" si="0"/>
        <v>4.4000000000000004</v>
      </c>
      <c r="K10" s="37"/>
      <c r="L10" s="2"/>
      <c r="M10" s="2"/>
      <c r="N10" s="2"/>
      <c r="O10" s="2">
        <v>11</v>
      </c>
      <c r="P10" s="2">
        <v>5.8</v>
      </c>
      <c r="Q10" s="2"/>
      <c r="R10" s="2">
        <v>3</v>
      </c>
      <c r="S10" s="2"/>
      <c r="T10" s="2"/>
      <c r="U10" s="2">
        <v>50</v>
      </c>
      <c r="V10" s="2">
        <v>105</v>
      </c>
      <c r="W10" s="2">
        <v>35</v>
      </c>
      <c r="X10" s="36">
        <f t="shared" si="2"/>
        <v>24.5</v>
      </c>
      <c r="Y10" s="2"/>
      <c r="Z10" s="2">
        <v>1.6</v>
      </c>
      <c r="AA10" s="130">
        <f t="shared" si="3"/>
        <v>0</v>
      </c>
    </row>
    <row r="11" spans="2:27">
      <c r="B11" s="4"/>
      <c r="C11" s="2"/>
      <c r="D11" s="2"/>
      <c r="E11" s="2"/>
      <c r="F11" s="2"/>
      <c r="G11" s="2"/>
      <c r="H11" s="2">
        <v>680</v>
      </c>
      <c r="I11" s="2">
        <v>200</v>
      </c>
      <c r="J11" s="37">
        <f t="shared" si="0"/>
        <v>4.4000000000000004</v>
      </c>
      <c r="K11" s="37"/>
      <c r="L11" s="2"/>
      <c r="M11" s="2"/>
      <c r="N11" s="2"/>
      <c r="O11" s="2"/>
      <c r="P11" s="2"/>
      <c r="Q11" s="2"/>
      <c r="R11" s="2">
        <v>3</v>
      </c>
      <c r="S11" s="2"/>
      <c r="T11" s="2"/>
      <c r="U11" s="2">
        <v>50</v>
      </c>
      <c r="V11" s="2">
        <v>106</v>
      </c>
      <c r="W11" s="2">
        <v>34.799999999999997</v>
      </c>
      <c r="X11" s="36">
        <f t="shared" si="2"/>
        <v>24.220799999999993</v>
      </c>
      <c r="Y11" s="2">
        <v>28</v>
      </c>
      <c r="Z11" s="2">
        <v>2.2999999999999998</v>
      </c>
      <c r="AA11" s="130">
        <f t="shared" si="3"/>
        <v>64.399999999999991</v>
      </c>
    </row>
    <row r="12" spans="2:27" ht="18" thickBot="1">
      <c r="B12" s="7"/>
      <c r="C12" s="8"/>
      <c r="D12" s="8"/>
      <c r="E12" s="8"/>
      <c r="F12" s="8"/>
      <c r="G12" s="8"/>
      <c r="H12" s="8">
        <v>680</v>
      </c>
      <c r="I12" s="8">
        <v>200</v>
      </c>
      <c r="J12" s="123">
        <f t="shared" si="0"/>
        <v>4.4000000000000004</v>
      </c>
      <c r="K12" s="123"/>
      <c r="L12" s="8"/>
      <c r="M12" s="8"/>
      <c r="N12" s="8"/>
      <c r="O12" s="8"/>
      <c r="P12" s="8"/>
      <c r="Q12" s="8"/>
      <c r="R12" s="8">
        <v>3</v>
      </c>
      <c r="S12" s="8"/>
      <c r="T12" s="8"/>
      <c r="U12" s="8">
        <v>50</v>
      </c>
      <c r="V12" s="8">
        <v>135</v>
      </c>
      <c r="W12" s="8">
        <v>45.8</v>
      </c>
      <c r="X12" s="131">
        <f t="shared" si="2"/>
        <v>41.952799999999996</v>
      </c>
      <c r="Y12" s="8">
        <v>40</v>
      </c>
      <c r="Z12" s="8">
        <v>4</v>
      </c>
      <c r="AA12" s="132">
        <f t="shared" si="3"/>
        <v>160</v>
      </c>
    </row>
    <row r="13" spans="2:27">
      <c r="B13" s="121"/>
      <c r="C13" s="57"/>
      <c r="D13" s="57"/>
      <c r="E13" s="57">
        <v>2.8</v>
      </c>
      <c r="F13" s="57"/>
      <c r="G13" s="57">
        <f>E13</f>
        <v>2.8</v>
      </c>
      <c r="H13" s="57">
        <v>680</v>
      </c>
      <c r="I13" s="57">
        <v>100</v>
      </c>
      <c r="J13" s="158">
        <f t="shared" si="0"/>
        <v>7.8</v>
      </c>
      <c r="K13" s="158">
        <f t="shared" ref="K13" si="4">G13*J13</f>
        <v>21.84</v>
      </c>
      <c r="L13" s="57"/>
      <c r="M13" s="57"/>
      <c r="N13" s="57"/>
      <c r="O13" s="57">
        <v>18.2</v>
      </c>
      <c r="P13" s="57">
        <v>9.1199999999999992</v>
      </c>
      <c r="Q13" s="57"/>
      <c r="R13" s="57">
        <v>3</v>
      </c>
      <c r="S13" s="57"/>
      <c r="T13" s="57"/>
      <c r="U13" s="57">
        <v>50</v>
      </c>
      <c r="V13" s="57">
        <v>136</v>
      </c>
      <c r="W13" s="57">
        <v>45.8</v>
      </c>
      <c r="X13" s="159">
        <f t="shared" si="2"/>
        <v>41.952799999999996</v>
      </c>
      <c r="Y13" s="57">
        <v>40</v>
      </c>
      <c r="Z13" s="57">
        <v>4</v>
      </c>
      <c r="AA13" s="160">
        <f t="shared" si="3"/>
        <v>160</v>
      </c>
    </row>
    <row r="14" spans="2:27">
      <c r="B14" s="4"/>
      <c r="C14" s="2"/>
      <c r="D14" s="2"/>
      <c r="E14" s="2"/>
      <c r="F14" s="2"/>
      <c r="G14" s="2"/>
      <c r="H14" s="2">
        <v>680</v>
      </c>
      <c r="I14" s="2">
        <v>100</v>
      </c>
      <c r="J14" s="37">
        <f t="shared" si="0"/>
        <v>7.8</v>
      </c>
      <c r="K14" s="37"/>
      <c r="L14" s="2"/>
      <c r="M14" s="2"/>
      <c r="N14" s="2"/>
      <c r="O14" s="2"/>
      <c r="P14" s="2"/>
      <c r="Q14" s="2"/>
      <c r="R14" s="2">
        <v>3</v>
      </c>
      <c r="S14" s="2"/>
      <c r="T14" s="2"/>
      <c r="U14" s="2">
        <v>50</v>
      </c>
      <c r="V14" s="2">
        <v>144</v>
      </c>
      <c r="W14" s="2">
        <v>46</v>
      </c>
      <c r="X14" s="36">
        <f t="shared" si="2"/>
        <v>42.32</v>
      </c>
      <c r="Y14" s="2">
        <v>40</v>
      </c>
      <c r="Z14" s="2">
        <v>4.0999999999999996</v>
      </c>
      <c r="AA14" s="130">
        <f t="shared" si="3"/>
        <v>164</v>
      </c>
    </row>
    <row r="15" spans="2:27">
      <c r="B15" s="4"/>
      <c r="C15" s="2"/>
      <c r="D15" s="2"/>
      <c r="E15" s="2"/>
      <c r="F15" s="2"/>
      <c r="G15" s="2"/>
      <c r="H15" s="2"/>
      <c r="I15" s="2"/>
      <c r="J15" s="37" t="e">
        <f t="shared" si="0"/>
        <v>#DIV/0!</v>
      </c>
      <c r="K15" s="37"/>
      <c r="L15" s="2"/>
      <c r="M15" s="2"/>
      <c r="N15" s="2"/>
      <c r="O15" s="2"/>
      <c r="P15" s="2"/>
      <c r="Q15" s="2"/>
      <c r="R15" s="2">
        <v>3</v>
      </c>
      <c r="S15" s="2"/>
      <c r="T15" s="2"/>
      <c r="U15" s="2">
        <v>50</v>
      </c>
      <c r="V15" s="2">
        <v>134</v>
      </c>
      <c r="W15" s="2">
        <v>43</v>
      </c>
      <c r="X15" s="36">
        <f t="shared" si="2"/>
        <v>36.979999999999997</v>
      </c>
      <c r="Y15" s="2">
        <v>40</v>
      </c>
      <c r="Z15" s="2">
        <v>3.7</v>
      </c>
      <c r="AA15" s="130">
        <f t="shared" si="3"/>
        <v>148</v>
      </c>
    </row>
    <row r="16" spans="2:27">
      <c r="B16" s="4"/>
      <c r="C16" s="2"/>
      <c r="D16" s="2"/>
      <c r="E16" s="2"/>
      <c r="F16" s="2"/>
      <c r="G16" s="2"/>
      <c r="H16" s="2"/>
      <c r="I16" s="2"/>
      <c r="J16" s="37" t="e">
        <f t="shared" si="0"/>
        <v>#DIV/0!</v>
      </c>
      <c r="K16" s="37"/>
      <c r="L16" s="2"/>
      <c r="M16" s="2"/>
      <c r="N16" s="2"/>
      <c r="O16" s="2"/>
      <c r="P16" s="2"/>
      <c r="Q16" s="2"/>
      <c r="R16" s="2">
        <v>3</v>
      </c>
      <c r="S16" s="2"/>
      <c r="T16" s="2"/>
      <c r="U16" s="2">
        <v>50</v>
      </c>
      <c r="V16" s="2">
        <v>152</v>
      </c>
      <c r="W16" s="2">
        <v>48.7</v>
      </c>
      <c r="X16" s="36">
        <f t="shared" si="2"/>
        <v>47.433799999999998</v>
      </c>
      <c r="Y16" s="2">
        <v>48</v>
      </c>
      <c r="Z16" s="2">
        <v>4.5999999999999996</v>
      </c>
      <c r="AA16" s="130">
        <f t="shared" si="3"/>
        <v>220.79999999999998</v>
      </c>
    </row>
    <row r="17" spans="2:27">
      <c r="B17" s="4"/>
      <c r="C17" s="2"/>
      <c r="D17" s="2"/>
      <c r="E17" s="2"/>
      <c r="F17" s="2"/>
      <c r="G17" s="2"/>
      <c r="H17" s="2"/>
      <c r="I17" s="2"/>
      <c r="J17" s="37" t="e">
        <f t="shared" si="0"/>
        <v>#DIV/0!</v>
      </c>
      <c r="K17" s="37"/>
      <c r="L17" s="2"/>
      <c r="M17" s="2"/>
      <c r="N17" s="2"/>
      <c r="O17" s="2"/>
      <c r="P17" s="2"/>
      <c r="Q17" s="2"/>
      <c r="R17" s="2">
        <v>4</v>
      </c>
      <c r="S17" s="2"/>
      <c r="T17" s="2">
        <v>136</v>
      </c>
      <c r="U17" s="2">
        <v>50</v>
      </c>
      <c r="V17" s="2">
        <v>134</v>
      </c>
      <c r="W17" s="2">
        <v>43.2</v>
      </c>
      <c r="X17" s="36">
        <f t="shared" si="2"/>
        <v>37.324800000000003</v>
      </c>
      <c r="Y17" s="2">
        <v>40</v>
      </c>
      <c r="Z17" s="2">
        <v>3.7</v>
      </c>
      <c r="AA17" s="130">
        <f t="shared" si="3"/>
        <v>148</v>
      </c>
    </row>
    <row r="18" spans="2:27" ht="18" thickBot="1">
      <c r="B18" s="7"/>
      <c r="C18" s="8"/>
      <c r="D18" s="8"/>
      <c r="E18" s="8"/>
      <c r="F18" s="8"/>
      <c r="G18" s="8"/>
      <c r="H18" s="8"/>
      <c r="I18" s="8"/>
      <c r="J18" s="123" t="e">
        <f t="shared" si="0"/>
        <v>#DIV/0!</v>
      </c>
      <c r="K18" s="123"/>
      <c r="L18" s="8"/>
      <c r="M18" s="8"/>
      <c r="N18" s="8"/>
      <c r="O18" s="8"/>
      <c r="P18" s="8"/>
      <c r="Q18" s="8"/>
      <c r="R18" s="8"/>
      <c r="S18" s="8"/>
      <c r="T18" s="8"/>
      <c r="U18" s="8">
        <v>50</v>
      </c>
      <c r="V18" s="8"/>
      <c r="W18" s="8"/>
      <c r="X18" s="131">
        <f t="shared" si="2"/>
        <v>0</v>
      </c>
      <c r="Y18" s="8"/>
      <c r="Z18" s="8"/>
      <c r="AA18" s="132">
        <f t="shared" si="3"/>
        <v>0</v>
      </c>
    </row>
  </sheetData>
  <mergeCells count="7">
    <mergeCell ref="V4:X4"/>
    <mergeCell ref="Y4:AA4"/>
    <mergeCell ref="F4:L4"/>
    <mergeCell ref="C4:E4"/>
    <mergeCell ref="B4:B5"/>
    <mergeCell ref="M4:T4"/>
    <mergeCell ref="U4:U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L18"/>
  <sheetViews>
    <sheetView tabSelected="1" workbookViewId="0">
      <selection activeCell="H20" sqref="H20"/>
    </sheetView>
  </sheetViews>
  <sheetFormatPr defaultRowHeight="17.399999999999999"/>
  <cols>
    <col min="5" max="5" width="14.8984375" bestFit="1" customWidth="1"/>
  </cols>
  <sheetData>
    <row r="3" spans="2:12"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</row>
    <row r="4" spans="2:12">
      <c r="D4" t="s">
        <v>47</v>
      </c>
      <c r="E4">
        <v>35.549999999999997</v>
      </c>
      <c r="F4">
        <v>23</v>
      </c>
      <c r="G4">
        <v>12.7</v>
      </c>
      <c r="H4">
        <v>885</v>
      </c>
      <c r="I4">
        <v>20</v>
      </c>
      <c r="J4">
        <v>1704</v>
      </c>
      <c r="K4">
        <v>4.8</v>
      </c>
      <c r="L4" t="s">
        <v>48</v>
      </c>
    </row>
    <row r="5" spans="2:12">
      <c r="D5" t="s">
        <v>49</v>
      </c>
      <c r="E5">
        <v>21</v>
      </c>
      <c r="F5">
        <v>13.2</v>
      </c>
      <c r="G5">
        <v>6.35</v>
      </c>
      <c r="H5">
        <v>470</v>
      </c>
      <c r="I5">
        <v>20</v>
      </c>
      <c r="J5">
        <v>1704</v>
      </c>
      <c r="K5">
        <v>6.5</v>
      </c>
      <c r="L5" t="s">
        <v>48</v>
      </c>
    </row>
    <row r="6" spans="2:12">
      <c r="D6" t="s">
        <v>50</v>
      </c>
      <c r="E6">
        <v>26.9</v>
      </c>
      <c r="F6">
        <v>14.5</v>
      </c>
      <c r="G6">
        <v>11.1</v>
      </c>
      <c r="H6">
        <v>11.6</v>
      </c>
      <c r="I6">
        <v>1</v>
      </c>
      <c r="J6">
        <v>85.2</v>
      </c>
      <c r="K6">
        <v>9.3000000000000007</v>
      </c>
      <c r="L6" t="s">
        <v>51</v>
      </c>
    </row>
    <row r="7" spans="2:12">
      <c r="D7" t="s">
        <v>52</v>
      </c>
      <c r="E7">
        <v>26.9</v>
      </c>
      <c r="F7">
        <v>14.5</v>
      </c>
      <c r="G7">
        <v>11.1</v>
      </c>
      <c r="H7">
        <v>13.5</v>
      </c>
      <c r="I7">
        <v>1</v>
      </c>
      <c r="J7">
        <v>85.2</v>
      </c>
      <c r="K7">
        <v>8.6</v>
      </c>
      <c r="L7" t="s">
        <v>53</v>
      </c>
    </row>
    <row r="8" spans="2:12">
      <c r="D8" t="s">
        <v>54</v>
      </c>
      <c r="E8">
        <v>12.7</v>
      </c>
      <c r="F8">
        <v>7.7</v>
      </c>
      <c r="G8">
        <v>4.83</v>
      </c>
      <c r="H8">
        <v>4</v>
      </c>
      <c r="I8">
        <v>0.1</v>
      </c>
      <c r="J8">
        <v>8.5</v>
      </c>
      <c r="K8">
        <v>5</v>
      </c>
      <c r="L8" t="s">
        <v>51</v>
      </c>
    </row>
    <row r="9" spans="2:12">
      <c r="D9" t="s">
        <v>54</v>
      </c>
      <c r="E9">
        <v>12.7</v>
      </c>
      <c r="F9">
        <v>7.7</v>
      </c>
      <c r="G9">
        <v>4.83</v>
      </c>
      <c r="H9">
        <v>4</v>
      </c>
      <c r="I9">
        <v>0.25</v>
      </c>
      <c r="J9">
        <v>21.3</v>
      </c>
      <c r="K9">
        <v>8</v>
      </c>
      <c r="L9" t="s">
        <v>51</v>
      </c>
    </row>
    <row r="10" spans="2:12" ht="18" thickBot="1"/>
    <row r="11" spans="2:12" ht="18" thickBot="1">
      <c r="B11" s="52" t="s">
        <v>55</v>
      </c>
      <c r="C11" s="53" t="s">
        <v>56</v>
      </c>
      <c r="D11" s="53" t="s">
        <v>59</v>
      </c>
      <c r="E11" s="53" t="s">
        <v>46</v>
      </c>
      <c r="F11" s="53" t="s">
        <v>60</v>
      </c>
      <c r="G11" s="53" t="s">
        <v>43</v>
      </c>
      <c r="H11" s="54" t="s">
        <v>63</v>
      </c>
      <c r="I11" s="106" t="s">
        <v>111</v>
      </c>
      <c r="J11" s="107" t="s">
        <v>112</v>
      </c>
    </row>
    <row r="12" spans="2:12">
      <c r="B12" s="3" t="s">
        <v>57</v>
      </c>
      <c r="C12" s="10" t="s">
        <v>58</v>
      </c>
      <c r="D12" s="10" t="s">
        <v>47</v>
      </c>
      <c r="E12" s="10" t="s">
        <v>48</v>
      </c>
      <c r="F12" s="10">
        <v>5</v>
      </c>
      <c r="G12" s="10">
        <v>24</v>
      </c>
      <c r="H12" s="11">
        <v>1.6</v>
      </c>
    </row>
    <row r="13" spans="2:12">
      <c r="B13" s="4" t="s">
        <v>57</v>
      </c>
      <c r="C13" s="2" t="s">
        <v>61</v>
      </c>
      <c r="D13" s="2" t="s">
        <v>54</v>
      </c>
      <c r="E13" s="2" t="s">
        <v>51</v>
      </c>
      <c r="F13" s="2">
        <v>6</v>
      </c>
      <c r="G13" s="2">
        <v>0.5</v>
      </c>
      <c r="H13" s="5">
        <v>1</v>
      </c>
      <c r="K13" t="s">
        <v>62</v>
      </c>
    </row>
    <row r="14" spans="2:12">
      <c r="B14" s="4" t="s">
        <v>57</v>
      </c>
      <c r="C14" s="2" t="s">
        <v>64</v>
      </c>
      <c r="D14" t="s">
        <v>50</v>
      </c>
      <c r="E14" t="s">
        <v>51</v>
      </c>
      <c r="F14" s="2">
        <v>9</v>
      </c>
      <c r="G14" s="2">
        <v>1</v>
      </c>
      <c r="H14" s="5">
        <v>1</v>
      </c>
    </row>
    <row r="15" spans="2:12">
      <c r="B15" s="4" t="s">
        <v>65</v>
      </c>
      <c r="C15" s="2"/>
      <c r="D15" t="s">
        <v>49</v>
      </c>
      <c r="E15" t="s">
        <v>48</v>
      </c>
      <c r="F15" s="2">
        <v>25</v>
      </c>
      <c r="G15" s="2">
        <v>290</v>
      </c>
      <c r="H15" s="5">
        <v>0.45</v>
      </c>
    </row>
    <row r="16" spans="2:12">
      <c r="B16" s="4"/>
      <c r="C16" s="2" t="s">
        <v>110</v>
      </c>
      <c r="D16" s="2" t="s">
        <v>109</v>
      </c>
      <c r="E16" s="2"/>
      <c r="F16" s="2">
        <v>1</v>
      </c>
      <c r="G16" s="2">
        <v>4</v>
      </c>
      <c r="H16" s="5"/>
      <c r="I16">
        <v>13.56</v>
      </c>
      <c r="J16" s="108">
        <f>2*3.14*I16*G16</f>
        <v>340.62720000000002</v>
      </c>
    </row>
    <row r="17" spans="2:8" ht="18" thickBot="1">
      <c r="B17" s="7"/>
      <c r="C17" s="8" t="s">
        <v>152</v>
      </c>
      <c r="D17" s="2" t="s">
        <v>151</v>
      </c>
      <c r="E17" s="8"/>
      <c r="F17" s="8">
        <v>2</v>
      </c>
      <c r="G17" s="8">
        <v>25.6</v>
      </c>
      <c r="H17" s="9"/>
    </row>
    <row r="18" spans="2:8" ht="18" thickBot="1">
      <c r="C18" s="8" t="s">
        <v>153</v>
      </c>
      <c r="F18" s="134" t="s">
        <v>154</v>
      </c>
      <c r="G18" s="133">
        <v>3.3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K6"/>
  <sheetViews>
    <sheetView workbookViewId="0">
      <selection activeCell="O13" sqref="O13"/>
    </sheetView>
  </sheetViews>
  <sheetFormatPr defaultRowHeight="17.399999999999999"/>
  <cols>
    <col min="3" max="3" width="17.09765625" bestFit="1" customWidth="1"/>
    <col min="10" max="10" width="11.09765625" bestFit="1" customWidth="1"/>
    <col min="11" max="11" width="10.59765625" bestFit="1" customWidth="1"/>
  </cols>
  <sheetData>
    <row r="4" spans="3:11">
      <c r="C4" t="s">
        <v>67</v>
      </c>
      <c r="D4" t="s">
        <v>68</v>
      </c>
      <c r="E4" t="s">
        <v>70</v>
      </c>
      <c r="F4" t="s">
        <v>71</v>
      </c>
      <c r="G4" t="s">
        <v>69</v>
      </c>
      <c r="H4" t="s">
        <v>73</v>
      </c>
      <c r="I4" t="s">
        <v>74</v>
      </c>
      <c r="J4" t="s">
        <v>75</v>
      </c>
      <c r="K4" t="s">
        <v>78</v>
      </c>
    </row>
    <row r="5" spans="3:11">
      <c r="C5" t="s">
        <v>76</v>
      </c>
      <c r="D5" t="s">
        <v>66</v>
      </c>
      <c r="E5" t="s">
        <v>72</v>
      </c>
      <c r="F5">
        <v>0.75</v>
      </c>
      <c r="G5">
        <v>4800</v>
      </c>
      <c r="H5">
        <v>102.59</v>
      </c>
      <c r="I5">
        <v>13.35</v>
      </c>
      <c r="J5">
        <v>53</v>
      </c>
      <c r="K5" t="s">
        <v>80</v>
      </c>
    </row>
    <row r="6" spans="3:11">
      <c r="C6" t="s">
        <v>77</v>
      </c>
      <c r="E6" t="s">
        <v>72</v>
      </c>
      <c r="F6">
        <v>0.28000000000000003</v>
      </c>
      <c r="G6">
        <v>3300</v>
      </c>
      <c r="H6">
        <v>66.11</v>
      </c>
      <c r="I6">
        <v>5.03</v>
      </c>
      <c r="J6">
        <v>40.5</v>
      </c>
      <c r="K6" t="s">
        <v>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D8"/>
  <sheetViews>
    <sheetView workbookViewId="0">
      <selection activeCell="E23" sqref="E23"/>
    </sheetView>
  </sheetViews>
  <sheetFormatPr defaultRowHeight="17.399999999999999"/>
  <sheetData>
    <row r="4" spans="2:4">
      <c r="B4" s="152" t="s">
        <v>123</v>
      </c>
      <c r="C4">
        <v>600</v>
      </c>
      <c r="D4" t="s">
        <v>124</v>
      </c>
    </row>
    <row r="5" spans="2:4">
      <c r="B5" s="152"/>
      <c r="C5">
        <v>48</v>
      </c>
      <c r="D5" t="s">
        <v>125</v>
      </c>
    </row>
    <row r="6" spans="2:4">
      <c r="B6" s="152"/>
      <c r="C6">
        <f>C4/C5</f>
        <v>12.5</v>
      </c>
      <c r="D6" t="s">
        <v>126</v>
      </c>
    </row>
    <row r="8" spans="2:4">
      <c r="B8" t="s">
        <v>127</v>
      </c>
    </row>
  </sheetData>
  <mergeCells count="1">
    <mergeCell ref="B4:B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C6A1-89E4-4C64-BE7B-540EEEAB9973}">
  <dimension ref="B3:AA18"/>
  <sheetViews>
    <sheetView workbookViewId="0">
      <selection activeCell="S20" sqref="S20"/>
    </sheetView>
  </sheetViews>
  <sheetFormatPr defaultRowHeight="17.399999999999999"/>
  <cols>
    <col min="1" max="1" width="5.09765625" customWidth="1"/>
    <col min="2" max="2" width="6.69921875" customWidth="1"/>
    <col min="3" max="3" width="9.5" bestFit="1" customWidth="1"/>
    <col min="4" max="4" width="5.19921875" bestFit="1" customWidth="1"/>
    <col min="5" max="5" width="9.5" bestFit="1" customWidth="1"/>
    <col min="6" max="6" width="4.59765625" bestFit="1" customWidth="1"/>
    <col min="7" max="7" width="7.59765625" bestFit="1" customWidth="1"/>
    <col min="8" max="9" width="4.5" bestFit="1" customWidth="1"/>
    <col min="10" max="11" width="6.8984375" customWidth="1"/>
    <col min="12" max="13" width="6.09765625" bestFit="1" customWidth="1"/>
    <col min="14" max="14" width="5.19921875" bestFit="1" customWidth="1"/>
    <col min="15" max="15" width="7.19921875" bestFit="1" customWidth="1"/>
    <col min="16" max="16" width="9.5" bestFit="1" customWidth="1"/>
    <col min="17" max="17" width="10.09765625" bestFit="1" customWidth="1"/>
    <col min="19" max="19" width="7.09765625" bestFit="1" customWidth="1"/>
    <col min="21" max="21" width="6" bestFit="1" customWidth="1"/>
    <col min="22" max="22" width="5" bestFit="1" customWidth="1"/>
    <col min="23" max="23" width="5.69921875" bestFit="1" customWidth="1"/>
    <col min="24" max="24" width="5.5" customWidth="1"/>
    <col min="25" max="25" width="7.19921875" bestFit="1" customWidth="1"/>
    <col min="26" max="26" width="6.69921875" bestFit="1" customWidth="1"/>
    <col min="27" max="27" width="6" bestFit="1" customWidth="1"/>
  </cols>
  <sheetData>
    <row r="3" spans="2:27" ht="18" thickBot="1"/>
    <row r="4" spans="2:27" s="15" customFormat="1">
      <c r="B4" s="154" t="s">
        <v>129</v>
      </c>
      <c r="C4" s="148" t="s">
        <v>21</v>
      </c>
      <c r="D4" s="148"/>
      <c r="E4" s="148"/>
      <c r="F4" s="148" t="s">
        <v>82</v>
      </c>
      <c r="G4" s="148"/>
      <c r="H4" s="148"/>
      <c r="I4" s="148"/>
      <c r="J4" s="148"/>
      <c r="K4" s="148"/>
      <c r="L4" s="148"/>
      <c r="M4" s="148" t="s">
        <v>57</v>
      </c>
      <c r="N4" s="148"/>
      <c r="O4" s="148"/>
      <c r="P4" s="148"/>
      <c r="Q4" s="148"/>
      <c r="R4" s="148"/>
      <c r="S4" s="148"/>
      <c r="T4" s="148"/>
      <c r="U4" s="156" t="s">
        <v>101</v>
      </c>
      <c r="V4" s="148" t="s">
        <v>97</v>
      </c>
      <c r="W4" s="148"/>
      <c r="X4" s="148"/>
      <c r="Y4" s="148" t="s">
        <v>107</v>
      </c>
      <c r="Z4" s="148"/>
      <c r="AA4" s="153"/>
    </row>
    <row r="5" spans="2:27" s="15" customFormat="1" ht="18" thickBot="1">
      <c r="B5" s="155"/>
      <c r="C5" s="24" t="s">
        <v>7</v>
      </c>
      <c r="D5" s="24" t="s">
        <v>9</v>
      </c>
      <c r="E5" s="24" t="s">
        <v>131</v>
      </c>
      <c r="F5" s="24" t="s">
        <v>24</v>
      </c>
      <c r="G5" s="24" t="s">
        <v>10</v>
      </c>
      <c r="H5" s="24" t="s">
        <v>26</v>
      </c>
      <c r="I5" s="24" t="s">
        <v>27</v>
      </c>
      <c r="J5" s="80" t="s">
        <v>1</v>
      </c>
      <c r="K5" s="80"/>
      <c r="L5" s="24" t="s">
        <v>34</v>
      </c>
      <c r="M5" s="24" t="s">
        <v>34</v>
      </c>
      <c r="N5" s="24" t="s">
        <v>5</v>
      </c>
      <c r="O5" s="24" t="s">
        <v>139</v>
      </c>
      <c r="P5" s="124" t="s">
        <v>83</v>
      </c>
      <c r="Q5" s="24" t="s">
        <v>84</v>
      </c>
      <c r="R5" s="24" t="s">
        <v>113</v>
      </c>
      <c r="S5" s="24" t="s">
        <v>144</v>
      </c>
      <c r="T5" s="24" t="s">
        <v>145</v>
      </c>
      <c r="U5" s="157"/>
      <c r="V5" s="125" t="s">
        <v>98</v>
      </c>
      <c r="W5" s="125" t="s">
        <v>99</v>
      </c>
      <c r="X5" s="126" t="s">
        <v>16</v>
      </c>
      <c r="Y5" s="24" t="s">
        <v>115</v>
      </c>
      <c r="Z5" s="24" t="s">
        <v>114</v>
      </c>
      <c r="AA5" s="127" t="s">
        <v>118</v>
      </c>
    </row>
    <row r="6" spans="2:27" ht="18" thickBot="1">
      <c r="B6" s="3">
        <v>0.8</v>
      </c>
      <c r="C6" s="10"/>
      <c r="D6" s="10" t="s">
        <v>8</v>
      </c>
      <c r="E6" s="10">
        <v>2.72</v>
      </c>
      <c r="F6" s="10" t="s">
        <v>30</v>
      </c>
      <c r="G6" s="10">
        <f>E6</f>
        <v>2.72</v>
      </c>
      <c r="H6" s="10">
        <v>680</v>
      </c>
      <c r="I6" s="10">
        <v>360</v>
      </c>
      <c r="J6" s="50">
        <f>1+H6/I6</f>
        <v>2.8888888888888888</v>
      </c>
      <c r="K6" s="50">
        <f>G6*J6</f>
        <v>7.8577777777777786</v>
      </c>
      <c r="L6" s="10">
        <v>8.4</v>
      </c>
      <c r="M6" s="10"/>
      <c r="N6" s="10" t="s">
        <v>8</v>
      </c>
      <c r="O6" s="10"/>
      <c r="P6" s="10">
        <v>4.2</v>
      </c>
      <c r="Q6" s="10"/>
      <c r="R6" s="10">
        <v>3</v>
      </c>
      <c r="S6" s="10"/>
      <c r="T6" s="10"/>
      <c r="U6" s="10">
        <v>50</v>
      </c>
      <c r="V6" s="10">
        <v>91.2</v>
      </c>
      <c r="W6" s="10">
        <v>29.8</v>
      </c>
      <c r="X6" s="128">
        <f>W6*W6/U6</f>
        <v>17.760800000000003</v>
      </c>
      <c r="Y6" s="10">
        <v>24</v>
      </c>
      <c r="Z6" s="10">
        <v>0.9</v>
      </c>
      <c r="AA6" s="129">
        <f>Y6*Z6</f>
        <v>21.6</v>
      </c>
    </row>
    <row r="7" spans="2:27" ht="18" thickBot="1">
      <c r="B7" s="4"/>
      <c r="C7" s="2"/>
      <c r="D7" s="2"/>
      <c r="E7" s="2"/>
      <c r="F7" s="2"/>
      <c r="G7" s="2"/>
      <c r="H7" s="2">
        <v>680</v>
      </c>
      <c r="I7" s="2">
        <v>360</v>
      </c>
      <c r="J7" s="37">
        <f t="shared" ref="J7:J18" si="0">1+H7/I7</f>
        <v>2.8888888888888888</v>
      </c>
      <c r="K7" s="50">
        <f t="shared" ref="K7:K9" si="1">G7*J7</f>
        <v>0</v>
      </c>
      <c r="L7" s="2"/>
      <c r="M7" s="2"/>
      <c r="N7" s="2"/>
      <c r="O7" s="2"/>
      <c r="P7" s="2"/>
      <c r="Q7" s="2"/>
      <c r="R7" s="2">
        <v>3.5</v>
      </c>
      <c r="S7" s="2"/>
      <c r="T7" s="2"/>
      <c r="U7" s="2">
        <v>50</v>
      </c>
      <c r="V7" s="2">
        <v>91.2</v>
      </c>
      <c r="W7" s="2">
        <v>29.7</v>
      </c>
      <c r="X7" s="36">
        <f t="shared" ref="X7:X18" si="2">W7*W7/U7</f>
        <v>17.6418</v>
      </c>
      <c r="Y7" s="2">
        <v>24</v>
      </c>
      <c r="Z7" s="2">
        <v>0.9</v>
      </c>
      <c r="AA7" s="130">
        <f t="shared" ref="AA7:AA18" si="3">Y7*Z7</f>
        <v>21.6</v>
      </c>
    </row>
    <row r="8" spans="2:27" ht="18" thickBot="1">
      <c r="B8" s="7"/>
      <c r="C8" s="8"/>
      <c r="D8" s="8"/>
      <c r="E8" s="8"/>
      <c r="F8" s="8"/>
      <c r="G8" s="8"/>
      <c r="H8" s="8">
        <v>680</v>
      </c>
      <c r="I8" s="8">
        <v>360</v>
      </c>
      <c r="J8" s="123">
        <f t="shared" si="0"/>
        <v>2.8888888888888888</v>
      </c>
      <c r="K8" s="161">
        <f t="shared" si="1"/>
        <v>0</v>
      </c>
      <c r="L8" s="8"/>
      <c r="M8" s="8"/>
      <c r="N8" s="8"/>
      <c r="O8" s="8"/>
      <c r="P8" s="8"/>
      <c r="Q8" s="8"/>
      <c r="R8" s="8">
        <v>4</v>
      </c>
      <c r="S8" s="8"/>
      <c r="T8" s="8"/>
      <c r="U8" s="8">
        <v>50</v>
      </c>
      <c r="V8" s="8">
        <v>88</v>
      </c>
      <c r="W8" s="8">
        <v>29</v>
      </c>
      <c r="X8" s="131">
        <f t="shared" si="2"/>
        <v>16.82</v>
      </c>
      <c r="Y8" s="8">
        <v>24</v>
      </c>
      <c r="Z8" s="8">
        <v>1.3</v>
      </c>
      <c r="AA8" s="132">
        <f t="shared" si="3"/>
        <v>31.200000000000003</v>
      </c>
    </row>
    <row r="9" spans="2:27">
      <c r="B9" s="3"/>
      <c r="C9" s="10"/>
      <c r="D9" s="10"/>
      <c r="E9" s="10">
        <v>2.72</v>
      </c>
      <c r="F9" s="10"/>
      <c r="G9" s="10">
        <v>2.72</v>
      </c>
      <c r="H9" s="10">
        <v>680</v>
      </c>
      <c r="I9" s="10">
        <v>200</v>
      </c>
      <c r="J9" s="50">
        <f t="shared" si="0"/>
        <v>4.4000000000000004</v>
      </c>
      <c r="K9" s="50">
        <f t="shared" si="1"/>
        <v>11.968000000000002</v>
      </c>
      <c r="L9" s="10">
        <v>12.6</v>
      </c>
      <c r="M9" s="10"/>
      <c r="N9" s="10"/>
      <c r="O9" s="10">
        <v>11.4</v>
      </c>
      <c r="P9" s="10">
        <v>6</v>
      </c>
      <c r="Q9" s="10"/>
      <c r="R9" s="10">
        <v>3</v>
      </c>
      <c r="S9" s="10"/>
      <c r="T9" s="10"/>
      <c r="U9" s="10">
        <v>50</v>
      </c>
      <c r="V9" s="10">
        <v>91.2</v>
      </c>
      <c r="W9" s="10">
        <v>30</v>
      </c>
      <c r="X9" s="128">
        <f t="shared" si="2"/>
        <v>18</v>
      </c>
      <c r="Y9" s="10">
        <v>24</v>
      </c>
      <c r="Z9" s="10">
        <v>0.9</v>
      </c>
      <c r="AA9" s="129">
        <f t="shared" si="3"/>
        <v>21.6</v>
      </c>
    </row>
    <row r="10" spans="2:27">
      <c r="B10" s="4"/>
      <c r="C10" s="2"/>
      <c r="D10" s="2"/>
      <c r="E10" s="2">
        <v>2.96</v>
      </c>
      <c r="F10" s="2"/>
      <c r="G10" s="2"/>
      <c r="H10" s="2">
        <v>680</v>
      </c>
      <c r="I10" s="2">
        <v>200</v>
      </c>
      <c r="J10" s="37">
        <f t="shared" si="0"/>
        <v>4.4000000000000004</v>
      </c>
      <c r="K10" s="37"/>
      <c r="L10" s="2"/>
      <c r="M10" s="2"/>
      <c r="N10" s="2"/>
      <c r="O10" s="2">
        <v>11</v>
      </c>
      <c r="P10" s="2">
        <v>5.8</v>
      </c>
      <c r="Q10" s="2"/>
      <c r="R10" s="2">
        <v>3</v>
      </c>
      <c r="S10" s="2"/>
      <c r="T10" s="2"/>
      <c r="U10" s="2">
        <v>50</v>
      </c>
      <c r="V10" s="2">
        <v>105</v>
      </c>
      <c r="W10" s="2">
        <v>35</v>
      </c>
      <c r="X10" s="36">
        <f t="shared" si="2"/>
        <v>24.5</v>
      </c>
      <c r="Y10" s="2"/>
      <c r="Z10" s="2">
        <v>1.6</v>
      </c>
      <c r="AA10" s="130">
        <f t="shared" si="3"/>
        <v>0</v>
      </c>
    </row>
    <row r="11" spans="2:27">
      <c r="B11" s="4"/>
      <c r="C11" s="2"/>
      <c r="D11" s="2"/>
      <c r="E11" s="2"/>
      <c r="F11" s="2"/>
      <c r="G11" s="2"/>
      <c r="H11" s="2">
        <v>680</v>
      </c>
      <c r="I11" s="2">
        <v>200</v>
      </c>
      <c r="J11" s="37">
        <f t="shared" si="0"/>
        <v>4.4000000000000004</v>
      </c>
      <c r="K11" s="37"/>
      <c r="L11" s="2"/>
      <c r="M11" s="2"/>
      <c r="N11" s="2"/>
      <c r="O11" s="2"/>
      <c r="P11" s="2"/>
      <c r="Q11" s="2"/>
      <c r="R11" s="2">
        <v>3</v>
      </c>
      <c r="S11" s="2"/>
      <c r="T11" s="2"/>
      <c r="U11" s="2">
        <v>50</v>
      </c>
      <c r="V11" s="2">
        <v>106</v>
      </c>
      <c r="W11" s="2">
        <v>34.799999999999997</v>
      </c>
      <c r="X11" s="36">
        <f t="shared" si="2"/>
        <v>24.220799999999993</v>
      </c>
      <c r="Y11" s="2">
        <v>28</v>
      </c>
      <c r="Z11" s="2">
        <v>2.2999999999999998</v>
      </c>
      <c r="AA11" s="130">
        <f t="shared" si="3"/>
        <v>64.399999999999991</v>
      </c>
    </row>
    <row r="12" spans="2:27" ht="18" thickBot="1">
      <c r="B12" s="7"/>
      <c r="C12" s="8"/>
      <c r="D12" s="8"/>
      <c r="E12" s="8"/>
      <c r="F12" s="8"/>
      <c r="G12" s="8"/>
      <c r="H12" s="8">
        <v>680</v>
      </c>
      <c r="I12" s="8">
        <v>200</v>
      </c>
      <c r="J12" s="123">
        <f t="shared" si="0"/>
        <v>4.4000000000000004</v>
      </c>
      <c r="K12" s="123"/>
      <c r="L12" s="8"/>
      <c r="M12" s="8"/>
      <c r="N12" s="8"/>
      <c r="O12" s="8"/>
      <c r="P12" s="8"/>
      <c r="Q12" s="8"/>
      <c r="R12" s="8">
        <v>3</v>
      </c>
      <c r="S12" s="8"/>
      <c r="T12" s="8"/>
      <c r="U12" s="8">
        <v>50</v>
      </c>
      <c r="V12" s="8">
        <v>135</v>
      </c>
      <c r="W12" s="8">
        <v>45.8</v>
      </c>
      <c r="X12" s="131">
        <f t="shared" si="2"/>
        <v>41.952799999999996</v>
      </c>
      <c r="Y12" s="8">
        <v>40</v>
      </c>
      <c r="Z12" s="8">
        <v>4</v>
      </c>
      <c r="AA12" s="132">
        <f t="shared" si="3"/>
        <v>160</v>
      </c>
    </row>
    <row r="13" spans="2:27">
      <c r="B13" s="121"/>
      <c r="C13" s="57"/>
      <c r="D13" s="57"/>
      <c r="E13" s="57">
        <v>2.8</v>
      </c>
      <c r="F13" s="57"/>
      <c r="G13" s="57">
        <f>E13</f>
        <v>2.8</v>
      </c>
      <c r="H13" s="57">
        <v>680</v>
      </c>
      <c r="I13" s="57">
        <v>100</v>
      </c>
      <c r="J13" s="158">
        <f t="shared" si="0"/>
        <v>7.8</v>
      </c>
      <c r="K13" s="158">
        <f t="shared" ref="K13" si="4">G13*J13</f>
        <v>21.84</v>
      </c>
      <c r="L13" s="57"/>
      <c r="M13" s="57"/>
      <c r="N13" s="57"/>
      <c r="O13" s="57">
        <v>18.2</v>
      </c>
      <c r="P13" s="57">
        <v>9.1199999999999992</v>
      </c>
      <c r="Q13" s="57"/>
      <c r="R13" s="57">
        <v>3</v>
      </c>
      <c r="S13" s="57"/>
      <c r="T13" s="57"/>
      <c r="U13" s="57">
        <v>50</v>
      </c>
      <c r="V13" s="57">
        <v>136</v>
      </c>
      <c r="W13" s="57">
        <v>45.8</v>
      </c>
      <c r="X13" s="159">
        <f t="shared" si="2"/>
        <v>41.952799999999996</v>
      </c>
      <c r="Y13" s="57">
        <v>40</v>
      </c>
      <c r="Z13" s="57">
        <v>4</v>
      </c>
      <c r="AA13" s="160">
        <f t="shared" si="3"/>
        <v>160</v>
      </c>
    </row>
    <row r="14" spans="2:27">
      <c r="B14" s="4"/>
      <c r="C14" s="2"/>
      <c r="D14" s="2"/>
      <c r="E14" s="2"/>
      <c r="F14" s="2"/>
      <c r="G14" s="2"/>
      <c r="H14" s="2">
        <v>680</v>
      </c>
      <c r="I14" s="2">
        <v>100</v>
      </c>
      <c r="J14" s="37">
        <f t="shared" si="0"/>
        <v>7.8</v>
      </c>
      <c r="K14" s="37"/>
      <c r="L14" s="2"/>
      <c r="M14" s="2"/>
      <c r="N14" s="2"/>
      <c r="O14" s="2"/>
      <c r="P14" s="2"/>
      <c r="Q14" s="2"/>
      <c r="R14" s="2">
        <v>3</v>
      </c>
      <c r="S14" s="2"/>
      <c r="T14" s="2"/>
      <c r="U14" s="2">
        <v>50</v>
      </c>
      <c r="V14" s="2">
        <v>144</v>
      </c>
      <c r="W14" s="2">
        <v>46</v>
      </c>
      <c r="X14" s="36">
        <f t="shared" si="2"/>
        <v>42.32</v>
      </c>
      <c r="Y14" s="2">
        <v>40</v>
      </c>
      <c r="Z14" s="2">
        <v>4.0999999999999996</v>
      </c>
      <c r="AA14" s="130">
        <f t="shared" si="3"/>
        <v>164</v>
      </c>
    </row>
    <row r="15" spans="2:27">
      <c r="B15" s="4"/>
      <c r="C15" s="2"/>
      <c r="D15" s="2"/>
      <c r="E15" s="2"/>
      <c r="F15" s="2"/>
      <c r="G15" s="2"/>
      <c r="H15" s="2"/>
      <c r="I15" s="2"/>
      <c r="J15" s="37" t="e">
        <f t="shared" si="0"/>
        <v>#DIV/0!</v>
      </c>
      <c r="K15" s="37"/>
      <c r="L15" s="2"/>
      <c r="M15" s="2"/>
      <c r="N15" s="2"/>
      <c r="O15" s="2"/>
      <c r="P15" s="2"/>
      <c r="Q15" s="2"/>
      <c r="R15" s="2">
        <v>3</v>
      </c>
      <c r="S15" s="2"/>
      <c r="T15" s="2"/>
      <c r="U15" s="2">
        <v>50</v>
      </c>
      <c r="V15" s="2">
        <v>134</v>
      </c>
      <c r="W15" s="2">
        <v>43</v>
      </c>
      <c r="X15" s="36">
        <f t="shared" si="2"/>
        <v>36.979999999999997</v>
      </c>
      <c r="Y15" s="2">
        <v>40</v>
      </c>
      <c r="Z15" s="2">
        <v>3.7</v>
      </c>
      <c r="AA15" s="130">
        <f t="shared" si="3"/>
        <v>148</v>
      </c>
    </row>
    <row r="16" spans="2:27">
      <c r="B16" s="4"/>
      <c r="C16" s="2"/>
      <c r="D16" s="2"/>
      <c r="E16" s="2"/>
      <c r="F16" s="2"/>
      <c r="G16" s="2"/>
      <c r="H16" s="2"/>
      <c r="I16" s="2"/>
      <c r="J16" s="37" t="e">
        <f t="shared" si="0"/>
        <v>#DIV/0!</v>
      </c>
      <c r="K16" s="37"/>
      <c r="L16" s="2"/>
      <c r="M16" s="2"/>
      <c r="N16" s="2"/>
      <c r="O16" s="2"/>
      <c r="P16" s="2"/>
      <c r="Q16" s="2"/>
      <c r="R16" s="2">
        <v>3</v>
      </c>
      <c r="S16" s="2"/>
      <c r="T16" s="2"/>
      <c r="U16" s="2">
        <v>50</v>
      </c>
      <c r="V16" s="2">
        <v>152</v>
      </c>
      <c r="W16" s="2">
        <v>48.7</v>
      </c>
      <c r="X16" s="36">
        <f t="shared" si="2"/>
        <v>47.433799999999998</v>
      </c>
      <c r="Y16" s="2">
        <v>48</v>
      </c>
      <c r="Z16" s="2">
        <v>4.5999999999999996</v>
      </c>
      <c r="AA16" s="130">
        <f t="shared" si="3"/>
        <v>220.79999999999998</v>
      </c>
    </row>
    <row r="17" spans="2:27">
      <c r="B17" s="4"/>
      <c r="C17" s="2"/>
      <c r="D17" s="2"/>
      <c r="E17" s="2"/>
      <c r="F17" s="2"/>
      <c r="G17" s="2"/>
      <c r="H17" s="2"/>
      <c r="I17" s="2"/>
      <c r="J17" s="37" t="e">
        <f t="shared" si="0"/>
        <v>#DIV/0!</v>
      </c>
      <c r="K17" s="37"/>
      <c r="L17" s="2"/>
      <c r="M17" s="2"/>
      <c r="N17" s="2"/>
      <c r="O17" s="2"/>
      <c r="P17" s="2"/>
      <c r="Q17" s="2"/>
      <c r="R17" s="2">
        <v>4</v>
      </c>
      <c r="S17" s="2"/>
      <c r="T17" s="2">
        <v>136</v>
      </c>
      <c r="U17" s="2">
        <v>50</v>
      </c>
      <c r="V17" s="2">
        <v>134</v>
      </c>
      <c r="W17" s="2">
        <v>43.2</v>
      </c>
      <c r="X17" s="36">
        <f t="shared" si="2"/>
        <v>37.324800000000003</v>
      </c>
      <c r="Y17" s="2">
        <v>40</v>
      </c>
      <c r="Z17" s="2">
        <v>3.7</v>
      </c>
      <c r="AA17" s="130">
        <f t="shared" si="3"/>
        <v>148</v>
      </c>
    </row>
    <row r="18" spans="2:27" ht="18" thickBot="1">
      <c r="B18" s="7"/>
      <c r="C18" s="8"/>
      <c r="D18" s="8"/>
      <c r="E18" s="8"/>
      <c r="F18" s="8"/>
      <c r="G18" s="8"/>
      <c r="H18" s="8"/>
      <c r="I18" s="8"/>
      <c r="J18" s="123" t="e">
        <f t="shared" si="0"/>
        <v>#DIV/0!</v>
      </c>
      <c r="K18" s="123"/>
      <c r="L18" s="8"/>
      <c r="M18" s="8"/>
      <c r="N18" s="8"/>
      <c r="O18" s="8"/>
      <c r="P18" s="8"/>
      <c r="Q18" s="8"/>
      <c r="R18" s="8"/>
      <c r="S18" s="8"/>
      <c r="T18" s="8"/>
      <c r="U18" s="8">
        <v>50</v>
      </c>
      <c r="V18" s="8"/>
      <c r="W18" s="8"/>
      <c r="X18" s="131">
        <f t="shared" si="2"/>
        <v>0</v>
      </c>
      <c r="Y18" s="8"/>
      <c r="Z18" s="8"/>
      <c r="AA18" s="132">
        <f t="shared" si="3"/>
        <v>0</v>
      </c>
    </row>
  </sheetData>
  <mergeCells count="7">
    <mergeCell ref="Y4:AA4"/>
    <mergeCell ref="B4:B5"/>
    <mergeCell ref="C4:E4"/>
    <mergeCell ref="F4:L4"/>
    <mergeCell ref="M4:T4"/>
    <mergeCell ref="U4:U5"/>
    <mergeCell ref="V4:X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RF</vt:lpstr>
      <vt:lpstr>Bias</vt:lpstr>
      <vt:lpstr>0215</vt:lpstr>
      <vt:lpstr>0216</vt:lpstr>
      <vt:lpstr>0223</vt:lpstr>
      <vt:lpstr>CORE</vt:lpstr>
      <vt:lpstr>FAN</vt:lpstr>
      <vt:lpstr>Sheet1</vt:lpstr>
      <vt:lpstr>Test sheet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2020-02-23T07:42:47Z</dcterms:modified>
</cp:coreProperties>
</file>