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23145" yWindow="-105" windowWidth="23250" windowHeight="12570" activeTab="6"/>
  </bookViews>
  <sheets>
    <sheet name="ADC" sheetId="4" r:id="rId1"/>
    <sheet name="FET TEMP" sheetId="5" r:id="rId2"/>
    <sheet name="Operation MODE" sheetId="6" r:id="rId3"/>
    <sheet name="FW Function" sheetId="3" r:id="rId4"/>
    <sheet name="LCD" sheetId="1" r:id="rId5"/>
    <sheet name="CPU Pin-map" sheetId="7" r:id="rId6"/>
    <sheet name="CORE" sheetId="8" r:id="rId7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0" i="4" l="1"/>
  <c r="G140" i="4" s="1"/>
  <c r="I140" i="4" s="1"/>
  <c r="K140" i="4" s="1"/>
  <c r="E139" i="4"/>
  <c r="G139" i="4" s="1"/>
  <c r="I139" i="4" s="1"/>
  <c r="K139" i="4" s="1"/>
  <c r="E138" i="4"/>
  <c r="G138" i="4" s="1"/>
  <c r="I138" i="4" s="1"/>
  <c r="K138" i="4" s="1"/>
  <c r="E137" i="4"/>
  <c r="G137" i="4" s="1"/>
  <c r="I137" i="4" s="1"/>
  <c r="K137" i="4" s="1"/>
  <c r="E136" i="4"/>
  <c r="G136" i="4" s="1"/>
  <c r="I136" i="4" s="1"/>
  <c r="K136" i="4" s="1"/>
  <c r="E135" i="4"/>
  <c r="G135" i="4" s="1"/>
  <c r="I135" i="4" s="1"/>
  <c r="K135" i="4" s="1"/>
  <c r="E134" i="4"/>
  <c r="G134" i="4" s="1"/>
  <c r="I134" i="4" s="1"/>
  <c r="K134" i="4" s="1"/>
  <c r="E133" i="4"/>
  <c r="G133" i="4" s="1"/>
  <c r="I133" i="4" s="1"/>
  <c r="K133" i="4" s="1"/>
  <c r="E132" i="4"/>
  <c r="G132" i="4" s="1"/>
  <c r="I132" i="4" s="1"/>
  <c r="K132" i="4" s="1"/>
  <c r="E131" i="4"/>
  <c r="G131" i="4" s="1"/>
  <c r="I131" i="4" s="1"/>
  <c r="K131" i="4" s="1"/>
  <c r="E130" i="4"/>
  <c r="G130" i="4" s="1"/>
  <c r="I130" i="4" s="1"/>
  <c r="K130" i="4" s="1"/>
  <c r="E129" i="4"/>
  <c r="G129" i="4" s="1"/>
  <c r="I129" i="4" s="1"/>
  <c r="K129" i="4" s="1"/>
  <c r="E128" i="4"/>
  <c r="G128" i="4" s="1"/>
  <c r="I128" i="4" s="1"/>
  <c r="K128" i="4" s="1"/>
  <c r="E79" i="4"/>
  <c r="E78" i="4"/>
  <c r="E77" i="4"/>
  <c r="E76" i="4"/>
  <c r="E75" i="4"/>
  <c r="E74" i="4"/>
  <c r="E73" i="4"/>
  <c r="E72" i="4"/>
  <c r="E71" i="4"/>
  <c r="E70" i="4"/>
  <c r="F37" i="4"/>
  <c r="F69" i="4" l="1"/>
  <c r="F75" i="4"/>
  <c r="F74" i="4"/>
  <c r="F72" i="4"/>
  <c r="F71" i="4"/>
  <c r="F70" i="4"/>
  <c r="E64" i="4"/>
  <c r="R14" i="4" l="1"/>
  <c r="R17" i="4" s="1"/>
  <c r="S14" i="4"/>
  <c r="S17" i="4" s="1"/>
  <c r="Q17" i="4"/>
  <c r="Q18" i="4" s="1"/>
  <c r="Q19" i="4"/>
  <c r="S18" i="4" l="1"/>
  <c r="R18" i="4"/>
  <c r="S19" i="4"/>
  <c r="R19" i="4"/>
  <c r="E43" i="5"/>
  <c r="F43" i="5" s="1"/>
  <c r="E42" i="5"/>
  <c r="F42" i="5" s="1"/>
  <c r="E41" i="5"/>
  <c r="F41" i="5" s="1"/>
  <c r="E40" i="5"/>
  <c r="F40" i="5" s="1"/>
  <c r="E39" i="5"/>
  <c r="F39" i="5" s="1"/>
  <c r="E38" i="5"/>
  <c r="F38" i="5" s="1"/>
  <c r="E37" i="5"/>
  <c r="F37" i="5" s="1"/>
  <c r="E36" i="5"/>
  <c r="F36" i="5" s="1"/>
  <c r="E35" i="5"/>
  <c r="F35" i="5" s="1"/>
  <c r="E34" i="5"/>
  <c r="F34" i="5" s="1"/>
  <c r="E33" i="5"/>
  <c r="F33" i="5" s="1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H16" i="5" s="1"/>
  <c r="J16" i="5" s="1"/>
  <c r="L16" i="5" s="1"/>
  <c r="N16" i="5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E92" i="4"/>
  <c r="F92" i="4" s="1"/>
  <c r="E91" i="4"/>
  <c r="F91" i="4" s="1"/>
  <c r="E90" i="4"/>
  <c r="F90" i="4" s="1"/>
  <c r="E89" i="4"/>
  <c r="F89" i="4" s="1"/>
  <c r="E88" i="4"/>
  <c r="F88" i="4" s="1"/>
  <c r="E52" i="4"/>
  <c r="F52" i="4" s="1"/>
  <c r="H52" i="4" s="1"/>
  <c r="J52" i="4" s="1"/>
  <c r="E51" i="4"/>
  <c r="F51" i="4" s="1"/>
  <c r="H51" i="4" s="1"/>
  <c r="J51" i="4" s="1"/>
  <c r="E50" i="4"/>
  <c r="F50" i="4" s="1"/>
  <c r="H50" i="4" s="1"/>
  <c r="J50" i="4" s="1"/>
  <c r="E49" i="4"/>
  <c r="F49" i="4" s="1"/>
  <c r="H49" i="4" s="1"/>
  <c r="J49" i="4" s="1"/>
  <c r="E48" i="4"/>
  <c r="F48" i="4" s="1"/>
  <c r="E47" i="4"/>
  <c r="F47" i="4" s="1"/>
  <c r="H47" i="4" s="1"/>
  <c r="J47" i="4" s="1"/>
  <c r="E46" i="4"/>
  <c r="F46" i="4" s="1"/>
  <c r="H46" i="4" s="1"/>
  <c r="J46" i="4" s="1"/>
  <c r="E43" i="4"/>
  <c r="F43" i="4" s="1"/>
  <c r="H43" i="4" s="1"/>
  <c r="J43" i="4" s="1"/>
  <c r="E57" i="4"/>
  <c r="F57" i="4" s="1"/>
  <c r="H57" i="4" s="1"/>
  <c r="J57" i="4" s="1"/>
  <c r="E56" i="4"/>
  <c r="F56" i="4" s="1"/>
  <c r="H56" i="4" s="1"/>
  <c r="J56" i="4" s="1"/>
  <c r="E55" i="4"/>
  <c r="F55" i="4" s="1"/>
  <c r="H55" i="4" s="1"/>
  <c r="J55" i="4" s="1"/>
  <c r="E54" i="4"/>
  <c r="F54" i="4" s="1"/>
  <c r="H54" i="4" s="1"/>
  <c r="J54" i="4" s="1"/>
  <c r="E53" i="4"/>
  <c r="F53" i="4" s="1"/>
  <c r="H53" i="4" s="1"/>
  <c r="J53" i="4" s="1"/>
  <c r="E45" i="4"/>
  <c r="F45" i="4" s="1"/>
  <c r="H45" i="4" s="1"/>
  <c r="J45" i="4" s="1"/>
  <c r="E44" i="4"/>
  <c r="F44" i="4" s="1"/>
  <c r="H44" i="4" s="1"/>
  <c r="E33" i="4"/>
  <c r="F33" i="4" s="1"/>
  <c r="H33" i="4" s="1"/>
  <c r="J33" i="4" s="1"/>
  <c r="E32" i="4"/>
  <c r="F32" i="4" s="1"/>
  <c r="H32" i="4" s="1"/>
  <c r="J32" i="4" s="1"/>
  <c r="E31" i="4"/>
  <c r="F31" i="4" s="1"/>
  <c r="H31" i="4" s="1"/>
  <c r="J31" i="4" s="1"/>
  <c r="E17" i="4"/>
  <c r="F17" i="4" s="1"/>
  <c r="H17" i="4" s="1"/>
  <c r="J17" i="4" s="1"/>
  <c r="E16" i="4"/>
  <c r="F16" i="4" s="1"/>
  <c r="H16" i="4" s="1"/>
  <c r="J16" i="4" s="1"/>
  <c r="E30" i="4"/>
  <c r="F30" i="4" s="1"/>
  <c r="H30" i="4" s="1"/>
  <c r="J30" i="4" s="1"/>
  <c r="E29" i="4"/>
  <c r="F29" i="4" s="1"/>
  <c r="H29" i="4" s="1"/>
  <c r="J29" i="4" s="1"/>
  <c r="E28" i="4"/>
  <c r="F28" i="4" s="1"/>
  <c r="H28" i="4" s="1"/>
  <c r="J28" i="4" s="1"/>
  <c r="E27" i="4"/>
  <c r="F27" i="4" s="1"/>
  <c r="H27" i="4" s="1"/>
  <c r="J27" i="4" s="1"/>
  <c r="E26" i="4"/>
  <c r="F26" i="4" s="1"/>
  <c r="H26" i="4" s="1"/>
  <c r="J26" i="4" s="1"/>
  <c r="E25" i="4"/>
  <c r="F25" i="4" s="1"/>
  <c r="H25" i="4" s="1"/>
  <c r="J25" i="4" s="1"/>
  <c r="E24" i="4"/>
  <c r="F24" i="4" s="1"/>
  <c r="H24" i="4" s="1"/>
  <c r="J24" i="4" s="1"/>
  <c r="E23" i="4"/>
  <c r="F23" i="4" s="1"/>
  <c r="H23" i="4" s="1"/>
  <c r="J23" i="4" s="1"/>
  <c r="E22" i="4"/>
  <c r="F22" i="4" s="1"/>
  <c r="H22" i="4" s="1"/>
  <c r="J22" i="4" s="1"/>
  <c r="E21" i="4"/>
  <c r="F21" i="4" s="1"/>
  <c r="H21" i="4" s="1"/>
  <c r="J21" i="4" s="1"/>
  <c r="E20" i="4"/>
  <c r="F20" i="4" s="1"/>
  <c r="H20" i="4" s="1"/>
  <c r="J20" i="4" s="1"/>
  <c r="E19" i="4"/>
  <c r="F19" i="4" s="1"/>
  <c r="H19" i="4" s="1"/>
  <c r="J19" i="4" s="1"/>
  <c r="E18" i="4"/>
  <c r="F18" i="4" s="1"/>
  <c r="H18" i="4" s="1"/>
  <c r="J18" i="4" s="1"/>
  <c r="E120" i="4"/>
  <c r="G120" i="4" s="1"/>
  <c r="I120" i="4" s="1"/>
  <c r="K120" i="4" s="1"/>
  <c r="E119" i="4"/>
  <c r="G119" i="4" s="1"/>
  <c r="I119" i="4" s="1"/>
  <c r="K119" i="4" s="1"/>
  <c r="E118" i="4"/>
  <c r="G118" i="4" s="1"/>
  <c r="I118" i="4" s="1"/>
  <c r="K118" i="4" s="1"/>
  <c r="E117" i="4"/>
  <c r="G117" i="4" s="1"/>
  <c r="I117" i="4" s="1"/>
  <c r="K117" i="4" s="1"/>
  <c r="E116" i="4"/>
  <c r="G116" i="4" s="1"/>
  <c r="I116" i="4" s="1"/>
  <c r="K116" i="4" s="1"/>
  <c r="E115" i="4"/>
  <c r="G115" i="4" s="1"/>
  <c r="I115" i="4" s="1"/>
  <c r="K115" i="4" s="1"/>
  <c r="E114" i="4"/>
  <c r="G114" i="4" s="1"/>
  <c r="I114" i="4" s="1"/>
  <c r="K114" i="4" s="1"/>
  <c r="E113" i="4"/>
  <c r="G113" i="4" s="1"/>
  <c r="I113" i="4" s="1"/>
  <c r="K113" i="4" s="1"/>
  <c r="E112" i="4"/>
  <c r="G112" i="4" s="1"/>
  <c r="I112" i="4" s="1"/>
  <c r="K112" i="4" s="1"/>
  <c r="E111" i="4"/>
  <c r="G111" i="4" s="1"/>
  <c r="I111" i="4" s="1"/>
  <c r="K111" i="4" s="1"/>
  <c r="E110" i="4"/>
  <c r="G110" i="4" s="1"/>
  <c r="I110" i="4" s="1"/>
  <c r="K110" i="4" s="1"/>
  <c r="E109" i="4"/>
  <c r="G109" i="4" s="1"/>
  <c r="I109" i="4" s="1"/>
  <c r="K109" i="4" s="1"/>
  <c r="E108" i="4"/>
  <c r="F79" i="4"/>
  <c r="H79" i="4" s="1"/>
  <c r="J79" i="4" s="1"/>
  <c r="L79" i="4" s="1"/>
  <c r="N79" i="4" s="1"/>
  <c r="F78" i="4"/>
  <c r="H78" i="4" s="1"/>
  <c r="J78" i="4" s="1"/>
  <c r="L78" i="4" s="1"/>
  <c r="N78" i="4" s="1"/>
  <c r="F77" i="4"/>
  <c r="H77" i="4" s="1"/>
  <c r="J77" i="4" s="1"/>
  <c r="L77" i="4" s="1"/>
  <c r="N77" i="4" s="1"/>
  <c r="F76" i="4"/>
  <c r="H76" i="4" s="1"/>
  <c r="J76" i="4" s="1"/>
  <c r="L76" i="4" s="1"/>
  <c r="N76" i="4" s="1"/>
  <c r="H75" i="4"/>
  <c r="J75" i="4" s="1"/>
  <c r="L75" i="4" s="1"/>
  <c r="N75" i="4" s="1"/>
  <c r="H74" i="4"/>
  <c r="J74" i="4" s="1"/>
  <c r="L74" i="4" s="1"/>
  <c r="N74" i="4" s="1"/>
  <c r="F73" i="4"/>
  <c r="H73" i="4" s="1"/>
  <c r="J73" i="4" s="1"/>
  <c r="L73" i="4" s="1"/>
  <c r="N73" i="4" s="1"/>
  <c r="H72" i="4"/>
  <c r="J72" i="4" s="1"/>
  <c r="L72" i="4" s="1"/>
  <c r="N72" i="4" s="1"/>
  <c r="H71" i="4"/>
  <c r="J71" i="4" s="1"/>
  <c r="L71" i="4" s="1"/>
  <c r="N71" i="4" s="1"/>
  <c r="H70" i="4"/>
  <c r="J70" i="4" s="1"/>
  <c r="L70" i="4" s="1"/>
  <c r="N70" i="4" s="1"/>
  <c r="H69" i="4"/>
  <c r="G108" i="4" l="1"/>
  <c r="G93" i="4"/>
  <c r="I93" i="4" s="1"/>
  <c r="K93" i="4" s="1"/>
  <c r="M93" i="4" s="1"/>
  <c r="O93" i="4" s="1"/>
  <c r="F93" i="4"/>
  <c r="J69" i="4"/>
  <c r="L69" i="4" s="1"/>
  <c r="N69" i="4" s="1"/>
  <c r="H21" i="5"/>
  <c r="J21" i="5" s="1"/>
  <c r="L21" i="5" s="1"/>
  <c r="N21" i="5" s="1"/>
  <c r="H29" i="5"/>
  <c r="J29" i="5" s="1"/>
  <c r="L29" i="5" s="1"/>
  <c r="N29" i="5" s="1"/>
  <c r="H37" i="5"/>
  <c r="J37" i="5" s="1"/>
  <c r="L37" i="5" s="1"/>
  <c r="N37" i="5" s="1"/>
  <c r="H22" i="5"/>
  <c r="J22" i="5" s="1"/>
  <c r="L22" i="5" s="1"/>
  <c r="N22" i="5" s="1"/>
  <c r="H38" i="5"/>
  <c r="J38" i="5" s="1"/>
  <c r="L38" i="5" s="1"/>
  <c r="N38" i="5" s="1"/>
  <c r="H20" i="5"/>
  <c r="J20" i="5" s="1"/>
  <c r="L20" i="5"/>
  <c r="N20" i="5" s="1"/>
  <c r="H30" i="5"/>
  <c r="J30" i="5" s="1"/>
  <c r="L30" i="5" s="1"/>
  <c r="N30" i="5" s="1"/>
  <c r="H23" i="5"/>
  <c r="J23" i="5" s="1"/>
  <c r="L23" i="5" s="1"/>
  <c r="N23" i="5" s="1"/>
  <c r="H31" i="5"/>
  <c r="J31" i="5" s="1"/>
  <c r="L31" i="5" s="1"/>
  <c r="N31" i="5" s="1"/>
  <c r="H39" i="5"/>
  <c r="J39" i="5" s="1"/>
  <c r="L39" i="5" s="1"/>
  <c r="N39" i="5" s="1"/>
  <c r="H28" i="5"/>
  <c r="J28" i="5" s="1"/>
  <c r="L28" i="5" s="1"/>
  <c r="N28" i="5" s="1"/>
  <c r="H24" i="5"/>
  <c r="J24" i="5" s="1"/>
  <c r="L24" i="5" s="1"/>
  <c r="N24" i="5" s="1"/>
  <c r="H32" i="5"/>
  <c r="J32" i="5" s="1"/>
  <c r="L32" i="5" s="1"/>
  <c r="N32" i="5" s="1"/>
  <c r="H40" i="5"/>
  <c r="J40" i="5" s="1"/>
  <c r="L40" i="5" s="1"/>
  <c r="N40" i="5" s="1"/>
  <c r="H17" i="5"/>
  <c r="J17" i="5" s="1"/>
  <c r="L17" i="5" s="1"/>
  <c r="N17" i="5" s="1"/>
  <c r="H33" i="5"/>
  <c r="J33" i="5" s="1"/>
  <c r="L33" i="5" s="1"/>
  <c r="N33" i="5" s="1"/>
  <c r="H41" i="5"/>
  <c r="J41" i="5" s="1"/>
  <c r="L41" i="5" s="1"/>
  <c r="N41" i="5" s="1"/>
  <c r="H36" i="5"/>
  <c r="J36" i="5" s="1"/>
  <c r="L36" i="5" s="1"/>
  <c r="N36" i="5" s="1"/>
  <c r="H25" i="5"/>
  <c r="J25" i="5" s="1"/>
  <c r="L25" i="5" s="1"/>
  <c r="N25" i="5" s="1"/>
  <c r="H18" i="5"/>
  <c r="J18" i="5" s="1"/>
  <c r="L18" i="5" s="1"/>
  <c r="N18" i="5" s="1"/>
  <c r="H26" i="5"/>
  <c r="J26" i="5" s="1"/>
  <c r="L26" i="5" s="1"/>
  <c r="N26" i="5" s="1"/>
  <c r="H34" i="5"/>
  <c r="J34" i="5" s="1"/>
  <c r="L34" i="5" s="1"/>
  <c r="N34" i="5" s="1"/>
  <c r="H42" i="5"/>
  <c r="J42" i="5" s="1"/>
  <c r="L42" i="5" s="1"/>
  <c r="N42" i="5" s="1"/>
  <c r="H19" i="5"/>
  <c r="J19" i="5" s="1"/>
  <c r="L19" i="5" s="1"/>
  <c r="N19" i="5" s="1"/>
  <c r="H27" i="5"/>
  <c r="J27" i="5" s="1"/>
  <c r="L27" i="5" s="1"/>
  <c r="N27" i="5" s="1"/>
  <c r="H35" i="5"/>
  <c r="J35" i="5" s="1"/>
  <c r="L35" i="5" s="1"/>
  <c r="N35" i="5" s="1"/>
  <c r="H43" i="5"/>
  <c r="J43" i="5" s="1"/>
  <c r="L43" i="5" s="1"/>
  <c r="N43" i="5" s="1"/>
  <c r="G88" i="4"/>
  <c r="I88" i="4" s="1"/>
  <c r="K88" i="4" s="1"/>
  <c r="M88" i="4" s="1"/>
  <c r="O88" i="4" s="1"/>
  <c r="G94" i="4"/>
  <c r="I94" i="4" s="1"/>
  <c r="K94" i="4" s="1"/>
  <c r="M94" i="4" s="1"/>
  <c r="O94" i="4" s="1"/>
  <c r="G95" i="4"/>
  <c r="I95" i="4" s="1"/>
  <c r="K95" i="4" s="1"/>
  <c r="M95" i="4" s="1"/>
  <c r="O95" i="4" s="1"/>
  <c r="G96" i="4"/>
  <c r="I96" i="4" s="1"/>
  <c r="K96" i="4" s="1"/>
  <c r="M96" i="4" s="1"/>
  <c r="O96" i="4" s="1"/>
  <c r="G97" i="4"/>
  <c r="I97" i="4" s="1"/>
  <c r="K97" i="4" s="1"/>
  <c r="M97" i="4" s="1"/>
  <c r="O97" i="4" s="1"/>
  <c r="G98" i="4"/>
  <c r="I98" i="4" s="1"/>
  <c r="K98" i="4" s="1"/>
  <c r="M98" i="4" s="1"/>
  <c r="O98" i="4" s="1"/>
  <c r="G91" i="4"/>
  <c r="I91" i="4" s="1"/>
  <c r="K91" i="4" s="1"/>
  <c r="M91" i="4" s="1"/>
  <c r="O91" i="4" s="1"/>
  <c r="G99" i="4"/>
  <c r="I99" i="4" s="1"/>
  <c r="K99" i="4" s="1"/>
  <c r="M99" i="4" s="1"/>
  <c r="O99" i="4" s="1"/>
  <c r="G92" i="4"/>
  <c r="I92" i="4" s="1"/>
  <c r="K92" i="4" s="1"/>
  <c r="M92" i="4" s="1"/>
  <c r="O92" i="4" s="1"/>
  <c r="G100" i="4"/>
  <c r="I100" i="4" s="1"/>
  <c r="K100" i="4" s="1"/>
  <c r="M100" i="4" s="1"/>
  <c r="O100" i="4" s="1"/>
  <c r="G90" i="4"/>
  <c r="I90" i="4" s="1"/>
  <c r="K90" i="4" s="1"/>
  <c r="M90" i="4" s="1"/>
  <c r="O90" i="4" s="1"/>
  <c r="G89" i="4"/>
  <c r="I89" i="4" s="1"/>
  <c r="K89" i="4" s="1"/>
  <c r="M89" i="4" s="1"/>
  <c r="O89" i="4" s="1"/>
  <c r="H48" i="4"/>
  <c r="J48" i="4" s="1"/>
  <c r="J44" i="4"/>
  <c r="I108" i="4" l="1"/>
  <c r="K108" i="4" s="1"/>
</calcChain>
</file>

<file path=xl/sharedStrings.xml><?xml version="1.0" encoding="utf-8"?>
<sst xmlns="http://schemas.openxmlformats.org/spreadsheetml/2006/main" count="556" uniqueCount="400">
  <si>
    <t>VIN</t>
    <phoneticPr fontId="1" type="noConversion"/>
  </si>
  <si>
    <t>V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</si>
  <si>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</si>
  <si>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I_IN</t>
    <phoneticPr fontId="1" type="noConversion"/>
  </si>
  <si>
    <t>mA</t>
    <phoneticPr fontId="1" type="noConversion"/>
  </si>
  <si>
    <t>P_IN</t>
    <phoneticPr fontId="1" type="noConversion"/>
  </si>
  <si>
    <t>W</t>
    <phoneticPr fontId="1" type="noConversion"/>
  </si>
  <si>
    <t>V_R2</t>
    <phoneticPr fontId="1" type="noConversion"/>
  </si>
  <si>
    <t>1. DC48V review</t>
    <phoneticPr fontId="1" type="noConversion"/>
  </si>
  <si>
    <t>POWER PCB에서 12V range로 맞추고, CPU OP-amp input에서 5V range로 converting한다.</t>
    <phoneticPr fontId="1" type="noConversion"/>
  </si>
  <si>
    <t>이를 OP-amp output에서 3.3V range로 맞춘다.</t>
    <phoneticPr fontId="1" type="noConversion"/>
  </si>
  <si>
    <t>1) VDC_IN</t>
    <phoneticPr fontId="1" type="noConversion"/>
  </si>
  <si>
    <t>CPU PCB</t>
    <phoneticPr fontId="1" type="noConversion"/>
  </si>
  <si>
    <t>ADC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</si>
  <si>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</si>
  <si>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2) VDC_OUT</t>
    <phoneticPr fontId="1" type="noConversion"/>
  </si>
  <si>
    <t>CT1
Vout</t>
    <phoneticPr fontId="1" type="noConversion"/>
  </si>
  <si>
    <t>PWR_IS_CT</t>
    <phoneticPr fontId="1" type="noConversion"/>
  </si>
  <si>
    <t>OP-Amp Input</t>
    <phoneticPr fontId="1" type="noConversion"/>
  </si>
  <si>
    <t>PW_IS_AD</t>
    <phoneticPr fontId="1" type="noConversion"/>
  </si>
  <si>
    <t>R88</t>
    <phoneticPr fontId="1" type="noConversion"/>
  </si>
  <si>
    <t>R87</t>
    <phoneticPr fontId="1" type="noConversion"/>
  </si>
  <si>
    <t>R86</t>
    <phoneticPr fontId="1" type="noConversion"/>
  </si>
  <si>
    <t>FT50-43</t>
    <phoneticPr fontId="1" type="noConversion"/>
  </si>
  <si>
    <t>R3</t>
    <phoneticPr fontId="1" type="noConversion"/>
  </si>
  <si>
    <t>R92</t>
    <phoneticPr fontId="1" type="noConversion"/>
  </si>
  <si>
    <t>R89</t>
    <phoneticPr fontId="1" type="noConversion"/>
  </si>
  <si>
    <t>R4</t>
    <phoneticPr fontId="1" type="noConversion"/>
  </si>
  <si>
    <t>R91</t>
    <phoneticPr fontId="1" type="noConversion"/>
  </si>
  <si>
    <t>R90</t>
    <phoneticPr fontId="1" type="noConversion"/>
  </si>
  <si>
    <t>IN48V</t>
    <phoneticPr fontId="1" type="noConversion"/>
  </si>
  <si>
    <t>VDC_IN</t>
    <phoneticPr fontId="1" type="noConversion"/>
  </si>
  <si>
    <t>VDC_IN_AD</t>
    <phoneticPr fontId="1" type="noConversion"/>
  </si>
  <si>
    <t>OPAmp IN</t>
    <phoneticPr fontId="1" type="noConversion"/>
  </si>
  <si>
    <t>Power Block</t>
    <phoneticPr fontId="1" type="noConversion"/>
  </si>
  <si>
    <t>OPAMP Block</t>
    <phoneticPr fontId="1" type="noConversion"/>
  </si>
  <si>
    <t>Unit</t>
    <phoneticPr fontId="1" type="noConversion"/>
  </si>
  <si>
    <t>VDC</t>
    <phoneticPr fontId="1" type="noConversion"/>
  </si>
  <si>
    <t>Min</t>
    <phoneticPr fontId="1" type="noConversion"/>
  </si>
  <si>
    <t>Max</t>
    <phoneticPr fontId="1" type="noConversion"/>
  </si>
  <si>
    <t>VDC_OUT</t>
    <phoneticPr fontId="1" type="noConversion"/>
  </si>
  <si>
    <t>OUT48V</t>
    <phoneticPr fontId="1" type="noConversion"/>
  </si>
  <si>
    <t>VDC_OUT_AD</t>
    <phoneticPr fontId="1" type="noConversion"/>
  </si>
  <si>
    <t>4) FAN_PW</t>
    <phoneticPr fontId="1" type="noConversion"/>
  </si>
  <si>
    <t>FAN</t>
    <phoneticPr fontId="1" type="noConversion"/>
  </si>
  <si>
    <t>Current</t>
    <phoneticPr fontId="1" type="noConversion"/>
  </si>
  <si>
    <t>R34</t>
    <phoneticPr fontId="1" type="noConversion"/>
  </si>
  <si>
    <t xml:space="preserve">Under INPUT Voltage : </t>
    <phoneticPr fontId="1" type="noConversion"/>
  </si>
  <si>
    <t>Over INPUT Voltage : 56V 이상</t>
    <phoneticPr fontId="1" type="noConversion"/>
  </si>
  <si>
    <t>MODE</t>
    <phoneticPr fontId="1" type="noConversion"/>
  </si>
  <si>
    <t>Standby</t>
    <phoneticPr fontId="1" type="noConversion"/>
  </si>
  <si>
    <t>초기 Booting 상태</t>
    <phoneticPr fontId="1" type="noConversion"/>
  </si>
  <si>
    <t>READY</t>
    <phoneticPr fontId="1" type="noConversion"/>
  </si>
  <si>
    <t>RF 출력 상태</t>
    <phoneticPr fontId="1" type="noConversion"/>
  </si>
  <si>
    <t>PC와 RS-232 통신 Set-up</t>
    <phoneticPr fontId="1" type="noConversion"/>
  </si>
  <si>
    <t>Error 상태 Check 및 Report</t>
    <phoneticPr fontId="1" type="noConversion"/>
  </si>
  <si>
    <t>Error ALL PASS</t>
    <phoneticPr fontId="1" type="noConversion"/>
  </si>
  <si>
    <t>RF Cable detect error</t>
    <phoneticPr fontId="1" type="noConversion"/>
  </si>
  <si>
    <t>Case detect error</t>
    <phoneticPr fontId="1" type="noConversion"/>
  </si>
  <si>
    <t>RF cable 미연결 상태</t>
    <phoneticPr fontId="1" type="noConversion"/>
  </si>
  <si>
    <t>Case 미조립 상태</t>
    <phoneticPr fontId="1" type="noConversion"/>
  </si>
  <si>
    <t>PB12_LIMIT_SW_A : LOW - PASS, HIGH - FAIL</t>
    <phoneticPr fontId="1" type="noConversion"/>
  </si>
  <si>
    <t>PB13_LIMIT_SW_B : LOW - PASS, HIGH - FAIL</t>
    <phoneticPr fontId="1" type="noConversion"/>
  </si>
  <si>
    <t>AD9834 설정(RF signal)</t>
    <phoneticPr fontId="1" type="noConversion"/>
  </si>
  <si>
    <t>INPUT Under Voltage error</t>
    <phoneticPr fontId="1" type="noConversion"/>
  </si>
  <si>
    <t>INPUT Over Voltage error</t>
    <phoneticPr fontId="1" type="noConversion"/>
  </si>
  <si>
    <t>OUTPUT Over Voltage error</t>
    <phoneticPr fontId="1" type="noConversion"/>
  </si>
  <si>
    <t>OUT48V : 56V 이상
  CPU Power block 불량</t>
    <phoneticPr fontId="1" type="noConversion"/>
  </si>
  <si>
    <t>IN48V : 40V 이하
 SMPS 불량 및 +48V path 불량</t>
  </si>
  <si>
    <t>IN48V : 56V 이상
 SMPS 불량 및 +48V path 불량</t>
    <phoneticPr fontId="1" type="noConversion"/>
  </si>
  <si>
    <t>VDC_IN_AD : 2.54V 이상(ADC : 3148)</t>
    <phoneticPr fontId="1" type="noConversion"/>
  </si>
  <si>
    <t>VDC_IN_AD : 1.81V 이하(ADC : 2248)</t>
    <phoneticPr fontId="1" type="noConversion"/>
  </si>
  <si>
    <t>ERROR 조건</t>
    <phoneticPr fontId="1" type="noConversion"/>
  </si>
  <si>
    <t>Over Current error</t>
    <phoneticPr fontId="1" type="noConversion"/>
  </si>
  <si>
    <t>과전류 상태</t>
    <phoneticPr fontId="1" type="noConversion"/>
  </si>
  <si>
    <t>FAN abnormal operation error</t>
    <phoneticPr fontId="1" type="noConversion"/>
  </si>
  <si>
    <t>FAN Block</t>
    <phoneticPr fontId="1" type="noConversion"/>
  </si>
  <si>
    <t>OP-Amp OUT</t>
    <phoneticPr fontId="1" type="noConversion"/>
  </si>
  <si>
    <t>target Current : 0.6A 이상</t>
    <phoneticPr fontId="1" type="noConversion"/>
  </si>
  <si>
    <t>Limit Current : 0.3A 이하</t>
    <phoneticPr fontId="1" type="noConversion"/>
  </si>
  <si>
    <t>FAN_PW</t>
    <phoneticPr fontId="1" type="noConversion"/>
  </si>
  <si>
    <t>FAN 비정상 동작 상태</t>
    <phoneticPr fontId="1" type="noConversion"/>
  </si>
  <si>
    <t>RF Temperature Error</t>
    <phoneticPr fontId="1" type="noConversion"/>
  </si>
  <si>
    <r>
      <t>RF Transistor Over(65</t>
    </r>
    <r>
      <rPr>
        <sz val="11"/>
        <color theme="1"/>
        <rFont val="맑은 고딕"/>
        <family val="3"/>
        <charset val="129"/>
      </rPr>
      <t>℃</t>
    </r>
    <r>
      <rPr>
        <sz val="9.35"/>
        <color theme="1"/>
        <rFont val="맑은 고딕"/>
        <family val="3"/>
        <charset val="129"/>
      </rPr>
      <t>)</t>
    </r>
    <r>
      <rPr>
        <sz val="11"/>
        <color theme="1"/>
        <rFont val="맑은 고딕"/>
        <family val="2"/>
        <scheme val="minor"/>
      </rPr>
      <t xml:space="preserve"> temp 상태</t>
    </r>
    <phoneticPr fontId="1" type="noConversion"/>
  </si>
  <si>
    <t>1. Temp Sensor ADC review</t>
    <phoneticPr fontId="1" type="noConversion"/>
  </si>
  <si>
    <t>EC2F103A2-40113 Spec</t>
    <phoneticPr fontId="1" type="noConversion"/>
  </si>
  <si>
    <t>operating disable</t>
    <phoneticPr fontId="1" type="noConversion"/>
  </si>
  <si>
    <t>B contant</t>
    <phoneticPr fontId="1" type="noConversion"/>
  </si>
  <si>
    <t>K</t>
    <phoneticPr fontId="1" type="noConversion"/>
  </si>
  <si>
    <t>R25</t>
    <phoneticPr fontId="1" type="noConversion"/>
  </si>
  <si>
    <r>
      <t>K</t>
    </r>
    <r>
      <rPr>
        <b/>
        <sz val="11"/>
        <color theme="1"/>
        <rFont val="맑은 고딕"/>
        <family val="3"/>
        <charset val="129"/>
      </rPr>
      <t>Ω</t>
    </r>
    <phoneticPr fontId="1" type="noConversion"/>
  </si>
  <si>
    <t>Temp ADC calculation</t>
    <phoneticPr fontId="1" type="noConversion"/>
  </si>
  <si>
    <t>POWER PCB에서 RH_TEMP_OP output range는 5V 이하여야 한다.</t>
    <phoneticPr fontId="1" type="noConversion"/>
  </si>
  <si>
    <t>CPU PCB에서 RH_TEMP_OP를 3.3V Range로 converting한다.</t>
    <phoneticPr fontId="1" type="noConversion"/>
  </si>
  <si>
    <t>MCU PCB</t>
    <phoneticPr fontId="1" type="noConversion"/>
  </si>
  <si>
    <t>R26</t>
    <phoneticPr fontId="1" type="noConversion"/>
  </si>
  <si>
    <t>R29</t>
    <phoneticPr fontId="1" type="noConversion"/>
  </si>
  <si>
    <t>R27</t>
    <phoneticPr fontId="1" type="noConversion"/>
  </si>
  <si>
    <t>Temp</t>
    <phoneticPr fontId="1" type="noConversion"/>
  </si>
  <si>
    <t>R_therm</t>
    <phoneticPr fontId="1" type="noConversion"/>
  </si>
  <si>
    <t>U1A_IN</t>
    <phoneticPr fontId="1" type="noConversion"/>
  </si>
  <si>
    <t>FET_TEMP</t>
    <phoneticPr fontId="1" type="noConversion"/>
  </si>
  <si>
    <t>OPAmp_IN</t>
    <phoneticPr fontId="1" type="noConversion"/>
  </si>
  <si>
    <t>RH_TEMP_AD</t>
    <phoneticPr fontId="1" type="noConversion"/>
  </si>
  <si>
    <t>Limit Temperature : 75℃ 이상</t>
    <phoneticPr fontId="1" type="noConversion"/>
  </si>
  <si>
    <t>FET_T_AD : 1.94V 이상(ADC : 2412)</t>
    <phoneticPr fontId="1" type="noConversion"/>
  </si>
  <si>
    <t>Forward Power monitor</t>
    <phoneticPr fontId="1" type="noConversion"/>
  </si>
  <si>
    <t>Reflected Power monitor</t>
    <phoneticPr fontId="1" type="noConversion"/>
  </si>
  <si>
    <t>Power Monitor에만 사용</t>
    <phoneticPr fontId="1" type="noConversion"/>
  </si>
  <si>
    <t>FW_CT_AD ADC display</t>
    <phoneticPr fontId="1" type="noConversion"/>
  </si>
  <si>
    <t>RV_CT_AD ADC display</t>
    <phoneticPr fontId="1" type="noConversion"/>
  </si>
  <si>
    <t>추후 ADC value를 실제 Power 값으로 변환해서 LCD display 예정</t>
    <phoneticPr fontId="1" type="noConversion"/>
  </si>
  <si>
    <t>No</t>
    <phoneticPr fontId="1" type="noConversion"/>
  </si>
  <si>
    <t>COMMENT</t>
    <phoneticPr fontId="1" type="noConversion"/>
  </si>
  <si>
    <t>Display</t>
    <phoneticPr fontId="1" type="noConversion"/>
  </si>
  <si>
    <t>FAN operation</t>
    <phoneticPr fontId="1" type="noConversion"/>
  </si>
  <si>
    <t>TIMER Operation</t>
    <phoneticPr fontId="1" type="noConversion"/>
  </si>
  <si>
    <t>PA6_FAN_PWM</t>
  </si>
  <si>
    <t>25KHz</t>
    <phoneticPr fontId="1" type="noConversion"/>
  </si>
  <si>
    <t>TIMER</t>
    <phoneticPr fontId="1" type="noConversion"/>
  </si>
  <si>
    <t>Frequency</t>
    <phoneticPr fontId="1" type="noConversion"/>
  </si>
  <si>
    <t>Duty</t>
    <phoneticPr fontId="1" type="noConversion"/>
  </si>
  <si>
    <t>50KHz</t>
    <phoneticPr fontId="1" type="noConversion"/>
  </si>
  <si>
    <t>LCD communication Error</t>
    <phoneticPr fontId="1" type="noConversion"/>
  </si>
  <si>
    <t>LCD PC와의 통신 상태</t>
    <phoneticPr fontId="1" type="noConversion"/>
  </si>
  <si>
    <t>LCD PC에서 MCU와의 통신 check</t>
    <phoneticPr fontId="1" type="noConversion"/>
  </si>
  <si>
    <t>COM_LED</t>
    <phoneticPr fontId="1" type="noConversion"/>
  </si>
  <si>
    <t>WDT_LED</t>
  </si>
  <si>
    <t>PLA_ON_LED</t>
  </si>
  <si>
    <t>LCD 통신 상태 표시</t>
    <phoneticPr fontId="1" type="noConversion"/>
  </si>
  <si>
    <t>MCU watch dog LED</t>
    <phoneticPr fontId="1" type="noConversion"/>
  </si>
  <si>
    <t>RF On 상태 LED</t>
    <phoneticPr fontId="1" type="noConversion"/>
  </si>
  <si>
    <t>통신 중 LED toggle</t>
    <phoneticPr fontId="1" type="noConversion"/>
  </si>
  <si>
    <t>MCU 정상 동작중 LED toggle</t>
    <phoneticPr fontId="1" type="noConversion"/>
  </si>
  <si>
    <t>RF ON시 LED On 상태 유지</t>
    <phoneticPr fontId="1" type="noConversion"/>
  </si>
  <si>
    <t>GPIO</t>
    <phoneticPr fontId="1" type="noConversion"/>
  </si>
  <si>
    <t>Function</t>
    <phoneticPr fontId="1" type="noConversion"/>
  </si>
  <si>
    <t>동작</t>
    <phoneticPr fontId="1" type="noConversion"/>
  </si>
  <si>
    <t>PC7_PWR_ENA</t>
    <phoneticPr fontId="1" type="noConversion"/>
  </si>
  <si>
    <t>RF PCB의 Bias control</t>
    <phoneticPr fontId="1" type="noConversion"/>
  </si>
  <si>
    <t>RF 48V 전원 control</t>
    <phoneticPr fontId="1" type="noConversion"/>
  </si>
  <si>
    <t>PC8_PRE_AMP_ENA</t>
    <phoneticPr fontId="1" type="noConversion"/>
  </si>
  <si>
    <t>PB6_BIAS_ON</t>
    <phoneticPr fontId="1" type="noConversion"/>
  </si>
  <si>
    <t>5V Driver사용 GPIO control</t>
    <phoneticPr fontId="1" type="noConversion"/>
  </si>
  <si>
    <t>PB7_GPIO_ON</t>
    <phoneticPr fontId="1" type="noConversion"/>
  </si>
  <si>
    <t>Default : PB7_GPIO_ON = LOW
GPIO 설정 완료 후 : PB7_GPIO_ON = HIGH</t>
    <phoneticPr fontId="1" type="noConversion"/>
  </si>
  <si>
    <t>GPIO Operation</t>
    <phoneticPr fontId="1" type="noConversion"/>
  </si>
  <si>
    <t>OUTPUT Over Voltage error check</t>
    <phoneticPr fontId="1" type="noConversion"/>
  </si>
  <si>
    <t>Over Current error check</t>
    <phoneticPr fontId="1" type="noConversion"/>
  </si>
  <si>
    <t>Description</t>
    <phoneticPr fontId="1" type="noConversion"/>
  </si>
  <si>
    <t>Operation Mode</t>
    <phoneticPr fontId="1" type="noConversion"/>
  </si>
  <si>
    <t>VCC</t>
    <phoneticPr fontId="1" type="noConversion"/>
  </si>
  <si>
    <t>V</t>
    <phoneticPr fontId="1" type="noConversion"/>
  </si>
  <si>
    <t>POWER</t>
    <phoneticPr fontId="1" type="noConversion"/>
  </si>
  <si>
    <t>W</t>
    <phoneticPr fontId="1" type="noConversion"/>
  </si>
  <si>
    <t>ICC</t>
    <phoneticPr fontId="1" type="noConversion"/>
  </si>
  <si>
    <t>A</t>
    <phoneticPr fontId="1" type="noConversion"/>
  </si>
  <si>
    <t>Iout</t>
    <phoneticPr fontId="1" type="noConversion"/>
  </si>
  <si>
    <t>PP1S10-12</t>
    <phoneticPr fontId="1" type="noConversion"/>
  </si>
  <si>
    <t xml:space="preserve"> Vout</t>
    <phoneticPr fontId="1" type="noConversion"/>
  </si>
  <si>
    <t>Vout를 전류에 대해 linear하다고 가정하고 계산</t>
    <phoneticPr fontId="1" type="noConversion"/>
  </si>
  <si>
    <t>FAN_PW_AD : 0.83V 이하(ADC : 1029)</t>
    <phoneticPr fontId="1" type="noConversion"/>
  </si>
  <si>
    <t>PWR</t>
    <phoneticPr fontId="1" type="noConversion"/>
  </si>
  <si>
    <t>Vin</t>
    <phoneticPr fontId="1" type="noConversion"/>
  </si>
  <si>
    <t>Test</t>
    <phoneticPr fontId="1" type="noConversion"/>
  </si>
  <si>
    <t>Hidden menu에 모두 display</t>
    <phoneticPr fontId="1" type="noConversion"/>
  </si>
  <si>
    <t>Hidden menu</t>
    <phoneticPr fontId="1" type="noConversion"/>
  </si>
  <si>
    <t>Hidden menu 상태</t>
    <phoneticPr fontId="1" type="noConversion"/>
  </si>
  <si>
    <t>Error or Monitor Item</t>
    <phoneticPr fontId="1" type="noConversion"/>
  </si>
  <si>
    <t>EEPROM 동작</t>
    <phoneticPr fontId="1" type="noConversion"/>
  </si>
  <si>
    <t>I2C1으로 통신</t>
    <phoneticPr fontId="1" type="noConversion"/>
  </si>
  <si>
    <t>Write protection enable : EEPROM에 data write시에만 EPROM_WP Pin을 Low로 설정. 보통은 High 유지</t>
    <phoneticPr fontId="1" type="noConversion"/>
  </si>
  <si>
    <t>PC6_PW_PWM 설정치 저장 : Test mode에서 출력 Power에 맞는 Timer의 duty value를 저장함</t>
    <phoneticPr fontId="1" type="noConversion"/>
  </si>
  <si>
    <t>48V SMPS 40V 이하일 경우</t>
    <phoneticPr fontId="1" type="noConversion"/>
  </si>
  <si>
    <t>48V SMPS 56V 이상일 경우</t>
    <phoneticPr fontId="1" type="noConversion"/>
  </si>
  <si>
    <t>Over OUTPUT Voltage : 48V 이상</t>
    <phoneticPr fontId="1" type="noConversion"/>
  </si>
  <si>
    <t>VDC_OUT_AD : 2.17V 이상(ADC : 2698)</t>
    <phoneticPr fontId="1" type="noConversion"/>
  </si>
  <si>
    <t>Buck 출력 48V 이상일 경우(추후 80%로 제한 예정)</t>
    <phoneticPr fontId="1" type="noConversion"/>
  </si>
  <si>
    <t>3) PW_IS_AD</t>
    <phoneticPr fontId="1" type="noConversion"/>
  </si>
  <si>
    <t>PP1S20-12</t>
    <phoneticPr fontId="1" type="noConversion"/>
  </si>
  <si>
    <t>Vout = 4V at 20A</t>
    <phoneticPr fontId="1" type="noConversion"/>
  </si>
  <si>
    <t>CT target : 1.51V ( 10A )</t>
    <phoneticPr fontId="1" type="noConversion"/>
  </si>
  <si>
    <t>CT Limit : 1.81V ( 12A )</t>
    <phoneticPr fontId="1" type="noConversion"/>
  </si>
  <si>
    <t>PW_IS_AD : 1.81V 이상(ADC : 2246)</t>
    <phoneticPr fontId="1" type="noConversion"/>
  </si>
  <si>
    <t>Test 후 optimize 예정</t>
    <phoneticPr fontId="1" type="noConversion"/>
  </si>
  <si>
    <t>R28</t>
    <phoneticPr fontId="1" type="noConversion"/>
  </si>
  <si>
    <t>R32</t>
    <phoneticPr fontId="1" type="noConversion"/>
  </si>
  <si>
    <t>R31</t>
    <phoneticPr fontId="1" type="noConversion"/>
  </si>
  <si>
    <t>R30</t>
    <phoneticPr fontId="1" type="noConversion"/>
  </si>
  <si>
    <t>R85</t>
    <phoneticPr fontId="1" type="noConversion"/>
  </si>
  <si>
    <t>R36</t>
    <phoneticPr fontId="1" type="noConversion"/>
  </si>
  <si>
    <t>R35</t>
    <phoneticPr fontId="1" type="noConversion"/>
  </si>
  <si>
    <t>R33</t>
    <phoneticPr fontId="1" type="noConversion"/>
  </si>
  <si>
    <t>Current[A]</t>
    <phoneticPr fontId="1" type="noConversion"/>
  </si>
  <si>
    <t>Vout[V]</t>
    <phoneticPr fontId="1" type="noConversion"/>
  </si>
  <si>
    <t>R77</t>
    <phoneticPr fontId="1" type="noConversion"/>
  </si>
  <si>
    <t>R80</t>
    <phoneticPr fontId="1" type="noConversion"/>
  </si>
  <si>
    <t>R81</t>
    <phoneticPr fontId="1" type="noConversion"/>
  </si>
  <si>
    <t>R79</t>
    <phoneticPr fontId="1" type="noConversion"/>
  </si>
  <si>
    <t>R78</t>
    <phoneticPr fontId="1" type="noConversion"/>
  </si>
  <si>
    <t>R40</t>
    <phoneticPr fontId="1" type="noConversion"/>
  </si>
  <si>
    <t>R39</t>
    <phoneticPr fontId="1" type="noConversion"/>
  </si>
  <si>
    <t>R38</t>
    <phoneticPr fontId="1" type="noConversion"/>
  </si>
  <si>
    <t>R37</t>
    <phoneticPr fontId="1" type="noConversion"/>
  </si>
  <si>
    <t>5) FW_CT_AD</t>
    <phoneticPr fontId="1" type="noConversion"/>
  </si>
  <si>
    <t>R44</t>
    <phoneticPr fontId="1" type="noConversion"/>
  </si>
  <si>
    <t>R43</t>
    <phoneticPr fontId="1" type="noConversion"/>
  </si>
  <si>
    <t>R42</t>
    <phoneticPr fontId="1" type="noConversion"/>
  </si>
  <si>
    <t>R41</t>
    <phoneticPr fontId="1" type="noConversion"/>
  </si>
  <si>
    <t>6) FW_CT_AD</t>
    <phoneticPr fontId="1" type="noConversion"/>
  </si>
  <si>
    <t>R48</t>
    <phoneticPr fontId="1" type="noConversion"/>
  </si>
  <si>
    <t>R47</t>
    <phoneticPr fontId="1" type="noConversion"/>
  </si>
  <si>
    <t>R46</t>
    <phoneticPr fontId="1" type="noConversion"/>
  </si>
  <si>
    <t>R45</t>
    <phoneticPr fontId="1" type="noConversion"/>
  </si>
  <si>
    <t>RF</t>
    <phoneticPr fontId="1" type="noConversion"/>
  </si>
  <si>
    <t>COUPLER PCB</t>
    <phoneticPr fontId="1" type="noConversion"/>
  </si>
  <si>
    <t>R50</t>
    <phoneticPr fontId="1" type="noConversion"/>
  </si>
  <si>
    <t>R49</t>
    <phoneticPr fontId="1" type="noConversion"/>
  </si>
  <si>
    <t>R52</t>
    <phoneticPr fontId="1" type="noConversion"/>
  </si>
  <si>
    <t>R51</t>
    <phoneticPr fontId="1" type="noConversion"/>
  </si>
  <si>
    <t>R1</t>
    <phoneticPr fontId="1" type="noConversion"/>
  </si>
  <si>
    <t>R2</t>
    <phoneticPr fontId="1" type="noConversion"/>
  </si>
  <si>
    <t>ADC</t>
    <phoneticPr fontId="1" type="noConversion"/>
  </si>
  <si>
    <t>I/O</t>
    <phoneticPr fontId="1" type="noConversion"/>
  </si>
  <si>
    <t>Function</t>
    <phoneticPr fontId="1" type="noConversion"/>
  </si>
  <si>
    <t>GPIO</t>
    <phoneticPr fontId="1" type="noConversion"/>
  </si>
  <si>
    <t>Off-page</t>
    <phoneticPr fontId="1" type="noConversion"/>
  </si>
  <si>
    <t>TTa</t>
    <phoneticPr fontId="1" type="noConversion"/>
  </si>
  <si>
    <t>PC0</t>
    <phoneticPr fontId="1" type="noConversion"/>
  </si>
  <si>
    <t>ADC_IN10</t>
    <phoneticPr fontId="1" type="noConversion"/>
  </si>
  <si>
    <t>No-PULL</t>
    <phoneticPr fontId="7" type="noConversion"/>
  </si>
  <si>
    <t>VDC_IN_AD</t>
    <phoneticPr fontId="1" type="noConversion"/>
  </si>
  <si>
    <t>+48 input Voltage monitor</t>
    <phoneticPr fontId="1" type="noConversion"/>
  </si>
  <si>
    <t>Under INPUT Voltage : 40V 이하
Over INPUT Voltage : 56V 이상</t>
    <phoneticPr fontId="1" type="noConversion"/>
  </si>
  <si>
    <t>TTa</t>
    <phoneticPr fontId="1" type="noConversion"/>
  </si>
  <si>
    <t>PC1</t>
    <phoneticPr fontId="1" type="noConversion"/>
  </si>
  <si>
    <t>ADC_IN11</t>
    <phoneticPr fontId="1" type="noConversion"/>
  </si>
  <si>
    <t>VDC_OUT_AD</t>
    <phoneticPr fontId="1" type="noConversion"/>
  </si>
  <si>
    <t>Over OUTPUT Voltage : 48V 이상</t>
    <phoneticPr fontId="1" type="noConversion"/>
  </si>
  <si>
    <t>TTa</t>
    <phoneticPr fontId="1" type="noConversion"/>
  </si>
  <si>
    <t>PC2</t>
  </si>
  <si>
    <t>ADC_IN12</t>
    <phoneticPr fontId="1" type="noConversion"/>
  </si>
  <si>
    <t>No-PULL</t>
    <phoneticPr fontId="7" type="noConversion"/>
  </si>
  <si>
    <t>PW_IS_AD</t>
    <phoneticPr fontId="1" type="noConversion"/>
  </si>
  <si>
    <t>PW_IS_AD : 1.81V 이상(ADC : 2246)</t>
    <phoneticPr fontId="1" type="noConversion"/>
  </si>
  <si>
    <t>PC3</t>
  </si>
  <si>
    <t>ADC_IN13</t>
    <phoneticPr fontId="1" type="noConversion"/>
  </si>
  <si>
    <t>FAN_PW_AD</t>
    <phoneticPr fontId="1" type="noConversion"/>
  </si>
  <si>
    <t>FAN_PW_AD : 0.83V 이하(ADC : 1029)</t>
    <phoneticPr fontId="1" type="noConversion"/>
  </si>
  <si>
    <t>PA0</t>
    <phoneticPr fontId="1" type="noConversion"/>
  </si>
  <si>
    <t>ADC_IN0</t>
    <phoneticPr fontId="1" type="noConversion"/>
  </si>
  <si>
    <t>RV_CT_AD</t>
    <phoneticPr fontId="1" type="noConversion"/>
  </si>
  <si>
    <t>Reflected Power monitor</t>
    <phoneticPr fontId="1" type="noConversion"/>
  </si>
  <si>
    <t>PA1</t>
    <phoneticPr fontId="1" type="noConversion"/>
  </si>
  <si>
    <t>ADC_IN1</t>
    <phoneticPr fontId="1" type="noConversion"/>
  </si>
  <si>
    <t>FW_CT_AD</t>
    <phoneticPr fontId="1" type="noConversion"/>
  </si>
  <si>
    <t>Forward Power monitor</t>
    <phoneticPr fontId="1" type="noConversion"/>
  </si>
  <si>
    <t>PA2</t>
  </si>
  <si>
    <t>ADC_IN2</t>
    <phoneticPr fontId="1" type="noConversion"/>
  </si>
  <si>
    <t>FET_T_AD</t>
    <phoneticPr fontId="1" type="noConversion"/>
  </si>
  <si>
    <t>RF Temperature</t>
  </si>
  <si>
    <t>RF Transistor Over(65℃) temp 상태</t>
    <phoneticPr fontId="1" type="noConversion"/>
  </si>
  <si>
    <t>PA6</t>
  </si>
  <si>
    <t>TIM16_CH1</t>
    <phoneticPr fontId="1" type="noConversion"/>
  </si>
  <si>
    <t>PULL-DOWN</t>
    <phoneticPr fontId="7" type="noConversion"/>
  </si>
  <si>
    <t>PA6_FAN_PWM</t>
    <phoneticPr fontId="1" type="noConversion"/>
  </si>
  <si>
    <t>FAN 속도 제어(25KHz)</t>
    <phoneticPr fontId="1" type="noConversion"/>
  </si>
  <si>
    <t>Buck, RF FET 냉각</t>
    <phoneticPr fontId="1" type="noConversion"/>
  </si>
  <si>
    <t>PB0</t>
    <phoneticPr fontId="1" type="noConversion"/>
  </si>
  <si>
    <t>GPIO_OUT</t>
    <phoneticPr fontId="1" type="noConversion"/>
  </si>
  <si>
    <t>DDS_SLEEP</t>
    <phoneticPr fontId="1" type="noConversion"/>
  </si>
  <si>
    <t>HIGH : Power Down</t>
    <phoneticPr fontId="1" type="noConversion"/>
  </si>
  <si>
    <t>DDS control</t>
    <phoneticPr fontId="1" type="noConversion"/>
  </si>
  <si>
    <t>PB1</t>
    <phoneticPr fontId="1" type="noConversion"/>
  </si>
  <si>
    <t>DDS_RESET</t>
    <phoneticPr fontId="1" type="noConversion"/>
  </si>
  <si>
    <t>HIGH : Reset</t>
    <phoneticPr fontId="1" type="noConversion"/>
  </si>
  <si>
    <t>FT</t>
    <phoneticPr fontId="1" type="noConversion"/>
  </si>
  <si>
    <t>PB2</t>
  </si>
  <si>
    <t>PULL-UP</t>
    <phoneticPr fontId="7" type="noConversion"/>
  </si>
  <si>
    <t>DDS_FSYNC</t>
    <phoneticPr fontId="1" type="noConversion"/>
  </si>
  <si>
    <t>Low Active</t>
    <phoneticPr fontId="1" type="noConversion"/>
  </si>
  <si>
    <t>PB10</t>
  </si>
  <si>
    <t>I2C2_SCL</t>
    <phoneticPr fontId="1" type="noConversion"/>
  </si>
  <si>
    <t>DDS_CLK</t>
    <phoneticPr fontId="1" type="noConversion"/>
  </si>
  <si>
    <t>PB11</t>
  </si>
  <si>
    <t>I2C2_SDA</t>
    <phoneticPr fontId="1" type="noConversion"/>
  </si>
  <si>
    <t>DDS_DATA</t>
    <phoneticPr fontId="1" type="noConversion"/>
  </si>
  <si>
    <t>PB12</t>
  </si>
  <si>
    <t>GPIO_EXTI12</t>
    <phoneticPr fontId="1" type="noConversion"/>
  </si>
  <si>
    <t>PB12_LIMIT_SW_A</t>
    <phoneticPr fontId="1" type="noConversion"/>
  </si>
  <si>
    <t>RF Cable detect error</t>
    <phoneticPr fontId="1" type="noConversion"/>
  </si>
  <si>
    <t>FTf</t>
    <phoneticPr fontId="1" type="noConversion"/>
  </si>
  <si>
    <t>PB13</t>
  </si>
  <si>
    <t>GPIO_EXTI13</t>
    <phoneticPr fontId="1" type="noConversion"/>
  </si>
  <si>
    <t>PB13_LIMIT_SW_B</t>
    <phoneticPr fontId="1" type="noConversion"/>
  </si>
  <si>
    <t>Case detect error</t>
    <phoneticPr fontId="1" type="noConversion"/>
  </si>
  <si>
    <t>PB14</t>
  </si>
  <si>
    <t>GPIO_IN</t>
    <phoneticPr fontId="1" type="noConversion"/>
  </si>
  <si>
    <t>JP_BIAS</t>
    <phoneticPr fontId="1" type="noConversion"/>
  </si>
  <si>
    <t>Not used</t>
    <phoneticPr fontId="1" type="noConversion"/>
  </si>
  <si>
    <t>PC6</t>
  </si>
  <si>
    <t>TIM3_CH1</t>
    <phoneticPr fontId="1" type="noConversion"/>
  </si>
  <si>
    <t>PC6_PW_PWM</t>
    <phoneticPr fontId="1" type="noConversion"/>
  </si>
  <si>
    <t>50KHz</t>
  </si>
  <si>
    <t>Buck Vout control</t>
    <phoneticPr fontId="1" type="noConversion"/>
  </si>
  <si>
    <t>PC7</t>
  </si>
  <si>
    <t>PC7_PWR_ENA</t>
    <phoneticPr fontId="1" type="noConversion"/>
  </si>
  <si>
    <t>RF 48V 전원 control</t>
  </si>
  <si>
    <t>PC6_PW_PWM Path On/Off control</t>
    <phoneticPr fontId="1" type="noConversion"/>
  </si>
  <si>
    <t>PC8</t>
  </si>
  <si>
    <t>PC8_PRE_AMP_ENA</t>
    <phoneticPr fontId="1" type="noConversion"/>
  </si>
  <si>
    <t>RF PCB의 Bias control</t>
  </si>
  <si>
    <t>PWR PCB의 RF pre-amp On/Off control</t>
    <phoneticPr fontId="1" type="noConversion"/>
  </si>
  <si>
    <t>PA9</t>
  </si>
  <si>
    <t>USART1_TX</t>
  </si>
  <si>
    <t>n/a</t>
    <phoneticPr fontId="1" type="noConversion"/>
  </si>
  <si>
    <t>LCD와 통신</t>
    <phoneticPr fontId="1" type="noConversion"/>
  </si>
  <si>
    <t>LCD와 RS-232 통신</t>
    <phoneticPr fontId="1" type="noConversion"/>
  </si>
  <si>
    <t>PA10</t>
  </si>
  <si>
    <t>USART1_RX</t>
  </si>
  <si>
    <t>PD2</t>
    <phoneticPr fontId="1" type="noConversion"/>
  </si>
  <si>
    <t>PD2_GPIO_ON</t>
    <phoneticPr fontId="1" type="noConversion"/>
  </si>
  <si>
    <t>GPIO Drive IC On/Off control</t>
    <phoneticPr fontId="1" type="noConversion"/>
  </si>
  <si>
    <t>PB3</t>
  </si>
  <si>
    <t>COM_LED</t>
    <phoneticPr fontId="1" type="noConversion"/>
  </si>
  <si>
    <t>LCD 통신 상태 표시</t>
    <phoneticPr fontId="1" type="noConversion"/>
  </si>
  <si>
    <t>PB4</t>
  </si>
  <si>
    <t>WDT_LED</t>
    <phoneticPr fontId="1" type="noConversion"/>
  </si>
  <si>
    <t>CPU watch-dog 상태 표시</t>
    <phoneticPr fontId="1" type="noConversion"/>
  </si>
  <si>
    <t>PB5</t>
  </si>
  <si>
    <t>EPROM_WP</t>
    <phoneticPr fontId="1" type="noConversion"/>
  </si>
  <si>
    <t>EEPROM write protection</t>
    <phoneticPr fontId="1" type="noConversion"/>
  </si>
  <si>
    <t>PB6</t>
  </si>
  <si>
    <t>PB6_BIAS_ON</t>
    <phoneticPr fontId="1" type="noConversion"/>
  </si>
  <si>
    <t>HIGH Active</t>
    <phoneticPr fontId="1" type="noConversion"/>
  </si>
  <si>
    <t>RF FET bias +9V On/Off control</t>
    <phoneticPr fontId="1" type="noConversion"/>
  </si>
  <si>
    <t>PB7</t>
  </si>
  <si>
    <t>I2C1_SDA</t>
    <phoneticPr fontId="1" type="noConversion"/>
  </si>
  <si>
    <t>EEPROM I2C 통신</t>
    <phoneticPr fontId="1" type="noConversion"/>
  </si>
  <si>
    <t>PB8</t>
  </si>
  <si>
    <t>I2C1_SCL</t>
    <phoneticPr fontId="1" type="noConversion"/>
  </si>
  <si>
    <t>I2C1_SCL</t>
    <phoneticPr fontId="1" type="noConversion"/>
  </si>
  <si>
    <t>PB9</t>
  </si>
  <si>
    <t>RF ON 상태 LED</t>
    <phoneticPr fontId="1" type="noConversion"/>
  </si>
  <si>
    <t>Buck output Voltage monitor</t>
    <phoneticPr fontId="1" type="noConversion"/>
  </si>
  <si>
    <t>과전류 상태 monitor</t>
    <phoneticPr fontId="1" type="noConversion"/>
  </si>
  <si>
    <t>FAN 동작 상태 monitor</t>
    <phoneticPr fontId="1" type="noConversion"/>
  </si>
  <si>
    <t>Description</t>
    <phoneticPr fontId="1" type="noConversion"/>
  </si>
  <si>
    <t>No</t>
    <phoneticPr fontId="1" type="noConversion"/>
  </si>
  <si>
    <t>Name</t>
    <phoneticPr fontId="1" type="noConversion"/>
  </si>
  <si>
    <t>PWM 설정</t>
    <phoneticPr fontId="1" type="noConversion"/>
  </si>
  <si>
    <t>LCD Menu</t>
    <phoneticPr fontId="1" type="noConversion"/>
  </si>
  <si>
    <t>PC6_PW_PWM</t>
    <phoneticPr fontId="1" type="noConversion"/>
  </si>
  <si>
    <t>PWM Duty를 %로 설정 가능하도록 지원</t>
    <phoneticPr fontId="1" type="noConversion"/>
  </si>
  <si>
    <t>설정치까지 1%씩 or Counter value를 2씩 순차적으로 상승해야 함</t>
    <phoneticPr fontId="1" type="noConversion"/>
  </si>
  <si>
    <t>DDS On Time</t>
  </si>
  <si>
    <t>RF On Time</t>
    <phoneticPr fontId="1" type="noConversion"/>
  </si>
  <si>
    <t>msec 단위로 RF On time 설정 가능하도록 지원</t>
    <phoneticPr fontId="1" type="noConversion"/>
  </si>
  <si>
    <t>START</t>
    <phoneticPr fontId="1" type="noConversion"/>
  </si>
  <si>
    <t>START mode에서 RF가 항상 On되는 것이 아니라 설정에 맞춰 On/Off time이 조정됨</t>
    <phoneticPr fontId="1" type="noConversion"/>
  </si>
  <si>
    <t>DDS Off Time</t>
    <phoneticPr fontId="1" type="noConversion"/>
  </si>
  <si>
    <t>RF Off Time</t>
    <phoneticPr fontId="1" type="noConversion"/>
  </si>
  <si>
    <t>msec 단위로 RF Off time 설정 가능하도록 지원</t>
    <phoneticPr fontId="1" type="noConversion"/>
  </si>
  <si>
    <t>RF ON/OFF 버튼</t>
    <phoneticPr fontId="1" type="noConversion"/>
  </si>
  <si>
    <t>Continuous : 설정된 RF On/Off time에 맞춰 연속적으로 출력</t>
    <phoneticPr fontId="1" type="noConversion"/>
  </si>
  <si>
    <t>Single : 설정된 RF On/Off time에 맞춰 1회 출력</t>
    <phoneticPr fontId="1" type="noConversion"/>
  </si>
  <si>
    <t>PC6_PW_PWM 조정</t>
    <phoneticPr fontId="1" type="noConversion"/>
  </si>
  <si>
    <t>READY : 기본 상태</t>
    <phoneticPr fontId="1" type="noConversion"/>
  </si>
  <si>
    <t>Run mode 상태가 single인 경우, 1회 출력 후 Ready로 원복</t>
    <phoneticPr fontId="1" type="noConversion"/>
  </si>
  <si>
    <t>Error 및 Monitor Item list</t>
    <phoneticPr fontId="1" type="noConversion"/>
  </si>
  <si>
    <t>Display 항목</t>
    <phoneticPr fontId="1" type="noConversion"/>
  </si>
  <si>
    <t>Error 및 Monitor Item list에 있는 항목들에 대한 Data 값 display</t>
    <phoneticPr fontId="1" type="noConversion"/>
  </si>
  <si>
    <t>"FET TEMP" sheet 참조하여 온도로 표시</t>
    <phoneticPr fontId="1" type="noConversion"/>
  </si>
  <si>
    <t>Default, RF OFF : PC7_PWR_ENA = LOW
RF ON : PC7_PWR_ENA = HIGH
PC6_PW_PWM와 동기 / PC7_PWR_ENA가 먼저 ON
RF On time과 동기</t>
    <phoneticPr fontId="1" type="noConversion"/>
  </si>
  <si>
    <t>Default, RF OFF : PC8_PRE_AMP_ENA = LOW
RF ON : PC8_PRE_AMP_ENA = HIGH
RF On time과 동기</t>
    <phoneticPr fontId="1" type="noConversion"/>
  </si>
  <si>
    <t>Default, RF OFF : PB6_BIAS_ON = LOW
RF ON : PB6_BIAS_ON = HIGH
RF On time과 동기</t>
    <phoneticPr fontId="1" type="noConversion"/>
  </si>
  <si>
    <t>On/Off time에 맞춰 DDS RF ON/OFF 동작</t>
    <phoneticPr fontId="1" type="noConversion"/>
  </si>
  <si>
    <t>Repeat mode 선택</t>
    <phoneticPr fontId="1" type="noConversion"/>
  </si>
  <si>
    <t>입력 방법은 입력칸 선택시 화면에 Key PAD가 활성화 되거나 +/- 버튼을 이용하여 숫자 입력 가능하도록 지원</t>
    <phoneticPr fontId="1" type="noConversion"/>
  </si>
  <si>
    <t>START : READY 상태에서 한번 클릭하면, Run mode에 맞춰 RF 출력, 
다시 클릭시 RF off되며 READY로 원복</t>
    <phoneticPr fontId="1" type="noConversion"/>
  </si>
  <si>
    <t>둘중에 하나만 선택되도록 지원</t>
    <phoneticPr fontId="1" type="noConversion"/>
  </si>
  <si>
    <t>설정값에 따라 조정 : %로 표시
targer value까지 Counter value를 2씩 순차적으로 상승해야 함
RF On time과 동기</t>
    <phoneticPr fontId="1" type="noConversion"/>
  </si>
  <si>
    <t>OD</t>
    <phoneticPr fontId="1" type="noConversion"/>
  </si>
  <si>
    <t>Ht</t>
    <phoneticPr fontId="1" type="noConversion"/>
  </si>
  <si>
    <t>ID</t>
    <phoneticPr fontId="1" type="noConversion"/>
  </si>
  <si>
    <t>AL</t>
    <phoneticPr fontId="1" type="noConversion"/>
  </si>
  <si>
    <t>Turn</t>
    <phoneticPr fontId="1" type="noConversion"/>
  </si>
  <si>
    <t>L[uH]</t>
    <phoneticPr fontId="1" type="noConversion"/>
  </si>
  <si>
    <t>Z[Ohm]</t>
    <phoneticPr fontId="1" type="noConversion"/>
  </si>
  <si>
    <t>T106-6</t>
    <phoneticPr fontId="1" type="noConversion"/>
  </si>
  <si>
    <t>T106-2</t>
    <phoneticPr fontId="1" type="noConversion"/>
  </si>
  <si>
    <t>FT82-43</t>
    <phoneticPr fontId="1" type="noConversion"/>
  </si>
  <si>
    <t>T50-6</t>
    <phoneticPr fontId="1" type="noConversion"/>
  </si>
  <si>
    <t>Freq</t>
    <phoneticPr fontId="1" type="noConversion"/>
  </si>
  <si>
    <t>250KHz ~ 10MHz</t>
    <phoneticPr fontId="1" type="noConversion"/>
  </si>
  <si>
    <t>3MHz ~ 40MHz</t>
    <phoneticPr fontId="1" type="noConversion"/>
  </si>
  <si>
    <t>5~500MHz</t>
    <phoneticPr fontId="1" type="noConversion"/>
  </si>
  <si>
    <t>FT140-43</t>
    <phoneticPr fontId="1" type="noConversion"/>
  </si>
  <si>
    <t>air core coil</t>
    <phoneticPr fontId="1" type="noConversion"/>
  </si>
  <si>
    <t>https://www.w6pql.com/1_8_to_54_mhz_combiner_set.htm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</si>
</sst>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0.0&quot;%&quot;"/>
    <numFmt numFmtId="178" formatCode="0.0&quot;V&quot;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9.35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30">
    <xf numFmtId="0" fontId="0" fillId="0" borderId="0" xfId="0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3" fillId="0" borderId="17" xfId="0" applyFont="1" applyBorder="1" applyAlignment="1">
      <alignment horizontal="center"/>
    </xf>
    <xf numFmtId="0" fontId="0" fillId="0" borderId="19" xfId="0" applyBorder="1"/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0" fillId="2" borderId="18" xfId="0" applyFill="1" applyBorder="1"/>
    <xf numFmtId="0" fontId="0" fillId="0" borderId="17" xfId="0" applyBorder="1"/>
    <xf numFmtId="0" fontId="0" fillId="0" borderId="6" xfId="0" applyBorder="1"/>
    <xf numFmtId="0" fontId="0" fillId="0" borderId="9" xfId="0" applyBorder="1"/>
    <xf numFmtId="176" fontId="0" fillId="0" borderId="4" xfId="0" applyNumberFormat="1" applyBorder="1"/>
    <xf numFmtId="1" fontId="0" fillId="0" borderId="26" xfId="0" applyNumberFormat="1" applyBorder="1"/>
    <xf numFmtId="176" fontId="0" fillId="0" borderId="20" xfId="0" applyNumberFormat="1" applyBorder="1"/>
    <xf numFmtId="1" fontId="0" fillId="0" borderId="28" xfId="0" applyNumberFormat="1" applyBorder="1"/>
    <xf numFmtId="0" fontId="3" fillId="2" borderId="17" xfId="0" applyFont="1" applyFill="1" applyBorder="1"/>
    <xf numFmtId="176" fontId="0" fillId="2" borderId="20" xfId="0" applyNumberFormat="1" applyFill="1" applyBorder="1"/>
    <xf numFmtId="0" fontId="0" fillId="2" borderId="17" xfId="0" applyFill="1" applyBorder="1"/>
    <xf numFmtId="176" fontId="0" fillId="0" borderId="9" xfId="0" applyNumberFormat="1" applyBorder="1"/>
    <xf numFmtId="1" fontId="0" fillId="0" borderId="30" xfId="0" applyNumberFormat="1" applyBorder="1"/>
    <xf numFmtId="0" fontId="0" fillId="0" borderId="26" xfId="0" applyBorder="1"/>
    <xf numFmtId="0" fontId="0" fillId="0" borderId="28" xfId="0" applyBorder="1"/>
    <xf numFmtId="0" fontId="4" fillId="0" borderId="28" xfId="0" applyFont="1" applyBorder="1"/>
    <xf numFmtId="0" fontId="0" fillId="0" borderId="8" xfId="0" applyBorder="1"/>
    <xf numFmtId="0" fontId="3" fillId="0" borderId="8" xfId="0" applyFont="1" applyBorder="1" applyAlignment="1">
      <alignment horizontal="center"/>
    </xf>
    <xf numFmtId="0" fontId="4" fillId="0" borderId="30" xfId="0" applyFont="1" applyBorder="1"/>
    <xf numFmtId="176" fontId="0" fillId="0" borderId="38" xfId="0" applyNumberFormat="1" applyBorder="1"/>
    <xf numFmtId="1" fontId="0" fillId="0" borderId="40" xfId="0" applyNumberFormat="1" applyBorder="1"/>
    <xf numFmtId="176" fontId="0" fillId="0" borderId="29" xfId="0" applyNumberFormat="1" applyBorder="1"/>
    <xf numFmtId="1" fontId="0" fillId="2" borderId="28" xfId="0" applyNumberFormat="1" applyFill="1" applyBorder="1"/>
    <xf numFmtId="176" fontId="0" fillId="4" borderId="29" xfId="0" applyNumberFormat="1" applyFill="1" applyBorder="1"/>
    <xf numFmtId="1" fontId="0" fillId="4" borderId="28" xfId="0" applyNumberFormat="1" applyFill="1" applyBorder="1"/>
    <xf numFmtId="1" fontId="0" fillId="4" borderId="30" xfId="0" applyNumberFormat="1" applyFill="1" applyBorder="1"/>
    <xf numFmtId="0" fontId="0" fillId="0" borderId="3" xfId="0" applyBorder="1"/>
    <xf numFmtId="176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1" xfId="0" applyBorder="1"/>
    <xf numFmtId="176" fontId="0" fillId="0" borderId="14" xfId="0" applyNumberFormat="1" applyBorder="1"/>
    <xf numFmtId="0" fontId="3" fillId="5" borderId="50" xfId="0" applyFont="1" applyFill="1" applyBorder="1" applyAlignment="1">
      <alignment horizontal="center"/>
    </xf>
    <xf numFmtId="0" fontId="3" fillId="5" borderId="48" xfId="0" applyFont="1" applyFill="1" applyBorder="1" applyAlignment="1">
      <alignment horizontal="center"/>
    </xf>
    <xf numFmtId="0" fontId="3" fillId="5" borderId="49" xfId="0" applyFont="1" applyFill="1" applyBorder="1" applyAlignment="1">
      <alignment horizontal="center"/>
    </xf>
    <xf numFmtId="0" fontId="3" fillId="5" borderId="51" xfId="0" applyFont="1" applyFill="1" applyBorder="1" applyAlignment="1">
      <alignment horizontal="center"/>
    </xf>
    <xf numFmtId="0" fontId="3" fillId="5" borderId="52" xfId="0" applyFont="1" applyFill="1" applyBorder="1" applyAlignment="1">
      <alignment horizontal="center"/>
    </xf>
    <xf numFmtId="1" fontId="0" fillId="0" borderId="5" xfId="0" applyNumberFormat="1" applyBorder="1"/>
    <xf numFmtId="1" fontId="0" fillId="0" borderId="21" xfId="0" applyNumberFormat="1" applyBorder="1"/>
    <xf numFmtId="1" fontId="0" fillId="0" borderId="10" xfId="0" applyNumberFormat="1" applyBorder="1"/>
    <xf numFmtId="0" fontId="3" fillId="5" borderId="50" xfId="0" applyFont="1" applyFill="1" applyBorder="1" applyAlignment="1">
      <alignment horizontal="center"/>
    </xf>
    <xf numFmtId="1" fontId="4" fillId="0" borderId="21" xfId="0" applyNumberFormat="1" applyFont="1" applyBorder="1"/>
    <xf numFmtId="0" fontId="0" fillId="0" borderId="0" xfId="0" applyBorder="1"/>
    <xf numFmtId="176" fontId="0" fillId="0" borderId="0" xfId="0" applyNumberFormat="1" applyBorder="1"/>
    <xf numFmtId="2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3" fillId="5" borderId="53" xfId="0" applyFont="1" applyFill="1" applyBorder="1" applyAlignment="1">
      <alignment horizontal="center"/>
    </xf>
    <xf numFmtId="0" fontId="3" fillId="5" borderId="54" xfId="0" applyFont="1" applyFill="1" applyBorder="1" applyAlignment="1">
      <alignment horizontal="center"/>
    </xf>
    <xf numFmtId="0" fontId="3" fillId="5" borderId="55" xfId="0" applyFont="1" applyFill="1" applyBorder="1" applyAlignment="1">
      <alignment horizontal="center"/>
    </xf>
    <xf numFmtId="0" fontId="3" fillId="5" borderId="56" xfId="0" applyFont="1" applyFill="1" applyBorder="1" applyAlignment="1">
      <alignment horizontal="center"/>
    </xf>
    <xf numFmtId="176" fontId="3" fillId="2" borderId="20" xfId="0" applyNumberFormat="1" applyFont="1" applyFill="1" applyBorder="1"/>
    <xf numFmtId="1" fontId="3" fillId="2" borderId="28" xfId="0" applyNumberFormat="1" applyFont="1" applyFill="1" applyBorder="1"/>
    <xf numFmtId="176" fontId="0" fillId="0" borderId="6" xfId="0" applyNumberFormat="1" applyBorder="1"/>
    <xf numFmtId="1" fontId="0" fillId="0" borderId="15" xfId="0" applyNumberFormat="1" applyBorder="1"/>
    <xf numFmtId="1" fontId="3" fillId="2" borderId="21" xfId="0" applyNumberFormat="1" applyFont="1" applyFill="1" applyBorder="1"/>
    <xf numFmtId="176" fontId="0" fillId="0" borderId="27" xfId="0" applyNumberFormat="1" applyBorder="1"/>
    <xf numFmtId="0" fontId="3" fillId="5" borderId="47" xfId="0" applyFont="1" applyFill="1" applyBorder="1" applyAlignment="1">
      <alignment horizontal="center"/>
    </xf>
    <xf numFmtId="0" fontId="3" fillId="5" borderId="32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0" borderId="0" xfId="0" applyAlignment="1">
      <alignment vertical="center"/>
    </xf>
    <xf numFmtId="176" fontId="3" fillId="2" borderId="29" xfId="0" applyNumberFormat="1" applyFont="1" applyFill="1" applyBorder="1"/>
    <xf numFmtId="176" fontId="3" fillId="3" borderId="29" xfId="0" applyNumberFormat="1" applyFont="1" applyFill="1" applyBorder="1"/>
    <xf numFmtId="0" fontId="3" fillId="5" borderId="61" xfId="0" applyFont="1" applyFill="1" applyBorder="1" applyAlignment="1">
      <alignment horizontal="center"/>
    </xf>
    <xf numFmtId="176" fontId="4" fillId="0" borderId="29" xfId="0" applyNumberFormat="1" applyFont="1" applyBorder="1"/>
    <xf numFmtId="176" fontId="4" fillId="0" borderId="31" xfId="0" applyNumberFormat="1" applyFont="1" applyBorder="1"/>
    <xf numFmtId="1" fontId="3" fillId="3" borderId="21" xfId="0" applyNumberFormat="1" applyFont="1" applyFill="1" applyBorder="1"/>
    <xf numFmtId="0" fontId="3" fillId="0" borderId="1" xfId="0" applyFont="1" applyBorder="1"/>
    <xf numFmtId="0" fontId="3" fillId="0" borderId="6" xfId="0" applyFont="1" applyBorder="1"/>
    <xf numFmtId="0" fontId="4" fillId="0" borderId="0" xfId="0" applyFont="1"/>
    <xf numFmtId="0" fontId="3" fillId="0" borderId="47" xfId="0" applyFont="1" applyBorder="1" applyAlignment="1">
      <alignment horizontal="center"/>
    </xf>
    <xf numFmtId="0" fontId="0" fillId="3" borderId="17" xfId="0" applyFill="1" applyBorder="1"/>
    <xf numFmtId="176" fontId="0" fillId="3" borderId="20" xfId="0" applyNumberFormat="1" applyFill="1" applyBorder="1"/>
    <xf numFmtId="0" fontId="0" fillId="0" borderId="17" xfId="0" applyFill="1" applyBorder="1"/>
    <xf numFmtId="176" fontId="0" fillId="0" borderId="20" xfId="0" applyNumberFormat="1" applyFill="1" applyBorder="1"/>
    <xf numFmtId="1" fontId="0" fillId="3" borderId="40" xfId="0" applyNumberFormat="1" applyFill="1" applyBorder="1"/>
    <xf numFmtId="1" fontId="0" fillId="2" borderId="40" xfId="0" applyNumberFormat="1" applyFill="1" applyBorder="1"/>
    <xf numFmtId="0" fontId="3" fillId="0" borderId="0" xfId="0" applyFont="1" applyFill="1" applyBorder="1"/>
    <xf numFmtId="0" fontId="0" fillId="0" borderId="19" xfId="0" applyBorder="1" applyAlignment="1">
      <alignment vertical="center"/>
    </xf>
    <xf numFmtId="0" fontId="0" fillId="0" borderId="19" xfId="0" quotePrefix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8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5" borderId="48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/>
    </xf>
    <xf numFmtId="9" fontId="0" fillId="0" borderId="4" xfId="0" applyNumberFormat="1" applyBorder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5" borderId="53" xfId="0" applyFont="1" applyFill="1" applyBorder="1" applyAlignment="1">
      <alignment horizontal="center" vertical="center"/>
    </xf>
    <xf numFmtId="0" fontId="3" fillId="5" borderId="67" xfId="0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wrapText="1"/>
    </xf>
    <xf numFmtId="0" fontId="3" fillId="0" borderId="4" xfId="0" applyFont="1" applyFill="1" applyBorder="1" applyAlignment="1">
      <alignment horizontal="center"/>
    </xf>
    <xf numFmtId="0" fontId="3" fillId="5" borderId="49" xfId="0" applyFont="1" applyFill="1" applyBorder="1" applyAlignment="1">
      <alignment horizontal="center" vertical="center"/>
    </xf>
    <xf numFmtId="0" fontId="3" fillId="5" borderId="5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/>
    </xf>
    <xf numFmtId="0" fontId="0" fillId="0" borderId="20" xfId="0" applyBorder="1" applyAlignment="1">
      <alignment vertical="center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76" fontId="0" fillId="2" borderId="4" xfId="0" applyNumberFormat="1" applyFill="1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176" fontId="0" fillId="2" borderId="9" xfId="0" applyNumberFormat="1" applyFill="1" applyBorder="1"/>
    <xf numFmtId="0" fontId="3" fillId="2" borderId="17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0" fillId="2" borderId="23" xfId="0" applyFill="1" applyBorder="1"/>
    <xf numFmtId="176" fontId="0" fillId="2" borderId="25" xfId="0" applyNumberFormat="1" applyFill="1" applyBorder="1"/>
    <xf numFmtId="1" fontId="4" fillId="0" borderId="28" xfId="0" applyNumberFormat="1" applyFont="1" applyFill="1" applyBorder="1"/>
    <xf numFmtId="0" fontId="3" fillId="5" borderId="50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/>
    </xf>
    <xf numFmtId="0" fontId="0" fillId="2" borderId="19" xfId="0" applyFill="1" applyBorder="1"/>
    <xf numFmtId="0" fontId="3" fillId="2" borderId="19" xfId="0" applyFont="1" applyFill="1" applyBorder="1" applyAlignment="1">
      <alignment horizontal="center"/>
    </xf>
    <xf numFmtId="176" fontId="0" fillId="2" borderId="18" xfId="0" applyNumberFormat="1" applyFill="1" applyBorder="1"/>
    <xf numFmtId="0" fontId="3" fillId="2" borderId="37" xfId="0" applyFont="1" applyFill="1" applyBorder="1" applyAlignment="1">
      <alignment horizontal="center"/>
    </xf>
    <xf numFmtId="0" fontId="0" fillId="2" borderId="8" xfId="0" applyFill="1" applyBorder="1"/>
    <xf numFmtId="0" fontId="3" fillId="2" borderId="8" xfId="0" applyFont="1" applyFill="1" applyBorder="1" applyAlignment="1">
      <alignment horizontal="center"/>
    </xf>
    <xf numFmtId="176" fontId="0" fillId="2" borderId="7" xfId="0" applyNumberFormat="1" applyFill="1" applyBorder="1"/>
    <xf numFmtId="0" fontId="3" fillId="2" borderId="11" xfId="0" applyFont="1" applyFill="1" applyBorder="1" applyAlignment="1">
      <alignment horizontal="center"/>
    </xf>
    <xf numFmtId="176" fontId="0" fillId="2" borderId="12" xfId="0" applyNumberFormat="1" applyFill="1" applyBorder="1"/>
    <xf numFmtId="176" fontId="0" fillId="2" borderId="14" xfId="0" applyNumberFormat="1" applyFill="1" applyBorder="1"/>
    <xf numFmtId="0" fontId="0" fillId="7" borderId="19" xfId="0" applyFill="1" applyBorder="1" applyAlignment="1">
      <alignment vertical="center"/>
    </xf>
    <xf numFmtId="2" fontId="4" fillId="0" borderId="17" xfId="0" applyNumberFormat="1" applyFont="1" applyBorder="1" applyAlignment="1"/>
    <xf numFmtId="2" fontId="3" fillId="3" borderId="17" xfId="0" applyNumberFormat="1" applyFont="1" applyFill="1" applyBorder="1" applyAlignment="1"/>
    <xf numFmtId="2" fontId="0" fillId="0" borderId="1" xfId="0" applyNumberFormat="1" applyBorder="1" applyAlignment="1"/>
    <xf numFmtId="2" fontId="0" fillId="0" borderId="17" xfId="0" applyNumberFormat="1" applyBorder="1" applyAlignment="1"/>
    <xf numFmtId="2" fontId="0" fillId="0" borderId="6" xfId="0" applyNumberFormat="1" applyBorder="1" applyAlignment="1"/>
    <xf numFmtId="2" fontId="3" fillId="2" borderId="17" xfId="0" applyNumberFormat="1" applyFont="1" applyFill="1" applyBorder="1" applyAlignment="1"/>
    <xf numFmtId="2" fontId="0" fillId="0" borderId="4" xfId="0" applyNumberFormat="1" applyBorder="1" applyAlignment="1"/>
    <xf numFmtId="2" fontId="0" fillId="0" borderId="20" xfId="0" applyNumberFormat="1" applyBorder="1" applyAlignment="1"/>
    <xf numFmtId="2" fontId="0" fillId="0" borderId="9" xfId="0" applyNumberFormat="1" applyBorder="1" applyAlignment="1"/>
    <xf numFmtId="2" fontId="0" fillId="3" borderId="20" xfId="0" applyNumberFormat="1" applyFill="1" applyBorder="1" applyAlignment="1"/>
    <xf numFmtId="2" fontId="0" fillId="2" borderId="20" xfId="0" applyNumberFormat="1" applyFill="1" applyBorder="1" applyAlignment="1"/>
    <xf numFmtId="177" fontId="0" fillId="0" borderId="0" xfId="0" applyNumberFormat="1"/>
    <xf numFmtId="178" fontId="3" fillId="0" borderId="0" xfId="0" applyNumberFormat="1" applyFont="1"/>
    <xf numFmtId="1" fontId="4" fillId="3" borderId="28" xfId="0" applyNumberFormat="1" applyFont="1" applyFill="1" applyBorder="1"/>
    <xf numFmtId="0" fontId="4" fillId="2" borderId="5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0" fillId="2" borderId="20" xfId="0" applyFill="1" applyBorder="1"/>
    <xf numFmtId="0" fontId="0" fillId="2" borderId="25" xfId="0" applyFill="1" applyBorder="1"/>
    <xf numFmtId="0" fontId="0" fillId="2" borderId="12" xfId="0" applyFill="1" applyBorder="1"/>
    <xf numFmtId="0" fontId="3" fillId="2" borderId="39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/>
    </xf>
    <xf numFmtId="0" fontId="0" fillId="2" borderId="14" xfId="0" applyFill="1" applyBorder="1"/>
    <xf numFmtId="0" fontId="0" fillId="2" borderId="16" xfId="0" applyFill="1" applyBorder="1"/>
    <xf numFmtId="0" fontId="3" fillId="2" borderId="4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66" xfId="0" applyFont="1" applyFill="1" applyBorder="1" applyAlignment="1">
      <alignment horizontal="center"/>
    </xf>
    <xf numFmtId="1" fontId="0" fillId="0" borderId="40" xfId="0" applyNumberFormat="1" applyFill="1" applyBorder="1"/>
    <xf numFmtId="0" fontId="8" fillId="0" borderId="19" xfId="0" quotePrefix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19" xfId="0" quotePrefix="1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9" xfId="0" quotePrefix="1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8" xfId="0" quotePrefix="1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0" borderId="48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17" xfId="0" quotePrefix="1" applyFont="1" applyFill="1" applyBorder="1" applyAlignment="1">
      <alignment horizontal="left" vertical="center"/>
    </xf>
    <xf numFmtId="0" fontId="3" fillId="0" borderId="6" xfId="0" quotePrefix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0" fillId="7" borderId="9" xfId="0" applyFill="1" applyBorder="1" applyAlignment="1">
      <alignment vertical="center" wrapText="1"/>
    </xf>
    <xf numFmtId="0" fontId="3" fillId="2" borderId="17" xfId="0" quotePrefix="1" applyFont="1" applyFill="1" applyBorder="1" applyAlignment="1">
      <alignment horizontal="left" vertical="center"/>
    </xf>
    <xf numFmtId="0" fontId="4" fillId="2" borderId="19" xfId="0" quotePrefix="1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9" xfId="0" quotePrefix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4" fillId="2" borderId="3" xfId="0" quotePrefix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/>
    </xf>
    <xf numFmtId="0" fontId="8" fillId="2" borderId="3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3" fillId="2" borderId="17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 wrapText="1"/>
    </xf>
    <xf numFmtId="0" fontId="8" fillId="2" borderId="19" xfId="0" quotePrefix="1" applyFont="1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0" fillId="7" borderId="20" xfId="0" applyFill="1" applyBorder="1" applyAlignment="1">
      <alignment wrapText="1"/>
    </xf>
    <xf numFmtId="0" fontId="0" fillId="0" borderId="19" xfId="0" applyBorder="1" applyAlignment="1">
      <alignment vertical="center" wrapText="1"/>
    </xf>
    <xf numFmtId="0" fontId="3" fillId="5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3" fillId="5" borderId="61" xfId="0" applyFont="1" applyFill="1" applyBorder="1" applyAlignment="1">
      <alignment horizontal="center" vertical="center"/>
    </xf>
    <xf numFmtId="0" fontId="3" fillId="5" borderId="58" xfId="0" applyFont="1" applyFill="1" applyBorder="1" applyAlignment="1">
      <alignment horizontal="center" vertical="center"/>
    </xf>
    <xf numFmtId="0" fontId="3" fillId="5" borderId="64" xfId="0" applyFont="1" applyFill="1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2" fontId="3" fillId="2" borderId="18" xfId="0" applyNumberFormat="1" applyFont="1" applyFill="1" applyBorder="1" applyAlignment="1">
      <alignment horizontal="center"/>
    </xf>
    <xf numFmtId="2" fontId="3" fillId="2" borderId="20" xfId="0" applyNumberFormat="1" applyFont="1" applyFill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0" borderId="18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2" fontId="3" fillId="3" borderId="17" xfId="0" applyNumberFormat="1" applyFont="1" applyFill="1" applyBorder="1" applyAlignment="1">
      <alignment horizontal="center"/>
    </xf>
    <xf numFmtId="2" fontId="3" fillId="3" borderId="18" xfId="0" applyNumberFormat="1" applyFont="1" applyFill="1" applyBorder="1" applyAlignment="1">
      <alignment horizontal="center"/>
    </xf>
    <xf numFmtId="2" fontId="3" fillId="3" borderId="20" xfId="0" applyNumberFormat="1" applyFont="1" applyFill="1" applyBorder="1" applyAlignment="1">
      <alignment horizontal="center"/>
    </xf>
    <xf numFmtId="0" fontId="3" fillId="5" borderId="44" xfId="0" applyFont="1" applyFill="1" applyBorder="1" applyAlignment="1">
      <alignment horizontal="center"/>
    </xf>
    <xf numFmtId="0" fontId="3" fillId="5" borderId="45" xfId="0" applyFont="1" applyFill="1" applyBorder="1" applyAlignment="1">
      <alignment horizontal="center"/>
    </xf>
    <xf numFmtId="0" fontId="3" fillId="5" borderId="46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3" fillId="5" borderId="48" xfId="0" applyFont="1" applyFill="1" applyBorder="1" applyAlignment="1">
      <alignment horizontal="center"/>
    </xf>
    <xf numFmtId="0" fontId="3" fillId="5" borderId="49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/>
    </xf>
    <xf numFmtId="2" fontId="0" fillId="4" borderId="41" xfId="0" applyNumberFormat="1" applyFill="1" applyBorder="1" applyAlignment="1">
      <alignment horizontal="center"/>
    </xf>
    <xf numFmtId="2" fontId="0" fillId="4" borderId="42" xfId="0" applyNumberFormat="1" applyFill="1" applyBorder="1" applyAlignment="1">
      <alignment horizontal="center"/>
    </xf>
    <xf numFmtId="2" fontId="0" fillId="4" borderId="43" xfId="0" applyNumberFormat="1" applyFill="1" applyBorder="1" applyAlignment="1">
      <alignment horizontal="center"/>
    </xf>
    <xf numFmtId="2" fontId="0" fillId="4" borderId="11" xfId="0" applyNumberFormat="1" applyFill="1" applyBorder="1" applyAlignment="1">
      <alignment horizontal="center"/>
    </xf>
    <xf numFmtId="2" fontId="0" fillId="4" borderId="14" xfId="0" applyNumberFormat="1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3" fillId="5" borderId="51" xfId="0" applyFont="1" applyFill="1" applyBorder="1" applyAlignment="1">
      <alignment horizontal="center"/>
    </xf>
    <xf numFmtId="0" fontId="3" fillId="5" borderId="57" xfId="0" applyFont="1" applyFill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2" fontId="3" fillId="3" borderId="35" xfId="0" applyNumberFormat="1" applyFont="1" applyFill="1" applyBorder="1" applyAlignment="1">
      <alignment horizontal="center"/>
    </xf>
    <xf numFmtId="2" fontId="3" fillId="2" borderId="35" xfId="0" applyNumberFormat="1" applyFont="1" applyFill="1" applyBorder="1" applyAlignment="1">
      <alignment horizontal="center"/>
    </xf>
    <xf numFmtId="2" fontId="4" fillId="0" borderId="35" xfId="0" applyNumberFormat="1" applyFont="1" applyFill="1" applyBorder="1" applyAlignment="1">
      <alignment horizontal="center"/>
    </xf>
    <xf numFmtId="2" fontId="4" fillId="0" borderId="19" xfId="0" applyNumberFormat="1" applyFont="1" applyFill="1" applyBorder="1" applyAlignment="1">
      <alignment horizontal="center"/>
    </xf>
    <xf numFmtId="2" fontId="4" fillId="0" borderId="20" xfId="0" applyNumberFormat="1" applyFont="1" applyFill="1" applyBorder="1" applyAlignment="1">
      <alignment horizontal="center"/>
    </xf>
    <xf numFmtId="2" fontId="4" fillId="0" borderId="18" xfId="0" applyNumberFormat="1" applyFont="1" applyFill="1" applyBorder="1" applyAlignment="1">
      <alignment horizontal="center"/>
    </xf>
    <xf numFmtId="2" fontId="4" fillId="3" borderId="35" xfId="0" applyNumberFormat="1" applyFont="1" applyFill="1" applyBorder="1" applyAlignment="1">
      <alignment horizontal="center"/>
    </xf>
    <xf numFmtId="2" fontId="4" fillId="3" borderId="19" xfId="0" applyNumberFormat="1" applyFont="1" applyFill="1" applyBorder="1" applyAlignment="1">
      <alignment horizontal="center"/>
    </xf>
    <xf numFmtId="2" fontId="4" fillId="3" borderId="20" xfId="0" applyNumberFormat="1" applyFont="1" applyFill="1" applyBorder="1" applyAlignment="1">
      <alignment horizontal="center"/>
    </xf>
    <xf numFmtId="2" fontId="4" fillId="3" borderId="18" xfId="0" applyNumberFormat="1" applyFont="1" applyFill="1" applyBorder="1" applyAlignment="1">
      <alignment horizontal="center"/>
    </xf>
    <xf numFmtId="2" fontId="3" fillId="2" borderId="19" xfId="0" applyNumberFormat="1" applyFont="1" applyFill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3" fillId="5" borderId="59" xfId="0" applyFont="1" applyFill="1" applyBorder="1" applyAlignment="1">
      <alignment horizontal="center"/>
    </xf>
    <xf numFmtId="0" fontId="3" fillId="5" borderId="56" xfId="0" applyFont="1" applyFill="1" applyBorder="1" applyAlignment="1">
      <alignment horizontal="center"/>
    </xf>
    <xf numFmtId="0" fontId="3" fillId="5" borderId="62" xfId="0" applyFont="1" applyFill="1" applyBorder="1" applyAlignment="1">
      <alignment horizontal="center"/>
    </xf>
    <xf numFmtId="0" fontId="3" fillId="5" borderId="60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20" xfId="0" applyNumberFormat="1" applyFill="1" applyBorder="1" applyAlignment="1">
      <alignment horizontal="center"/>
    </xf>
    <xf numFmtId="2" fontId="0" fillId="6" borderId="17" xfId="0" applyNumberFormat="1" applyFill="1" applyBorder="1" applyAlignment="1">
      <alignment horizontal="center"/>
    </xf>
    <xf numFmtId="2" fontId="0" fillId="6" borderId="20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0" fontId="3" fillId="5" borderId="53" xfId="0" applyFont="1" applyFill="1" applyBorder="1" applyAlignment="1">
      <alignment horizontal="center"/>
    </xf>
    <xf numFmtId="0" fontId="3" fillId="5" borderId="54" xfId="0" applyFont="1" applyFill="1" applyBorder="1" applyAlignment="1">
      <alignment horizontal="center"/>
    </xf>
    <xf numFmtId="0" fontId="3" fillId="5" borderId="55" xfId="0" applyFon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2" fontId="0" fillId="3" borderId="14" xfId="0" applyNumberFormat="1" applyFill="1" applyBorder="1" applyAlignment="1">
      <alignment horizontal="center"/>
    </xf>
    <xf numFmtId="2" fontId="0" fillId="3" borderId="35" xfId="0" applyNumberFormat="1" applyFill="1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2" fontId="0" fillId="0" borderId="35" xfId="0" applyNumberForma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2" fontId="0" fillId="2" borderId="35" xfId="0" applyNumberFormat="1" applyFill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0" fontId="3" fillId="5" borderId="63" xfId="0" applyFont="1" applyFill="1" applyBorder="1" applyAlignment="1">
      <alignment horizontal="center"/>
    </xf>
    <xf numFmtId="0" fontId="3" fillId="5" borderId="65" xfId="0" applyFont="1" applyFill="1" applyBorder="1" applyAlignment="1">
      <alignment horizontal="center"/>
    </xf>
    <xf numFmtId="0" fontId="3" fillId="5" borderId="52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68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2" borderId="19" xfId="0" quotePrefix="1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center"/>
    </xf>
    <xf numFmtId="0" fontId="9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'FET TEMP'!$D$16:$D$43</c:f>
              <c:numCache>
                <c:formatCode>General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</c:numCache>
            </c:numRef>
          </c:cat>
          <c:val>
            <c:numRef>
              <c:f>'FET TEMP'!$N$16:$N$43</c:f>
              <c:numCache>
                <c:formatCode>0</c:formatCode>
                <c:ptCount val="28"/>
                <c:pt idx="0">
                  <c:v>433.22835208327149</c:v>
                </c:pt>
                <c:pt idx="1">
                  <c:v>526.8988861838983</c:v>
                </c:pt>
                <c:pt idx="2">
                  <c:v>632.51301887931538</c:v>
                </c:pt>
                <c:pt idx="3">
                  <c:v>749.51892942776112</c:v>
                </c:pt>
                <c:pt idx="4">
                  <c:v>876.86332190561052</c:v>
                </c:pt>
                <c:pt idx="5">
                  <c:v>1013.0173095252007</c:v>
                </c:pt>
                <c:pt idx="6">
                  <c:v>1156.05061437872</c:v>
                </c:pt>
                <c:pt idx="7">
                  <c:v>1303.7472065346885</c:v>
                </c:pt>
                <c:pt idx="8">
                  <c:v>1453.747928742534</c:v>
                </c:pt>
                <c:pt idx="9">
                  <c:v>1603.7010810171505</c:v>
                </c:pt>
                <c:pt idx="10">
                  <c:v>1751.4015828365207</c:v>
                </c:pt>
                <c:pt idx="11">
                  <c:v>1894.9030212479729</c:v>
                </c:pt>
                <c:pt idx="12">
                  <c:v>2032.5932443325946</c:v>
                </c:pt>
                <c:pt idx="13">
                  <c:v>2163.2312147487601</c:v>
                </c:pt>
                <c:pt idx="14">
                  <c:v>2285.9488351967607</c:v>
                </c:pt>
                <c:pt idx="15">
                  <c:v>2400.2253469920211</c:v>
                </c:pt>
                <c:pt idx="16">
                  <c:v>2505.8434671019181</c:v>
                </c:pt>
                <c:pt idx="17">
                  <c:v>2602.8360799560714</c:v>
                </c:pt>
                <c:pt idx="18">
                  <c:v>2691.4307446411826</c:v>
                </c:pt>
                <c:pt idx="19">
                  <c:v>2771.9972213342635</c:v>
                </c:pt>
                <c:pt idx="20">
                  <c:v>2845.0011948439546</c:v>
                </c:pt>
                <c:pt idx="21">
                  <c:v>2910.9656864156022</c:v>
                </c:pt>
                <c:pt idx="22">
                  <c:v>2970.4404135996251</c:v>
                </c:pt>
                <c:pt idx="23">
                  <c:v>3023.9785690914341</c:v>
                </c:pt>
                <c:pt idx="24">
                  <c:v>3072.120063673005</c:v>
                </c:pt>
                <c:pt idx="25">
                  <c:v>3115.3801160449448</c:v>
                </c:pt>
                <c:pt idx="26">
                  <c:v>3154.2420806067917</c:v>
                </c:pt>
                <c:pt idx="27">
                  <c:v>3189.1535091921232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04-4634-9C34-79DC09E6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52704"/>
        <c:axId val="222476480"/>
      </c:lineChart>
      <c:catAx>
        <c:axId val="23175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2476480"/>
        <c:crosses val="autoZero"/>
        <c:auto val="1"/>
        <c:lblAlgn val="ctr"/>
        <c:lblOffset val="100"/>
        <c:noMultiLvlLbl val="0"/>
      </c:catAx>
      <c:valAx>
        <c:axId val="2224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175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297180</xdr:colOff>
      <xdr:row>0</xdr:row>
      <xdr:rowOff>22860</xdr:rowOff>
    </xdr:from>
    <xdr:to>
      <xdr:col>22</xdr:col>
      <xdr:colOff>141005</xdr:colOff>
      <xdr:row>16</xdr:row>
      <xdr:rowOff>4780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FB107259-0367-470F-9CFD-CE7EC231C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3960" y="22860"/>
          <a:ext cx="5208305" cy="3563320"/>
        </a:xfrm>
        <a:prstGeom prst="rect">
          <a:avLst/>
        </a:prstGeom>
      </xdr:spPr>
    </xdr:pic>
    <xdr:clientData/>
  </xdr:twoCellAnchor>
  <xdr:twoCellAnchor>
    <xdr:from>
      <xdr:col>14</xdr:col>
      <xdr:colOff>385482</xdr:colOff>
      <xdr:row>18</xdr:row>
      <xdr:rowOff>71718</xdr:rowOff>
    </xdr:from>
    <xdr:to>
      <xdr:col>21</xdr:col>
      <xdr:colOff>251011</xdr:colOff>
      <xdr:row>30</xdr:row>
      <xdr:rowOff>125506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C5CA2094-6349-4FC9-9C2E-379947A73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1</xdr:row>
      <xdr:rowOff>53340</xdr:rowOff>
    </xdr:from>
    <xdr:to>
      <xdr:col>12</xdr:col>
      <xdr:colOff>358140</xdr:colOff>
      <xdr:row>16</xdr:row>
      <xdr:rowOff>365760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xmlns="" id="{5AB039ED-9206-4062-8CE8-D6A6ACEDACC0}"/>
            </a:ext>
          </a:extLst>
        </xdr:cNvPr>
        <xdr:cNvSpPr/>
      </xdr:nvSpPr>
      <xdr:spPr>
        <a:xfrm>
          <a:off x="8305800" y="274320"/>
          <a:ext cx="5234940" cy="362712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4</xdr:col>
      <xdr:colOff>647700</xdr:colOff>
      <xdr:row>2</xdr:row>
      <xdr:rowOff>121920</xdr:rowOff>
    </xdr:from>
    <xdr:ext cx="64710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CFEBB7B3-B7C1-4EAB-AA1A-0A30DFEB31F1}"/>
            </a:ext>
          </a:extLst>
        </xdr:cNvPr>
        <xdr:cNvSpPr txBox="1"/>
      </xdr:nvSpPr>
      <xdr:spPr>
        <a:xfrm>
          <a:off x="8465820" y="563880"/>
          <a:ext cx="647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PWR[%]</a:t>
          </a:r>
          <a:endParaRPr lang="ko-KR" altLang="en-US" sz="1100"/>
        </a:p>
      </xdr:txBody>
    </xdr:sp>
    <xdr:clientData/>
  </xdr:oneCellAnchor>
  <xdr:twoCellAnchor>
    <xdr:from>
      <xdr:col>6</xdr:col>
      <xdr:colOff>365760</xdr:colOff>
      <xdr:row>2</xdr:row>
      <xdr:rowOff>137160</xdr:rowOff>
    </xdr:from>
    <xdr:to>
      <xdr:col>8</xdr:col>
      <xdr:colOff>7620</xdr:colOff>
      <xdr:row>3</xdr:row>
      <xdr:rowOff>137160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xmlns="" id="{7049C463-F1B4-4B9B-A03C-9A7E975698A3}"/>
            </a:ext>
          </a:extLst>
        </xdr:cNvPr>
        <xdr:cNvSpPr/>
      </xdr:nvSpPr>
      <xdr:spPr>
        <a:xfrm>
          <a:off x="9525000" y="579120"/>
          <a:ext cx="982980" cy="22098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50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4</xdr:col>
      <xdr:colOff>647700</xdr:colOff>
      <xdr:row>3</xdr:row>
      <xdr:rowOff>213360</xdr:rowOff>
    </xdr:from>
    <xdr:ext cx="1020408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AE056398-8981-4500-99D2-6F2A7CEA4350}"/>
            </a:ext>
          </a:extLst>
        </xdr:cNvPr>
        <xdr:cNvSpPr txBox="1"/>
      </xdr:nvSpPr>
      <xdr:spPr>
        <a:xfrm>
          <a:off x="8465820" y="876300"/>
          <a:ext cx="10204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OnTime[msec]</a:t>
          </a:r>
          <a:endParaRPr lang="ko-KR" altLang="en-US" sz="1100"/>
        </a:p>
      </xdr:txBody>
    </xdr:sp>
    <xdr:clientData/>
  </xdr:oneCellAnchor>
  <xdr:twoCellAnchor>
    <xdr:from>
      <xdr:col>6</xdr:col>
      <xdr:colOff>358140</xdr:colOff>
      <xdr:row>4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xmlns="" id="{45A9CB46-1959-47C3-832C-7AAFD0272295}"/>
            </a:ext>
          </a:extLst>
        </xdr:cNvPr>
        <xdr:cNvSpPr/>
      </xdr:nvSpPr>
      <xdr:spPr>
        <a:xfrm>
          <a:off x="9517380" y="883920"/>
          <a:ext cx="982980" cy="22098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10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4</xdr:col>
      <xdr:colOff>640080</xdr:colOff>
      <xdr:row>5</xdr:row>
      <xdr:rowOff>83820</xdr:rowOff>
    </xdr:from>
    <xdr:ext cx="1032334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7950D314-EA34-4F28-B2CB-BED5FE2828DD}"/>
            </a:ext>
          </a:extLst>
        </xdr:cNvPr>
        <xdr:cNvSpPr txBox="1"/>
      </xdr:nvSpPr>
      <xdr:spPr>
        <a:xfrm>
          <a:off x="8458200" y="1188720"/>
          <a:ext cx="10323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OffTime[msec]</a:t>
          </a:r>
          <a:endParaRPr lang="ko-KR" altLang="en-US" sz="1100"/>
        </a:p>
      </xdr:txBody>
    </xdr:sp>
    <xdr:clientData/>
  </xdr:oneCellAnchor>
  <xdr:twoCellAnchor>
    <xdr:from>
      <xdr:col>6</xdr:col>
      <xdr:colOff>350520</xdr:colOff>
      <xdr:row>5</xdr:row>
      <xdr:rowOff>91440</xdr:rowOff>
    </xdr:from>
    <xdr:to>
      <xdr:col>7</xdr:col>
      <xdr:colOff>662940</xdr:colOff>
      <xdr:row>6</xdr:row>
      <xdr:rowOff>91440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xmlns="" id="{DEA37F16-6C2D-4934-B2D5-CC672FE03581}"/>
            </a:ext>
          </a:extLst>
        </xdr:cNvPr>
        <xdr:cNvSpPr/>
      </xdr:nvSpPr>
      <xdr:spPr>
        <a:xfrm>
          <a:off x="9509760" y="1196340"/>
          <a:ext cx="982980" cy="22098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90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4</xdr:col>
      <xdr:colOff>655320</xdr:colOff>
      <xdr:row>6</xdr:row>
      <xdr:rowOff>205740</xdr:rowOff>
    </xdr:from>
    <xdr:ext cx="961866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33B78126-6D73-4FA6-8F23-79BE961DE326}"/>
            </a:ext>
          </a:extLst>
        </xdr:cNvPr>
        <xdr:cNvSpPr txBox="1"/>
      </xdr:nvSpPr>
      <xdr:spPr>
        <a:xfrm>
          <a:off x="8473440" y="1531620"/>
          <a:ext cx="9618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Repeat Mode</a:t>
          </a:r>
          <a:endParaRPr lang="ko-KR" altLang="en-US" sz="1100"/>
        </a:p>
      </xdr:txBody>
    </xdr:sp>
    <xdr:clientData/>
  </xdr:oneCellAnchor>
  <xdr:oneCellAnchor>
    <xdr:from>
      <xdr:col>5</xdr:col>
      <xdr:colOff>228600</xdr:colOff>
      <xdr:row>7</xdr:row>
      <xdr:rowOff>205740</xdr:rowOff>
    </xdr:from>
    <xdr:ext cx="697948" cy="33624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F500A6D6-8638-4B56-B4B3-208B58F8C281}"/>
            </a:ext>
          </a:extLst>
        </xdr:cNvPr>
        <xdr:cNvSpPr txBox="1"/>
      </xdr:nvSpPr>
      <xdr:spPr>
        <a:xfrm>
          <a:off x="8717280" y="1752600"/>
          <a:ext cx="697948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● Single</a:t>
          </a:r>
          <a:endParaRPr lang="ko-KR" altLang="en-US" sz="1100"/>
        </a:p>
      </xdr:txBody>
    </xdr:sp>
    <xdr:clientData/>
  </xdr:oneCellAnchor>
  <xdr:oneCellAnchor>
    <xdr:from>
      <xdr:col>6</xdr:col>
      <xdr:colOff>335280</xdr:colOff>
      <xdr:row>7</xdr:row>
      <xdr:rowOff>198120</xdr:rowOff>
    </xdr:from>
    <xdr:ext cx="1012841" cy="33624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5160A9E2-0E2A-4C6B-A5A2-F13286FDDBD4}"/>
            </a:ext>
          </a:extLst>
        </xdr:cNvPr>
        <xdr:cNvSpPr txBox="1"/>
      </xdr:nvSpPr>
      <xdr:spPr>
        <a:xfrm>
          <a:off x="9494520" y="1744980"/>
          <a:ext cx="1012841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◎ Continuous</a:t>
          </a:r>
          <a:endParaRPr lang="ko-KR" altLang="en-US" sz="1100"/>
        </a:p>
      </xdr:txBody>
    </xdr:sp>
    <xdr:clientData/>
  </xdr:oneCellAnchor>
  <xdr:twoCellAnchor>
    <xdr:from>
      <xdr:col>5</xdr:col>
      <xdr:colOff>563880</xdr:colOff>
      <xdr:row>13</xdr:row>
      <xdr:rowOff>7620</xdr:rowOff>
    </xdr:from>
    <xdr:to>
      <xdr:col>7</xdr:col>
      <xdr:colOff>213360</xdr:colOff>
      <xdr:row>16</xdr:row>
      <xdr:rowOff>68580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xmlns="" id="{4729C4BE-619A-4B85-9D7B-3ADFBF9C3886}"/>
            </a:ext>
          </a:extLst>
        </xdr:cNvPr>
        <xdr:cNvSpPr/>
      </xdr:nvSpPr>
      <xdr:spPr>
        <a:xfrm>
          <a:off x="9052560" y="2880360"/>
          <a:ext cx="990600" cy="50292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READY /</a:t>
          </a:r>
        </a:p>
        <a:p>
          <a:pPr algn="ctr"/>
          <a:r>
            <a:rPr lang="en-US" altLang="ko-KR" sz="1100">
              <a:solidFill>
                <a:sysClr val="windowText" lastClr="000000"/>
              </a:solidFill>
            </a:rPr>
            <a:t>START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8</xdr:col>
      <xdr:colOff>274321</xdr:colOff>
      <xdr:row>11</xdr:row>
      <xdr:rowOff>38100</xdr:rowOff>
    </xdr:from>
    <xdr:ext cx="2499360" cy="1297919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xmlns="" id="{7874FDA6-8099-4CAF-9111-77982D6A7348}"/>
            </a:ext>
          </a:extLst>
        </xdr:cNvPr>
        <xdr:cNvSpPr txBox="1"/>
      </xdr:nvSpPr>
      <xdr:spPr>
        <a:xfrm>
          <a:off x="10774681" y="2468880"/>
          <a:ext cx="2499360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ctr" anchorCtr="0">
          <a:spAutoFit/>
        </a:bodyPr>
        <a:lstStyle/>
        <a:p>
          <a:pPr algn="l"/>
          <a:r>
            <a:rPr lang="en-US" altLang="ko-KR" sz="1100"/>
            <a:t>IN Voltage ADC		0~4096</a:t>
          </a:r>
        </a:p>
        <a:p>
          <a:pPr algn="l"/>
          <a:r>
            <a:rPr lang="en-US" altLang="ko-KR" sz="1100"/>
            <a:t>OUT Voltage ADC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0~4096</a:t>
          </a:r>
          <a:endParaRPr lang="en-US" altLang="ko-KR" sz="1100"/>
        </a:p>
        <a:p>
          <a:pPr algn="l"/>
          <a:r>
            <a:rPr lang="en-US" altLang="ko-KR" sz="1100"/>
            <a:t>Current ADC	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0~4096</a:t>
          </a:r>
          <a:endParaRPr lang="en-US" altLang="ko-KR" sz="1100"/>
        </a:p>
        <a:p>
          <a:pPr algn="l"/>
          <a:r>
            <a:rPr lang="en-US" altLang="ko-KR" sz="1100"/>
            <a:t>FAN ADC	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0~4096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FET Temp ADC		0~4096</a:t>
          </a:r>
        </a:p>
        <a:p>
          <a:pPr algn="l"/>
          <a:r>
            <a:rPr lang="en-US" altLang="ko-KR" sz="1100"/>
            <a:t>Forward</a:t>
          </a:r>
          <a:r>
            <a:rPr lang="en-US" altLang="ko-KR" sz="1100" baseline="0"/>
            <a:t> PWR ADC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0~4096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Reflected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PWR ADC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0~4096</a:t>
          </a:r>
          <a:endParaRPr lang="ko-KR" altLang="en-US" sz="1100"/>
        </a:p>
      </xdr:txBody>
    </xdr:sp>
    <xdr:clientData/>
  </xdr:oneCellAnchor>
  <xdr:oneCellAnchor>
    <xdr:from>
      <xdr:col>8</xdr:col>
      <xdr:colOff>274321</xdr:colOff>
      <xdr:row>2</xdr:row>
      <xdr:rowOff>53340</xdr:rowOff>
    </xdr:from>
    <xdr:ext cx="2590800" cy="1642373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xmlns="" id="{421F7876-9F23-4395-899C-88972D72577C}"/>
            </a:ext>
          </a:extLst>
        </xdr:cNvPr>
        <xdr:cNvSpPr txBox="1"/>
      </xdr:nvSpPr>
      <xdr:spPr>
        <a:xfrm>
          <a:off x="10774681" y="495300"/>
          <a:ext cx="2590800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ctr" anchorCtr="0">
          <a:spAutoFit/>
        </a:bodyPr>
        <a:lstStyle/>
        <a:p>
          <a:pPr algn="l"/>
          <a:r>
            <a:rPr lang="en-US" altLang="ko-KR" sz="1100"/>
            <a:t>LCD Comm	       	OK/FAIL</a:t>
          </a:r>
        </a:p>
        <a:p>
          <a:pPr algn="l"/>
          <a:r>
            <a:rPr lang="en-US" altLang="ko-KR" sz="1100"/>
            <a:t>RF</a:t>
          </a:r>
          <a:r>
            <a:rPr lang="en-US" altLang="ko-KR" sz="1100" baseline="0"/>
            <a:t> Cable	       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TOP Case	       	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IN-Under Voltage     	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IN-Over Voltage	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OUT-Over Voltage    	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Over Current		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FAN		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FET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Temp		OK/FAIL</a:t>
          </a:r>
          <a:endParaRPr lang="ko-KR" altLang="en-US" sz="1100"/>
        </a:p>
      </xdr:txBody>
    </xdr:sp>
    <xdr:clientData/>
  </xdr:oneCellAnchor>
  <xdr:twoCellAnchor>
    <xdr:from>
      <xdr:col>8</xdr:col>
      <xdr:colOff>350520</xdr:colOff>
      <xdr:row>1</xdr:row>
      <xdr:rowOff>91440</xdr:rowOff>
    </xdr:from>
    <xdr:to>
      <xdr:col>11</xdr:col>
      <xdr:colOff>601980</xdr:colOff>
      <xdr:row>2</xdr:row>
      <xdr:rowOff>53340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xmlns="" id="{A2FDBB60-27E7-4A81-80AC-6D5C28C2F430}"/>
            </a:ext>
          </a:extLst>
        </xdr:cNvPr>
        <xdr:cNvSpPr/>
      </xdr:nvSpPr>
      <xdr:spPr>
        <a:xfrm>
          <a:off x="10850880" y="312420"/>
          <a:ext cx="2263140" cy="18288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Error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365760</xdr:colOff>
      <xdr:row>10</xdr:row>
      <xdr:rowOff>60960</xdr:rowOff>
    </xdr:from>
    <xdr:to>
      <xdr:col>11</xdr:col>
      <xdr:colOff>617220</xdr:colOff>
      <xdr:row>11</xdr:row>
      <xdr:rowOff>22860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xmlns="" id="{10A98080-FFEF-4DFB-8ADB-2310264B7DDB}"/>
            </a:ext>
          </a:extLst>
        </xdr:cNvPr>
        <xdr:cNvSpPr/>
      </xdr:nvSpPr>
      <xdr:spPr>
        <a:xfrm>
          <a:off x="10866120" y="2270760"/>
          <a:ext cx="2263140" cy="18288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ADC Monitor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w6pql.com/1_8_to_54_mhz_combiner_set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40"/>
  <sheetViews>
    <sheetView zoomScaleNormal="100" workbookViewId="0">
      <selection activeCell="U10" sqref="U10"/>
    </sheetView>
  </sheetViews>
  <sheetFormatPr defaultRowHeight="16.5" x14ac:dyDescent="0.3"/>
  <cols>
    <col min="1" max="3" width="4.75" customWidth="1"/>
    <col min="4" max="4" width="9.75" customWidth="1"/>
    <col min="5" max="5" width="10.25" customWidth="1"/>
    <col min="6" max="12" width="7.75" customWidth="1"/>
    <col min="13" max="13" width="8.5" customWidth="1"/>
    <col min="14" max="14" width="5.75" bestFit="1" customWidth="1"/>
    <col min="15" max="16" width="7.75" customWidth="1"/>
    <col min="17" max="17" width="16.625" customWidth="1"/>
    <col min="18" max="20" width="7.75" customWidth="1"/>
  </cols>
  <sheetData>
    <row r="3" spans="2:20" x14ac:dyDescent="0.3">
      <c r="B3" s="2" t="s">
        <v>8</v>
      </c>
      <c r="C3" s="2"/>
    </row>
    <row r="4" spans="2:20" x14ac:dyDescent="0.3">
      <c r="B4" s="2"/>
      <c r="C4" s="2" t="s">
        <v>9</v>
      </c>
    </row>
    <row r="5" spans="2:20" x14ac:dyDescent="0.3">
      <c r="B5" s="2"/>
      <c r="C5" s="2" t="s">
        <v>10</v>
      </c>
    </row>
    <row r="6" spans="2:20" x14ac:dyDescent="0.3">
      <c r="B6" s="2"/>
      <c r="C6" s="3" t="s">
        <v>11</v>
      </c>
    </row>
    <row r="7" spans="2:20" x14ac:dyDescent="0.3">
      <c r="B7" s="2"/>
      <c r="C7" s="3"/>
      <c r="D7" s="2" t="s">
        <v>47</v>
      </c>
    </row>
    <row r="8" spans="2:20" ht="17.25" thickBot="1" x14ac:dyDescent="0.35">
      <c r="B8" s="2"/>
      <c r="C8" s="3"/>
      <c r="D8" s="2" t="s">
        <v>48</v>
      </c>
    </row>
    <row r="9" spans="2:20" x14ac:dyDescent="0.3">
      <c r="B9" s="2"/>
      <c r="C9" s="3"/>
      <c r="D9" s="40" t="s">
        <v>37</v>
      </c>
      <c r="E9" s="41" t="s">
        <v>38</v>
      </c>
      <c r="F9" s="42" t="s">
        <v>39</v>
      </c>
    </row>
    <row r="10" spans="2:20" ht="17.25" thickBot="1" x14ac:dyDescent="0.35">
      <c r="B10" s="2"/>
      <c r="C10" s="3"/>
      <c r="D10" s="65">
        <v>48</v>
      </c>
      <c r="E10" s="28">
        <v>40</v>
      </c>
      <c r="F10" s="15">
        <v>56</v>
      </c>
      <c r="G10" s="39"/>
      <c r="H10" s="39"/>
    </row>
    <row r="11" spans="2:20" ht="17.25" thickBot="1" x14ac:dyDescent="0.35">
      <c r="B11" s="2"/>
      <c r="C11" s="3"/>
    </row>
    <row r="12" spans="2:20" ht="17.25" thickBot="1" x14ac:dyDescent="0.35">
      <c r="B12" s="2"/>
      <c r="C12" s="3"/>
      <c r="D12" s="238" t="s">
        <v>34</v>
      </c>
      <c r="E12" s="259"/>
      <c r="F12" s="238" t="s">
        <v>35</v>
      </c>
      <c r="G12" s="239"/>
      <c r="H12" s="239"/>
      <c r="I12" s="240"/>
      <c r="J12" s="49" t="s">
        <v>36</v>
      </c>
    </row>
    <row r="13" spans="2:20" x14ac:dyDescent="0.3">
      <c r="D13" s="115" t="s">
        <v>26</v>
      </c>
      <c r="E13" s="71">
        <v>24</v>
      </c>
      <c r="F13" s="115" t="s">
        <v>185</v>
      </c>
      <c r="G13" s="71">
        <v>4.7</v>
      </c>
      <c r="H13" s="115" t="s">
        <v>95</v>
      </c>
      <c r="I13" s="116">
        <v>2.7</v>
      </c>
      <c r="J13" s="152" t="s">
        <v>14</v>
      </c>
    </row>
    <row r="14" spans="2:20" ht="17.25" thickBot="1" x14ac:dyDescent="0.35">
      <c r="D14" s="117" t="s">
        <v>29</v>
      </c>
      <c r="E14" s="118">
        <v>4.99</v>
      </c>
      <c r="F14" s="117" t="s">
        <v>97</v>
      </c>
      <c r="G14" s="118">
        <v>4.7</v>
      </c>
      <c r="H14" s="117" t="s">
        <v>89</v>
      </c>
      <c r="I14" s="119">
        <v>3</v>
      </c>
      <c r="J14" s="153" t="s">
        <v>14</v>
      </c>
      <c r="P14" t="s">
        <v>0</v>
      </c>
      <c r="Q14">
        <v>48</v>
      </c>
      <c r="R14">
        <f>48*0.8</f>
        <v>38.400000000000006</v>
      </c>
      <c r="S14">
        <f>48*1.2</f>
        <v>57.599999999999994</v>
      </c>
      <c r="T14" t="s">
        <v>1</v>
      </c>
    </row>
    <row r="15" spans="2:20" ht="17.25" thickBot="1" x14ac:dyDescent="0.35">
      <c r="D15" s="59" t="s">
        <v>30</v>
      </c>
      <c r="E15" s="60" t="s">
        <v>31</v>
      </c>
      <c r="F15" s="289" t="s">
        <v>33</v>
      </c>
      <c r="G15" s="290"/>
      <c r="H15" s="289" t="s">
        <v>32</v>
      </c>
      <c r="I15" s="291"/>
      <c r="J15" s="62" t="s">
        <v>13</v>
      </c>
      <c r="P15" t="s">
        <v>21</v>
      </c>
      <c r="Q15">
        <v>24</v>
      </c>
      <c r="R15">
        <v>20</v>
      </c>
      <c r="S15">
        <v>20</v>
      </c>
      <c r="T15" t="s">
        <v>2</v>
      </c>
    </row>
    <row r="16" spans="2:20" x14ac:dyDescent="0.3">
      <c r="D16" s="6">
        <v>0</v>
      </c>
      <c r="E16" s="16">
        <f t="shared" ref="E16:E33" si="0">$D16*E$14/(E$13+E$14)</f>
        <v>0</v>
      </c>
      <c r="F16" s="231">
        <f t="shared" ref="F16:F28" si="1">E16*G$14/(G$13+G$14)</f>
        <v>0</v>
      </c>
      <c r="G16" s="233"/>
      <c r="H16" s="231">
        <f t="shared" ref="H16:H28" si="2">F16*I$14/(I$13+I$14)</f>
        <v>0</v>
      </c>
      <c r="I16" s="233"/>
      <c r="J16" s="17">
        <f>H16*4095/3.3</f>
        <v>0</v>
      </c>
      <c r="P16" t="s">
        <v>22</v>
      </c>
      <c r="Q16">
        <v>4.99</v>
      </c>
      <c r="R16">
        <v>4.99</v>
      </c>
      <c r="S16">
        <v>4.99</v>
      </c>
      <c r="T16" t="s">
        <v>2</v>
      </c>
    </row>
    <row r="17" spans="4:20" x14ac:dyDescent="0.3">
      <c r="D17" s="13">
        <v>4</v>
      </c>
      <c r="E17" s="18">
        <f t="shared" si="0"/>
        <v>0.68851328044153159</v>
      </c>
      <c r="F17" s="216">
        <f t="shared" si="1"/>
        <v>0.3442566402207658</v>
      </c>
      <c r="G17" s="218"/>
      <c r="H17" s="216">
        <f t="shared" si="2"/>
        <v>0.18118770537935042</v>
      </c>
      <c r="I17" s="218"/>
      <c r="J17" s="19">
        <f t="shared" ref="J17:J30" si="3">H17*4095/3.3</f>
        <v>224.83747076619395</v>
      </c>
      <c r="P17" t="s">
        <v>3</v>
      </c>
      <c r="Q17" s="1">
        <f>Q14/(Q15+Q16)</f>
        <v>1.6557433597792341</v>
      </c>
      <c r="R17" s="1">
        <f>R14/(R15+R16)</f>
        <v>1.5366146458583434</v>
      </c>
      <c r="S17" s="1">
        <f>S14/(S15+S16)</f>
        <v>2.3049219687875144</v>
      </c>
      <c r="T17" t="s">
        <v>4</v>
      </c>
    </row>
    <row r="18" spans="4:20" x14ac:dyDescent="0.3">
      <c r="D18" s="13">
        <v>8</v>
      </c>
      <c r="E18" s="18">
        <f t="shared" si="0"/>
        <v>1.3770265608830632</v>
      </c>
      <c r="F18" s="216">
        <f t="shared" si="1"/>
        <v>0.68851328044153159</v>
      </c>
      <c r="G18" s="218"/>
      <c r="H18" s="216">
        <f t="shared" si="2"/>
        <v>0.36237541075870083</v>
      </c>
      <c r="I18" s="218"/>
      <c r="J18" s="19">
        <f t="shared" si="3"/>
        <v>449.67494153238789</v>
      </c>
      <c r="P18" t="s">
        <v>5</v>
      </c>
      <c r="Q18" s="1">
        <f>Q14*Q17/1000</f>
        <v>7.9475681269403242E-2</v>
      </c>
      <c r="R18" s="1">
        <f>R14*R17/1000</f>
        <v>5.9006002400960399E-2</v>
      </c>
      <c r="S18" s="1">
        <f>S14*S17/1000</f>
        <v>0.13276350540216084</v>
      </c>
      <c r="T18" t="s">
        <v>6</v>
      </c>
    </row>
    <row r="19" spans="4:20" x14ac:dyDescent="0.3">
      <c r="D19" s="13">
        <v>12</v>
      </c>
      <c r="E19" s="18">
        <f t="shared" si="0"/>
        <v>2.0655398413245947</v>
      </c>
      <c r="F19" s="216">
        <f t="shared" si="1"/>
        <v>1.0327699206622973</v>
      </c>
      <c r="G19" s="218"/>
      <c r="H19" s="216">
        <f t="shared" si="2"/>
        <v>0.54356311613805119</v>
      </c>
      <c r="I19" s="218"/>
      <c r="J19" s="19">
        <f t="shared" si="3"/>
        <v>674.51241229858169</v>
      </c>
      <c r="P19" t="s">
        <v>7</v>
      </c>
      <c r="Q19" s="1">
        <f>Q14*Q16/(Q15+Q16)</f>
        <v>8.2621593652983787</v>
      </c>
      <c r="R19" s="1">
        <f>R14*R16/(R15+R16)</f>
        <v>7.6677070828331342</v>
      </c>
      <c r="S19" s="1">
        <f>S14*S16/(S15+S16)</f>
        <v>11.501560624249699</v>
      </c>
      <c r="T19" t="s">
        <v>1</v>
      </c>
    </row>
    <row r="20" spans="4:20" x14ac:dyDescent="0.3">
      <c r="D20" s="13">
        <v>16</v>
      </c>
      <c r="E20" s="18">
        <f t="shared" si="0"/>
        <v>2.7540531217661264</v>
      </c>
      <c r="F20" s="216">
        <f t="shared" si="1"/>
        <v>1.3770265608830632</v>
      </c>
      <c r="G20" s="218"/>
      <c r="H20" s="216">
        <f t="shared" si="2"/>
        <v>0.72475082151740167</v>
      </c>
      <c r="I20" s="218"/>
      <c r="J20" s="19">
        <f t="shared" si="3"/>
        <v>899.34988306477578</v>
      </c>
    </row>
    <row r="21" spans="4:20" x14ac:dyDescent="0.3">
      <c r="D21" s="13">
        <v>20</v>
      </c>
      <c r="E21" s="18">
        <f t="shared" si="0"/>
        <v>3.4425664022076581</v>
      </c>
      <c r="F21" s="216">
        <f t="shared" si="1"/>
        <v>1.721283201103829</v>
      </c>
      <c r="G21" s="218"/>
      <c r="H21" s="216">
        <f t="shared" si="2"/>
        <v>0.90593852689675203</v>
      </c>
      <c r="I21" s="218"/>
      <c r="J21" s="19">
        <f t="shared" si="3"/>
        <v>1124.1873538309696</v>
      </c>
    </row>
    <row r="22" spans="4:20" x14ac:dyDescent="0.3">
      <c r="D22" s="13">
        <v>24</v>
      </c>
      <c r="E22" s="18">
        <f t="shared" si="0"/>
        <v>4.1310796826491893</v>
      </c>
      <c r="F22" s="216">
        <f t="shared" si="1"/>
        <v>2.0655398413245947</v>
      </c>
      <c r="G22" s="218"/>
      <c r="H22" s="216">
        <f t="shared" si="2"/>
        <v>1.0871262322761024</v>
      </c>
      <c r="I22" s="218"/>
      <c r="J22" s="19">
        <f t="shared" si="3"/>
        <v>1349.0248245971634</v>
      </c>
    </row>
    <row r="23" spans="4:20" x14ac:dyDescent="0.3">
      <c r="D23" s="13">
        <v>28</v>
      </c>
      <c r="E23" s="18">
        <f t="shared" si="0"/>
        <v>4.8195929630907202</v>
      </c>
      <c r="F23" s="216">
        <f t="shared" si="1"/>
        <v>2.4097964815453601</v>
      </c>
      <c r="G23" s="218"/>
      <c r="H23" s="216">
        <f t="shared" si="2"/>
        <v>1.2683139376554526</v>
      </c>
      <c r="I23" s="218"/>
      <c r="J23" s="19">
        <f t="shared" si="3"/>
        <v>1573.8622953633571</v>
      </c>
    </row>
    <row r="24" spans="4:20" x14ac:dyDescent="0.3">
      <c r="D24" s="13">
        <v>32</v>
      </c>
      <c r="E24" s="18">
        <f t="shared" si="0"/>
        <v>5.5081062435322528</v>
      </c>
      <c r="F24" s="216">
        <f t="shared" si="1"/>
        <v>2.7540531217661264</v>
      </c>
      <c r="G24" s="218"/>
      <c r="H24" s="216">
        <f t="shared" si="2"/>
        <v>1.4495016430348033</v>
      </c>
      <c r="I24" s="218"/>
      <c r="J24" s="19">
        <f t="shared" si="3"/>
        <v>1798.6997661295516</v>
      </c>
    </row>
    <row r="25" spans="4:20" x14ac:dyDescent="0.3">
      <c r="D25" s="13">
        <v>36</v>
      </c>
      <c r="E25" s="18">
        <f t="shared" si="0"/>
        <v>6.1966195239737845</v>
      </c>
      <c r="F25" s="216">
        <f t="shared" si="1"/>
        <v>3.0983097619868922</v>
      </c>
      <c r="G25" s="218"/>
      <c r="H25" s="216">
        <f t="shared" si="2"/>
        <v>1.6306893484141538</v>
      </c>
      <c r="I25" s="218"/>
      <c r="J25" s="19">
        <f t="shared" si="3"/>
        <v>2023.5372368957455</v>
      </c>
    </row>
    <row r="26" spans="4:20" x14ac:dyDescent="0.3">
      <c r="D26" s="22">
        <v>40</v>
      </c>
      <c r="E26" s="21">
        <f t="shared" si="0"/>
        <v>6.8851328044153162</v>
      </c>
      <c r="F26" s="283">
        <f t="shared" si="1"/>
        <v>3.4425664022076581</v>
      </c>
      <c r="G26" s="284"/>
      <c r="H26" s="283">
        <f t="shared" si="2"/>
        <v>1.8118770537935041</v>
      </c>
      <c r="I26" s="284"/>
      <c r="J26" s="34">
        <f t="shared" si="3"/>
        <v>2248.3747076619393</v>
      </c>
    </row>
    <row r="27" spans="4:20" x14ac:dyDescent="0.3">
      <c r="D27" s="22">
        <v>44</v>
      </c>
      <c r="E27" s="21">
        <f t="shared" si="0"/>
        <v>7.573646084856847</v>
      </c>
      <c r="F27" s="283">
        <f t="shared" si="1"/>
        <v>3.786823042428423</v>
      </c>
      <c r="G27" s="284"/>
      <c r="H27" s="283">
        <f t="shared" si="2"/>
        <v>1.9930647591728541</v>
      </c>
      <c r="I27" s="284"/>
      <c r="J27" s="34">
        <f t="shared" si="3"/>
        <v>2473.2121784281326</v>
      </c>
    </row>
    <row r="28" spans="4:20" x14ac:dyDescent="0.3">
      <c r="D28" s="20">
        <v>48</v>
      </c>
      <c r="E28" s="63">
        <f t="shared" si="0"/>
        <v>8.2621593652983787</v>
      </c>
      <c r="F28" s="219">
        <f t="shared" si="1"/>
        <v>4.1310796826491893</v>
      </c>
      <c r="G28" s="221"/>
      <c r="H28" s="219">
        <f t="shared" si="2"/>
        <v>2.1742524645522048</v>
      </c>
      <c r="I28" s="221"/>
      <c r="J28" s="64">
        <f>H28*4095/3.3</f>
        <v>2698.0496491943268</v>
      </c>
    </row>
    <row r="29" spans="4:20" x14ac:dyDescent="0.3">
      <c r="D29" s="22">
        <v>52</v>
      </c>
      <c r="E29" s="21">
        <f t="shared" si="0"/>
        <v>8.9506726457399104</v>
      </c>
      <c r="F29" s="283">
        <f>E29*G$14/(G$13+G$14)</f>
        <v>4.4753363228699552</v>
      </c>
      <c r="G29" s="284"/>
      <c r="H29" s="283">
        <f>F29*I$14/(I$13+I$14)</f>
        <v>2.3554401699315552</v>
      </c>
      <c r="I29" s="284"/>
      <c r="J29" s="34">
        <f t="shared" si="3"/>
        <v>2922.887119960521</v>
      </c>
    </row>
    <row r="30" spans="4:20" x14ac:dyDescent="0.3">
      <c r="D30" s="22">
        <v>56</v>
      </c>
      <c r="E30" s="21">
        <f t="shared" si="0"/>
        <v>9.6391859261814403</v>
      </c>
      <c r="F30" s="283">
        <f>E30*G$14/(G$13+G$14)</f>
        <v>4.8195929630907202</v>
      </c>
      <c r="G30" s="284"/>
      <c r="H30" s="283">
        <f>F30*I$14/(I$13+I$14)</f>
        <v>2.5366278753109053</v>
      </c>
      <c r="I30" s="284"/>
      <c r="J30" s="34">
        <f t="shared" si="3"/>
        <v>3147.7245907267143</v>
      </c>
    </row>
    <row r="31" spans="4:20" x14ac:dyDescent="0.3">
      <c r="D31" s="13">
        <v>60</v>
      </c>
      <c r="E31" s="18">
        <f t="shared" si="0"/>
        <v>10.327699206622974</v>
      </c>
      <c r="F31" s="285">
        <f>E31*G$14/(G$13+G$14)</f>
        <v>5.1638496033114869</v>
      </c>
      <c r="G31" s="286"/>
      <c r="H31" s="216">
        <f>F31*I$14/(I$13+I$14)</f>
        <v>2.7178155806902562</v>
      </c>
      <c r="I31" s="218"/>
      <c r="J31" s="19">
        <f t="shared" ref="J31" si="4">H31*4095/3.3</f>
        <v>3372.5620614929089</v>
      </c>
    </row>
    <row r="32" spans="4:20" x14ac:dyDescent="0.3">
      <c r="D32" s="13">
        <v>64</v>
      </c>
      <c r="E32" s="18">
        <f t="shared" si="0"/>
        <v>11.016212487064506</v>
      </c>
      <c r="F32" s="285">
        <f>E32*G$14/(G$13+G$14)</f>
        <v>5.5081062435322528</v>
      </c>
      <c r="G32" s="286"/>
      <c r="H32" s="216">
        <f>F32*I$14/(I$13+I$14)</f>
        <v>2.8990032860696067</v>
      </c>
      <c r="I32" s="218"/>
      <c r="J32" s="19">
        <f t="shared" ref="J32:J33" si="5">H32*4095/3.3</f>
        <v>3597.3995322591031</v>
      </c>
    </row>
    <row r="33" spans="3:10" ht="17.25" thickBot="1" x14ac:dyDescent="0.35">
      <c r="D33" s="14">
        <v>68</v>
      </c>
      <c r="E33" s="23">
        <f t="shared" si="0"/>
        <v>11.704725767506035</v>
      </c>
      <c r="F33" s="287">
        <f>E33*G$14/(G$13+G$14)</f>
        <v>5.8523628837530177</v>
      </c>
      <c r="G33" s="288"/>
      <c r="H33" s="210">
        <f>F33*I$14/(I$13+I$14)</f>
        <v>3.0801909914489567</v>
      </c>
      <c r="I33" s="212"/>
      <c r="J33" s="24">
        <f t="shared" si="5"/>
        <v>3822.2370030252964</v>
      </c>
    </row>
    <row r="34" spans="3:10" x14ac:dyDescent="0.3">
      <c r="D34" s="55"/>
      <c r="E34" s="56"/>
      <c r="F34" s="57"/>
      <c r="G34" s="57"/>
      <c r="H34" s="57"/>
      <c r="I34" s="57"/>
      <c r="J34" s="58"/>
    </row>
    <row r="35" spans="3:10" x14ac:dyDescent="0.3">
      <c r="C35" s="3" t="s">
        <v>15</v>
      </c>
    </row>
    <row r="36" spans="3:10" x14ac:dyDescent="0.3">
      <c r="D36" s="2" t="s">
        <v>175</v>
      </c>
    </row>
    <row r="37" spans="3:10" x14ac:dyDescent="0.3">
      <c r="D37" s="150">
        <v>48</v>
      </c>
      <c r="E37" s="149">
        <v>80</v>
      </c>
      <c r="F37">
        <f>D37*E37/100</f>
        <v>38.4</v>
      </c>
    </row>
    <row r="38" spans="3:10" ht="17.25" thickBot="1" x14ac:dyDescent="0.35">
      <c r="D38" s="2"/>
    </row>
    <row r="39" spans="3:10" ht="17.25" thickBot="1" x14ac:dyDescent="0.35">
      <c r="D39" s="238" t="s">
        <v>34</v>
      </c>
      <c r="E39" s="259"/>
      <c r="F39" s="238" t="s">
        <v>35</v>
      </c>
      <c r="G39" s="239"/>
      <c r="H39" s="239"/>
      <c r="I39" s="240"/>
      <c r="J39" s="49" t="s">
        <v>36</v>
      </c>
    </row>
    <row r="40" spans="3:10" x14ac:dyDescent="0.3">
      <c r="D40" s="120" t="s">
        <v>28</v>
      </c>
      <c r="E40" s="12">
        <v>24</v>
      </c>
      <c r="F40" s="120" t="s">
        <v>186</v>
      </c>
      <c r="G40" s="12">
        <v>4.7</v>
      </c>
      <c r="H40" s="115" t="s">
        <v>188</v>
      </c>
      <c r="I40" s="116">
        <v>2.7</v>
      </c>
      <c r="J40" s="154" t="s">
        <v>14</v>
      </c>
    </row>
    <row r="41" spans="3:10" ht="17.25" thickBot="1" x14ac:dyDescent="0.35">
      <c r="D41" s="121" t="s">
        <v>25</v>
      </c>
      <c r="E41" s="122">
        <v>4.99</v>
      </c>
      <c r="F41" s="121" t="s">
        <v>187</v>
      </c>
      <c r="G41" s="122">
        <v>4.7</v>
      </c>
      <c r="H41" s="121" t="s">
        <v>96</v>
      </c>
      <c r="I41" s="123">
        <v>3</v>
      </c>
      <c r="J41" s="155" t="s">
        <v>14</v>
      </c>
    </row>
    <row r="42" spans="3:10" ht="17.25" thickBot="1" x14ac:dyDescent="0.35">
      <c r="D42" s="46" t="s">
        <v>41</v>
      </c>
      <c r="E42" s="48" t="s">
        <v>40</v>
      </c>
      <c r="F42" s="238" t="s">
        <v>33</v>
      </c>
      <c r="G42" s="259"/>
      <c r="H42" s="238" t="s">
        <v>42</v>
      </c>
      <c r="I42" s="240"/>
      <c r="J42" s="49" t="s">
        <v>13</v>
      </c>
    </row>
    <row r="43" spans="3:10" x14ac:dyDescent="0.3">
      <c r="D43" s="6">
        <v>0</v>
      </c>
      <c r="E43" s="16">
        <f t="shared" ref="E43:E57" si="6">$D43*E$41/(E$40+E$41)</f>
        <v>0</v>
      </c>
      <c r="F43" s="235">
        <f t="shared" ref="F43:F57" si="7">E43*G$41/(G$40+G$41)</f>
        <v>0</v>
      </c>
      <c r="G43" s="282"/>
      <c r="H43" s="235">
        <f t="shared" ref="H43:H57" si="8">F43*I$41/(I$40+I$41)</f>
        <v>0</v>
      </c>
      <c r="I43" s="236"/>
      <c r="J43" s="66">
        <f>H43*4095/3.3</f>
        <v>0</v>
      </c>
    </row>
    <row r="44" spans="3:10" x14ac:dyDescent="0.3">
      <c r="D44" s="13">
        <v>4</v>
      </c>
      <c r="E44" s="18">
        <f t="shared" si="6"/>
        <v>0.68851328044153159</v>
      </c>
      <c r="F44" s="216">
        <f t="shared" si="7"/>
        <v>0.3442566402207658</v>
      </c>
      <c r="G44" s="217"/>
      <c r="H44" s="216">
        <f t="shared" si="8"/>
        <v>0.18118770537935042</v>
      </c>
      <c r="I44" s="218"/>
      <c r="J44" s="51">
        <f>H44*4095/3.3</f>
        <v>224.83747076619395</v>
      </c>
    </row>
    <row r="45" spans="3:10" x14ac:dyDescent="0.3">
      <c r="D45" s="13">
        <v>8</v>
      </c>
      <c r="E45" s="18">
        <f t="shared" si="6"/>
        <v>1.3770265608830632</v>
      </c>
      <c r="F45" s="216">
        <f t="shared" si="7"/>
        <v>0.68851328044153159</v>
      </c>
      <c r="G45" s="217"/>
      <c r="H45" s="216">
        <f t="shared" si="8"/>
        <v>0.36237541075870083</v>
      </c>
      <c r="I45" s="218"/>
      <c r="J45" s="51">
        <f t="shared" ref="J45:J57" si="9">H45*4095/3.3</f>
        <v>449.67494153238789</v>
      </c>
    </row>
    <row r="46" spans="3:10" x14ac:dyDescent="0.3">
      <c r="D46" s="13">
        <v>12</v>
      </c>
      <c r="E46" s="18">
        <f t="shared" si="6"/>
        <v>2.0655398413245947</v>
      </c>
      <c r="F46" s="216">
        <f t="shared" si="7"/>
        <v>1.0327699206622973</v>
      </c>
      <c r="G46" s="217"/>
      <c r="H46" s="216">
        <f t="shared" si="8"/>
        <v>0.54356311613805119</v>
      </c>
      <c r="I46" s="218"/>
      <c r="J46" s="51">
        <f t="shared" si="9"/>
        <v>674.51241229858169</v>
      </c>
    </row>
    <row r="47" spans="3:10" x14ac:dyDescent="0.3">
      <c r="D47" s="13">
        <v>16</v>
      </c>
      <c r="E47" s="18">
        <f t="shared" si="6"/>
        <v>2.7540531217661264</v>
      </c>
      <c r="F47" s="216">
        <f t="shared" si="7"/>
        <v>1.3770265608830632</v>
      </c>
      <c r="G47" s="217"/>
      <c r="H47" s="216">
        <f t="shared" si="8"/>
        <v>0.72475082151740167</v>
      </c>
      <c r="I47" s="218"/>
      <c r="J47" s="51">
        <f t="shared" si="9"/>
        <v>899.34988306477578</v>
      </c>
    </row>
    <row r="48" spans="3:10" x14ac:dyDescent="0.3">
      <c r="D48" s="13">
        <v>20</v>
      </c>
      <c r="E48" s="18">
        <f t="shared" si="6"/>
        <v>3.4425664022076581</v>
      </c>
      <c r="F48" s="216">
        <f t="shared" si="7"/>
        <v>1.721283201103829</v>
      </c>
      <c r="G48" s="217"/>
      <c r="H48" s="216">
        <f t="shared" si="8"/>
        <v>0.90593852689675203</v>
      </c>
      <c r="I48" s="218"/>
      <c r="J48" s="51">
        <f t="shared" si="9"/>
        <v>1124.1873538309696</v>
      </c>
    </row>
    <row r="49" spans="3:10" x14ac:dyDescent="0.3">
      <c r="D49" s="13">
        <v>24</v>
      </c>
      <c r="E49" s="18">
        <f t="shared" si="6"/>
        <v>4.1310796826491893</v>
      </c>
      <c r="F49" s="216">
        <f t="shared" si="7"/>
        <v>2.0655398413245947</v>
      </c>
      <c r="G49" s="217"/>
      <c r="H49" s="216">
        <f t="shared" si="8"/>
        <v>1.0871262322761024</v>
      </c>
      <c r="I49" s="218"/>
      <c r="J49" s="51">
        <f>H49*4095/3.3</f>
        <v>1349.0248245971634</v>
      </c>
    </row>
    <row r="50" spans="3:10" x14ac:dyDescent="0.3">
      <c r="D50" s="13">
        <v>28</v>
      </c>
      <c r="E50" s="18">
        <f t="shared" si="6"/>
        <v>4.8195929630907202</v>
      </c>
      <c r="F50" s="216">
        <f t="shared" si="7"/>
        <v>2.4097964815453601</v>
      </c>
      <c r="G50" s="217"/>
      <c r="H50" s="216">
        <f t="shared" si="8"/>
        <v>1.2683139376554526</v>
      </c>
      <c r="I50" s="218"/>
      <c r="J50" s="51">
        <f t="shared" si="9"/>
        <v>1573.8622953633571</v>
      </c>
    </row>
    <row r="51" spans="3:10" x14ac:dyDescent="0.3">
      <c r="D51" s="13">
        <v>32</v>
      </c>
      <c r="E51" s="18">
        <f t="shared" si="6"/>
        <v>5.5081062435322528</v>
      </c>
      <c r="F51" s="216">
        <f t="shared" si="7"/>
        <v>2.7540531217661264</v>
      </c>
      <c r="G51" s="217"/>
      <c r="H51" s="216">
        <f t="shared" si="8"/>
        <v>1.4495016430348033</v>
      </c>
      <c r="I51" s="218"/>
      <c r="J51" s="51">
        <f t="shared" si="9"/>
        <v>1798.6997661295516</v>
      </c>
    </row>
    <row r="52" spans="3:10" x14ac:dyDescent="0.3">
      <c r="D52" s="13">
        <v>38.4</v>
      </c>
      <c r="E52" s="18">
        <f t="shared" si="6"/>
        <v>6.6097274922387026</v>
      </c>
      <c r="F52" s="216">
        <f t="shared" si="7"/>
        <v>3.3048637461193513</v>
      </c>
      <c r="G52" s="217"/>
      <c r="H52" s="216">
        <f t="shared" si="8"/>
        <v>1.7394019716417637</v>
      </c>
      <c r="I52" s="218"/>
      <c r="J52" s="51">
        <f t="shared" si="9"/>
        <v>2158.4397193554614</v>
      </c>
    </row>
    <row r="53" spans="3:10" x14ac:dyDescent="0.3">
      <c r="D53" s="13">
        <v>40</v>
      </c>
      <c r="E53" s="18">
        <f t="shared" si="6"/>
        <v>6.8851328044153162</v>
      </c>
      <c r="F53" s="216">
        <f t="shared" si="7"/>
        <v>3.4425664022076581</v>
      </c>
      <c r="G53" s="217"/>
      <c r="H53" s="216">
        <f t="shared" si="8"/>
        <v>1.8118770537935041</v>
      </c>
      <c r="I53" s="218"/>
      <c r="J53" s="51">
        <f t="shared" si="9"/>
        <v>2248.3747076619393</v>
      </c>
    </row>
    <row r="54" spans="3:10" x14ac:dyDescent="0.3">
      <c r="D54" s="13">
        <v>44</v>
      </c>
      <c r="E54" s="18">
        <f t="shared" si="6"/>
        <v>7.573646084856847</v>
      </c>
      <c r="F54" s="216">
        <f t="shared" si="7"/>
        <v>3.786823042428423</v>
      </c>
      <c r="G54" s="217"/>
      <c r="H54" s="216">
        <f t="shared" si="8"/>
        <v>1.9930647591728541</v>
      </c>
      <c r="I54" s="218"/>
      <c r="J54" s="51">
        <f t="shared" si="9"/>
        <v>2473.2121784281326</v>
      </c>
    </row>
    <row r="55" spans="3:10" x14ac:dyDescent="0.3">
      <c r="D55" s="20">
        <v>48</v>
      </c>
      <c r="E55" s="63">
        <f t="shared" si="6"/>
        <v>8.2621593652983787</v>
      </c>
      <c r="F55" s="219">
        <f t="shared" si="7"/>
        <v>4.1310796826491893</v>
      </c>
      <c r="G55" s="220"/>
      <c r="H55" s="219">
        <f t="shared" si="8"/>
        <v>2.1742524645522048</v>
      </c>
      <c r="I55" s="221"/>
      <c r="J55" s="67">
        <f t="shared" si="9"/>
        <v>2698.0496491943268</v>
      </c>
    </row>
    <row r="56" spans="3:10" x14ac:dyDescent="0.3">
      <c r="D56" s="13">
        <v>52</v>
      </c>
      <c r="E56" s="18">
        <f t="shared" si="6"/>
        <v>8.9506726457399104</v>
      </c>
      <c r="F56" s="216">
        <f t="shared" si="7"/>
        <v>4.4753363228699552</v>
      </c>
      <c r="G56" s="217"/>
      <c r="H56" s="216">
        <f t="shared" si="8"/>
        <v>2.3554401699315552</v>
      </c>
      <c r="I56" s="218"/>
      <c r="J56" s="51">
        <f t="shared" si="9"/>
        <v>2922.887119960521</v>
      </c>
    </row>
    <row r="57" spans="3:10" ht="17.25" thickBot="1" x14ac:dyDescent="0.35">
      <c r="D57" s="14">
        <v>56</v>
      </c>
      <c r="E57" s="23">
        <f t="shared" si="6"/>
        <v>9.6391859261814403</v>
      </c>
      <c r="F57" s="210">
        <f t="shared" si="7"/>
        <v>4.8195929630907202</v>
      </c>
      <c r="G57" s="211"/>
      <c r="H57" s="210">
        <f t="shared" si="8"/>
        <v>2.5366278753109053</v>
      </c>
      <c r="I57" s="212"/>
      <c r="J57" s="52">
        <f t="shared" si="9"/>
        <v>3147.7245907267143</v>
      </c>
    </row>
    <row r="59" spans="3:10" x14ac:dyDescent="0.3">
      <c r="C59" s="2" t="s">
        <v>178</v>
      </c>
    </row>
    <row r="60" spans="3:10" x14ac:dyDescent="0.3">
      <c r="C60" s="2"/>
      <c r="D60" s="2" t="s">
        <v>181</v>
      </c>
    </row>
    <row r="61" spans="3:10" x14ac:dyDescent="0.3">
      <c r="C61" s="2"/>
      <c r="D61" s="2" t="s">
        <v>182</v>
      </c>
    </row>
    <row r="62" spans="3:10" x14ac:dyDescent="0.3">
      <c r="C62" s="2"/>
      <c r="D62" t="s">
        <v>153</v>
      </c>
      <c r="E62">
        <v>600</v>
      </c>
      <c r="F62" t="s">
        <v>154</v>
      </c>
      <c r="H62" t="s">
        <v>179</v>
      </c>
    </row>
    <row r="63" spans="3:10" x14ac:dyDescent="0.3">
      <c r="C63" s="2"/>
      <c r="D63" s="2" t="s">
        <v>151</v>
      </c>
      <c r="E63">
        <v>48</v>
      </c>
      <c r="F63" t="s">
        <v>152</v>
      </c>
      <c r="I63" t="s">
        <v>180</v>
      </c>
    </row>
    <row r="64" spans="3:10" ht="17.45" customHeight="1" thickBot="1" x14ac:dyDescent="0.35">
      <c r="C64" s="2"/>
      <c r="D64" s="2" t="s">
        <v>155</v>
      </c>
      <c r="E64">
        <f>E62/E63</f>
        <v>12.5</v>
      </c>
      <c r="F64" t="s">
        <v>156</v>
      </c>
      <c r="H64" t="s">
        <v>160</v>
      </c>
    </row>
    <row r="65" spans="4:14" ht="17.25" thickBot="1" x14ac:dyDescent="0.35">
      <c r="D65" s="208" t="s">
        <v>158</v>
      </c>
      <c r="E65" s="209"/>
      <c r="F65" s="276" t="s">
        <v>34</v>
      </c>
      <c r="G65" s="276"/>
      <c r="H65" s="276"/>
      <c r="I65" s="277"/>
      <c r="J65" s="238" t="s">
        <v>35</v>
      </c>
      <c r="K65" s="239"/>
      <c r="L65" s="239"/>
      <c r="M65" s="240"/>
      <c r="N65" s="49" t="s">
        <v>36</v>
      </c>
    </row>
    <row r="66" spans="4:14" x14ac:dyDescent="0.3">
      <c r="D66" s="120" t="s">
        <v>193</v>
      </c>
      <c r="E66" s="156">
        <v>20</v>
      </c>
      <c r="F66" s="126" t="s">
        <v>189</v>
      </c>
      <c r="G66" s="127">
        <v>0.47</v>
      </c>
      <c r="H66" s="128" t="s">
        <v>20</v>
      </c>
      <c r="I66" s="21">
        <v>20</v>
      </c>
      <c r="J66" s="126" t="s">
        <v>190</v>
      </c>
      <c r="K66" s="127">
        <v>4.7</v>
      </c>
      <c r="L66" s="128" t="s">
        <v>46</v>
      </c>
      <c r="M66" s="129">
        <v>2.7</v>
      </c>
      <c r="N66" s="154" t="s">
        <v>14</v>
      </c>
    </row>
    <row r="67" spans="4:14" ht="17.45" customHeight="1" thickBot="1" x14ac:dyDescent="0.35">
      <c r="D67" s="121" t="s">
        <v>194</v>
      </c>
      <c r="E67" s="157">
        <v>4</v>
      </c>
      <c r="F67" s="130" t="s">
        <v>22</v>
      </c>
      <c r="G67" s="131">
        <v>10</v>
      </c>
      <c r="H67" s="132" t="s">
        <v>21</v>
      </c>
      <c r="I67" s="119">
        <v>10</v>
      </c>
      <c r="J67" s="130" t="s">
        <v>191</v>
      </c>
      <c r="K67" s="131">
        <v>4.7</v>
      </c>
      <c r="L67" s="132" t="s">
        <v>192</v>
      </c>
      <c r="M67" s="133">
        <v>3</v>
      </c>
      <c r="N67" s="155" t="s">
        <v>14</v>
      </c>
    </row>
    <row r="68" spans="4:14" ht="17.25" thickBot="1" x14ac:dyDescent="0.35">
      <c r="D68" s="99" t="s">
        <v>157</v>
      </c>
      <c r="E68" s="125" t="s">
        <v>159</v>
      </c>
      <c r="F68" s="278" t="s">
        <v>18</v>
      </c>
      <c r="G68" s="239"/>
      <c r="H68" s="239" t="s">
        <v>17</v>
      </c>
      <c r="I68" s="240"/>
      <c r="J68" s="279" t="s">
        <v>18</v>
      </c>
      <c r="K68" s="280"/>
      <c r="L68" s="280" t="s">
        <v>19</v>
      </c>
      <c r="M68" s="281"/>
      <c r="N68" s="69" t="s">
        <v>13</v>
      </c>
    </row>
    <row r="69" spans="4:14" x14ac:dyDescent="0.3">
      <c r="D69" s="43">
        <v>0</v>
      </c>
      <c r="E69" s="44">
        <v>0</v>
      </c>
      <c r="F69" s="261">
        <f t="shared" ref="F69:F79" si="10">E69*G$67/(G$66+G$67)</f>
        <v>0</v>
      </c>
      <c r="G69" s="275"/>
      <c r="H69" s="275">
        <f t="shared" ref="H69:H79" si="11">F69*(1+I$66/I$67)</f>
        <v>0</v>
      </c>
      <c r="I69" s="233"/>
      <c r="J69" s="261">
        <f t="shared" ref="J69:J79" si="12">H69*K$67/(K$66+K$67)</f>
        <v>0</v>
      </c>
      <c r="K69" s="275"/>
      <c r="L69" s="275">
        <f t="shared" ref="L69:L79" si="13">J69*M$67/(M$66+M$67)</f>
        <v>0</v>
      </c>
      <c r="M69" s="232"/>
      <c r="N69" s="17">
        <f>L69*4096/3.3</f>
        <v>0</v>
      </c>
    </row>
    <row r="70" spans="4:14" x14ac:dyDescent="0.3">
      <c r="D70" s="13">
        <v>2</v>
      </c>
      <c r="E70" s="18">
        <f>$E$67*D70/$E$66</f>
        <v>0.4</v>
      </c>
      <c r="F70" s="234">
        <f t="shared" si="10"/>
        <v>0.38204393505253104</v>
      </c>
      <c r="G70" s="274"/>
      <c r="H70" s="274">
        <f t="shared" si="11"/>
        <v>1.1461318051575931</v>
      </c>
      <c r="I70" s="218"/>
      <c r="J70" s="234">
        <f t="shared" si="12"/>
        <v>0.57306590257879653</v>
      </c>
      <c r="K70" s="274"/>
      <c r="L70" s="274">
        <f t="shared" si="13"/>
        <v>0.30161363293620869</v>
      </c>
      <c r="M70" s="217"/>
      <c r="N70" s="19">
        <f>L70*4096/3.3</f>
        <v>374.36649712324572</v>
      </c>
    </row>
    <row r="71" spans="4:14" x14ac:dyDescent="0.3">
      <c r="D71" s="13">
        <v>4</v>
      </c>
      <c r="E71" s="18">
        <f t="shared" ref="E71:E79" si="14">$E$67*D71/$E$66</f>
        <v>0.8</v>
      </c>
      <c r="F71" s="234">
        <f t="shared" si="10"/>
        <v>0.76408787010506207</v>
      </c>
      <c r="G71" s="274"/>
      <c r="H71" s="274">
        <f t="shared" si="11"/>
        <v>2.2922636103151861</v>
      </c>
      <c r="I71" s="218"/>
      <c r="J71" s="234">
        <f t="shared" si="12"/>
        <v>1.1461318051575931</v>
      </c>
      <c r="K71" s="274"/>
      <c r="L71" s="274">
        <f t="shared" si="13"/>
        <v>0.60322726587241737</v>
      </c>
      <c r="M71" s="217"/>
      <c r="N71" s="19">
        <f t="shared" ref="N71:N79" si="15">L71*4096/3.3</f>
        <v>748.73299424649144</v>
      </c>
    </row>
    <row r="72" spans="4:14" x14ac:dyDescent="0.3">
      <c r="D72" s="13">
        <v>6</v>
      </c>
      <c r="E72" s="18">
        <f t="shared" si="14"/>
        <v>1.2</v>
      </c>
      <c r="F72" s="234">
        <f t="shared" si="10"/>
        <v>1.1461318051575931</v>
      </c>
      <c r="G72" s="274"/>
      <c r="H72" s="274">
        <f t="shared" si="11"/>
        <v>3.4383954154727792</v>
      </c>
      <c r="I72" s="218"/>
      <c r="J72" s="234">
        <f t="shared" si="12"/>
        <v>1.7191977077363894</v>
      </c>
      <c r="K72" s="274"/>
      <c r="L72" s="274">
        <f t="shared" si="13"/>
        <v>0.90484089880862584</v>
      </c>
      <c r="M72" s="217"/>
      <c r="N72" s="19">
        <f t="shared" si="15"/>
        <v>1123.0994913697368</v>
      </c>
    </row>
    <row r="73" spans="4:14" x14ac:dyDescent="0.3">
      <c r="D73" s="13">
        <v>8</v>
      </c>
      <c r="E73" s="18">
        <f t="shared" si="14"/>
        <v>1.6</v>
      </c>
      <c r="F73" s="234">
        <f t="shared" si="10"/>
        <v>1.5281757402101241</v>
      </c>
      <c r="G73" s="274"/>
      <c r="H73" s="274">
        <f t="shared" si="11"/>
        <v>4.5845272206303722</v>
      </c>
      <c r="I73" s="218"/>
      <c r="J73" s="234">
        <f t="shared" si="12"/>
        <v>2.2922636103151861</v>
      </c>
      <c r="K73" s="274"/>
      <c r="L73" s="274">
        <f t="shared" si="13"/>
        <v>1.2064545317448347</v>
      </c>
      <c r="M73" s="217"/>
      <c r="N73" s="19">
        <f t="shared" si="15"/>
        <v>1497.4659884929829</v>
      </c>
    </row>
    <row r="74" spans="4:14" x14ac:dyDescent="0.3">
      <c r="D74" s="20">
        <v>10</v>
      </c>
      <c r="E74" s="21">
        <f t="shared" si="14"/>
        <v>2</v>
      </c>
      <c r="F74" s="264">
        <f t="shared" si="10"/>
        <v>1.910219675262655</v>
      </c>
      <c r="G74" s="273"/>
      <c r="H74" s="273">
        <f t="shared" si="11"/>
        <v>5.7306590257879648</v>
      </c>
      <c r="I74" s="221"/>
      <c r="J74" s="264">
        <f t="shared" si="12"/>
        <v>2.8653295128939824</v>
      </c>
      <c r="K74" s="273"/>
      <c r="L74" s="273">
        <f t="shared" si="13"/>
        <v>1.5080681646810434</v>
      </c>
      <c r="M74" s="220"/>
      <c r="N74" s="64">
        <f t="shared" si="15"/>
        <v>1871.8324856162285</v>
      </c>
    </row>
    <row r="75" spans="4:14" x14ac:dyDescent="0.3">
      <c r="D75" s="83">
        <v>12</v>
      </c>
      <c r="E75" s="84">
        <f t="shared" si="14"/>
        <v>2.4</v>
      </c>
      <c r="F75" s="269">
        <f t="shared" si="10"/>
        <v>2.2922636103151861</v>
      </c>
      <c r="G75" s="270"/>
      <c r="H75" s="270">
        <f t="shared" si="11"/>
        <v>6.8767908309455583</v>
      </c>
      <c r="I75" s="271"/>
      <c r="J75" s="269">
        <f t="shared" si="12"/>
        <v>3.4383954154727787</v>
      </c>
      <c r="K75" s="270"/>
      <c r="L75" s="270">
        <f t="shared" si="13"/>
        <v>1.8096817976172517</v>
      </c>
      <c r="M75" s="272"/>
      <c r="N75" s="151">
        <f t="shared" si="15"/>
        <v>2246.1989827394736</v>
      </c>
    </row>
    <row r="76" spans="4:14" x14ac:dyDescent="0.3">
      <c r="D76" s="13">
        <v>14</v>
      </c>
      <c r="E76" s="18">
        <f t="shared" si="14"/>
        <v>2.8</v>
      </c>
      <c r="F76" s="265">
        <f t="shared" si="10"/>
        <v>2.674307545367717</v>
      </c>
      <c r="G76" s="266"/>
      <c r="H76" s="266">
        <f t="shared" si="11"/>
        <v>8.02292263610315</v>
      </c>
      <c r="I76" s="267"/>
      <c r="J76" s="265">
        <f t="shared" si="12"/>
        <v>4.011461318051575</v>
      </c>
      <c r="K76" s="266"/>
      <c r="L76" s="266">
        <f t="shared" si="13"/>
        <v>2.1112954305534606</v>
      </c>
      <c r="M76" s="268"/>
      <c r="N76" s="124">
        <f t="shared" si="15"/>
        <v>2620.5654798627197</v>
      </c>
    </row>
    <row r="77" spans="4:14" x14ac:dyDescent="0.3">
      <c r="D77" s="13">
        <v>16</v>
      </c>
      <c r="E77" s="18">
        <f t="shared" si="14"/>
        <v>3.2</v>
      </c>
      <c r="F77" s="265">
        <f t="shared" si="10"/>
        <v>3.0563514804202483</v>
      </c>
      <c r="G77" s="266"/>
      <c r="H77" s="266">
        <f t="shared" si="11"/>
        <v>9.1690544412607444</v>
      </c>
      <c r="I77" s="267"/>
      <c r="J77" s="265">
        <f t="shared" si="12"/>
        <v>4.5845272206303722</v>
      </c>
      <c r="K77" s="266"/>
      <c r="L77" s="266">
        <f t="shared" si="13"/>
        <v>2.4129090634896695</v>
      </c>
      <c r="M77" s="268"/>
      <c r="N77" s="124">
        <f t="shared" si="15"/>
        <v>2994.9319769859658</v>
      </c>
    </row>
    <row r="78" spans="4:14" x14ac:dyDescent="0.3">
      <c r="D78" s="13">
        <v>18</v>
      </c>
      <c r="E78" s="18">
        <f t="shared" si="14"/>
        <v>3.6</v>
      </c>
      <c r="F78" s="265">
        <f t="shared" si="10"/>
        <v>3.4383954154727792</v>
      </c>
      <c r="G78" s="266"/>
      <c r="H78" s="266">
        <f t="shared" si="11"/>
        <v>10.315186246418337</v>
      </c>
      <c r="I78" s="267"/>
      <c r="J78" s="265">
        <f t="shared" si="12"/>
        <v>5.1575931232091685</v>
      </c>
      <c r="K78" s="266"/>
      <c r="L78" s="266">
        <f t="shared" si="13"/>
        <v>2.7145226964258784</v>
      </c>
      <c r="M78" s="268"/>
      <c r="N78" s="124">
        <f t="shared" si="15"/>
        <v>3369.2984741092118</v>
      </c>
    </row>
    <row r="79" spans="4:14" x14ac:dyDescent="0.3">
      <c r="D79" s="13">
        <v>20</v>
      </c>
      <c r="E79" s="18">
        <f t="shared" si="14"/>
        <v>4</v>
      </c>
      <c r="F79" s="265">
        <f t="shared" si="10"/>
        <v>3.82043935052531</v>
      </c>
      <c r="G79" s="266"/>
      <c r="H79" s="266">
        <f t="shared" si="11"/>
        <v>11.46131805157593</v>
      </c>
      <c r="I79" s="267"/>
      <c r="J79" s="265">
        <f t="shared" si="12"/>
        <v>5.7306590257879648</v>
      </c>
      <c r="K79" s="266"/>
      <c r="L79" s="266">
        <f t="shared" si="13"/>
        <v>3.0161363293620869</v>
      </c>
      <c r="M79" s="268"/>
      <c r="N79" s="124">
        <f t="shared" si="15"/>
        <v>3743.664971232457</v>
      </c>
    </row>
    <row r="81" spans="3:15" x14ac:dyDescent="0.3">
      <c r="C81" s="2" t="s">
        <v>43</v>
      </c>
    </row>
    <row r="82" spans="3:15" x14ac:dyDescent="0.3">
      <c r="C82" s="2"/>
      <c r="D82" s="2" t="s">
        <v>78</v>
      </c>
    </row>
    <row r="83" spans="3:15" ht="17.25" thickBot="1" x14ac:dyDescent="0.35">
      <c r="C83" s="2"/>
      <c r="D83" s="2" t="s">
        <v>79</v>
      </c>
    </row>
    <row r="84" spans="3:15" ht="17.45" customHeight="1" thickBot="1" x14ac:dyDescent="0.35">
      <c r="C84" s="2"/>
      <c r="D84" s="213" t="s">
        <v>44</v>
      </c>
      <c r="E84" s="238" t="s">
        <v>76</v>
      </c>
      <c r="F84" s="239"/>
      <c r="G84" s="239"/>
      <c r="H84" s="239"/>
      <c r="I84" s="239"/>
      <c r="J84" s="259"/>
      <c r="K84" s="238" t="s">
        <v>35</v>
      </c>
      <c r="L84" s="239"/>
      <c r="M84" s="239"/>
      <c r="N84" s="240"/>
      <c r="O84" s="49" t="s">
        <v>36</v>
      </c>
    </row>
    <row r="85" spans="3:15" x14ac:dyDescent="0.3">
      <c r="D85" s="214"/>
      <c r="E85" s="134" t="s">
        <v>195</v>
      </c>
      <c r="F85" s="158">
        <v>0.5</v>
      </c>
      <c r="G85" s="134" t="s">
        <v>196</v>
      </c>
      <c r="H85" s="136">
        <v>10</v>
      </c>
      <c r="I85" s="159" t="s">
        <v>198</v>
      </c>
      <c r="J85" s="135">
        <v>0</v>
      </c>
      <c r="K85" s="134" t="s">
        <v>200</v>
      </c>
      <c r="L85" s="135">
        <v>4.7</v>
      </c>
      <c r="M85" s="134" t="s">
        <v>202</v>
      </c>
      <c r="N85" s="136">
        <v>2.7</v>
      </c>
      <c r="O85" s="160" t="s">
        <v>14</v>
      </c>
    </row>
    <row r="86" spans="3:15" ht="17.25" thickBot="1" x14ac:dyDescent="0.35">
      <c r="D86" s="215"/>
      <c r="E86" s="121"/>
      <c r="F86" s="122"/>
      <c r="G86" s="117" t="s">
        <v>197</v>
      </c>
      <c r="H86" s="119">
        <v>1</v>
      </c>
      <c r="I86" s="130" t="s">
        <v>199</v>
      </c>
      <c r="J86" s="133">
        <v>10000</v>
      </c>
      <c r="K86" s="117" t="s">
        <v>201</v>
      </c>
      <c r="L86" s="133">
        <v>4.7</v>
      </c>
      <c r="M86" s="117" t="s">
        <v>203</v>
      </c>
      <c r="N86" s="119">
        <v>3</v>
      </c>
      <c r="O86" s="153" t="s">
        <v>14</v>
      </c>
    </row>
    <row r="87" spans="3:15" ht="17.45" customHeight="1" thickBot="1" x14ac:dyDescent="0.35">
      <c r="D87" s="70" t="s">
        <v>45</v>
      </c>
      <c r="E87" s="99" t="s">
        <v>163</v>
      </c>
      <c r="F87" s="100" t="s">
        <v>162</v>
      </c>
      <c r="G87" s="228" t="s">
        <v>77</v>
      </c>
      <c r="H87" s="230"/>
      <c r="I87" s="260" t="s">
        <v>80</v>
      </c>
      <c r="J87" s="229"/>
      <c r="K87" s="228" t="s">
        <v>18</v>
      </c>
      <c r="L87" s="229"/>
      <c r="M87" s="228" t="s">
        <v>17</v>
      </c>
      <c r="N87" s="230"/>
      <c r="O87" s="75" t="s">
        <v>13</v>
      </c>
    </row>
    <row r="88" spans="3:15" x14ac:dyDescent="0.3">
      <c r="D88" s="68">
        <v>0</v>
      </c>
      <c r="E88" s="140">
        <f>D88*F$85</f>
        <v>0</v>
      </c>
      <c r="F88" s="144">
        <f>D88*E88</f>
        <v>0</v>
      </c>
      <c r="G88" s="231">
        <f>E88*(1+H$85/H$86)</f>
        <v>0</v>
      </c>
      <c r="H88" s="233"/>
      <c r="I88" s="261">
        <f>G88*J$86/(J$85+J$86)</f>
        <v>0</v>
      </c>
      <c r="J88" s="232"/>
      <c r="K88" s="231">
        <f>I88*L$86/(L$85+L$86)</f>
        <v>0</v>
      </c>
      <c r="L88" s="232"/>
      <c r="M88" s="231">
        <f t="shared" ref="M88:M100" si="16">K88*N$86/(N$85+N$86)</f>
        <v>0</v>
      </c>
      <c r="N88" s="233"/>
      <c r="O88" s="50">
        <f t="shared" ref="O88:O100" si="17">M88*4096/3.3</f>
        <v>0</v>
      </c>
    </row>
    <row r="89" spans="3:15" x14ac:dyDescent="0.3">
      <c r="D89" s="33">
        <v>0.1</v>
      </c>
      <c r="E89" s="141">
        <f t="shared" ref="E89:E100" si="18">D89*F$85</f>
        <v>0.05</v>
      </c>
      <c r="F89" s="145">
        <f>D89*E89</f>
        <v>5.000000000000001E-3</v>
      </c>
      <c r="G89" s="216">
        <f>E89*(1+H$85/H$86)</f>
        <v>0.55000000000000004</v>
      </c>
      <c r="H89" s="218"/>
      <c r="I89" s="234">
        <f t="shared" ref="I89:I100" si="19">G89*J$86/(J$85+J$86)</f>
        <v>0.55000000000000004</v>
      </c>
      <c r="J89" s="217"/>
      <c r="K89" s="216">
        <f t="shared" ref="K89:K100" si="20">I89*L$86/(L$85+L$86)</f>
        <v>0.27500000000000002</v>
      </c>
      <c r="L89" s="217"/>
      <c r="M89" s="216">
        <f t="shared" si="16"/>
        <v>0.14473684210526316</v>
      </c>
      <c r="N89" s="218"/>
      <c r="O89" s="51">
        <f t="shared" si="17"/>
        <v>179.64912280701756</v>
      </c>
    </row>
    <row r="90" spans="3:15" x14ac:dyDescent="0.3">
      <c r="D90" s="76">
        <v>0.2</v>
      </c>
      <c r="E90" s="138">
        <f t="shared" si="18"/>
        <v>0.1</v>
      </c>
      <c r="F90" s="145">
        <f t="shared" ref="F90:F100" si="21">D90*E90</f>
        <v>2.0000000000000004E-2</v>
      </c>
      <c r="G90" s="222">
        <f>E90*(1+H$85/H$86)</f>
        <v>1.1000000000000001</v>
      </c>
      <c r="H90" s="224"/>
      <c r="I90" s="262">
        <f t="shared" si="19"/>
        <v>1.1000000000000001</v>
      </c>
      <c r="J90" s="223"/>
      <c r="K90" s="222">
        <f t="shared" si="20"/>
        <v>0.55000000000000004</v>
      </c>
      <c r="L90" s="223"/>
      <c r="M90" s="222">
        <f t="shared" si="16"/>
        <v>0.28947368421052633</v>
      </c>
      <c r="N90" s="224"/>
      <c r="O90" s="54">
        <f t="shared" si="17"/>
        <v>359.29824561403512</v>
      </c>
    </row>
    <row r="91" spans="3:15" x14ac:dyDescent="0.3">
      <c r="D91" s="74">
        <v>0.3</v>
      </c>
      <c r="E91" s="139">
        <f t="shared" si="18"/>
        <v>0.15</v>
      </c>
      <c r="F91" s="147">
        <f t="shared" si="21"/>
        <v>4.4999999999999998E-2</v>
      </c>
      <c r="G91" s="225">
        <f t="shared" ref="G91:G100" si="22">E91*(1+H$85/H$86)</f>
        <v>1.65</v>
      </c>
      <c r="H91" s="227"/>
      <c r="I91" s="263">
        <f t="shared" si="19"/>
        <v>1.65</v>
      </c>
      <c r="J91" s="226"/>
      <c r="K91" s="225">
        <f t="shared" si="20"/>
        <v>0.82499999999999996</v>
      </c>
      <c r="L91" s="226"/>
      <c r="M91" s="225">
        <f t="shared" si="16"/>
        <v>0.43421052631578938</v>
      </c>
      <c r="N91" s="227"/>
      <c r="O91" s="78">
        <f t="shared" si="17"/>
        <v>538.94736842105249</v>
      </c>
    </row>
    <row r="92" spans="3:15" x14ac:dyDescent="0.3">
      <c r="D92" s="76">
        <v>0.4</v>
      </c>
      <c r="E92" s="141">
        <f t="shared" si="18"/>
        <v>0.2</v>
      </c>
      <c r="F92" s="145">
        <f t="shared" si="21"/>
        <v>8.0000000000000016E-2</v>
      </c>
      <c r="G92" s="216">
        <f t="shared" si="22"/>
        <v>2.2000000000000002</v>
      </c>
      <c r="H92" s="218"/>
      <c r="I92" s="234">
        <f t="shared" si="19"/>
        <v>2.2000000000000002</v>
      </c>
      <c r="J92" s="217"/>
      <c r="K92" s="216">
        <f t="shared" si="20"/>
        <v>1.1000000000000001</v>
      </c>
      <c r="L92" s="217"/>
      <c r="M92" s="216">
        <f t="shared" si="16"/>
        <v>0.57894736842105265</v>
      </c>
      <c r="N92" s="218"/>
      <c r="O92" s="51">
        <f t="shared" si="17"/>
        <v>718.59649122807025</v>
      </c>
    </row>
    <row r="93" spans="3:15" x14ac:dyDescent="0.3">
      <c r="D93" s="33">
        <v>0.5</v>
      </c>
      <c r="E93" s="141">
        <f t="shared" si="18"/>
        <v>0.25</v>
      </c>
      <c r="F93" s="145">
        <f t="shared" si="21"/>
        <v>0.125</v>
      </c>
      <c r="G93" s="216">
        <f t="shared" si="22"/>
        <v>2.75</v>
      </c>
      <c r="H93" s="218"/>
      <c r="I93" s="234">
        <f t="shared" si="19"/>
        <v>2.75</v>
      </c>
      <c r="J93" s="217"/>
      <c r="K93" s="216">
        <f t="shared" si="20"/>
        <v>1.375</v>
      </c>
      <c r="L93" s="217"/>
      <c r="M93" s="216">
        <f t="shared" si="16"/>
        <v>0.72368421052631582</v>
      </c>
      <c r="N93" s="218"/>
      <c r="O93" s="51">
        <f t="shared" si="17"/>
        <v>898.24561403508778</v>
      </c>
    </row>
    <row r="94" spans="3:15" x14ac:dyDescent="0.3">
      <c r="D94" s="73">
        <v>0.6</v>
      </c>
      <c r="E94" s="143">
        <f t="shared" si="18"/>
        <v>0.3</v>
      </c>
      <c r="F94" s="148">
        <f t="shared" si="21"/>
        <v>0.18</v>
      </c>
      <c r="G94" s="219">
        <f t="shared" si="22"/>
        <v>3.3</v>
      </c>
      <c r="H94" s="221"/>
      <c r="I94" s="264">
        <f t="shared" si="19"/>
        <v>3.3</v>
      </c>
      <c r="J94" s="220"/>
      <c r="K94" s="219">
        <f t="shared" si="20"/>
        <v>1.65</v>
      </c>
      <c r="L94" s="220"/>
      <c r="M94" s="219">
        <f t="shared" si="16"/>
        <v>0.86842105263157876</v>
      </c>
      <c r="N94" s="221"/>
      <c r="O94" s="67">
        <f t="shared" si="17"/>
        <v>1077.894736842105</v>
      </c>
    </row>
    <row r="95" spans="3:15" x14ac:dyDescent="0.3">
      <c r="D95" s="33">
        <v>0.7</v>
      </c>
      <c r="E95" s="141">
        <f t="shared" si="18"/>
        <v>0.35</v>
      </c>
      <c r="F95" s="145">
        <f t="shared" si="21"/>
        <v>0.24499999999999997</v>
      </c>
      <c r="G95" s="216">
        <f t="shared" si="22"/>
        <v>3.8499999999999996</v>
      </c>
      <c r="H95" s="218"/>
      <c r="I95" s="234">
        <f t="shared" si="19"/>
        <v>3.85</v>
      </c>
      <c r="J95" s="217"/>
      <c r="K95" s="216">
        <f t="shared" si="20"/>
        <v>1.9250000000000003</v>
      </c>
      <c r="L95" s="217"/>
      <c r="M95" s="216">
        <f t="shared" si="16"/>
        <v>1.013157894736842</v>
      </c>
      <c r="N95" s="218"/>
      <c r="O95" s="51">
        <f t="shared" si="17"/>
        <v>1257.5438596491229</v>
      </c>
    </row>
    <row r="96" spans="3:15" x14ac:dyDescent="0.3">
      <c r="D96" s="76">
        <v>0.8</v>
      </c>
      <c r="E96" s="141">
        <f t="shared" si="18"/>
        <v>0.4</v>
      </c>
      <c r="F96" s="145">
        <f t="shared" si="21"/>
        <v>0.32000000000000006</v>
      </c>
      <c r="G96" s="216">
        <f t="shared" si="22"/>
        <v>4.4000000000000004</v>
      </c>
      <c r="H96" s="218"/>
      <c r="I96" s="234">
        <f t="shared" si="19"/>
        <v>4.4000000000000004</v>
      </c>
      <c r="J96" s="217"/>
      <c r="K96" s="216">
        <f t="shared" si="20"/>
        <v>2.2000000000000002</v>
      </c>
      <c r="L96" s="217"/>
      <c r="M96" s="216">
        <f t="shared" si="16"/>
        <v>1.1578947368421053</v>
      </c>
      <c r="N96" s="218"/>
      <c r="O96" s="51">
        <f t="shared" si="17"/>
        <v>1437.1929824561405</v>
      </c>
    </row>
    <row r="97" spans="3:15" x14ac:dyDescent="0.3">
      <c r="D97" s="33">
        <v>0.9</v>
      </c>
      <c r="E97" s="141">
        <f t="shared" si="18"/>
        <v>0.45</v>
      </c>
      <c r="F97" s="145">
        <f t="shared" si="21"/>
        <v>0.40500000000000003</v>
      </c>
      <c r="G97" s="216">
        <f t="shared" si="22"/>
        <v>4.95</v>
      </c>
      <c r="H97" s="218"/>
      <c r="I97" s="234">
        <f t="shared" si="19"/>
        <v>4.95</v>
      </c>
      <c r="J97" s="217"/>
      <c r="K97" s="216">
        <f t="shared" si="20"/>
        <v>2.4750000000000001</v>
      </c>
      <c r="L97" s="217"/>
      <c r="M97" s="216">
        <f t="shared" si="16"/>
        <v>1.3026315789473686</v>
      </c>
      <c r="N97" s="218"/>
      <c r="O97" s="51">
        <f t="shared" si="17"/>
        <v>1616.8421052631581</v>
      </c>
    </row>
    <row r="98" spans="3:15" x14ac:dyDescent="0.3">
      <c r="D98" s="76">
        <v>1</v>
      </c>
      <c r="E98" s="141">
        <f t="shared" si="18"/>
        <v>0.5</v>
      </c>
      <c r="F98" s="145">
        <f t="shared" si="21"/>
        <v>0.5</v>
      </c>
      <c r="G98" s="216">
        <f t="shared" si="22"/>
        <v>5.5</v>
      </c>
      <c r="H98" s="218"/>
      <c r="I98" s="234">
        <f t="shared" si="19"/>
        <v>5.5</v>
      </c>
      <c r="J98" s="217"/>
      <c r="K98" s="216">
        <f t="shared" si="20"/>
        <v>2.75</v>
      </c>
      <c r="L98" s="217"/>
      <c r="M98" s="216">
        <f t="shared" si="16"/>
        <v>1.4473684210526316</v>
      </c>
      <c r="N98" s="218"/>
      <c r="O98" s="51">
        <f t="shared" si="17"/>
        <v>1796.4912280701756</v>
      </c>
    </row>
    <row r="99" spans="3:15" x14ac:dyDescent="0.3">
      <c r="D99" s="33">
        <v>1.1000000000000001</v>
      </c>
      <c r="E99" s="141">
        <f t="shared" si="18"/>
        <v>0.55000000000000004</v>
      </c>
      <c r="F99" s="145">
        <f t="shared" si="21"/>
        <v>0.60500000000000009</v>
      </c>
      <c r="G99" s="216">
        <f t="shared" si="22"/>
        <v>6.0500000000000007</v>
      </c>
      <c r="H99" s="218"/>
      <c r="I99" s="234">
        <f t="shared" si="19"/>
        <v>6.0500000000000007</v>
      </c>
      <c r="J99" s="217"/>
      <c r="K99" s="216">
        <f t="shared" si="20"/>
        <v>3.0250000000000004</v>
      </c>
      <c r="L99" s="217"/>
      <c r="M99" s="216">
        <f t="shared" si="16"/>
        <v>1.5921052631578949</v>
      </c>
      <c r="N99" s="218"/>
      <c r="O99" s="51">
        <f t="shared" si="17"/>
        <v>1976.1403508771932</v>
      </c>
    </row>
    <row r="100" spans="3:15" ht="17.25" thickBot="1" x14ac:dyDescent="0.35">
      <c r="D100" s="77">
        <v>1.2</v>
      </c>
      <c r="E100" s="142">
        <f t="shared" si="18"/>
        <v>0.6</v>
      </c>
      <c r="F100" s="146">
        <f t="shared" si="21"/>
        <v>0.72</v>
      </c>
      <c r="G100" s="210">
        <f t="shared" si="22"/>
        <v>6.6</v>
      </c>
      <c r="H100" s="212"/>
      <c r="I100" s="258">
        <f t="shared" si="19"/>
        <v>6.6</v>
      </c>
      <c r="J100" s="211"/>
      <c r="K100" s="210">
        <f t="shared" si="20"/>
        <v>3.3</v>
      </c>
      <c r="L100" s="211"/>
      <c r="M100" s="210">
        <f t="shared" si="16"/>
        <v>1.7368421052631575</v>
      </c>
      <c r="N100" s="212"/>
      <c r="O100" s="52">
        <f t="shared" si="17"/>
        <v>2155.78947368421</v>
      </c>
    </row>
    <row r="102" spans="3:15" x14ac:dyDescent="0.3">
      <c r="C102" s="2" t="s">
        <v>204</v>
      </c>
    </row>
    <row r="103" spans="3:15" ht="17.25" thickBot="1" x14ac:dyDescent="0.35"/>
    <row r="104" spans="3:15" ht="17.45" customHeight="1" x14ac:dyDescent="0.3">
      <c r="D104" s="247" t="s">
        <v>16</v>
      </c>
      <c r="E104" s="250" t="s">
        <v>215</v>
      </c>
      <c r="F104" s="251"/>
      <c r="G104" s="252" t="s">
        <v>12</v>
      </c>
      <c r="H104" s="253"/>
      <c r="I104" s="253"/>
      <c r="J104" s="254"/>
      <c r="K104" s="25"/>
    </row>
    <row r="105" spans="3:15" x14ac:dyDescent="0.3">
      <c r="D105" s="248"/>
      <c r="E105" s="255" t="s">
        <v>23</v>
      </c>
      <c r="F105" s="256"/>
      <c r="G105" s="255" t="s">
        <v>18</v>
      </c>
      <c r="H105" s="257"/>
      <c r="I105" s="257" t="s">
        <v>19</v>
      </c>
      <c r="J105" s="256"/>
      <c r="K105" s="26"/>
    </row>
    <row r="106" spans="3:15" x14ac:dyDescent="0.3">
      <c r="D106" s="248"/>
      <c r="E106" s="8" t="s">
        <v>24</v>
      </c>
      <c r="F106" s="11">
        <v>0.1</v>
      </c>
      <c r="G106" s="8" t="s">
        <v>205</v>
      </c>
      <c r="H106" s="9">
        <v>4.7</v>
      </c>
      <c r="I106" s="10" t="s">
        <v>207</v>
      </c>
      <c r="J106" s="11">
        <v>2.7</v>
      </c>
      <c r="K106" s="27" t="s">
        <v>14</v>
      </c>
    </row>
    <row r="107" spans="3:15" ht="17.25" thickBot="1" x14ac:dyDescent="0.35">
      <c r="D107" s="249"/>
      <c r="E107" s="4" t="s">
        <v>27</v>
      </c>
      <c r="F107" s="15">
        <v>10</v>
      </c>
      <c r="G107" s="4" t="s">
        <v>206</v>
      </c>
      <c r="H107" s="28">
        <v>4.7</v>
      </c>
      <c r="I107" s="29" t="s">
        <v>208</v>
      </c>
      <c r="J107" s="15">
        <v>3</v>
      </c>
      <c r="K107" s="30" t="s">
        <v>14</v>
      </c>
    </row>
    <row r="108" spans="3:15" x14ac:dyDescent="0.3">
      <c r="D108" s="31">
        <v>0</v>
      </c>
      <c r="E108" s="235">
        <f>D108*F$107/(F$106+F$107)</f>
        <v>0</v>
      </c>
      <c r="F108" s="236"/>
      <c r="G108" s="235">
        <f>E108*H$107/(H$106+H$107)</f>
        <v>0</v>
      </c>
      <c r="H108" s="237"/>
      <c r="I108" s="237">
        <f>G108*J$107/(J$106+J$107)</f>
        <v>0</v>
      </c>
      <c r="J108" s="236"/>
      <c r="K108" s="32">
        <f>I108*4096/3.3</f>
        <v>0</v>
      </c>
    </row>
    <row r="109" spans="3:15" x14ac:dyDescent="0.3">
      <c r="D109" s="33">
        <v>1</v>
      </c>
      <c r="E109" s="235">
        <f t="shared" ref="E109:E120" si="23">D109*F$107/(F$106+F$107)</f>
        <v>0.99009900990099009</v>
      </c>
      <c r="F109" s="236"/>
      <c r="G109" s="235">
        <f t="shared" ref="G109:G120" si="24">E109*H$107/(H$106+H$107)</f>
        <v>0.49504950495049499</v>
      </c>
      <c r="H109" s="237"/>
      <c r="I109" s="237">
        <f t="shared" ref="I109:I120" si="25">G109*J$107/(J$106+J$107)</f>
        <v>0.2605523710265763</v>
      </c>
      <c r="J109" s="236"/>
      <c r="K109" s="19">
        <f>I109*4096/3.3</f>
        <v>323.40076112874442</v>
      </c>
    </row>
    <row r="110" spans="3:15" x14ac:dyDescent="0.3">
      <c r="D110" s="33">
        <v>2</v>
      </c>
      <c r="E110" s="235">
        <f t="shared" si="23"/>
        <v>1.9801980198019802</v>
      </c>
      <c r="F110" s="236"/>
      <c r="G110" s="235">
        <f t="shared" si="24"/>
        <v>0.99009900990098998</v>
      </c>
      <c r="H110" s="237"/>
      <c r="I110" s="237">
        <f t="shared" si="25"/>
        <v>0.5211047420531526</v>
      </c>
      <c r="J110" s="236"/>
      <c r="K110" s="19">
        <f>I110*4096/3.3</f>
        <v>646.80152225748884</v>
      </c>
    </row>
    <row r="111" spans="3:15" x14ac:dyDescent="0.3">
      <c r="D111" s="33">
        <v>3</v>
      </c>
      <c r="E111" s="235">
        <f t="shared" si="23"/>
        <v>2.9702970297029703</v>
      </c>
      <c r="F111" s="236"/>
      <c r="G111" s="235">
        <f t="shared" si="24"/>
        <v>1.4851485148514851</v>
      </c>
      <c r="H111" s="237"/>
      <c r="I111" s="237">
        <f t="shared" si="25"/>
        <v>0.78165711307972907</v>
      </c>
      <c r="J111" s="236"/>
      <c r="K111" s="19">
        <f t="shared" ref="K111:K120" si="26">I111*4096/3.3</f>
        <v>970.20228338623349</v>
      </c>
    </row>
    <row r="112" spans="3:15" x14ac:dyDescent="0.3">
      <c r="D112" s="33">
        <v>4</v>
      </c>
      <c r="E112" s="235">
        <f t="shared" si="23"/>
        <v>3.9603960396039604</v>
      </c>
      <c r="F112" s="236"/>
      <c r="G112" s="235">
        <f t="shared" si="24"/>
        <v>1.98019801980198</v>
      </c>
      <c r="H112" s="237"/>
      <c r="I112" s="237">
        <f t="shared" si="25"/>
        <v>1.0422094841063052</v>
      </c>
      <c r="J112" s="236"/>
      <c r="K112" s="19">
        <f t="shared" si="26"/>
        <v>1293.6030445149777</v>
      </c>
    </row>
    <row r="113" spans="3:11" x14ac:dyDescent="0.3">
      <c r="D113" s="33">
        <v>5</v>
      </c>
      <c r="E113" s="235">
        <f t="shared" si="23"/>
        <v>4.9504950495049505</v>
      </c>
      <c r="F113" s="236"/>
      <c r="G113" s="235">
        <f t="shared" si="24"/>
        <v>2.4752475247524752</v>
      </c>
      <c r="H113" s="237"/>
      <c r="I113" s="237">
        <f t="shared" si="25"/>
        <v>1.3027618551328817</v>
      </c>
      <c r="J113" s="236"/>
      <c r="K113" s="19">
        <f t="shared" si="26"/>
        <v>1617.0038056437222</v>
      </c>
    </row>
    <row r="114" spans="3:11" x14ac:dyDescent="0.3">
      <c r="D114" s="33">
        <v>6</v>
      </c>
      <c r="E114" s="235">
        <f t="shared" si="23"/>
        <v>5.9405940594059405</v>
      </c>
      <c r="F114" s="236"/>
      <c r="G114" s="235">
        <f t="shared" si="24"/>
        <v>2.9702970297029703</v>
      </c>
      <c r="H114" s="237"/>
      <c r="I114" s="237">
        <f t="shared" si="25"/>
        <v>1.5633142261594581</v>
      </c>
      <c r="J114" s="236"/>
      <c r="K114" s="19">
        <f t="shared" si="26"/>
        <v>1940.404566772467</v>
      </c>
    </row>
    <row r="115" spans="3:11" x14ac:dyDescent="0.3">
      <c r="D115" s="35">
        <v>7</v>
      </c>
      <c r="E115" s="244">
        <f t="shared" si="23"/>
        <v>6.9306930693069306</v>
      </c>
      <c r="F115" s="245"/>
      <c r="G115" s="244">
        <f t="shared" si="24"/>
        <v>3.4653465346534649</v>
      </c>
      <c r="H115" s="246"/>
      <c r="I115" s="246">
        <f t="shared" si="25"/>
        <v>1.8238665971860342</v>
      </c>
      <c r="J115" s="245"/>
      <c r="K115" s="36">
        <f t="shared" si="26"/>
        <v>2263.8053279012111</v>
      </c>
    </row>
    <row r="116" spans="3:11" x14ac:dyDescent="0.3">
      <c r="D116" s="35">
        <v>8</v>
      </c>
      <c r="E116" s="244">
        <f t="shared" si="23"/>
        <v>7.9207920792079207</v>
      </c>
      <c r="F116" s="245"/>
      <c r="G116" s="244">
        <f t="shared" si="24"/>
        <v>3.9603960396039599</v>
      </c>
      <c r="H116" s="246"/>
      <c r="I116" s="246">
        <f t="shared" si="25"/>
        <v>2.0844189682126104</v>
      </c>
      <c r="J116" s="245"/>
      <c r="K116" s="36">
        <f t="shared" si="26"/>
        <v>2587.2060890299554</v>
      </c>
    </row>
    <row r="117" spans="3:11" x14ac:dyDescent="0.3">
      <c r="D117" s="35">
        <v>9</v>
      </c>
      <c r="E117" s="244">
        <f t="shared" si="23"/>
        <v>8.9108910891089117</v>
      </c>
      <c r="F117" s="245"/>
      <c r="G117" s="244">
        <f t="shared" si="24"/>
        <v>4.4554455445544559</v>
      </c>
      <c r="H117" s="246"/>
      <c r="I117" s="246">
        <f t="shared" si="25"/>
        <v>2.3449713392391871</v>
      </c>
      <c r="J117" s="245"/>
      <c r="K117" s="36">
        <f t="shared" si="26"/>
        <v>2910.6068501587001</v>
      </c>
    </row>
    <row r="118" spans="3:11" x14ac:dyDescent="0.3">
      <c r="D118" s="35">
        <v>10</v>
      </c>
      <c r="E118" s="244">
        <f t="shared" si="23"/>
        <v>9.9009900990099009</v>
      </c>
      <c r="F118" s="245"/>
      <c r="G118" s="244">
        <f t="shared" si="24"/>
        <v>4.9504950495049505</v>
      </c>
      <c r="H118" s="246"/>
      <c r="I118" s="246">
        <f t="shared" si="25"/>
        <v>2.6055237102657633</v>
      </c>
      <c r="J118" s="245"/>
      <c r="K118" s="36">
        <f t="shared" si="26"/>
        <v>3234.0076112874444</v>
      </c>
    </row>
    <row r="119" spans="3:11" x14ac:dyDescent="0.3">
      <c r="D119" s="35">
        <v>11</v>
      </c>
      <c r="E119" s="244">
        <f t="shared" si="23"/>
        <v>10.891089108910892</v>
      </c>
      <c r="F119" s="245"/>
      <c r="G119" s="244">
        <f t="shared" si="24"/>
        <v>5.4455445544554459</v>
      </c>
      <c r="H119" s="246"/>
      <c r="I119" s="246">
        <f t="shared" si="25"/>
        <v>2.86607608129234</v>
      </c>
      <c r="J119" s="245"/>
      <c r="K119" s="36">
        <f t="shared" si="26"/>
        <v>3557.4083724161896</v>
      </c>
    </row>
    <row r="120" spans="3:11" ht="17.25" thickBot="1" x14ac:dyDescent="0.35">
      <c r="D120" s="35">
        <v>12</v>
      </c>
      <c r="E120" s="241">
        <f t="shared" si="23"/>
        <v>11.881188118811881</v>
      </c>
      <c r="F120" s="242"/>
      <c r="G120" s="241">
        <f t="shared" si="24"/>
        <v>5.9405940594059405</v>
      </c>
      <c r="H120" s="243"/>
      <c r="I120" s="243">
        <f t="shared" si="25"/>
        <v>3.1266284523189163</v>
      </c>
      <c r="J120" s="242"/>
      <c r="K120" s="37">
        <f t="shared" si="26"/>
        <v>3880.809133544934</v>
      </c>
    </row>
    <row r="122" spans="3:11" x14ac:dyDescent="0.3">
      <c r="C122" s="2" t="s">
        <v>209</v>
      </c>
    </row>
    <row r="123" spans="3:11" ht="17.25" thickBot="1" x14ac:dyDescent="0.35"/>
    <row r="124" spans="3:11" x14ac:dyDescent="0.3">
      <c r="D124" s="247" t="s">
        <v>16</v>
      </c>
      <c r="E124" s="250" t="s">
        <v>215</v>
      </c>
      <c r="F124" s="251"/>
      <c r="G124" s="252" t="s">
        <v>12</v>
      </c>
      <c r="H124" s="253"/>
      <c r="I124" s="253"/>
      <c r="J124" s="254"/>
      <c r="K124" s="25"/>
    </row>
    <row r="125" spans="3:11" x14ac:dyDescent="0.3">
      <c r="D125" s="248"/>
      <c r="E125" s="255" t="s">
        <v>23</v>
      </c>
      <c r="F125" s="256"/>
      <c r="G125" s="255" t="s">
        <v>18</v>
      </c>
      <c r="H125" s="257"/>
      <c r="I125" s="257" t="s">
        <v>19</v>
      </c>
      <c r="J125" s="256"/>
      <c r="K125" s="26"/>
    </row>
    <row r="126" spans="3:11" x14ac:dyDescent="0.3">
      <c r="D126" s="248"/>
      <c r="E126" s="113" t="s">
        <v>24</v>
      </c>
      <c r="F126" s="11">
        <v>0.1</v>
      </c>
      <c r="G126" s="113" t="s">
        <v>210</v>
      </c>
      <c r="H126" s="9">
        <v>4.7</v>
      </c>
      <c r="I126" s="114" t="s">
        <v>212</v>
      </c>
      <c r="J126" s="11">
        <v>2.7</v>
      </c>
      <c r="K126" s="27" t="s">
        <v>14</v>
      </c>
    </row>
    <row r="127" spans="3:11" ht="17.25" thickBot="1" x14ac:dyDescent="0.35">
      <c r="D127" s="249"/>
      <c r="E127" s="4" t="s">
        <v>27</v>
      </c>
      <c r="F127" s="15">
        <v>10</v>
      </c>
      <c r="G127" s="4" t="s">
        <v>211</v>
      </c>
      <c r="H127" s="28">
        <v>4.7</v>
      </c>
      <c r="I127" s="29" t="s">
        <v>213</v>
      </c>
      <c r="J127" s="15">
        <v>3</v>
      </c>
      <c r="K127" s="30" t="s">
        <v>14</v>
      </c>
    </row>
    <row r="128" spans="3:11" x14ac:dyDescent="0.3">
      <c r="D128" s="31">
        <v>0</v>
      </c>
      <c r="E128" s="235">
        <f>D128*F$107/(F$106+F$107)</f>
        <v>0</v>
      </c>
      <c r="F128" s="236"/>
      <c r="G128" s="235">
        <f>E128*H$107/(H$106+H$107)</f>
        <v>0</v>
      </c>
      <c r="H128" s="237"/>
      <c r="I128" s="237">
        <f>G128*J$107/(J$106+J$107)</f>
        <v>0</v>
      </c>
      <c r="J128" s="236"/>
      <c r="K128" s="32">
        <f>I128*4096/3.3</f>
        <v>0</v>
      </c>
    </row>
    <row r="129" spans="4:11" x14ac:dyDescent="0.3">
      <c r="D129" s="33">
        <v>1</v>
      </c>
      <c r="E129" s="235">
        <f t="shared" ref="E129:E140" si="27">D129*F$107/(F$106+F$107)</f>
        <v>0.99009900990099009</v>
      </c>
      <c r="F129" s="236"/>
      <c r="G129" s="235">
        <f t="shared" ref="G129:G140" si="28">E129*H$107/(H$106+H$107)</f>
        <v>0.49504950495049499</v>
      </c>
      <c r="H129" s="237"/>
      <c r="I129" s="237">
        <f t="shared" ref="I129:I140" si="29">G129*J$107/(J$106+J$107)</f>
        <v>0.2605523710265763</v>
      </c>
      <c r="J129" s="236"/>
      <c r="K129" s="19">
        <f>I129*4096/3.3</f>
        <v>323.40076112874442</v>
      </c>
    </row>
    <row r="130" spans="4:11" x14ac:dyDescent="0.3">
      <c r="D130" s="33">
        <v>2</v>
      </c>
      <c r="E130" s="235">
        <f t="shared" si="27"/>
        <v>1.9801980198019802</v>
      </c>
      <c r="F130" s="236"/>
      <c r="G130" s="235">
        <f t="shared" si="28"/>
        <v>0.99009900990098998</v>
      </c>
      <c r="H130" s="237"/>
      <c r="I130" s="237">
        <f t="shared" si="29"/>
        <v>0.5211047420531526</v>
      </c>
      <c r="J130" s="236"/>
      <c r="K130" s="19">
        <f>I130*4096/3.3</f>
        <v>646.80152225748884</v>
      </c>
    </row>
    <row r="131" spans="4:11" x14ac:dyDescent="0.3">
      <c r="D131" s="33">
        <v>3</v>
      </c>
      <c r="E131" s="235">
        <f t="shared" si="27"/>
        <v>2.9702970297029703</v>
      </c>
      <c r="F131" s="236"/>
      <c r="G131" s="235">
        <f t="shared" si="28"/>
        <v>1.4851485148514851</v>
      </c>
      <c r="H131" s="237"/>
      <c r="I131" s="237">
        <f t="shared" si="29"/>
        <v>0.78165711307972907</v>
      </c>
      <c r="J131" s="236"/>
      <c r="K131" s="19">
        <f t="shared" ref="K131:K140" si="30">I131*4096/3.3</f>
        <v>970.20228338623349</v>
      </c>
    </row>
    <row r="132" spans="4:11" x14ac:dyDescent="0.3">
      <c r="D132" s="33">
        <v>4</v>
      </c>
      <c r="E132" s="235">
        <f t="shared" si="27"/>
        <v>3.9603960396039604</v>
      </c>
      <c r="F132" s="236"/>
      <c r="G132" s="235">
        <f t="shared" si="28"/>
        <v>1.98019801980198</v>
      </c>
      <c r="H132" s="237"/>
      <c r="I132" s="237">
        <f t="shared" si="29"/>
        <v>1.0422094841063052</v>
      </c>
      <c r="J132" s="236"/>
      <c r="K132" s="19">
        <f t="shared" si="30"/>
        <v>1293.6030445149777</v>
      </c>
    </row>
    <row r="133" spans="4:11" x14ac:dyDescent="0.3">
      <c r="D133" s="33">
        <v>5</v>
      </c>
      <c r="E133" s="235">
        <f t="shared" si="27"/>
        <v>4.9504950495049505</v>
      </c>
      <c r="F133" s="236"/>
      <c r="G133" s="235">
        <f t="shared" si="28"/>
        <v>2.4752475247524752</v>
      </c>
      <c r="H133" s="237"/>
      <c r="I133" s="237">
        <f t="shared" si="29"/>
        <v>1.3027618551328817</v>
      </c>
      <c r="J133" s="236"/>
      <c r="K133" s="19">
        <f t="shared" si="30"/>
        <v>1617.0038056437222</v>
      </c>
    </row>
    <row r="134" spans="4:11" x14ac:dyDescent="0.3">
      <c r="D134" s="33">
        <v>6</v>
      </c>
      <c r="E134" s="235">
        <f t="shared" si="27"/>
        <v>5.9405940594059405</v>
      </c>
      <c r="F134" s="236"/>
      <c r="G134" s="235">
        <f t="shared" si="28"/>
        <v>2.9702970297029703</v>
      </c>
      <c r="H134" s="237"/>
      <c r="I134" s="237">
        <f t="shared" si="29"/>
        <v>1.5633142261594581</v>
      </c>
      <c r="J134" s="236"/>
      <c r="K134" s="19">
        <f t="shared" si="30"/>
        <v>1940.404566772467</v>
      </c>
    </row>
    <row r="135" spans="4:11" x14ac:dyDescent="0.3">
      <c r="D135" s="35">
        <v>7</v>
      </c>
      <c r="E135" s="244">
        <f t="shared" si="27"/>
        <v>6.9306930693069306</v>
      </c>
      <c r="F135" s="245"/>
      <c r="G135" s="244">
        <f t="shared" si="28"/>
        <v>3.4653465346534649</v>
      </c>
      <c r="H135" s="246"/>
      <c r="I135" s="246">
        <f t="shared" si="29"/>
        <v>1.8238665971860342</v>
      </c>
      <c r="J135" s="245"/>
      <c r="K135" s="36">
        <f t="shared" si="30"/>
        <v>2263.8053279012111</v>
      </c>
    </row>
    <row r="136" spans="4:11" x14ac:dyDescent="0.3">
      <c r="D136" s="35">
        <v>8</v>
      </c>
      <c r="E136" s="244">
        <f t="shared" si="27"/>
        <v>7.9207920792079207</v>
      </c>
      <c r="F136" s="245"/>
      <c r="G136" s="244">
        <f t="shared" si="28"/>
        <v>3.9603960396039599</v>
      </c>
      <c r="H136" s="246"/>
      <c r="I136" s="246">
        <f t="shared" si="29"/>
        <v>2.0844189682126104</v>
      </c>
      <c r="J136" s="245"/>
      <c r="K136" s="36">
        <f t="shared" si="30"/>
        <v>2587.2060890299554</v>
      </c>
    </row>
    <row r="137" spans="4:11" x14ac:dyDescent="0.3">
      <c r="D137" s="35">
        <v>9</v>
      </c>
      <c r="E137" s="244">
        <f t="shared" si="27"/>
        <v>8.9108910891089117</v>
      </c>
      <c r="F137" s="245"/>
      <c r="G137" s="244">
        <f t="shared" si="28"/>
        <v>4.4554455445544559</v>
      </c>
      <c r="H137" s="246"/>
      <c r="I137" s="246">
        <f t="shared" si="29"/>
        <v>2.3449713392391871</v>
      </c>
      <c r="J137" s="245"/>
      <c r="K137" s="36">
        <f t="shared" si="30"/>
        <v>2910.6068501587001</v>
      </c>
    </row>
    <row r="138" spans="4:11" x14ac:dyDescent="0.3">
      <c r="D138" s="35">
        <v>10</v>
      </c>
      <c r="E138" s="244">
        <f t="shared" si="27"/>
        <v>9.9009900990099009</v>
      </c>
      <c r="F138" s="245"/>
      <c r="G138" s="244">
        <f t="shared" si="28"/>
        <v>4.9504950495049505</v>
      </c>
      <c r="H138" s="246"/>
      <c r="I138" s="246">
        <f t="shared" si="29"/>
        <v>2.6055237102657633</v>
      </c>
      <c r="J138" s="245"/>
      <c r="K138" s="36">
        <f t="shared" si="30"/>
        <v>3234.0076112874444</v>
      </c>
    </row>
    <row r="139" spans="4:11" x14ac:dyDescent="0.3">
      <c r="D139" s="35">
        <v>11</v>
      </c>
      <c r="E139" s="244">
        <f t="shared" si="27"/>
        <v>10.891089108910892</v>
      </c>
      <c r="F139" s="245"/>
      <c r="G139" s="244">
        <f t="shared" si="28"/>
        <v>5.4455445544554459</v>
      </c>
      <c r="H139" s="246"/>
      <c r="I139" s="246">
        <f t="shared" si="29"/>
        <v>2.86607608129234</v>
      </c>
      <c r="J139" s="245"/>
      <c r="K139" s="36">
        <f t="shared" si="30"/>
        <v>3557.4083724161896</v>
      </c>
    </row>
    <row r="140" spans="4:11" ht="17.25" thickBot="1" x14ac:dyDescent="0.35">
      <c r="D140" s="35">
        <v>12</v>
      </c>
      <c r="E140" s="241">
        <f t="shared" si="27"/>
        <v>11.881188118811881</v>
      </c>
      <c r="F140" s="242"/>
      <c r="G140" s="241">
        <f t="shared" si="28"/>
        <v>5.9405940594059405</v>
      </c>
      <c r="H140" s="243"/>
      <c r="I140" s="243">
        <f t="shared" si="29"/>
        <v>3.1266284523189163</v>
      </c>
      <c r="J140" s="242"/>
      <c r="K140" s="37">
        <f t="shared" si="30"/>
        <v>3880.809133544934</v>
      </c>
    </row>
  </sheetData>
  <mergeCells count="274">
    <mergeCell ref="E139:F139"/>
    <mergeCell ref="G139:H139"/>
    <mergeCell ref="I139:J139"/>
    <mergeCell ref="E140:F140"/>
    <mergeCell ref="G140:H140"/>
    <mergeCell ref="I140:J140"/>
    <mergeCell ref="E136:F136"/>
    <mergeCell ref="G136:H136"/>
    <mergeCell ref="I136:J136"/>
    <mergeCell ref="E137:F137"/>
    <mergeCell ref="G137:H137"/>
    <mergeCell ref="I137:J137"/>
    <mergeCell ref="E138:F138"/>
    <mergeCell ref="G138:H138"/>
    <mergeCell ref="I138:J138"/>
    <mergeCell ref="E133:F133"/>
    <mergeCell ref="G133:H133"/>
    <mergeCell ref="I133:J133"/>
    <mergeCell ref="E134:F134"/>
    <mergeCell ref="G134:H134"/>
    <mergeCell ref="I134:J134"/>
    <mergeCell ref="E135:F135"/>
    <mergeCell ref="G135:H135"/>
    <mergeCell ref="I135:J135"/>
    <mergeCell ref="I129:J129"/>
    <mergeCell ref="E130:F130"/>
    <mergeCell ref="G130:H130"/>
    <mergeCell ref="I130:J130"/>
    <mergeCell ref="E131:F131"/>
    <mergeCell ref="G131:H131"/>
    <mergeCell ref="I131:J131"/>
    <mergeCell ref="E132:F132"/>
    <mergeCell ref="G132:H132"/>
    <mergeCell ref="I132:J132"/>
    <mergeCell ref="D12:E12"/>
    <mergeCell ref="F12:I12"/>
    <mergeCell ref="F15:G15"/>
    <mergeCell ref="H15:I15"/>
    <mergeCell ref="F20:G20"/>
    <mergeCell ref="H20:I20"/>
    <mergeCell ref="F21:G21"/>
    <mergeCell ref="H21:I21"/>
    <mergeCell ref="F18:G18"/>
    <mergeCell ref="H18:I18"/>
    <mergeCell ref="F19:G19"/>
    <mergeCell ref="H19:I19"/>
    <mergeCell ref="F16:G16"/>
    <mergeCell ref="H16:I16"/>
    <mergeCell ref="F17:G17"/>
    <mergeCell ref="H17:I17"/>
    <mergeCell ref="F26:G26"/>
    <mergeCell ref="H26:I26"/>
    <mergeCell ref="F27:G27"/>
    <mergeCell ref="H27:I27"/>
    <mergeCell ref="F24:G24"/>
    <mergeCell ref="H24:I24"/>
    <mergeCell ref="F25:G25"/>
    <mergeCell ref="H25:I25"/>
    <mergeCell ref="F22:G22"/>
    <mergeCell ref="H22:I22"/>
    <mergeCell ref="F23:G23"/>
    <mergeCell ref="H23:I23"/>
    <mergeCell ref="F28:G28"/>
    <mergeCell ref="H28:I28"/>
    <mergeCell ref="F29:G29"/>
    <mergeCell ref="H29:I29"/>
    <mergeCell ref="F31:G31"/>
    <mergeCell ref="H31:I31"/>
    <mergeCell ref="F32:G32"/>
    <mergeCell ref="H32:I32"/>
    <mergeCell ref="F33:G33"/>
    <mergeCell ref="H33:I33"/>
    <mergeCell ref="F44:G44"/>
    <mergeCell ref="H44:I44"/>
    <mergeCell ref="F45:G45"/>
    <mergeCell ref="H45:I45"/>
    <mergeCell ref="F43:G43"/>
    <mergeCell ref="H43:I43"/>
    <mergeCell ref="F30:G30"/>
    <mergeCell ref="H30:I30"/>
    <mergeCell ref="D39:E39"/>
    <mergeCell ref="F39:I39"/>
    <mergeCell ref="F42:G42"/>
    <mergeCell ref="H42:I42"/>
    <mergeCell ref="F50:G50"/>
    <mergeCell ref="H50:I50"/>
    <mergeCell ref="F51:G51"/>
    <mergeCell ref="H51:I51"/>
    <mergeCell ref="F48:G48"/>
    <mergeCell ref="H48:I48"/>
    <mergeCell ref="F49:G49"/>
    <mergeCell ref="H49:I49"/>
    <mergeCell ref="F46:G46"/>
    <mergeCell ref="H46:I46"/>
    <mergeCell ref="F47:G47"/>
    <mergeCell ref="H47:I47"/>
    <mergeCell ref="F56:G56"/>
    <mergeCell ref="H56:I56"/>
    <mergeCell ref="F57:G57"/>
    <mergeCell ref="H57:I57"/>
    <mergeCell ref="F54:G54"/>
    <mergeCell ref="H54:I54"/>
    <mergeCell ref="F55:G55"/>
    <mergeCell ref="H55:I55"/>
    <mergeCell ref="F52:G52"/>
    <mergeCell ref="H52:I52"/>
    <mergeCell ref="F53:G53"/>
    <mergeCell ref="H53:I53"/>
    <mergeCell ref="F70:G70"/>
    <mergeCell ref="H70:I70"/>
    <mergeCell ref="J70:K70"/>
    <mergeCell ref="L70:M70"/>
    <mergeCell ref="F69:G69"/>
    <mergeCell ref="H69:I69"/>
    <mergeCell ref="J69:K69"/>
    <mergeCell ref="L69:M69"/>
    <mergeCell ref="F65:I65"/>
    <mergeCell ref="F68:G68"/>
    <mergeCell ref="H68:I68"/>
    <mergeCell ref="J68:K68"/>
    <mergeCell ref="L68:M68"/>
    <mergeCell ref="F73:G73"/>
    <mergeCell ref="H73:I73"/>
    <mergeCell ref="J73:K73"/>
    <mergeCell ref="L73:M73"/>
    <mergeCell ref="F72:G72"/>
    <mergeCell ref="H72:I72"/>
    <mergeCell ref="J72:K72"/>
    <mergeCell ref="L72:M72"/>
    <mergeCell ref="F71:G71"/>
    <mergeCell ref="H71:I71"/>
    <mergeCell ref="J71:K71"/>
    <mergeCell ref="L71:M71"/>
    <mergeCell ref="F76:G76"/>
    <mergeCell ref="H76:I76"/>
    <mergeCell ref="J76:K76"/>
    <mergeCell ref="L76:M76"/>
    <mergeCell ref="F75:G75"/>
    <mergeCell ref="H75:I75"/>
    <mergeCell ref="J75:K75"/>
    <mergeCell ref="L75:M75"/>
    <mergeCell ref="F74:G74"/>
    <mergeCell ref="H74:I74"/>
    <mergeCell ref="J74:K74"/>
    <mergeCell ref="L74:M74"/>
    <mergeCell ref="F79:G79"/>
    <mergeCell ref="H79:I79"/>
    <mergeCell ref="J79:K79"/>
    <mergeCell ref="L79:M79"/>
    <mergeCell ref="F78:G78"/>
    <mergeCell ref="H78:I78"/>
    <mergeCell ref="J78:K78"/>
    <mergeCell ref="L78:M78"/>
    <mergeCell ref="F77:G77"/>
    <mergeCell ref="H77:I77"/>
    <mergeCell ref="J77:K77"/>
    <mergeCell ref="L77:M77"/>
    <mergeCell ref="D104:D107"/>
    <mergeCell ref="E104:F104"/>
    <mergeCell ref="G104:J104"/>
    <mergeCell ref="I100:J100"/>
    <mergeCell ref="E84:J84"/>
    <mergeCell ref="G100:H100"/>
    <mergeCell ref="I87:J87"/>
    <mergeCell ref="I88:J88"/>
    <mergeCell ref="I89:J89"/>
    <mergeCell ref="I90:J90"/>
    <mergeCell ref="I91:J91"/>
    <mergeCell ref="I92:J92"/>
    <mergeCell ref="I93:J93"/>
    <mergeCell ref="I94:J94"/>
    <mergeCell ref="G97:H97"/>
    <mergeCell ref="G98:H98"/>
    <mergeCell ref="G99:H99"/>
    <mergeCell ref="G87:H87"/>
    <mergeCell ref="G88:H88"/>
    <mergeCell ref="G89:H89"/>
    <mergeCell ref="G90:H90"/>
    <mergeCell ref="G91:H91"/>
    <mergeCell ref="G92:H92"/>
    <mergeCell ref="G108:H108"/>
    <mergeCell ref="I108:J108"/>
    <mergeCell ref="E105:F105"/>
    <mergeCell ref="G105:H105"/>
    <mergeCell ref="I105:J105"/>
    <mergeCell ref="E110:F110"/>
    <mergeCell ref="G110:H110"/>
    <mergeCell ref="I110:J110"/>
    <mergeCell ref="E109:F109"/>
    <mergeCell ref="G109:H109"/>
    <mergeCell ref="I109:J109"/>
    <mergeCell ref="E113:F113"/>
    <mergeCell ref="G113:H113"/>
    <mergeCell ref="I113:J113"/>
    <mergeCell ref="E112:F112"/>
    <mergeCell ref="G112:H112"/>
    <mergeCell ref="I112:J112"/>
    <mergeCell ref="E116:F116"/>
    <mergeCell ref="G116:H116"/>
    <mergeCell ref="I116:J116"/>
    <mergeCell ref="E115:F115"/>
    <mergeCell ref="G115:H115"/>
    <mergeCell ref="I115:J115"/>
    <mergeCell ref="E119:F119"/>
    <mergeCell ref="G119:H119"/>
    <mergeCell ref="I119:J119"/>
    <mergeCell ref="E118:F118"/>
    <mergeCell ref="G118:H118"/>
    <mergeCell ref="I118:J118"/>
    <mergeCell ref="D124:D127"/>
    <mergeCell ref="E124:F124"/>
    <mergeCell ref="G124:J124"/>
    <mergeCell ref="E125:F125"/>
    <mergeCell ref="G125:H125"/>
    <mergeCell ref="I125:J125"/>
    <mergeCell ref="E128:F128"/>
    <mergeCell ref="G128:H128"/>
    <mergeCell ref="I128:J128"/>
    <mergeCell ref="E129:F129"/>
    <mergeCell ref="G129:H129"/>
    <mergeCell ref="J65:M65"/>
    <mergeCell ref="K84:N84"/>
    <mergeCell ref="E120:F120"/>
    <mergeCell ref="G93:H93"/>
    <mergeCell ref="G120:H120"/>
    <mergeCell ref="I120:J120"/>
    <mergeCell ref="E117:F117"/>
    <mergeCell ref="G117:H117"/>
    <mergeCell ref="I117:J117"/>
    <mergeCell ref="E114:F114"/>
    <mergeCell ref="G114:H114"/>
    <mergeCell ref="I114:J114"/>
    <mergeCell ref="E111:F111"/>
    <mergeCell ref="G111:H111"/>
    <mergeCell ref="I111:J111"/>
    <mergeCell ref="E108:F108"/>
    <mergeCell ref="G94:H94"/>
    <mergeCell ref="G95:H95"/>
    <mergeCell ref="G96:H96"/>
    <mergeCell ref="K88:L88"/>
    <mergeCell ref="M88:N88"/>
    <mergeCell ref="K89:L89"/>
    <mergeCell ref="M89:N89"/>
    <mergeCell ref="I96:J96"/>
    <mergeCell ref="I97:J97"/>
    <mergeCell ref="I98:J98"/>
    <mergeCell ref="I99:J99"/>
    <mergeCell ref="K99:L99"/>
    <mergeCell ref="M99:N99"/>
    <mergeCell ref="I95:J95"/>
    <mergeCell ref="D65:E65"/>
    <mergeCell ref="K100:L100"/>
    <mergeCell ref="M100:N100"/>
    <mergeCell ref="D84:D86"/>
    <mergeCell ref="K96:L96"/>
    <mergeCell ref="M96:N96"/>
    <mergeCell ref="K97:L97"/>
    <mergeCell ref="M97:N97"/>
    <mergeCell ref="K98:L98"/>
    <mergeCell ref="M98:N98"/>
    <mergeCell ref="K93:L93"/>
    <mergeCell ref="M93:N93"/>
    <mergeCell ref="K94:L94"/>
    <mergeCell ref="M94:N94"/>
    <mergeCell ref="K95:L95"/>
    <mergeCell ref="M95:N95"/>
    <mergeCell ref="K90:L90"/>
    <mergeCell ref="M90:N90"/>
    <mergeCell ref="K91:L91"/>
    <mergeCell ref="M91:N91"/>
    <mergeCell ref="K92:L92"/>
    <mergeCell ref="M92:N92"/>
    <mergeCell ref="K87:L87"/>
    <mergeCell ref="M87:N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3"/>
  <sheetViews>
    <sheetView view="pageBreakPreview" topLeftCell="A4" zoomScale="85" zoomScaleNormal="100" zoomScaleSheetLayoutView="85" workbookViewId="0">
      <selection activeCell="H25" sqref="H25:I25"/>
    </sheetView>
  </sheetViews>
  <sheetFormatPr defaultRowHeight="16.5" x14ac:dyDescent="0.3"/>
  <cols>
    <col min="1" max="3" width="4.5" customWidth="1"/>
    <col min="4" max="4" width="10.375" customWidth="1"/>
  </cols>
  <sheetData>
    <row r="3" spans="2:14" x14ac:dyDescent="0.3">
      <c r="B3" s="2" t="s">
        <v>84</v>
      </c>
      <c r="C3" s="2"/>
    </row>
    <row r="4" spans="2:14" ht="17.25" thickBot="1" x14ac:dyDescent="0.35">
      <c r="B4" s="2"/>
      <c r="C4" s="2" t="s">
        <v>85</v>
      </c>
      <c r="G4" t="s">
        <v>86</v>
      </c>
    </row>
    <row r="5" spans="2:14" x14ac:dyDescent="0.3">
      <c r="B5" s="2"/>
      <c r="C5" s="2"/>
      <c r="D5" s="79" t="s">
        <v>87</v>
      </c>
      <c r="E5" s="41">
        <v>3435</v>
      </c>
      <c r="F5" s="42" t="s">
        <v>88</v>
      </c>
    </row>
    <row r="6" spans="2:14" ht="17.25" thickBot="1" x14ac:dyDescent="0.35">
      <c r="B6" s="2"/>
      <c r="C6" s="2"/>
      <c r="D6" s="80" t="s">
        <v>89</v>
      </c>
      <c r="E6" s="29">
        <v>10</v>
      </c>
      <c r="F6" s="5" t="s">
        <v>90</v>
      </c>
    </row>
    <row r="7" spans="2:14" x14ac:dyDescent="0.3">
      <c r="B7" s="2"/>
      <c r="C7" s="2" t="s">
        <v>91</v>
      </c>
      <c r="D7" s="2"/>
      <c r="E7" s="2"/>
      <c r="F7" s="2"/>
    </row>
    <row r="8" spans="2:14" x14ac:dyDescent="0.3">
      <c r="B8" s="2"/>
      <c r="C8" s="2"/>
      <c r="D8" s="81" t="s">
        <v>92</v>
      </c>
      <c r="E8" s="2"/>
      <c r="F8" s="2"/>
    </row>
    <row r="9" spans="2:14" x14ac:dyDescent="0.3">
      <c r="B9" s="2"/>
      <c r="C9" s="2"/>
      <c r="D9" s="81" t="s">
        <v>93</v>
      </c>
      <c r="E9" s="2"/>
      <c r="F9" s="2"/>
    </row>
    <row r="10" spans="2:14" ht="17.25" thickBot="1" x14ac:dyDescent="0.35">
      <c r="B10" s="2"/>
      <c r="C10" s="2"/>
      <c r="D10" s="89" t="s">
        <v>104</v>
      </c>
      <c r="E10" s="2"/>
      <c r="F10" s="2"/>
    </row>
    <row r="11" spans="2:14" ht="17.25" thickBot="1" x14ac:dyDescent="0.35">
      <c r="B11" s="2"/>
      <c r="C11" s="2"/>
      <c r="D11" s="2"/>
      <c r="E11" s="2"/>
      <c r="F11" s="314" t="s">
        <v>214</v>
      </c>
      <c r="G11" s="315"/>
      <c r="H11" s="315"/>
      <c r="I11" s="316"/>
      <c r="J11" s="238" t="s">
        <v>94</v>
      </c>
      <c r="K11" s="239"/>
      <c r="L11" s="239"/>
      <c r="M11" s="240"/>
      <c r="N11" s="82" t="s">
        <v>36</v>
      </c>
    </row>
    <row r="12" spans="2:14" x14ac:dyDescent="0.3">
      <c r="B12" s="2"/>
      <c r="C12" s="2"/>
      <c r="D12" s="2"/>
      <c r="E12" s="2"/>
      <c r="F12" s="134" t="s">
        <v>1</v>
      </c>
      <c r="G12" s="162">
        <v>12</v>
      </c>
      <c r="H12" s="163"/>
      <c r="I12" s="163"/>
      <c r="J12" s="134" t="s">
        <v>1</v>
      </c>
      <c r="K12" s="162">
        <v>5</v>
      </c>
      <c r="L12" s="134" t="s">
        <v>1</v>
      </c>
      <c r="M12" s="162">
        <v>3.3</v>
      </c>
      <c r="N12" s="164" t="s">
        <v>1</v>
      </c>
    </row>
    <row r="13" spans="2:14" x14ac:dyDescent="0.3">
      <c r="B13" s="2"/>
      <c r="C13" s="2"/>
      <c r="D13" s="2"/>
      <c r="E13" s="2"/>
      <c r="F13" s="120" t="s">
        <v>220</v>
      </c>
      <c r="G13" s="156">
        <v>2</v>
      </c>
      <c r="H13" s="120" t="s">
        <v>24</v>
      </c>
      <c r="I13" s="156">
        <v>0.47</v>
      </c>
      <c r="J13" s="120" t="s">
        <v>218</v>
      </c>
      <c r="K13" s="156">
        <v>2</v>
      </c>
      <c r="L13" s="120" t="s">
        <v>216</v>
      </c>
      <c r="M13" s="156">
        <v>2.7</v>
      </c>
      <c r="N13" s="165" t="s">
        <v>90</v>
      </c>
    </row>
    <row r="14" spans="2:14" ht="17.25" thickBot="1" x14ac:dyDescent="0.35">
      <c r="B14" s="2"/>
      <c r="C14" s="2"/>
      <c r="D14" s="2"/>
      <c r="E14" s="2"/>
      <c r="F14" s="121" t="s">
        <v>221</v>
      </c>
      <c r="G14" s="157">
        <v>2</v>
      </c>
      <c r="H14" s="121" t="s">
        <v>27</v>
      </c>
      <c r="I14" s="157">
        <v>47</v>
      </c>
      <c r="J14" s="121" t="s">
        <v>219</v>
      </c>
      <c r="K14" s="157">
        <v>20</v>
      </c>
      <c r="L14" s="121" t="s">
        <v>217</v>
      </c>
      <c r="M14" s="157">
        <v>3</v>
      </c>
      <c r="N14" s="166" t="s">
        <v>90</v>
      </c>
    </row>
    <row r="15" spans="2:14" ht="17.25" thickBot="1" x14ac:dyDescent="0.35">
      <c r="B15" s="2"/>
      <c r="C15" s="2"/>
      <c r="D15" s="46" t="s">
        <v>98</v>
      </c>
      <c r="E15" s="45" t="s">
        <v>99</v>
      </c>
      <c r="F15" s="238" t="s">
        <v>100</v>
      </c>
      <c r="G15" s="259"/>
      <c r="H15" s="315" t="s">
        <v>101</v>
      </c>
      <c r="I15" s="316"/>
      <c r="J15" s="238" t="s">
        <v>102</v>
      </c>
      <c r="K15" s="240"/>
      <c r="L15" s="278" t="s">
        <v>103</v>
      </c>
      <c r="M15" s="239"/>
      <c r="N15" s="161" t="s">
        <v>222</v>
      </c>
    </row>
    <row r="16" spans="2:14" x14ac:dyDescent="0.3">
      <c r="B16" s="2"/>
      <c r="C16" s="2"/>
      <c r="D16" s="43">
        <v>0</v>
      </c>
      <c r="E16" s="44">
        <f t="shared" ref="E16:E43" si="0">10*EXP(E$5*(1/(D16+273)-1/(25+273)))</f>
        <v>28.736182350842125</v>
      </c>
      <c r="F16" s="235">
        <f>G$12*G$14/(G$13+$E16+G$14)</f>
        <v>0.7331337461034948</v>
      </c>
      <c r="G16" s="282"/>
      <c r="H16" s="235">
        <f>F16*I$14/(I$13/2+I$14)</f>
        <v>0.72948631453084067</v>
      </c>
      <c r="I16" s="282"/>
      <c r="J16" s="235">
        <f>H16*K$14/(K$13+K$14)</f>
        <v>0.66316937684621879</v>
      </c>
      <c r="K16" s="236"/>
      <c r="L16" s="313">
        <f>J16*M$14/(M$13+M$14)</f>
        <v>0.3490365141295888</v>
      </c>
      <c r="M16" s="237"/>
      <c r="N16" s="32">
        <f>L16*4096/3.3</f>
        <v>433.22835208327149</v>
      </c>
    </row>
    <row r="17" spans="2:14" x14ac:dyDescent="0.3">
      <c r="B17" s="2"/>
      <c r="C17" s="2"/>
      <c r="D17" s="13">
        <v>5</v>
      </c>
      <c r="E17" s="18">
        <f t="shared" si="0"/>
        <v>22.916440146739884</v>
      </c>
      <c r="F17" s="216">
        <f t="shared" ref="F17:F43" si="1">G$12*G$14/(G$13+$E17+G$14)</f>
        <v>0.89164837062998015</v>
      </c>
      <c r="G17" s="217"/>
      <c r="H17" s="235">
        <f t="shared" ref="H17:H43" si="2">F17*I$14/(I$13/2+I$14)</f>
        <v>0.88721230908455739</v>
      </c>
      <c r="I17" s="282"/>
      <c r="J17" s="235">
        <f t="shared" ref="J17:J43" si="3">H17*K$14/(K$13+K$14)</f>
        <v>0.80655664462232479</v>
      </c>
      <c r="K17" s="236"/>
      <c r="L17" s="234">
        <f t="shared" ref="L17:L43" si="4">J17*M$14/(M$13+M$14)</f>
        <v>0.42450349716964458</v>
      </c>
      <c r="M17" s="274"/>
      <c r="N17" s="32">
        <f t="shared" ref="N17:N43" si="5">L17*4096/3.3</f>
        <v>526.8988861838983</v>
      </c>
    </row>
    <row r="18" spans="2:14" x14ac:dyDescent="0.3">
      <c r="B18" s="2"/>
      <c r="C18" s="2"/>
      <c r="D18" s="13">
        <v>10</v>
      </c>
      <c r="E18" s="18">
        <f t="shared" si="0"/>
        <v>18.422056005235852</v>
      </c>
      <c r="F18" s="216">
        <f t="shared" si="1"/>
        <v>1.0703746344401102</v>
      </c>
      <c r="G18" s="217"/>
      <c r="H18" s="235">
        <f t="shared" si="2"/>
        <v>1.0650493875025973</v>
      </c>
      <c r="I18" s="282"/>
      <c r="J18" s="235">
        <f t="shared" si="3"/>
        <v>0.96822671591145204</v>
      </c>
      <c r="K18" s="236"/>
      <c r="L18" s="234">
        <f t="shared" si="4"/>
        <v>0.50959300837444843</v>
      </c>
      <c r="M18" s="274"/>
      <c r="N18" s="32">
        <f t="shared" si="5"/>
        <v>632.51301887931538</v>
      </c>
    </row>
    <row r="19" spans="2:14" x14ac:dyDescent="0.3">
      <c r="B19" s="2"/>
      <c r="C19" s="2"/>
      <c r="D19" s="13">
        <v>15</v>
      </c>
      <c r="E19" s="18">
        <f t="shared" si="0"/>
        <v>14.921793401776517</v>
      </c>
      <c r="F19" s="216">
        <f t="shared" si="1"/>
        <v>1.2683787149767052</v>
      </c>
      <c r="G19" s="217"/>
      <c r="H19" s="235">
        <f t="shared" si="2"/>
        <v>1.2620683731111495</v>
      </c>
      <c r="I19" s="282"/>
      <c r="J19" s="235">
        <f t="shared" si="3"/>
        <v>1.1473348846464995</v>
      </c>
      <c r="K19" s="236"/>
      <c r="L19" s="234">
        <f t="shared" si="4"/>
        <v>0.60386046560342077</v>
      </c>
      <c r="M19" s="274"/>
      <c r="N19" s="32">
        <f t="shared" si="5"/>
        <v>749.51892942776112</v>
      </c>
    </row>
    <row r="20" spans="2:14" x14ac:dyDescent="0.3">
      <c r="B20" s="2"/>
      <c r="C20" s="2"/>
      <c r="D20" s="13">
        <v>20</v>
      </c>
      <c r="E20" s="18">
        <f t="shared" si="0"/>
        <v>12.173834597770357</v>
      </c>
      <c r="F20" s="216">
        <f t="shared" si="1"/>
        <v>1.4838781647555934</v>
      </c>
      <c r="G20" s="217"/>
      <c r="H20" s="235">
        <f t="shared" si="2"/>
        <v>1.4764956863239738</v>
      </c>
      <c r="I20" s="282"/>
      <c r="J20" s="235">
        <f t="shared" si="3"/>
        <v>1.342268805749067</v>
      </c>
      <c r="K20" s="236"/>
      <c r="L20" s="234">
        <f t="shared" si="4"/>
        <v>0.7064572661837194</v>
      </c>
      <c r="M20" s="274"/>
      <c r="N20" s="32">
        <f t="shared" si="5"/>
        <v>876.86332190561052</v>
      </c>
    </row>
    <row r="21" spans="2:14" x14ac:dyDescent="0.3">
      <c r="B21" s="2"/>
      <c r="C21" s="2"/>
      <c r="D21" s="22">
        <v>25</v>
      </c>
      <c r="E21" s="21">
        <f t="shared" si="0"/>
        <v>10</v>
      </c>
      <c r="F21" s="283">
        <f t="shared" si="1"/>
        <v>1.7142857142857142</v>
      </c>
      <c r="G21" s="307"/>
      <c r="H21" s="308">
        <f t="shared" si="2"/>
        <v>1.7057569296375266</v>
      </c>
      <c r="I21" s="309"/>
      <c r="J21" s="308">
        <f t="shared" si="3"/>
        <v>1.5506881178522969</v>
      </c>
      <c r="K21" s="310"/>
      <c r="L21" s="311">
        <f t="shared" si="4"/>
        <v>0.81615164097489312</v>
      </c>
      <c r="M21" s="312"/>
      <c r="N21" s="88">
        <f t="shared" si="5"/>
        <v>1013.0173095252007</v>
      </c>
    </row>
    <row r="22" spans="2:14" x14ac:dyDescent="0.3">
      <c r="B22" s="2"/>
      <c r="C22" s="2"/>
      <c r="D22" s="13">
        <v>30</v>
      </c>
      <c r="E22" s="18">
        <f t="shared" si="0"/>
        <v>8.2678385850558751</v>
      </c>
      <c r="F22" s="216">
        <f t="shared" si="1"/>
        <v>1.9563348371110549</v>
      </c>
      <c r="G22" s="217"/>
      <c r="H22" s="235">
        <f t="shared" si="2"/>
        <v>1.9466018279711987</v>
      </c>
      <c r="I22" s="282"/>
      <c r="J22" s="235">
        <f t="shared" si="3"/>
        <v>1.7696380254283626</v>
      </c>
      <c r="K22" s="236"/>
      <c r="L22" s="234">
        <f t="shared" si="4"/>
        <v>0.93138843443598029</v>
      </c>
      <c r="M22" s="274"/>
      <c r="N22" s="32">
        <f t="shared" si="5"/>
        <v>1156.05061437872</v>
      </c>
    </row>
    <row r="23" spans="2:14" x14ac:dyDescent="0.3">
      <c r="B23" s="2"/>
      <c r="C23" s="2"/>
      <c r="D23" s="13">
        <v>35</v>
      </c>
      <c r="E23" s="18">
        <f t="shared" si="0"/>
        <v>6.8780615308459092</v>
      </c>
      <c r="F23" s="216">
        <f t="shared" si="1"/>
        <v>2.2062754408904039</v>
      </c>
      <c r="G23" s="217"/>
      <c r="H23" s="235">
        <f t="shared" si="2"/>
        <v>2.195298946159606</v>
      </c>
      <c r="I23" s="282"/>
      <c r="J23" s="235">
        <f t="shared" si="3"/>
        <v>1.9957263146905511</v>
      </c>
      <c r="K23" s="236"/>
      <c r="L23" s="234">
        <f t="shared" si="4"/>
        <v>1.0503822708897637</v>
      </c>
      <c r="M23" s="274"/>
      <c r="N23" s="32">
        <f t="shared" si="5"/>
        <v>1303.7472065346885</v>
      </c>
    </row>
    <row r="24" spans="2:14" x14ac:dyDescent="0.3">
      <c r="B24" s="2"/>
      <c r="C24" s="2"/>
      <c r="D24" s="13">
        <v>40</v>
      </c>
      <c r="E24" s="18">
        <f t="shared" si="0"/>
        <v>5.7556406120696577</v>
      </c>
      <c r="F24" s="216">
        <f t="shared" si="1"/>
        <v>2.4601152250634621</v>
      </c>
      <c r="G24" s="217"/>
      <c r="H24" s="235">
        <f t="shared" si="2"/>
        <v>2.4478758458342909</v>
      </c>
      <c r="I24" s="282"/>
      <c r="J24" s="235">
        <f t="shared" si="3"/>
        <v>2.2253416780311737</v>
      </c>
      <c r="K24" s="236"/>
      <c r="L24" s="234">
        <f t="shared" si="4"/>
        <v>1.1712324621216703</v>
      </c>
      <c r="M24" s="274"/>
      <c r="N24" s="32">
        <f t="shared" si="5"/>
        <v>1453.747928742534</v>
      </c>
    </row>
    <row r="25" spans="2:14" x14ac:dyDescent="0.3">
      <c r="B25" s="2"/>
      <c r="C25" s="2"/>
      <c r="D25" s="13">
        <v>45</v>
      </c>
      <c r="E25" s="18">
        <f t="shared" si="0"/>
        <v>4.8434450167968297</v>
      </c>
      <c r="F25" s="216">
        <f t="shared" si="1"/>
        <v>2.7138745086802158</v>
      </c>
      <c r="G25" s="217"/>
      <c r="H25" s="235">
        <f t="shared" si="2"/>
        <v>2.7003726454529509</v>
      </c>
      <c r="I25" s="282"/>
      <c r="J25" s="235">
        <f t="shared" si="3"/>
        <v>2.4548842231390462</v>
      </c>
      <c r="K25" s="236"/>
      <c r="L25" s="234">
        <f t="shared" si="4"/>
        <v>1.292044327967919</v>
      </c>
      <c r="M25" s="274"/>
      <c r="N25" s="32">
        <f t="shared" si="5"/>
        <v>1603.7010810171505</v>
      </c>
    </row>
    <row r="26" spans="2:14" x14ac:dyDescent="0.3">
      <c r="B26" s="2"/>
      <c r="C26" s="2"/>
      <c r="D26" s="13">
        <v>50</v>
      </c>
      <c r="E26" s="18">
        <f t="shared" si="0"/>
        <v>4.0976530296287903</v>
      </c>
      <c r="F26" s="216">
        <f t="shared" si="1"/>
        <v>2.9638217286151365</v>
      </c>
      <c r="G26" s="217"/>
      <c r="H26" s="235">
        <f t="shared" si="2"/>
        <v>2.9490763468807328</v>
      </c>
      <c r="I26" s="282"/>
      <c r="J26" s="235">
        <f t="shared" si="3"/>
        <v>2.6809784971643027</v>
      </c>
      <c r="K26" s="236"/>
      <c r="L26" s="234">
        <f t="shared" si="4"/>
        <v>1.4110413142970015</v>
      </c>
      <c r="M26" s="274"/>
      <c r="N26" s="32">
        <f t="shared" si="5"/>
        <v>1751.4015828365207</v>
      </c>
    </row>
    <row r="27" spans="2:14" x14ac:dyDescent="0.3">
      <c r="B27" s="2"/>
      <c r="C27" s="2"/>
      <c r="D27" s="13">
        <v>55</v>
      </c>
      <c r="E27" s="18">
        <f t="shared" si="0"/>
        <v>3.4844159169752453</v>
      </c>
      <c r="F27" s="216">
        <f t="shared" si="1"/>
        <v>3.2066630537683118</v>
      </c>
      <c r="G27" s="217"/>
      <c r="H27" s="235">
        <f t="shared" si="2"/>
        <v>3.190709506237126</v>
      </c>
      <c r="I27" s="282"/>
      <c r="J27" s="235">
        <f t="shared" si="3"/>
        <v>2.9006450056701145</v>
      </c>
      <c r="K27" s="236"/>
      <c r="L27" s="234">
        <f t="shared" si="4"/>
        <v>1.5266552661421655</v>
      </c>
      <c r="M27" s="274"/>
      <c r="N27" s="32">
        <f t="shared" si="5"/>
        <v>1894.9030212479729</v>
      </c>
    </row>
    <row r="28" spans="2:14" x14ac:dyDescent="0.3">
      <c r="B28" s="2"/>
      <c r="C28" s="2"/>
      <c r="D28" s="13">
        <v>60</v>
      </c>
      <c r="E28" s="18">
        <f t="shared" si="0"/>
        <v>2.9774129048675317</v>
      </c>
      <c r="F28" s="216">
        <f t="shared" si="1"/>
        <v>3.4396703086407996</v>
      </c>
      <c r="G28" s="217"/>
      <c r="H28" s="235">
        <f t="shared" si="2"/>
        <v>3.4225575210356212</v>
      </c>
      <c r="I28" s="282"/>
      <c r="J28" s="235">
        <f t="shared" si="3"/>
        <v>3.1114159282142011</v>
      </c>
      <c r="K28" s="236"/>
      <c r="L28" s="234">
        <f t="shared" si="4"/>
        <v>1.6375873306390532</v>
      </c>
      <c r="M28" s="274"/>
      <c r="N28" s="32">
        <f t="shared" si="5"/>
        <v>2032.5932443325946</v>
      </c>
    </row>
    <row r="29" spans="2:14" x14ac:dyDescent="0.3">
      <c r="B29" s="2"/>
      <c r="C29" s="2"/>
      <c r="D29" s="85">
        <v>65</v>
      </c>
      <c r="E29" s="86">
        <f t="shared" si="0"/>
        <v>2.5560455288640753</v>
      </c>
      <c r="F29" s="300">
        <f t="shared" si="1"/>
        <v>3.6607433390045916</v>
      </c>
      <c r="G29" s="301"/>
      <c r="H29" s="302">
        <f t="shared" si="2"/>
        <v>3.6425306855767081</v>
      </c>
      <c r="I29" s="303"/>
      <c r="J29" s="302">
        <f t="shared" si="3"/>
        <v>3.3113915323424621</v>
      </c>
      <c r="K29" s="304"/>
      <c r="L29" s="305">
        <f t="shared" si="4"/>
        <v>1.7428376486012958</v>
      </c>
      <c r="M29" s="306"/>
      <c r="N29" s="167">
        <f t="shared" si="5"/>
        <v>2163.2312147487601</v>
      </c>
    </row>
    <row r="30" spans="2:14" x14ac:dyDescent="0.3">
      <c r="B30" s="2"/>
      <c r="C30" s="2"/>
      <c r="D30" s="85">
        <v>70</v>
      </c>
      <c r="E30" s="86">
        <f t="shared" si="0"/>
        <v>2.2040943852236698</v>
      </c>
      <c r="F30" s="300">
        <f t="shared" si="1"/>
        <v>3.8684131010580609</v>
      </c>
      <c r="G30" s="301"/>
      <c r="H30" s="302">
        <f t="shared" si="2"/>
        <v>3.8491672647343891</v>
      </c>
      <c r="I30" s="303"/>
      <c r="J30" s="302">
        <f t="shared" si="3"/>
        <v>3.4992429679403538</v>
      </c>
      <c r="K30" s="304"/>
      <c r="L30" s="305">
        <f t="shared" si="4"/>
        <v>1.841706825231765</v>
      </c>
      <c r="M30" s="306"/>
      <c r="N30" s="167">
        <f t="shared" si="5"/>
        <v>2285.9488351967607</v>
      </c>
    </row>
    <row r="31" spans="2:14" x14ac:dyDescent="0.3">
      <c r="B31" s="2"/>
      <c r="C31" s="2"/>
      <c r="D31" s="85">
        <v>75</v>
      </c>
      <c r="E31" s="86">
        <f t="shared" si="0"/>
        <v>1.9087128427862368</v>
      </c>
      <c r="F31" s="300">
        <f t="shared" si="1"/>
        <v>4.0617983372302229</v>
      </c>
      <c r="G31" s="301"/>
      <c r="H31" s="302">
        <f t="shared" si="2"/>
        <v>4.0415903853037038</v>
      </c>
      <c r="I31" s="303"/>
      <c r="J31" s="302">
        <f t="shared" si="3"/>
        <v>3.6741730775488217</v>
      </c>
      <c r="K31" s="304"/>
      <c r="L31" s="305">
        <f t="shared" si="4"/>
        <v>1.9337753039730639</v>
      </c>
      <c r="M31" s="306"/>
      <c r="N31" s="167">
        <f t="shared" si="5"/>
        <v>2400.2253469920211</v>
      </c>
    </row>
    <row r="32" spans="2:14" x14ac:dyDescent="0.3">
      <c r="B32" s="2"/>
      <c r="C32" s="2"/>
      <c r="D32" s="13">
        <v>80</v>
      </c>
      <c r="E32" s="18">
        <f t="shared" si="0"/>
        <v>1.659668099602003</v>
      </c>
      <c r="F32" s="216">
        <f t="shared" si="1"/>
        <v>4.2405313487707375</v>
      </c>
      <c r="G32" s="217"/>
      <c r="H32" s="235">
        <f t="shared" si="2"/>
        <v>4.2194341778813307</v>
      </c>
      <c r="I32" s="282"/>
      <c r="J32" s="235">
        <f t="shared" si="3"/>
        <v>3.8358492526193917</v>
      </c>
      <c r="K32" s="236"/>
      <c r="L32" s="234">
        <f t="shared" si="4"/>
        <v>2.0188680276944164</v>
      </c>
      <c r="M32" s="274"/>
      <c r="N32" s="32">
        <f t="shared" si="5"/>
        <v>2505.8434671019181</v>
      </c>
    </row>
    <row r="33" spans="2:14" x14ac:dyDescent="0.3">
      <c r="B33" s="2"/>
      <c r="C33" s="2"/>
      <c r="D33" s="83">
        <v>85</v>
      </c>
      <c r="E33" s="84">
        <f t="shared" si="0"/>
        <v>1.4487650768972604</v>
      </c>
      <c r="F33" s="293">
        <f t="shared" si="1"/>
        <v>4.4046677845884554</v>
      </c>
      <c r="G33" s="294"/>
      <c r="H33" s="295">
        <f t="shared" si="2"/>
        <v>4.3827540145158759</v>
      </c>
      <c r="I33" s="296"/>
      <c r="J33" s="295">
        <f t="shared" si="3"/>
        <v>3.9843218313780686</v>
      </c>
      <c r="K33" s="297"/>
      <c r="L33" s="298">
        <f t="shared" si="4"/>
        <v>2.0970114901989834</v>
      </c>
      <c r="M33" s="299"/>
      <c r="N33" s="87">
        <f t="shared" si="5"/>
        <v>2602.8360799560714</v>
      </c>
    </row>
    <row r="34" spans="2:14" x14ac:dyDescent="0.3">
      <c r="B34" s="2"/>
      <c r="C34" s="2"/>
      <c r="D34" s="13">
        <v>90</v>
      </c>
      <c r="E34" s="18">
        <f t="shared" si="0"/>
        <v>1.269406378592723</v>
      </c>
      <c r="F34" s="216">
        <f t="shared" si="1"/>
        <v>4.5545927331589811</v>
      </c>
      <c r="G34" s="217"/>
      <c r="H34" s="235">
        <f t="shared" si="2"/>
        <v>4.5319330678198817</v>
      </c>
      <c r="I34" s="282"/>
      <c r="J34" s="235">
        <f t="shared" si="3"/>
        <v>4.1199391525635285</v>
      </c>
      <c r="K34" s="236"/>
      <c r="L34" s="234">
        <f t="shared" si="4"/>
        <v>2.1683890276650151</v>
      </c>
      <c r="M34" s="274"/>
      <c r="N34" s="32">
        <f t="shared" si="5"/>
        <v>2691.4307446411826</v>
      </c>
    </row>
    <row r="35" spans="2:14" x14ac:dyDescent="0.3">
      <c r="B35" s="2"/>
      <c r="C35" s="2"/>
      <c r="D35" s="13">
        <v>95</v>
      </c>
      <c r="E35" s="18">
        <f t="shared" si="0"/>
        <v>1.1162541665631174</v>
      </c>
      <c r="F35" s="216">
        <f t="shared" si="1"/>
        <v>4.6909319237597966</v>
      </c>
      <c r="G35" s="217"/>
      <c r="H35" s="235">
        <f t="shared" si="2"/>
        <v>4.6675939539898472</v>
      </c>
      <c r="I35" s="282"/>
      <c r="J35" s="235">
        <f t="shared" si="3"/>
        <v>4.2432672308998614</v>
      </c>
      <c r="K35" s="236"/>
      <c r="L35" s="234">
        <f t="shared" si="4"/>
        <v>2.2332985425788743</v>
      </c>
      <c r="M35" s="274"/>
      <c r="N35" s="32">
        <f t="shared" si="5"/>
        <v>2771.9972213342635</v>
      </c>
    </row>
    <row r="36" spans="2:14" x14ac:dyDescent="0.3">
      <c r="B36" s="2"/>
      <c r="C36" s="2"/>
      <c r="D36" s="13">
        <v>100</v>
      </c>
      <c r="E36" s="18">
        <f t="shared" si="0"/>
        <v>0.9849688495932919</v>
      </c>
      <c r="F36" s="216">
        <f t="shared" si="1"/>
        <v>4.8144734148054074</v>
      </c>
      <c r="G36" s="217"/>
      <c r="H36" s="235">
        <f t="shared" si="2"/>
        <v>4.7905208107516488</v>
      </c>
      <c r="I36" s="282"/>
      <c r="J36" s="235">
        <f t="shared" si="3"/>
        <v>4.3550189188651354</v>
      </c>
      <c r="K36" s="236"/>
      <c r="L36" s="234">
        <f t="shared" si="4"/>
        <v>2.2921152204553343</v>
      </c>
      <c r="M36" s="274"/>
      <c r="N36" s="32">
        <f t="shared" si="5"/>
        <v>2845.0011948439546</v>
      </c>
    </row>
    <row r="37" spans="2:14" x14ac:dyDescent="0.3">
      <c r="B37" s="2"/>
      <c r="C37" s="2"/>
      <c r="D37" s="13">
        <v>105</v>
      </c>
      <c r="E37" s="18">
        <f t="shared" si="0"/>
        <v>0.87200601488917528</v>
      </c>
      <c r="F37" s="216">
        <f t="shared" si="1"/>
        <v>4.9261022927012821</v>
      </c>
      <c r="G37" s="217"/>
      <c r="H37" s="235">
        <f t="shared" si="2"/>
        <v>4.9015943210958035</v>
      </c>
      <c r="I37" s="282"/>
      <c r="J37" s="235">
        <f t="shared" si="3"/>
        <v>4.455994837359821</v>
      </c>
      <c r="K37" s="236"/>
      <c r="L37" s="234">
        <f t="shared" si="4"/>
        <v>2.3452604407156952</v>
      </c>
      <c r="M37" s="274"/>
      <c r="N37" s="32">
        <f t="shared" si="5"/>
        <v>2910.9656864156022</v>
      </c>
    </row>
    <row r="38" spans="2:14" x14ac:dyDescent="0.3">
      <c r="B38" s="2"/>
      <c r="C38" s="2"/>
      <c r="D38" s="13">
        <v>110</v>
      </c>
      <c r="E38" s="18">
        <f t="shared" si="0"/>
        <v>0.77445777684075767</v>
      </c>
      <c r="F38" s="216">
        <f t="shared" si="1"/>
        <v>5.0267488208641602</v>
      </c>
      <c r="G38" s="217"/>
      <c r="H38" s="235">
        <f t="shared" si="2"/>
        <v>5.0017401202628458</v>
      </c>
      <c r="I38" s="282"/>
      <c r="J38" s="235">
        <f t="shared" si="3"/>
        <v>4.5470364729662229</v>
      </c>
      <c r="K38" s="236"/>
      <c r="L38" s="234">
        <f t="shared" si="4"/>
        <v>2.393177091034854</v>
      </c>
      <c r="M38" s="274"/>
      <c r="N38" s="32">
        <f t="shared" si="5"/>
        <v>2970.4404135996251</v>
      </c>
    </row>
    <row r="39" spans="2:14" x14ac:dyDescent="0.3">
      <c r="D39" s="13">
        <v>115</v>
      </c>
      <c r="E39" s="18">
        <f t="shared" si="0"/>
        <v>0.68992818874834783</v>
      </c>
      <c r="F39" s="216">
        <f t="shared" si="1"/>
        <v>5.1173491435494967</v>
      </c>
      <c r="G39" s="217"/>
      <c r="H39" s="235">
        <f t="shared" si="2"/>
        <v>5.0918896950741264</v>
      </c>
      <c r="I39" s="282"/>
      <c r="J39" s="235">
        <f t="shared" si="3"/>
        <v>4.6289906318855696</v>
      </c>
      <c r="K39" s="236"/>
      <c r="L39" s="234">
        <f t="shared" si="4"/>
        <v>2.4363108588871416</v>
      </c>
      <c r="M39" s="274"/>
      <c r="N39" s="32">
        <f t="shared" si="5"/>
        <v>3023.9785690914341</v>
      </c>
    </row>
    <row r="40" spans="2:14" x14ac:dyDescent="0.3">
      <c r="D40" s="13">
        <v>120</v>
      </c>
      <c r="E40" s="18">
        <f t="shared" si="0"/>
        <v>0.61643491771497372</v>
      </c>
      <c r="F40" s="216">
        <f t="shared" si="1"/>
        <v>5.1988169286007029</v>
      </c>
      <c r="G40" s="217"/>
      <c r="H40" s="235">
        <f t="shared" si="2"/>
        <v>5.1729521677618937</v>
      </c>
      <c r="I40" s="282"/>
      <c r="J40" s="235">
        <f t="shared" si="3"/>
        <v>4.7026837888744488</v>
      </c>
      <c r="K40" s="236"/>
      <c r="L40" s="234">
        <f t="shared" si="4"/>
        <v>2.4750967309865519</v>
      </c>
      <c r="M40" s="274"/>
      <c r="N40" s="32">
        <f t="shared" si="5"/>
        <v>3072.120063673005</v>
      </c>
    </row>
    <row r="41" spans="2:14" x14ac:dyDescent="0.3">
      <c r="D41" s="13">
        <v>125</v>
      </c>
      <c r="E41" s="18">
        <f t="shared" si="0"/>
        <v>0.55233127421944694</v>
      </c>
      <c r="F41" s="216">
        <f t="shared" si="1"/>
        <v>5.2720240585116676</v>
      </c>
      <c r="G41" s="217"/>
      <c r="H41" s="235">
        <f t="shared" si="2"/>
        <v>5.245795083096187</v>
      </c>
      <c r="I41" s="282"/>
      <c r="J41" s="235">
        <f t="shared" si="3"/>
        <v>4.7689046209965333</v>
      </c>
      <c r="K41" s="236"/>
      <c r="L41" s="234">
        <f t="shared" si="4"/>
        <v>2.5099498005244913</v>
      </c>
      <c r="M41" s="274"/>
      <c r="N41" s="32">
        <f t="shared" si="5"/>
        <v>3115.3801160449448</v>
      </c>
    </row>
    <row r="42" spans="2:14" x14ac:dyDescent="0.3">
      <c r="D42" s="13">
        <v>130</v>
      </c>
      <c r="E42" s="18">
        <f t="shared" si="0"/>
        <v>0.49624409633915206</v>
      </c>
      <c r="F42" s="216">
        <f t="shared" si="1"/>
        <v>5.3377884931871984</v>
      </c>
      <c r="G42" s="217"/>
      <c r="H42" s="235">
        <f t="shared" si="2"/>
        <v>5.3112323315295509</v>
      </c>
      <c r="I42" s="282"/>
      <c r="J42" s="235">
        <f t="shared" si="3"/>
        <v>4.8283930286632284</v>
      </c>
      <c r="K42" s="236"/>
      <c r="L42" s="234">
        <f t="shared" si="4"/>
        <v>2.5412594887701201</v>
      </c>
      <c r="M42" s="274"/>
      <c r="N42" s="32">
        <f t="shared" si="5"/>
        <v>3154.2420806067917</v>
      </c>
    </row>
    <row r="43" spans="2:14" ht="17.25" thickBot="1" x14ac:dyDescent="0.35">
      <c r="D43" s="14">
        <v>135</v>
      </c>
      <c r="E43" s="23">
        <f t="shared" si="0"/>
        <v>0.44702404336298512</v>
      </c>
      <c r="F43" s="210">
        <f t="shared" si="1"/>
        <v>5.3968676053863689</v>
      </c>
      <c r="G43" s="211"/>
      <c r="H43" s="235">
        <f t="shared" si="2"/>
        <v>5.3700175177973817</v>
      </c>
      <c r="I43" s="282"/>
      <c r="J43" s="235">
        <f t="shared" si="3"/>
        <v>4.8818341070885287</v>
      </c>
      <c r="K43" s="236"/>
      <c r="L43" s="258">
        <f t="shared" si="4"/>
        <v>2.5693863721518571</v>
      </c>
      <c r="M43" s="292"/>
      <c r="N43" s="32">
        <f t="shared" si="5"/>
        <v>3189.1535091921232</v>
      </c>
    </row>
  </sheetData>
  <mergeCells count="118">
    <mergeCell ref="F11:I11"/>
    <mergeCell ref="J11:M11"/>
    <mergeCell ref="F15:G15"/>
    <mergeCell ref="H15:I15"/>
    <mergeCell ref="J15:K15"/>
    <mergeCell ref="L15:M15"/>
    <mergeCell ref="F18:G18"/>
    <mergeCell ref="H18:I18"/>
    <mergeCell ref="J18:K18"/>
    <mergeCell ref="L18:M18"/>
    <mergeCell ref="F19:G19"/>
    <mergeCell ref="H19:I19"/>
    <mergeCell ref="J19:K19"/>
    <mergeCell ref="L19:M19"/>
    <mergeCell ref="F16:G16"/>
    <mergeCell ref="H16:I16"/>
    <mergeCell ref="J16:K16"/>
    <mergeCell ref="L16:M16"/>
    <mergeCell ref="F17:G17"/>
    <mergeCell ref="H17:I17"/>
    <mergeCell ref="J17:K17"/>
    <mergeCell ref="L17:M17"/>
    <mergeCell ref="F22:G22"/>
    <mergeCell ref="H22:I22"/>
    <mergeCell ref="J22:K22"/>
    <mergeCell ref="L22:M22"/>
    <mergeCell ref="F23:G23"/>
    <mergeCell ref="H23:I23"/>
    <mergeCell ref="J23:K23"/>
    <mergeCell ref="L23:M23"/>
    <mergeCell ref="F20:G20"/>
    <mergeCell ref="H20:I20"/>
    <mergeCell ref="J20:K20"/>
    <mergeCell ref="L20:M20"/>
    <mergeCell ref="F21:G21"/>
    <mergeCell ref="H21:I21"/>
    <mergeCell ref="J21:K21"/>
    <mergeCell ref="L21:M21"/>
    <mergeCell ref="F26:G26"/>
    <mergeCell ref="H26:I26"/>
    <mergeCell ref="J26:K26"/>
    <mergeCell ref="L26:M26"/>
    <mergeCell ref="F27:G27"/>
    <mergeCell ref="H27:I27"/>
    <mergeCell ref="J27:K27"/>
    <mergeCell ref="L27:M27"/>
    <mergeCell ref="F24:G24"/>
    <mergeCell ref="H24:I24"/>
    <mergeCell ref="J24:K24"/>
    <mergeCell ref="L24:M24"/>
    <mergeCell ref="F25:G25"/>
    <mergeCell ref="H25:I25"/>
    <mergeCell ref="J25:K25"/>
    <mergeCell ref="L25:M25"/>
    <mergeCell ref="F30:G30"/>
    <mergeCell ref="H30:I30"/>
    <mergeCell ref="J30:K30"/>
    <mergeCell ref="L30:M30"/>
    <mergeCell ref="F31:G31"/>
    <mergeCell ref="H31:I31"/>
    <mergeCell ref="J31:K31"/>
    <mergeCell ref="L31:M31"/>
    <mergeCell ref="F28:G28"/>
    <mergeCell ref="H28:I28"/>
    <mergeCell ref="J28:K28"/>
    <mergeCell ref="L28:M28"/>
    <mergeCell ref="F29:G29"/>
    <mergeCell ref="H29:I29"/>
    <mergeCell ref="J29:K29"/>
    <mergeCell ref="L29:M29"/>
    <mergeCell ref="F34:G34"/>
    <mergeCell ref="H34:I34"/>
    <mergeCell ref="J34:K34"/>
    <mergeCell ref="L34:M34"/>
    <mergeCell ref="F35:G35"/>
    <mergeCell ref="H35:I35"/>
    <mergeCell ref="J35:K35"/>
    <mergeCell ref="L35:M35"/>
    <mergeCell ref="F32:G32"/>
    <mergeCell ref="H32:I32"/>
    <mergeCell ref="J32:K32"/>
    <mergeCell ref="L32:M32"/>
    <mergeCell ref="F33:G33"/>
    <mergeCell ref="H33:I33"/>
    <mergeCell ref="J33:K33"/>
    <mergeCell ref="L33:M33"/>
    <mergeCell ref="F38:G38"/>
    <mergeCell ref="H38:I38"/>
    <mergeCell ref="J38:K38"/>
    <mergeCell ref="L38:M38"/>
    <mergeCell ref="F39:G39"/>
    <mergeCell ref="H39:I39"/>
    <mergeCell ref="J39:K39"/>
    <mergeCell ref="L39:M39"/>
    <mergeCell ref="F36:G36"/>
    <mergeCell ref="H36:I36"/>
    <mergeCell ref="J36:K36"/>
    <mergeCell ref="L36:M36"/>
    <mergeCell ref="F37:G37"/>
    <mergeCell ref="H37:I37"/>
    <mergeCell ref="J37:K37"/>
    <mergeCell ref="L37:M37"/>
    <mergeCell ref="F42:G42"/>
    <mergeCell ref="H42:I42"/>
    <mergeCell ref="J42:K42"/>
    <mergeCell ref="L42:M42"/>
    <mergeCell ref="F43:G43"/>
    <mergeCell ref="H43:I43"/>
    <mergeCell ref="J43:K43"/>
    <mergeCell ref="L43:M43"/>
    <mergeCell ref="F40:G40"/>
    <mergeCell ref="H40:I40"/>
    <mergeCell ref="J40:K40"/>
    <mergeCell ref="L40:M40"/>
    <mergeCell ref="F41:G41"/>
    <mergeCell ref="H41:I41"/>
    <mergeCell ref="J41:K41"/>
    <mergeCell ref="L41:M41"/>
  </mergeCells>
  <phoneticPr fontId="1" type="noConversion"/>
  <pageMargins left="0.7" right="0.7" top="0.75" bottom="0.75" header="0.3" footer="0.3"/>
  <pageSetup paperSize="9" scale="72" orientation="portrait" r:id="rId1"/>
  <colBreaks count="1" manualBreakCount="1">
    <brk id="14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1"/>
  <sheetViews>
    <sheetView workbookViewId="0">
      <selection activeCell="H17" sqref="H17"/>
    </sheetView>
  </sheetViews>
  <sheetFormatPr defaultRowHeight="16.5" x14ac:dyDescent="0.3"/>
  <cols>
    <col min="1" max="2" width="3.75" customWidth="1"/>
    <col min="3" max="3" width="10.875" customWidth="1"/>
    <col min="4" max="4" width="49.25" customWidth="1"/>
  </cols>
  <sheetData>
    <row r="3" spans="2:4" ht="17.25" thickBot="1" x14ac:dyDescent="0.35">
      <c r="B3" s="2" t="s">
        <v>150</v>
      </c>
    </row>
    <row r="4" spans="2:4" ht="17.25" thickBot="1" x14ac:dyDescent="0.35">
      <c r="C4" s="46" t="s">
        <v>49</v>
      </c>
      <c r="D4" s="53" t="s">
        <v>149</v>
      </c>
    </row>
    <row r="5" spans="2:4" x14ac:dyDescent="0.3">
      <c r="C5" s="317" t="s">
        <v>50</v>
      </c>
      <c r="D5" s="7" t="s">
        <v>51</v>
      </c>
    </row>
    <row r="6" spans="2:4" x14ac:dyDescent="0.3">
      <c r="C6" s="318"/>
      <c r="D6" s="11" t="s">
        <v>54</v>
      </c>
    </row>
    <row r="7" spans="2:4" x14ac:dyDescent="0.3">
      <c r="C7" s="318"/>
      <c r="D7" s="11" t="s">
        <v>55</v>
      </c>
    </row>
    <row r="8" spans="2:4" x14ac:dyDescent="0.3">
      <c r="C8" s="318"/>
      <c r="D8" s="11"/>
    </row>
    <row r="9" spans="2:4" x14ac:dyDescent="0.3">
      <c r="C9" s="318" t="s">
        <v>52</v>
      </c>
      <c r="D9" s="11" t="s">
        <v>56</v>
      </c>
    </row>
    <row r="10" spans="2:4" x14ac:dyDescent="0.3">
      <c r="C10" s="318"/>
      <c r="D10" s="11" t="s">
        <v>63</v>
      </c>
    </row>
    <row r="11" spans="2:4" x14ac:dyDescent="0.3">
      <c r="C11" s="318"/>
      <c r="D11" s="11" t="s">
        <v>115</v>
      </c>
    </row>
    <row r="12" spans="2:4" x14ac:dyDescent="0.3">
      <c r="C12" s="318"/>
      <c r="D12" s="11"/>
    </row>
    <row r="13" spans="2:4" x14ac:dyDescent="0.3">
      <c r="C13" s="318" t="s">
        <v>358</v>
      </c>
      <c r="D13" s="11" t="s">
        <v>53</v>
      </c>
    </row>
    <row r="14" spans="2:4" x14ac:dyDescent="0.3">
      <c r="C14" s="318"/>
      <c r="D14" s="11" t="s">
        <v>376</v>
      </c>
    </row>
    <row r="15" spans="2:4" x14ac:dyDescent="0.3">
      <c r="C15" s="318"/>
      <c r="D15" s="112" t="s">
        <v>147</v>
      </c>
    </row>
    <row r="16" spans="2:4" x14ac:dyDescent="0.3">
      <c r="C16" s="318"/>
      <c r="D16" s="112" t="s">
        <v>148</v>
      </c>
    </row>
    <row r="17" spans="3:4" ht="17.25" thickBot="1" x14ac:dyDescent="0.35">
      <c r="C17" s="319"/>
      <c r="D17" s="15"/>
    </row>
    <row r="18" spans="3:4" x14ac:dyDescent="0.3">
      <c r="C18" s="318" t="s">
        <v>164</v>
      </c>
      <c r="D18" s="11" t="s">
        <v>167</v>
      </c>
    </row>
    <row r="19" spans="3:4" x14ac:dyDescent="0.3">
      <c r="C19" s="318"/>
      <c r="D19" s="11"/>
    </row>
    <row r="20" spans="3:4" x14ac:dyDescent="0.3">
      <c r="C20" s="318"/>
      <c r="D20" s="11"/>
    </row>
    <row r="21" spans="3:4" x14ac:dyDescent="0.3">
      <c r="C21" s="318"/>
      <c r="D21" s="11"/>
    </row>
  </sheetData>
  <mergeCells count="4">
    <mergeCell ref="C5:C8"/>
    <mergeCell ref="C9:C12"/>
    <mergeCell ref="C13:C17"/>
    <mergeCell ref="C18:C2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7"/>
  <sheetViews>
    <sheetView topLeftCell="A4" zoomScale="85" zoomScaleNormal="85" workbookViewId="0">
      <selection activeCell="G28" sqref="G28"/>
    </sheetView>
  </sheetViews>
  <sheetFormatPr defaultRowHeight="16.5" x14ac:dyDescent="0.3"/>
  <cols>
    <col min="1" max="1" width="3.625" customWidth="1"/>
    <col min="2" max="2" width="4.75" customWidth="1"/>
    <col min="3" max="3" width="6.75" style="72" customWidth="1"/>
    <col min="4" max="4" width="30.125" bestFit="1" customWidth="1"/>
    <col min="5" max="5" width="36" customWidth="1"/>
    <col min="6" max="6" width="44.5" bestFit="1" customWidth="1"/>
    <col min="7" max="7" width="13.75" bestFit="1" customWidth="1"/>
    <col min="8" max="8" width="62" bestFit="1" customWidth="1"/>
  </cols>
  <sheetData>
    <row r="3" spans="2:8" x14ac:dyDescent="0.3">
      <c r="B3" s="97" t="s">
        <v>369</v>
      </c>
      <c r="C3"/>
    </row>
    <row r="4" spans="2:8" ht="17.25" thickBot="1" x14ac:dyDescent="0.35">
      <c r="B4" s="72"/>
      <c r="C4" t="s">
        <v>165</v>
      </c>
    </row>
    <row r="5" spans="2:8" ht="17.25" thickBot="1" x14ac:dyDescent="0.35">
      <c r="C5" s="104" t="s">
        <v>112</v>
      </c>
      <c r="D5" s="105" t="s">
        <v>168</v>
      </c>
      <c r="E5" s="105" t="s">
        <v>149</v>
      </c>
      <c r="F5" s="105" t="s">
        <v>72</v>
      </c>
      <c r="G5" s="105" t="s">
        <v>114</v>
      </c>
      <c r="H5" s="61" t="s">
        <v>113</v>
      </c>
    </row>
    <row r="6" spans="2:8" s="106" customFormat="1" x14ac:dyDescent="0.3">
      <c r="C6" s="94">
        <v>1</v>
      </c>
      <c r="D6" s="111" t="s">
        <v>123</v>
      </c>
      <c r="E6" s="111" t="s">
        <v>124</v>
      </c>
      <c r="F6" s="111" t="s">
        <v>125</v>
      </c>
      <c r="G6" s="38" t="s">
        <v>166</v>
      </c>
      <c r="H6" s="108"/>
    </row>
    <row r="7" spans="2:8" x14ac:dyDescent="0.3">
      <c r="C7" s="95">
        <v>2</v>
      </c>
      <c r="D7" s="9" t="s">
        <v>57</v>
      </c>
      <c r="E7" s="9" t="s">
        <v>59</v>
      </c>
      <c r="F7" s="9" t="s">
        <v>61</v>
      </c>
      <c r="G7" s="9" t="s">
        <v>166</v>
      </c>
      <c r="H7" s="11"/>
    </row>
    <row r="8" spans="2:8" x14ac:dyDescent="0.3">
      <c r="C8" s="95">
        <v>3</v>
      </c>
      <c r="D8" s="9" t="s">
        <v>58</v>
      </c>
      <c r="E8" s="9" t="s">
        <v>60</v>
      </c>
      <c r="F8" s="9" t="s">
        <v>62</v>
      </c>
      <c r="G8" s="9" t="s">
        <v>166</v>
      </c>
      <c r="H8" s="11"/>
    </row>
    <row r="9" spans="2:8" ht="33" x14ac:dyDescent="0.3">
      <c r="C9" s="95">
        <v>4</v>
      </c>
      <c r="D9" s="90" t="s">
        <v>64</v>
      </c>
      <c r="E9" s="91" t="s">
        <v>68</v>
      </c>
      <c r="F9" s="90" t="s">
        <v>71</v>
      </c>
      <c r="G9" s="9" t="s">
        <v>166</v>
      </c>
      <c r="H9" s="11" t="s">
        <v>173</v>
      </c>
    </row>
    <row r="10" spans="2:8" ht="33" x14ac:dyDescent="0.3">
      <c r="C10" s="95">
        <v>5</v>
      </c>
      <c r="D10" s="90" t="s">
        <v>65</v>
      </c>
      <c r="E10" s="91" t="s">
        <v>69</v>
      </c>
      <c r="F10" s="90" t="s">
        <v>70</v>
      </c>
      <c r="G10" s="9" t="s">
        <v>166</v>
      </c>
      <c r="H10" s="11" t="s">
        <v>174</v>
      </c>
    </row>
    <row r="11" spans="2:8" ht="33" x14ac:dyDescent="0.3">
      <c r="C11" s="95">
        <v>6</v>
      </c>
      <c r="D11" s="90" t="s">
        <v>66</v>
      </c>
      <c r="E11" s="92" t="s">
        <v>67</v>
      </c>
      <c r="F11" s="137" t="s">
        <v>176</v>
      </c>
      <c r="G11" s="9" t="s">
        <v>166</v>
      </c>
      <c r="H11" s="11" t="s">
        <v>177</v>
      </c>
    </row>
    <row r="12" spans="2:8" x14ac:dyDescent="0.3">
      <c r="C12" s="95">
        <v>7</v>
      </c>
      <c r="D12" s="90" t="s">
        <v>73</v>
      </c>
      <c r="E12" s="9" t="s">
        <v>74</v>
      </c>
      <c r="F12" s="137" t="s">
        <v>183</v>
      </c>
      <c r="G12" s="9" t="s">
        <v>166</v>
      </c>
      <c r="H12" s="11" t="s">
        <v>184</v>
      </c>
    </row>
    <row r="13" spans="2:8" x14ac:dyDescent="0.3">
      <c r="C13" s="95">
        <v>8</v>
      </c>
      <c r="D13" s="90" t="s">
        <v>75</v>
      </c>
      <c r="E13" s="9" t="s">
        <v>81</v>
      </c>
      <c r="F13" s="137" t="s">
        <v>161</v>
      </c>
      <c r="G13" s="9" t="s">
        <v>166</v>
      </c>
      <c r="H13" s="11" t="s">
        <v>184</v>
      </c>
    </row>
    <row r="14" spans="2:8" x14ac:dyDescent="0.3">
      <c r="C14" s="95">
        <v>9</v>
      </c>
      <c r="D14" s="90" t="s">
        <v>82</v>
      </c>
      <c r="E14" s="9" t="s">
        <v>83</v>
      </c>
      <c r="F14" s="90" t="s">
        <v>105</v>
      </c>
      <c r="G14" s="9" t="s">
        <v>166</v>
      </c>
      <c r="H14" s="11" t="s">
        <v>372</v>
      </c>
    </row>
    <row r="15" spans="2:8" x14ac:dyDescent="0.3">
      <c r="C15" s="95">
        <v>10</v>
      </c>
      <c r="D15" s="90" t="s">
        <v>106</v>
      </c>
      <c r="E15" s="9" t="s">
        <v>108</v>
      </c>
      <c r="F15" s="90" t="s">
        <v>109</v>
      </c>
      <c r="G15" s="9" t="s">
        <v>166</v>
      </c>
      <c r="H15" s="11" t="s">
        <v>111</v>
      </c>
    </row>
    <row r="16" spans="2:8" ht="17.25" thickBot="1" x14ac:dyDescent="0.35">
      <c r="C16" s="96">
        <v>11</v>
      </c>
      <c r="D16" s="93" t="s">
        <v>107</v>
      </c>
      <c r="E16" s="28" t="s">
        <v>108</v>
      </c>
      <c r="F16" s="93" t="s">
        <v>110</v>
      </c>
      <c r="G16" s="9" t="s">
        <v>166</v>
      </c>
      <c r="H16" s="15" t="s">
        <v>111</v>
      </c>
    </row>
    <row r="17" spans="2:8" x14ac:dyDescent="0.3">
      <c r="C17" s="102"/>
      <c r="D17" s="103"/>
      <c r="E17" s="55"/>
      <c r="F17" s="103"/>
      <c r="G17" s="103"/>
      <c r="H17" s="55"/>
    </row>
    <row r="18" spans="2:8" ht="17.25" thickBot="1" x14ac:dyDescent="0.35">
      <c r="B18" s="97" t="s">
        <v>116</v>
      </c>
    </row>
    <row r="19" spans="2:8" ht="17.25" thickBot="1" x14ac:dyDescent="0.35">
      <c r="C19" s="98" t="s">
        <v>112</v>
      </c>
      <c r="D19" s="109" t="s">
        <v>119</v>
      </c>
      <c r="E19" s="47" t="s">
        <v>120</v>
      </c>
      <c r="F19" s="110" t="s">
        <v>121</v>
      </c>
    </row>
    <row r="20" spans="2:8" x14ac:dyDescent="0.3">
      <c r="C20" s="94">
        <v>1</v>
      </c>
      <c r="D20" s="38" t="s">
        <v>117</v>
      </c>
      <c r="E20" s="38" t="s">
        <v>118</v>
      </c>
      <c r="F20" s="101">
        <v>1</v>
      </c>
    </row>
    <row r="21" spans="2:8" ht="66.75" thickBot="1" x14ac:dyDescent="0.35">
      <c r="C21" s="96">
        <v>2</v>
      </c>
      <c r="D21" s="93" t="s">
        <v>352</v>
      </c>
      <c r="E21" s="93" t="s">
        <v>122</v>
      </c>
      <c r="F21" s="187" t="s">
        <v>381</v>
      </c>
    </row>
    <row r="23" spans="2:8" ht="17.25" thickBot="1" x14ac:dyDescent="0.35">
      <c r="B23" s="97" t="s">
        <v>146</v>
      </c>
    </row>
    <row r="24" spans="2:8" ht="17.25" thickBot="1" x14ac:dyDescent="0.35">
      <c r="C24" s="98" t="s">
        <v>112</v>
      </c>
      <c r="D24" s="47" t="s">
        <v>135</v>
      </c>
      <c r="E24" s="47" t="s">
        <v>136</v>
      </c>
      <c r="F24" s="53" t="s">
        <v>137</v>
      </c>
    </row>
    <row r="25" spans="2:8" x14ac:dyDescent="0.3">
      <c r="C25" s="94">
        <v>1</v>
      </c>
      <c r="D25" s="38" t="s">
        <v>126</v>
      </c>
      <c r="E25" s="38" t="s">
        <v>129</v>
      </c>
      <c r="F25" s="7" t="s">
        <v>132</v>
      </c>
    </row>
    <row r="26" spans="2:8" x14ac:dyDescent="0.3">
      <c r="C26" s="95">
        <v>2</v>
      </c>
      <c r="D26" s="9" t="s">
        <v>127</v>
      </c>
      <c r="E26" s="9" t="s">
        <v>130</v>
      </c>
      <c r="F26" s="11" t="s">
        <v>133</v>
      </c>
    </row>
    <row r="27" spans="2:8" x14ac:dyDescent="0.3">
      <c r="C27" s="95">
        <v>3</v>
      </c>
      <c r="D27" s="9" t="s">
        <v>128</v>
      </c>
      <c r="E27" s="9" t="s">
        <v>131</v>
      </c>
      <c r="F27" s="11" t="s">
        <v>134</v>
      </c>
    </row>
    <row r="28" spans="2:8" ht="66" x14ac:dyDescent="0.3">
      <c r="C28" s="95">
        <v>4</v>
      </c>
      <c r="D28" s="90" t="s">
        <v>138</v>
      </c>
      <c r="E28" s="90" t="s">
        <v>140</v>
      </c>
      <c r="F28" s="206" t="s">
        <v>373</v>
      </c>
    </row>
    <row r="29" spans="2:8" ht="49.5" x14ac:dyDescent="0.3">
      <c r="C29" s="95">
        <v>5</v>
      </c>
      <c r="D29" s="90" t="s">
        <v>141</v>
      </c>
      <c r="E29" s="90" t="s">
        <v>139</v>
      </c>
      <c r="F29" s="206" t="s">
        <v>374</v>
      </c>
    </row>
    <row r="30" spans="2:8" ht="49.5" x14ac:dyDescent="0.3">
      <c r="C30" s="95">
        <v>6</v>
      </c>
      <c r="D30" s="90" t="s">
        <v>142</v>
      </c>
      <c r="E30" s="90" t="s">
        <v>139</v>
      </c>
      <c r="F30" s="206" t="s">
        <v>375</v>
      </c>
    </row>
    <row r="31" spans="2:8" ht="33.75" thickBot="1" x14ac:dyDescent="0.35">
      <c r="C31" s="96">
        <v>7</v>
      </c>
      <c r="D31" s="93" t="s">
        <v>144</v>
      </c>
      <c r="E31" s="93" t="s">
        <v>143</v>
      </c>
      <c r="F31" s="107" t="s">
        <v>145</v>
      </c>
    </row>
    <row r="33" spans="2:3" x14ac:dyDescent="0.3">
      <c r="B33" s="2" t="s">
        <v>169</v>
      </c>
      <c r="C33"/>
    </row>
    <row r="34" spans="2:3" x14ac:dyDescent="0.3">
      <c r="B34" s="2"/>
      <c r="C34" t="s">
        <v>170</v>
      </c>
    </row>
    <row r="35" spans="2:3" x14ac:dyDescent="0.3">
      <c r="B35" s="2"/>
      <c r="C35" t="s">
        <v>171</v>
      </c>
    </row>
    <row r="36" spans="2:3" x14ac:dyDescent="0.3">
      <c r="B36" s="2"/>
      <c r="C36" t="s">
        <v>172</v>
      </c>
    </row>
    <row r="37" spans="2:3" x14ac:dyDescent="0.3">
      <c r="B37" s="2"/>
      <c r="C3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"/>
  <sheetViews>
    <sheetView zoomScaleNormal="100" workbookViewId="0">
      <selection activeCell="D22" sqref="D22"/>
    </sheetView>
  </sheetViews>
  <sheetFormatPr defaultRowHeight="16.5" x14ac:dyDescent="0.3"/>
  <cols>
    <col min="1" max="1" width="3" customWidth="1"/>
    <col min="3" max="3" width="16" bestFit="1" customWidth="1"/>
    <col min="4" max="4" width="74.75" bestFit="1" customWidth="1"/>
  </cols>
  <sheetData>
    <row r="2" spans="2:4" x14ac:dyDescent="0.3">
      <c r="B2" s="2" t="s">
        <v>351</v>
      </c>
    </row>
    <row r="3" spans="2:4" x14ac:dyDescent="0.3">
      <c r="B3" t="s">
        <v>378</v>
      </c>
    </row>
    <row r="4" spans="2:4" x14ac:dyDescent="0.3">
      <c r="B4" s="320">
        <v>1</v>
      </c>
      <c r="C4" s="320" t="s">
        <v>350</v>
      </c>
      <c r="D4" s="9" t="s">
        <v>366</v>
      </c>
    </row>
    <row r="5" spans="2:4" x14ac:dyDescent="0.3">
      <c r="B5" s="320"/>
      <c r="C5" s="320"/>
      <c r="D5" s="90" t="s">
        <v>353</v>
      </c>
    </row>
    <row r="6" spans="2:4" x14ac:dyDescent="0.3">
      <c r="B6" s="320"/>
      <c r="C6" s="320"/>
      <c r="D6" s="90" t="s">
        <v>354</v>
      </c>
    </row>
    <row r="7" spans="2:4" x14ac:dyDescent="0.3">
      <c r="B7" s="320">
        <v>2</v>
      </c>
      <c r="C7" s="320" t="s">
        <v>356</v>
      </c>
      <c r="D7" s="9" t="s">
        <v>355</v>
      </c>
    </row>
    <row r="8" spans="2:4" x14ac:dyDescent="0.3">
      <c r="B8" s="320"/>
      <c r="C8" s="320"/>
      <c r="D8" s="90" t="s">
        <v>357</v>
      </c>
    </row>
    <row r="9" spans="2:4" x14ac:dyDescent="0.3">
      <c r="B9" s="320"/>
      <c r="C9" s="320"/>
      <c r="D9" s="90" t="s">
        <v>359</v>
      </c>
    </row>
    <row r="10" spans="2:4" x14ac:dyDescent="0.3">
      <c r="B10" s="320">
        <v>3</v>
      </c>
      <c r="C10" s="320" t="s">
        <v>361</v>
      </c>
      <c r="D10" s="90" t="s">
        <v>360</v>
      </c>
    </row>
    <row r="11" spans="2:4" x14ac:dyDescent="0.3">
      <c r="B11" s="320"/>
      <c r="C11" s="320"/>
      <c r="D11" s="90" t="s">
        <v>362</v>
      </c>
    </row>
    <row r="12" spans="2:4" x14ac:dyDescent="0.3">
      <c r="B12" s="320"/>
      <c r="C12" s="320"/>
      <c r="D12" s="90" t="s">
        <v>359</v>
      </c>
    </row>
    <row r="13" spans="2:4" x14ac:dyDescent="0.3">
      <c r="B13" s="324">
        <v>4</v>
      </c>
      <c r="C13" s="321" t="s">
        <v>377</v>
      </c>
      <c r="D13" s="90" t="s">
        <v>364</v>
      </c>
    </row>
    <row r="14" spans="2:4" x14ac:dyDescent="0.3">
      <c r="B14" s="325"/>
      <c r="C14" s="322"/>
      <c r="D14" s="90" t="s">
        <v>365</v>
      </c>
    </row>
    <row r="15" spans="2:4" x14ac:dyDescent="0.3">
      <c r="B15" s="326"/>
      <c r="C15" s="323"/>
      <c r="D15" s="90" t="s">
        <v>380</v>
      </c>
    </row>
    <row r="16" spans="2:4" x14ac:dyDescent="0.3">
      <c r="B16" s="320">
        <v>5</v>
      </c>
      <c r="C16" s="320" t="s">
        <v>363</v>
      </c>
      <c r="D16" s="90" t="s">
        <v>367</v>
      </c>
    </row>
    <row r="17" spans="2:4" ht="33" x14ac:dyDescent="0.3">
      <c r="B17" s="320"/>
      <c r="C17" s="320"/>
      <c r="D17" s="207" t="s">
        <v>379</v>
      </c>
    </row>
    <row r="18" spans="2:4" x14ac:dyDescent="0.3">
      <c r="B18" s="320"/>
      <c r="C18" s="320"/>
      <c r="D18" s="90" t="s">
        <v>368</v>
      </c>
    </row>
    <row r="20" spans="2:4" x14ac:dyDescent="0.3">
      <c r="B20" s="2" t="s">
        <v>370</v>
      </c>
    </row>
    <row r="21" spans="2:4" x14ac:dyDescent="0.3">
      <c r="C21" t="s">
        <v>371</v>
      </c>
    </row>
  </sheetData>
  <mergeCells count="10">
    <mergeCell ref="C4:C6"/>
    <mergeCell ref="B4:B6"/>
    <mergeCell ref="C7:C9"/>
    <mergeCell ref="B7:B9"/>
    <mergeCell ref="C16:C18"/>
    <mergeCell ref="C10:C12"/>
    <mergeCell ref="B10:B12"/>
    <mergeCell ref="B16:B18"/>
    <mergeCell ref="C13:C15"/>
    <mergeCell ref="B13:B15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32"/>
  <sheetViews>
    <sheetView workbookViewId="0">
      <selection activeCell="M23" sqref="M23"/>
    </sheetView>
  </sheetViews>
  <sheetFormatPr defaultColWidth="9" defaultRowHeight="16.5" x14ac:dyDescent="0.3"/>
  <cols>
    <col min="1" max="2" width="9" style="170"/>
    <col min="3" max="3" width="19" style="181" bestFit="1" customWidth="1"/>
    <col min="4" max="4" width="28.375" style="171" bestFit="1" customWidth="1"/>
    <col min="5" max="5" width="40" style="170" bestFit="1" customWidth="1"/>
    <col min="6" max="6" width="8.625" style="170" bestFit="1" customWidth="1"/>
    <col min="7" max="7" width="7.625" style="170" bestFit="1" customWidth="1"/>
    <col min="8" max="8" width="5" style="170" bestFit="1" customWidth="1"/>
    <col min="9" max="9" width="13.75" style="186" bestFit="1" customWidth="1"/>
    <col min="10" max="10" width="13.625" style="186" bestFit="1" customWidth="1"/>
    <col min="11" max="16384" width="9" style="170"/>
  </cols>
  <sheetData>
    <row r="2" spans="3:13" ht="17.25" thickBot="1" x14ac:dyDescent="0.35"/>
    <row r="3" spans="3:13" ht="17.25" thickBot="1" x14ac:dyDescent="0.35">
      <c r="C3" s="182" t="s">
        <v>226</v>
      </c>
      <c r="D3" s="176" t="s">
        <v>224</v>
      </c>
      <c r="E3" s="176" t="s">
        <v>347</v>
      </c>
      <c r="F3" s="176" t="s">
        <v>348</v>
      </c>
      <c r="G3" s="176" t="s">
        <v>349</v>
      </c>
      <c r="H3" s="176" t="s">
        <v>223</v>
      </c>
      <c r="I3" s="176" t="s">
        <v>224</v>
      </c>
      <c r="J3" s="177" t="s">
        <v>225</v>
      </c>
    </row>
    <row r="4" spans="3:13" ht="33" x14ac:dyDescent="0.3">
      <c r="C4" s="194" t="s">
        <v>231</v>
      </c>
      <c r="D4" s="195" t="s">
        <v>232</v>
      </c>
      <c r="E4" s="196" t="s">
        <v>233</v>
      </c>
      <c r="F4" s="197">
        <v>8</v>
      </c>
      <c r="G4" s="197" t="s">
        <v>228</v>
      </c>
      <c r="H4" s="198" t="s">
        <v>227</v>
      </c>
      <c r="I4" s="197" t="s">
        <v>229</v>
      </c>
      <c r="J4" s="199" t="s">
        <v>230</v>
      </c>
    </row>
    <row r="5" spans="3:13" x14ac:dyDescent="0.3">
      <c r="C5" s="201" t="s">
        <v>237</v>
      </c>
      <c r="D5" s="202" t="s">
        <v>344</v>
      </c>
      <c r="E5" s="203" t="s">
        <v>238</v>
      </c>
      <c r="F5" s="190">
        <v>9</v>
      </c>
      <c r="G5" s="190" t="s">
        <v>235</v>
      </c>
      <c r="H5" s="204" t="s">
        <v>234</v>
      </c>
      <c r="I5" s="190" t="s">
        <v>236</v>
      </c>
      <c r="J5" s="192" t="s">
        <v>230</v>
      </c>
    </row>
    <row r="6" spans="3:13" x14ac:dyDescent="0.3">
      <c r="C6" s="201" t="s">
        <v>243</v>
      </c>
      <c r="D6" s="202" t="s">
        <v>345</v>
      </c>
      <c r="E6" s="202" t="s">
        <v>244</v>
      </c>
      <c r="F6" s="190">
        <v>10</v>
      </c>
      <c r="G6" s="190" t="s">
        <v>240</v>
      </c>
      <c r="H6" s="204" t="s">
        <v>239</v>
      </c>
      <c r="I6" s="190" t="s">
        <v>241</v>
      </c>
      <c r="J6" s="192" t="s">
        <v>242</v>
      </c>
    </row>
    <row r="7" spans="3:13" x14ac:dyDescent="0.3">
      <c r="C7" s="201" t="s">
        <v>247</v>
      </c>
      <c r="D7" s="202" t="s">
        <v>346</v>
      </c>
      <c r="E7" s="202" t="s">
        <v>248</v>
      </c>
      <c r="F7" s="190">
        <v>11</v>
      </c>
      <c r="G7" s="190" t="s">
        <v>245</v>
      </c>
      <c r="H7" s="204" t="s">
        <v>239</v>
      </c>
      <c r="I7" s="190" t="s">
        <v>246</v>
      </c>
      <c r="J7" s="192" t="s">
        <v>242</v>
      </c>
    </row>
    <row r="8" spans="3:13" x14ac:dyDescent="0.3">
      <c r="C8" s="201" t="s">
        <v>251</v>
      </c>
      <c r="D8" s="202" t="s">
        <v>252</v>
      </c>
      <c r="E8" s="202"/>
      <c r="F8" s="190">
        <v>14</v>
      </c>
      <c r="G8" s="190" t="s">
        <v>249</v>
      </c>
      <c r="H8" s="204" t="s">
        <v>239</v>
      </c>
      <c r="I8" s="190" t="s">
        <v>250</v>
      </c>
      <c r="J8" s="192" t="s">
        <v>242</v>
      </c>
    </row>
    <row r="9" spans="3:13" ht="17.25" thickBot="1" x14ac:dyDescent="0.35">
      <c r="C9" s="201" t="s">
        <v>255</v>
      </c>
      <c r="D9" s="202" t="s">
        <v>256</v>
      </c>
      <c r="E9" s="202"/>
      <c r="F9" s="190">
        <v>15</v>
      </c>
      <c r="G9" s="190" t="s">
        <v>253</v>
      </c>
      <c r="H9" s="204" t="s">
        <v>239</v>
      </c>
      <c r="I9" s="190" t="s">
        <v>254</v>
      </c>
      <c r="J9" s="192" t="s">
        <v>242</v>
      </c>
    </row>
    <row r="10" spans="3:13" x14ac:dyDescent="0.3">
      <c r="C10" s="201" t="s">
        <v>259</v>
      </c>
      <c r="D10" s="202" t="s">
        <v>260</v>
      </c>
      <c r="E10" s="202" t="s">
        <v>261</v>
      </c>
      <c r="F10" s="190">
        <v>16</v>
      </c>
      <c r="G10" s="190" t="s">
        <v>257</v>
      </c>
      <c r="H10" s="204" t="s">
        <v>239</v>
      </c>
      <c r="I10" s="190" t="s">
        <v>258</v>
      </c>
      <c r="J10" s="192" t="s">
        <v>242</v>
      </c>
      <c r="M10" s="193" t="s">
        <v>123</v>
      </c>
    </row>
    <row r="11" spans="3:13" x14ac:dyDescent="0.3">
      <c r="C11" s="183" t="s">
        <v>265</v>
      </c>
      <c r="D11" s="173" t="s">
        <v>266</v>
      </c>
      <c r="E11" s="173" t="s">
        <v>267</v>
      </c>
      <c r="F11" s="169">
        <v>22</v>
      </c>
      <c r="G11" s="169" t="s">
        <v>262</v>
      </c>
      <c r="H11" s="168" t="s">
        <v>239</v>
      </c>
      <c r="I11" s="169" t="s">
        <v>263</v>
      </c>
      <c r="J11" s="178" t="s">
        <v>264</v>
      </c>
      <c r="M11" s="127" t="s">
        <v>57</v>
      </c>
    </row>
    <row r="12" spans="3:13" x14ac:dyDescent="0.3">
      <c r="C12" s="183" t="s">
        <v>270</v>
      </c>
      <c r="D12" s="173" t="s">
        <v>271</v>
      </c>
      <c r="E12" s="328" t="s">
        <v>272</v>
      </c>
      <c r="F12" s="169">
        <v>26</v>
      </c>
      <c r="G12" s="169" t="s">
        <v>268</v>
      </c>
      <c r="H12" s="168" t="s">
        <v>239</v>
      </c>
      <c r="I12" s="169" t="s">
        <v>269</v>
      </c>
      <c r="J12" s="178" t="s">
        <v>264</v>
      </c>
      <c r="M12" s="127" t="s">
        <v>58</v>
      </c>
    </row>
    <row r="13" spans="3:13" x14ac:dyDescent="0.3">
      <c r="C13" s="183" t="s">
        <v>274</v>
      </c>
      <c r="D13" s="173" t="s">
        <v>275</v>
      </c>
      <c r="E13" s="328"/>
      <c r="F13" s="169">
        <v>27</v>
      </c>
      <c r="G13" s="169" t="s">
        <v>273</v>
      </c>
      <c r="H13" s="168" t="s">
        <v>239</v>
      </c>
      <c r="I13" s="169" t="s">
        <v>269</v>
      </c>
      <c r="J13" s="178" t="s">
        <v>264</v>
      </c>
      <c r="M13" s="200" t="s">
        <v>64</v>
      </c>
    </row>
    <row r="14" spans="3:13" x14ac:dyDescent="0.3">
      <c r="C14" s="184" t="s">
        <v>279</v>
      </c>
      <c r="D14" s="172" t="s">
        <v>280</v>
      </c>
      <c r="E14" s="328"/>
      <c r="F14" s="169">
        <v>28</v>
      </c>
      <c r="G14" s="169" t="s">
        <v>277</v>
      </c>
      <c r="H14" s="169" t="s">
        <v>276</v>
      </c>
      <c r="I14" s="169" t="s">
        <v>269</v>
      </c>
      <c r="J14" s="178" t="s">
        <v>278</v>
      </c>
      <c r="M14" s="200" t="s">
        <v>65</v>
      </c>
    </row>
    <row r="15" spans="3:13" x14ac:dyDescent="0.3">
      <c r="C15" s="184" t="s">
        <v>283</v>
      </c>
      <c r="D15" s="172"/>
      <c r="E15" s="328"/>
      <c r="F15" s="169">
        <v>29</v>
      </c>
      <c r="G15" s="169" t="s">
        <v>281</v>
      </c>
      <c r="H15" s="169" t="s">
        <v>276</v>
      </c>
      <c r="I15" s="175" t="s">
        <v>282</v>
      </c>
      <c r="J15" s="178" t="s">
        <v>278</v>
      </c>
      <c r="M15" s="200" t="s">
        <v>66</v>
      </c>
    </row>
    <row r="16" spans="3:13" x14ac:dyDescent="0.3">
      <c r="C16" s="184" t="s">
        <v>286</v>
      </c>
      <c r="D16" s="172"/>
      <c r="E16" s="328"/>
      <c r="F16" s="169">
        <v>30</v>
      </c>
      <c r="G16" s="169" t="s">
        <v>284</v>
      </c>
      <c r="H16" s="169" t="s">
        <v>276</v>
      </c>
      <c r="I16" s="175" t="s">
        <v>285</v>
      </c>
      <c r="J16" s="178" t="s">
        <v>278</v>
      </c>
      <c r="M16" s="200" t="s">
        <v>73</v>
      </c>
    </row>
    <row r="17" spans="3:13" x14ac:dyDescent="0.3">
      <c r="C17" s="188" t="s">
        <v>289</v>
      </c>
      <c r="D17" s="189" t="s">
        <v>280</v>
      </c>
      <c r="E17" s="189" t="s">
        <v>290</v>
      </c>
      <c r="F17" s="190">
        <v>33</v>
      </c>
      <c r="G17" s="190" t="s">
        <v>287</v>
      </c>
      <c r="H17" s="190" t="s">
        <v>276</v>
      </c>
      <c r="I17" s="190" t="s">
        <v>288</v>
      </c>
      <c r="J17" s="192" t="s">
        <v>278</v>
      </c>
      <c r="M17" s="200" t="s">
        <v>75</v>
      </c>
    </row>
    <row r="18" spans="3:13" x14ac:dyDescent="0.3">
      <c r="C18" s="188" t="s">
        <v>294</v>
      </c>
      <c r="D18" s="189" t="s">
        <v>280</v>
      </c>
      <c r="E18" s="189" t="s">
        <v>295</v>
      </c>
      <c r="F18" s="190">
        <v>34</v>
      </c>
      <c r="G18" s="190" t="s">
        <v>292</v>
      </c>
      <c r="H18" s="190" t="s">
        <v>291</v>
      </c>
      <c r="I18" s="190" t="s">
        <v>293</v>
      </c>
      <c r="J18" s="192" t="s">
        <v>278</v>
      </c>
      <c r="M18" s="200" t="s">
        <v>82</v>
      </c>
    </row>
    <row r="19" spans="3:13" x14ac:dyDescent="0.3">
      <c r="C19" s="184" t="s">
        <v>298</v>
      </c>
      <c r="D19" s="172" t="s">
        <v>280</v>
      </c>
      <c r="E19" s="172" t="s">
        <v>299</v>
      </c>
      <c r="F19" s="169">
        <v>35</v>
      </c>
      <c r="G19" s="169" t="s">
        <v>296</v>
      </c>
      <c r="H19" s="169" t="s">
        <v>291</v>
      </c>
      <c r="I19" s="169" t="s">
        <v>297</v>
      </c>
      <c r="J19" s="178" t="s">
        <v>278</v>
      </c>
      <c r="M19" s="200" t="s">
        <v>106</v>
      </c>
    </row>
    <row r="20" spans="3:13" ht="17.25" thickBot="1" x14ac:dyDescent="0.35">
      <c r="C20" s="184" t="s">
        <v>302</v>
      </c>
      <c r="D20" s="172" t="s">
        <v>303</v>
      </c>
      <c r="E20" s="172" t="s">
        <v>304</v>
      </c>
      <c r="F20" s="169">
        <v>37</v>
      </c>
      <c r="G20" s="169" t="s">
        <v>300</v>
      </c>
      <c r="H20" s="169" t="s">
        <v>276</v>
      </c>
      <c r="I20" s="175" t="s">
        <v>301</v>
      </c>
      <c r="J20" s="178" t="s">
        <v>264</v>
      </c>
      <c r="M20" s="205" t="s">
        <v>107</v>
      </c>
    </row>
    <row r="21" spans="3:13" x14ac:dyDescent="0.3">
      <c r="C21" s="184" t="s">
        <v>306</v>
      </c>
      <c r="D21" s="172" t="s">
        <v>307</v>
      </c>
      <c r="E21" s="172" t="s">
        <v>308</v>
      </c>
      <c r="F21" s="169">
        <v>38</v>
      </c>
      <c r="G21" s="169" t="s">
        <v>305</v>
      </c>
      <c r="H21" s="169" t="s">
        <v>276</v>
      </c>
      <c r="I21" s="169" t="s">
        <v>269</v>
      </c>
      <c r="J21" s="178" t="s">
        <v>264</v>
      </c>
    </row>
    <row r="22" spans="3:13" x14ac:dyDescent="0.3">
      <c r="C22" s="184" t="s">
        <v>310</v>
      </c>
      <c r="D22" s="172" t="s">
        <v>311</v>
      </c>
      <c r="E22" s="172" t="s">
        <v>312</v>
      </c>
      <c r="F22" s="169">
        <v>39</v>
      </c>
      <c r="G22" s="169" t="s">
        <v>309</v>
      </c>
      <c r="H22" s="169" t="s">
        <v>276</v>
      </c>
      <c r="I22" s="169" t="s">
        <v>269</v>
      </c>
      <c r="J22" s="178" t="s">
        <v>264</v>
      </c>
    </row>
    <row r="23" spans="3:13" x14ac:dyDescent="0.3">
      <c r="C23" s="188" t="s">
        <v>314</v>
      </c>
      <c r="D23" s="189" t="s">
        <v>316</v>
      </c>
      <c r="E23" s="327" t="s">
        <v>317</v>
      </c>
      <c r="F23" s="190">
        <v>42</v>
      </c>
      <c r="G23" s="190" t="s">
        <v>313</v>
      </c>
      <c r="H23" s="190" t="s">
        <v>276</v>
      </c>
      <c r="I23" s="191" t="s">
        <v>314</v>
      </c>
      <c r="J23" s="192" t="s">
        <v>315</v>
      </c>
    </row>
    <row r="24" spans="3:13" x14ac:dyDescent="0.3">
      <c r="C24" s="188" t="s">
        <v>319</v>
      </c>
      <c r="D24" s="189" t="s">
        <v>316</v>
      </c>
      <c r="E24" s="327"/>
      <c r="F24" s="190">
        <v>43</v>
      </c>
      <c r="G24" s="190" t="s">
        <v>318</v>
      </c>
      <c r="H24" s="190" t="s">
        <v>276</v>
      </c>
      <c r="I24" s="191" t="s">
        <v>319</v>
      </c>
      <c r="J24" s="192" t="s">
        <v>315</v>
      </c>
    </row>
    <row r="25" spans="3:13" x14ac:dyDescent="0.3">
      <c r="C25" s="184" t="s">
        <v>321</v>
      </c>
      <c r="D25" s="172" t="s">
        <v>280</v>
      </c>
      <c r="E25" s="172" t="s">
        <v>322</v>
      </c>
      <c r="F25" s="169">
        <v>54</v>
      </c>
      <c r="G25" s="169" t="s">
        <v>320</v>
      </c>
      <c r="H25" s="169" t="s">
        <v>276</v>
      </c>
      <c r="I25" s="169" t="s">
        <v>269</v>
      </c>
      <c r="J25" s="178" t="s">
        <v>242</v>
      </c>
    </row>
    <row r="26" spans="3:13" x14ac:dyDescent="0.3">
      <c r="C26" s="184" t="s">
        <v>324</v>
      </c>
      <c r="D26" s="172" t="s">
        <v>280</v>
      </c>
      <c r="E26" s="172" t="s">
        <v>325</v>
      </c>
      <c r="F26" s="169">
        <v>55</v>
      </c>
      <c r="G26" s="169" t="s">
        <v>323</v>
      </c>
      <c r="H26" s="169" t="s">
        <v>276</v>
      </c>
      <c r="I26" s="169" t="s">
        <v>269</v>
      </c>
      <c r="J26" s="178" t="s">
        <v>242</v>
      </c>
    </row>
    <row r="27" spans="3:13" x14ac:dyDescent="0.3">
      <c r="C27" s="184" t="s">
        <v>327</v>
      </c>
      <c r="D27" s="172" t="s">
        <v>280</v>
      </c>
      <c r="E27" s="172" t="s">
        <v>328</v>
      </c>
      <c r="F27" s="169">
        <v>56</v>
      </c>
      <c r="G27" s="169" t="s">
        <v>326</v>
      </c>
      <c r="H27" s="169" t="s">
        <v>276</v>
      </c>
      <c r="I27" s="169" t="s">
        <v>269</v>
      </c>
      <c r="J27" s="178" t="s">
        <v>242</v>
      </c>
    </row>
    <row r="28" spans="3:13" x14ac:dyDescent="0.3">
      <c r="C28" s="183" t="s">
        <v>330</v>
      </c>
      <c r="D28" s="172" t="s">
        <v>280</v>
      </c>
      <c r="E28" s="173" t="s">
        <v>331</v>
      </c>
      <c r="F28" s="169">
        <v>57</v>
      </c>
      <c r="G28" s="169" t="s">
        <v>329</v>
      </c>
      <c r="H28" s="169" t="s">
        <v>276</v>
      </c>
      <c r="I28" s="169" t="s">
        <v>269</v>
      </c>
      <c r="J28" s="178" t="s">
        <v>278</v>
      </c>
    </row>
    <row r="29" spans="3:13" x14ac:dyDescent="0.3">
      <c r="C29" s="184" t="s">
        <v>333</v>
      </c>
      <c r="D29" s="172" t="s">
        <v>334</v>
      </c>
      <c r="E29" s="172" t="s">
        <v>335</v>
      </c>
      <c r="F29" s="169">
        <v>58</v>
      </c>
      <c r="G29" s="169" t="s">
        <v>332</v>
      </c>
      <c r="H29" s="169" t="s">
        <v>291</v>
      </c>
      <c r="I29" s="169" t="s">
        <v>269</v>
      </c>
      <c r="J29" s="178" t="s">
        <v>264</v>
      </c>
    </row>
    <row r="30" spans="3:13" x14ac:dyDescent="0.3">
      <c r="C30" s="184" t="s">
        <v>337</v>
      </c>
      <c r="D30" s="172"/>
      <c r="E30" s="172" t="s">
        <v>338</v>
      </c>
      <c r="F30" s="169">
        <v>59</v>
      </c>
      <c r="G30" s="169" t="s">
        <v>336</v>
      </c>
      <c r="H30" s="169" t="s">
        <v>291</v>
      </c>
      <c r="I30" s="175" t="s">
        <v>337</v>
      </c>
      <c r="J30" s="178" t="s">
        <v>278</v>
      </c>
    </row>
    <row r="31" spans="3:13" x14ac:dyDescent="0.3">
      <c r="C31" s="184" t="s">
        <v>341</v>
      </c>
      <c r="D31" s="172"/>
      <c r="E31" s="172" t="s">
        <v>338</v>
      </c>
      <c r="F31" s="169">
        <v>61</v>
      </c>
      <c r="G31" s="169" t="s">
        <v>339</v>
      </c>
      <c r="H31" s="169" t="s">
        <v>291</v>
      </c>
      <c r="I31" s="175" t="s">
        <v>340</v>
      </c>
      <c r="J31" s="178" t="s">
        <v>278</v>
      </c>
    </row>
    <row r="32" spans="3:13" ht="17.25" thickBot="1" x14ac:dyDescent="0.35">
      <c r="C32" s="185" t="s">
        <v>128</v>
      </c>
      <c r="D32" s="179" t="s">
        <v>280</v>
      </c>
      <c r="E32" s="179" t="s">
        <v>343</v>
      </c>
      <c r="F32" s="174">
        <v>62</v>
      </c>
      <c r="G32" s="174" t="s">
        <v>342</v>
      </c>
      <c r="H32" s="174" t="s">
        <v>291</v>
      </c>
      <c r="I32" s="174" t="s">
        <v>269</v>
      </c>
      <c r="J32" s="180" t="s">
        <v>242</v>
      </c>
    </row>
  </sheetData>
  <mergeCells count="2">
    <mergeCell ref="E23:E24"/>
    <mergeCell ref="E12:E1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6"/>
  <sheetViews>
    <sheetView tabSelected="1" workbookViewId="0">
      <selection activeCell="G20" sqref="G20"/>
    </sheetView>
  </sheetViews>
  <sheetFormatPr defaultRowHeight="16.5" x14ac:dyDescent="0.3"/>
  <cols>
    <col min="11" max="11" width="20.125" customWidth="1"/>
  </cols>
  <sheetData>
    <row r="4" spans="3:11" x14ac:dyDescent="0.3">
      <c r="D4" t="s">
        <v>382</v>
      </c>
      <c r="E4" t="s">
        <v>384</v>
      </c>
      <c r="F4" t="s">
        <v>383</v>
      </c>
      <c r="G4" t="s">
        <v>385</v>
      </c>
      <c r="H4" t="s">
        <v>387</v>
      </c>
      <c r="I4" t="s">
        <v>388</v>
      </c>
      <c r="J4" t="s">
        <v>386</v>
      </c>
      <c r="K4" t="s">
        <v>393</v>
      </c>
    </row>
    <row r="5" spans="3:11" x14ac:dyDescent="0.3">
      <c r="C5" t="s">
        <v>397</v>
      </c>
      <c r="D5">
        <v>35.549999999999997</v>
      </c>
      <c r="E5">
        <v>23</v>
      </c>
      <c r="F5">
        <v>12.7</v>
      </c>
      <c r="G5">
        <v>885</v>
      </c>
      <c r="H5">
        <v>20</v>
      </c>
      <c r="I5">
        <v>1704</v>
      </c>
      <c r="J5">
        <v>4.8</v>
      </c>
      <c r="K5" t="s">
        <v>396</v>
      </c>
    </row>
    <row r="6" spans="3:11" x14ac:dyDescent="0.3">
      <c r="C6" t="s">
        <v>391</v>
      </c>
      <c r="D6">
        <v>21</v>
      </c>
      <c r="E6">
        <v>13.2</v>
      </c>
      <c r="F6">
        <v>6.35</v>
      </c>
      <c r="G6">
        <v>470</v>
      </c>
      <c r="H6">
        <v>20</v>
      </c>
      <c r="I6">
        <v>1704</v>
      </c>
      <c r="J6">
        <v>6.5</v>
      </c>
      <c r="K6" t="s">
        <v>396</v>
      </c>
    </row>
    <row r="7" spans="3:11" x14ac:dyDescent="0.3">
      <c r="C7" t="s">
        <v>389</v>
      </c>
      <c r="D7">
        <v>26.9</v>
      </c>
      <c r="E7">
        <v>14.5</v>
      </c>
      <c r="F7">
        <v>11.1</v>
      </c>
      <c r="G7">
        <v>11.6</v>
      </c>
      <c r="H7">
        <v>1</v>
      </c>
      <c r="I7">
        <v>85.2</v>
      </c>
      <c r="J7">
        <v>9.3000000000000007</v>
      </c>
      <c r="K7" t="s">
        <v>395</v>
      </c>
    </row>
    <row r="8" spans="3:11" x14ac:dyDescent="0.3">
      <c r="C8" t="s">
        <v>390</v>
      </c>
      <c r="D8">
        <v>26.9</v>
      </c>
      <c r="E8">
        <v>14.5</v>
      </c>
      <c r="F8">
        <v>11.1</v>
      </c>
      <c r="G8">
        <v>13.5</v>
      </c>
      <c r="H8">
        <v>1</v>
      </c>
      <c r="I8">
        <v>85.2</v>
      </c>
      <c r="J8">
        <v>8.6</v>
      </c>
      <c r="K8" t="s">
        <v>394</v>
      </c>
    </row>
    <row r="9" spans="3:11" x14ac:dyDescent="0.3">
      <c r="C9" t="s">
        <v>392</v>
      </c>
      <c r="D9">
        <v>12.7</v>
      </c>
      <c r="E9">
        <v>7.7</v>
      </c>
      <c r="F9">
        <v>4.83</v>
      </c>
      <c r="G9">
        <v>4</v>
      </c>
      <c r="H9">
        <v>0.1</v>
      </c>
      <c r="I9">
        <v>8.5</v>
      </c>
      <c r="J9">
        <v>5</v>
      </c>
      <c r="K9" t="s">
        <v>395</v>
      </c>
    </row>
    <row r="10" spans="3:11" x14ac:dyDescent="0.3">
      <c r="C10" t="s">
        <v>392</v>
      </c>
      <c r="D10">
        <v>12.7</v>
      </c>
      <c r="E10">
        <v>7.7</v>
      </c>
      <c r="F10">
        <v>4.83</v>
      </c>
      <c r="G10">
        <v>4</v>
      </c>
      <c r="H10">
        <v>0.25</v>
      </c>
      <c r="I10">
        <v>21.3</v>
      </c>
      <c r="J10">
        <v>8</v>
      </c>
      <c r="K10" t="s">
        <v>395</v>
      </c>
    </row>
    <row r="14" spans="3:11" x14ac:dyDescent="0.3">
      <c r="C14" t="s">
        <v>398</v>
      </c>
    </row>
    <row r="16" spans="3:11" x14ac:dyDescent="0.3">
      <c r="C16" s="329" t="s">
        <v>399</v>
      </c>
    </row>
  </sheetData>
  <phoneticPr fontId="1" type="noConversion"/>
  <hyperlinks>
    <hyperlink ref="C16" r:id="rId1"/>
  </hyperlinks>
  <pageMargins left="0.7" right="0.7" top="0.75" bottom="0.75" header="0.3" footer="0.3"/>
  <pageSetup paperSize="9" orientation="portrait" horizontalDpi="4294967292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ADC</vt:lpstr>
      <vt:lpstr>FET TEMP</vt:lpstr>
      <vt:lpstr>Operation MODE</vt:lpstr>
      <vt:lpstr>FW Function</vt:lpstr>
      <vt:lpstr>LCD</vt:lpstr>
      <vt:lpstr>CPU Pin-map</vt:lpstr>
      <vt:lpstr>CORE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2019-12-17T13:19:57Z</dcterms:modified>
</cp:coreProperties>
</file>