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</sheets>
  <calcPr calcId="145621"/>
</workbook>
</file>

<file path=xl/calcChain.xml><?xml version="1.0" encoding="utf-8"?>
<calcChain xmlns="http://schemas.openxmlformats.org/spreadsheetml/2006/main">
  <c r="E7" i="6" l="1"/>
  <c r="E8" i="6" s="1"/>
  <c r="D8" i="6"/>
  <c r="D7" i="6"/>
  <c r="E11" i="1"/>
  <c r="E12" i="1"/>
  <c r="I28" i="4"/>
  <c r="K28" i="4" s="1"/>
  <c r="L28" i="4" s="1"/>
  <c r="M28" i="4" s="1"/>
  <c r="I42" i="4"/>
  <c r="K42" i="4" s="1"/>
  <c r="L42" i="4" s="1"/>
  <c r="M42" i="4" s="1"/>
  <c r="I38" i="4"/>
  <c r="K38" i="4" s="1"/>
  <c r="L38" i="4" s="1"/>
  <c r="M38" i="4" s="1"/>
  <c r="I34" i="4"/>
  <c r="K34" i="4" s="1"/>
  <c r="L34" i="4" s="1"/>
  <c r="M34" i="4" s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E11" i="4"/>
  <c r="E12" i="4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3" i="4"/>
  <c r="E15" i="4" s="1"/>
  <c r="E18" i="4" s="1"/>
  <c r="E21" i="4" s="1"/>
  <c r="E10" i="2"/>
  <c r="E13" i="2" l="1"/>
  <c r="G8" i="3" l="1"/>
  <c r="G7" i="3"/>
  <c r="G6" i="3"/>
  <c r="E16" i="2" l="1"/>
  <c r="D5" i="1" l="1"/>
  <c r="D7" i="1" s="1"/>
  <c r="F5" i="1"/>
  <c r="F7" i="1" s="1"/>
  <c r="E5" i="1"/>
  <c r="E7" i="1" s="1"/>
  <c r="D4" i="1"/>
  <c r="F4" i="1"/>
  <c r="E4" i="1"/>
</calcChain>
</file>

<file path=xl/sharedStrings.xml><?xml version="1.0" encoding="utf-8"?>
<sst xmlns="http://schemas.openxmlformats.org/spreadsheetml/2006/main" count="149" uniqueCount="100">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</sst>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9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5" xfId="0" applyBorder="1" applyAlignment="1">
      <alignment horizontal="center" vertical="center"/>
    </xf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9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0" fillId="0" borderId="24" xfId="0" applyBorder="1"/>
    <xf numFmtId="179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9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9" fontId="0" fillId="0" borderId="14" xfId="0" applyNumberFormat="1" applyBorder="1"/>
    <xf numFmtId="2" fontId="0" fillId="0" borderId="33" xfId="0" applyNumberFormat="1" applyBorder="1"/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"/>
  <sheetViews>
    <sheetView workbookViewId="0">
      <selection activeCell="J13" sqref="J13"/>
    </sheetView>
  </sheetViews>
  <sheetFormatPr defaultRowHeight="16.5" x14ac:dyDescent="0.3"/>
  <sheetData>
    <row r="3" spans="3:13" x14ac:dyDescent="0.3">
      <c r="C3" t="s">
        <v>0</v>
      </c>
      <c r="D3">
        <v>1</v>
      </c>
      <c r="E3">
        <v>100</v>
      </c>
      <c r="F3">
        <v>300</v>
      </c>
      <c r="G3" t="s">
        <v>1</v>
      </c>
    </row>
    <row r="4" spans="3:13" x14ac:dyDescent="0.3">
      <c r="D4">
        <f>10*LOG(D3)</f>
        <v>0</v>
      </c>
      <c r="E4">
        <f>10*LOG(E3)</f>
        <v>20</v>
      </c>
      <c r="F4" s="1">
        <f>10*LOG(F3)</f>
        <v>24.771212547196626</v>
      </c>
      <c r="G4" t="s">
        <v>2</v>
      </c>
      <c r="M4" s="2" t="s">
        <v>5</v>
      </c>
    </row>
    <row r="5" spans="3:13" x14ac:dyDescent="0.3">
      <c r="D5">
        <f>10*LOG(D3/0.001)</f>
        <v>30</v>
      </c>
      <c r="E5">
        <f>10*LOG(E3/0.001)</f>
        <v>50</v>
      </c>
      <c r="F5" s="1">
        <f>10*LOG(F3/0.001)</f>
        <v>54.771212547196626</v>
      </c>
      <c r="G5" t="s">
        <v>3</v>
      </c>
    </row>
    <row r="6" spans="3:13" x14ac:dyDescent="0.3">
      <c r="C6" t="s">
        <v>4</v>
      </c>
      <c r="D6">
        <v>30</v>
      </c>
      <c r="E6">
        <v>30</v>
      </c>
      <c r="F6">
        <v>30</v>
      </c>
      <c r="G6" t="s">
        <v>2</v>
      </c>
    </row>
    <row r="7" spans="3:13" x14ac:dyDescent="0.3">
      <c r="D7">
        <f>D5-D6</f>
        <v>0</v>
      </c>
      <c r="E7">
        <f>E5-E6</f>
        <v>20</v>
      </c>
      <c r="F7" s="1">
        <f>F5-F6</f>
        <v>24.771212547196626</v>
      </c>
      <c r="G7" t="s">
        <v>3</v>
      </c>
    </row>
    <row r="10" spans="3:13" x14ac:dyDescent="0.3">
      <c r="C10" t="s">
        <v>6</v>
      </c>
      <c r="E10" t="s">
        <v>70</v>
      </c>
    </row>
    <row r="11" spans="3:13" x14ac:dyDescent="0.3">
      <c r="C11">
        <v>12.56</v>
      </c>
      <c r="D11" t="s">
        <v>69</v>
      </c>
      <c r="E11" s="1">
        <f>300/C11</f>
        <v>23.885350318471335</v>
      </c>
      <c r="F11" t="s">
        <v>71</v>
      </c>
    </row>
    <row r="12" spans="3:13" x14ac:dyDescent="0.3">
      <c r="C12">
        <v>13.56</v>
      </c>
      <c r="D12" t="s">
        <v>69</v>
      </c>
      <c r="E12" s="1">
        <f>300/C12</f>
        <v>22.123893805309734</v>
      </c>
      <c r="F12" t="s">
        <v>71</v>
      </c>
    </row>
  </sheetData>
  <phoneticPr fontId="1" type="noConversion"/>
  <hyperlinks>
    <hyperlink ref="M4" r:id="rId1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E23" sqref="E23:E24"/>
    </sheetView>
  </sheetViews>
  <sheetFormatPr defaultRowHeight="16.5" x14ac:dyDescent="0.3"/>
  <cols>
    <col min="1" max="2" width="9" style="3"/>
    <col min="3" max="3" width="12.375" style="3" bestFit="1" customWidth="1"/>
    <col min="4" max="4" width="12.25" style="3" bestFit="1" customWidth="1"/>
    <col min="5" max="16384" width="9" style="3"/>
  </cols>
  <sheetData>
    <row r="4" spans="2:11" ht="17.25" thickBot="1" x14ac:dyDescent="0.35">
      <c r="K4" s="3" t="s">
        <v>85</v>
      </c>
    </row>
    <row r="5" spans="2:11" ht="17.25" thickBot="1" x14ac:dyDescent="0.3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3">
      <c r="B6" s="21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3">
      <c r="B7" s="22"/>
      <c r="C7" s="17" t="s">
        <v>26</v>
      </c>
      <c r="D7" s="19" t="s">
        <v>23</v>
      </c>
      <c r="E7" s="11">
        <v>5</v>
      </c>
      <c r="F7" s="11">
        <v>3</v>
      </c>
      <c r="G7" s="12">
        <f>E7*F7</f>
        <v>15</v>
      </c>
    </row>
    <row r="8" spans="2:11" ht="17.25" thickBot="1" x14ac:dyDescent="0.35">
      <c r="B8" s="23"/>
      <c r="C8" s="18"/>
      <c r="D8" s="20"/>
      <c r="E8" s="13">
        <v>12</v>
      </c>
      <c r="F8" s="13">
        <v>1</v>
      </c>
      <c r="G8" s="14">
        <f>E8*F8</f>
        <v>12</v>
      </c>
    </row>
    <row r="12" spans="2:11" ht="17.25" thickBot="1" x14ac:dyDescent="0.35"/>
    <row r="13" spans="2:11" ht="17.25" thickBot="1" x14ac:dyDescent="0.3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3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3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3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F9" sqref="F9"/>
    </sheetView>
  </sheetViews>
  <sheetFormatPr defaultRowHeight="16.5" x14ac:dyDescent="0.3"/>
  <cols>
    <col min="4" max="4" width="12.875" customWidth="1"/>
    <col min="5" max="5" width="11.5" bestFit="1" customWidth="1"/>
  </cols>
  <sheetData>
    <row r="4" spans="2:6" x14ac:dyDescent="0.3">
      <c r="B4" t="s">
        <v>50</v>
      </c>
    </row>
    <row r="5" spans="2:6" ht="17.25" thickBot="1" x14ac:dyDescent="0.35">
      <c r="C5" s="42" t="s">
        <v>51</v>
      </c>
    </row>
    <row r="6" spans="2:6" ht="17.25" thickBot="1" x14ac:dyDescent="0.35">
      <c r="C6" s="36"/>
      <c r="D6" s="37"/>
      <c r="E6" s="37" t="s">
        <v>47</v>
      </c>
      <c r="F6" s="38" t="s">
        <v>48</v>
      </c>
    </row>
    <row r="7" spans="2:6" x14ac:dyDescent="0.3">
      <c r="C7" s="27" t="s">
        <v>12</v>
      </c>
      <c r="D7" s="28" t="s">
        <v>8</v>
      </c>
      <c r="E7" s="28">
        <v>48</v>
      </c>
      <c r="F7" s="29" t="s">
        <v>7</v>
      </c>
    </row>
    <row r="8" spans="2:6" x14ac:dyDescent="0.3">
      <c r="C8" s="30"/>
      <c r="D8" s="24" t="s">
        <v>9</v>
      </c>
      <c r="E8" s="24">
        <v>20</v>
      </c>
      <c r="F8" s="31" t="s">
        <v>17</v>
      </c>
    </row>
    <row r="9" spans="2:6" x14ac:dyDescent="0.3">
      <c r="C9" s="30"/>
      <c r="D9" s="24" t="s">
        <v>10</v>
      </c>
      <c r="E9" s="24">
        <v>4.99</v>
      </c>
      <c r="F9" s="31" t="s">
        <v>17</v>
      </c>
    </row>
    <row r="10" spans="2:6" ht="17.25" thickBot="1" x14ac:dyDescent="0.35">
      <c r="C10" s="39"/>
      <c r="D10" s="26" t="s">
        <v>11</v>
      </c>
      <c r="E10" s="40">
        <f>E7*E9/(E8+E9)</f>
        <v>9.5846338535414155</v>
      </c>
      <c r="F10" s="41" t="s">
        <v>7</v>
      </c>
    </row>
    <row r="11" spans="2:6" x14ac:dyDescent="0.3">
      <c r="C11" s="27" t="s">
        <v>16</v>
      </c>
      <c r="D11" s="28" t="s">
        <v>9</v>
      </c>
      <c r="E11" s="28">
        <v>4.7</v>
      </c>
      <c r="F11" s="29" t="s">
        <v>17</v>
      </c>
    </row>
    <row r="12" spans="2:6" x14ac:dyDescent="0.3">
      <c r="C12" s="30"/>
      <c r="D12" s="24" t="s">
        <v>10</v>
      </c>
      <c r="E12" s="24">
        <v>4.7</v>
      </c>
      <c r="F12" s="31" t="s">
        <v>17</v>
      </c>
    </row>
    <row r="13" spans="2:6" x14ac:dyDescent="0.3">
      <c r="C13" s="30"/>
      <c r="D13" s="24" t="s">
        <v>13</v>
      </c>
      <c r="E13" s="25">
        <f>E10*E12/(E11+E12)</f>
        <v>4.7923169267707078</v>
      </c>
      <c r="F13" s="31" t="s">
        <v>7</v>
      </c>
    </row>
    <row r="14" spans="2:6" x14ac:dyDescent="0.3">
      <c r="C14" s="30"/>
      <c r="D14" s="24" t="s">
        <v>14</v>
      </c>
      <c r="E14" s="24">
        <v>2.4</v>
      </c>
      <c r="F14" s="31" t="s">
        <v>17</v>
      </c>
    </row>
    <row r="15" spans="2:6" x14ac:dyDescent="0.3">
      <c r="C15" s="30"/>
      <c r="D15" s="24" t="s">
        <v>15</v>
      </c>
      <c r="E15" s="24">
        <v>3.3</v>
      </c>
      <c r="F15" s="31" t="s">
        <v>17</v>
      </c>
    </row>
    <row r="16" spans="2:6" ht="17.25" thickBot="1" x14ac:dyDescent="0.35">
      <c r="C16" s="32"/>
      <c r="D16" s="33" t="s">
        <v>11</v>
      </c>
      <c r="E16" s="34">
        <f>E13*E15/(E14+E15)</f>
        <v>2.7744992733935678</v>
      </c>
      <c r="F16" s="3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8"/>
  <sheetViews>
    <sheetView topLeftCell="A16" workbookViewId="0">
      <selection activeCell="C45" sqref="C45"/>
    </sheetView>
  </sheetViews>
  <sheetFormatPr defaultRowHeight="16.5" x14ac:dyDescent="0.3"/>
  <cols>
    <col min="3" max="3" width="12.75" customWidth="1"/>
  </cols>
  <sheetData>
    <row r="6" spans="3:9" x14ac:dyDescent="0.3">
      <c r="C6" t="s">
        <v>52</v>
      </c>
    </row>
    <row r="8" spans="3:9" x14ac:dyDescent="0.3">
      <c r="C8" s="45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3">
      <c r="C9" s="45"/>
      <c r="D9" s="15" t="s">
        <v>28</v>
      </c>
      <c r="E9">
        <v>0.01</v>
      </c>
      <c r="F9">
        <v>0.01</v>
      </c>
      <c r="G9">
        <v>0.01</v>
      </c>
      <c r="H9" s="43" t="s">
        <v>32</v>
      </c>
    </row>
    <row r="10" spans="3:9" x14ac:dyDescent="0.3">
      <c r="C10" s="45"/>
      <c r="D10" s="15" t="s">
        <v>29</v>
      </c>
      <c r="E10">
        <v>0.01</v>
      </c>
      <c r="F10">
        <v>0.01</v>
      </c>
      <c r="G10">
        <v>0.01</v>
      </c>
      <c r="H10" s="43" t="s">
        <v>32</v>
      </c>
    </row>
    <row r="11" spans="3:9" x14ac:dyDescent="0.3">
      <c r="C11" s="45"/>
      <c r="D11" s="15" t="s">
        <v>64</v>
      </c>
      <c r="E11" s="44">
        <f>(E8/2)*(E8/2)*E9</f>
        <v>0.390625</v>
      </c>
      <c r="F11" s="44">
        <f>(F8/2)*(F8/2)*F9</f>
        <v>0.25</v>
      </c>
      <c r="G11" s="44">
        <f>(G8/2)*(G8/2)*G9</f>
        <v>2.5000000000000001E-3</v>
      </c>
      <c r="H11" s="43" t="s">
        <v>39</v>
      </c>
    </row>
    <row r="12" spans="3:9" x14ac:dyDescent="0.3">
      <c r="C12" s="45"/>
      <c r="D12" s="15" t="s">
        <v>30</v>
      </c>
      <c r="E12" s="44">
        <f>E8*E9*E10/(E9+E10)</f>
        <v>6.25E-2</v>
      </c>
      <c r="F12" s="44">
        <f>F8*F9*F10/(F9+F10)</f>
        <v>0.05</v>
      </c>
      <c r="G12" s="44">
        <f>G8*G9*G10/(G9+G10)</f>
        <v>5.0000000000000001E-3</v>
      </c>
      <c r="H12" s="43" t="s">
        <v>33</v>
      </c>
      <c r="I12" t="s">
        <v>53</v>
      </c>
    </row>
    <row r="13" spans="3:9" x14ac:dyDescent="0.3">
      <c r="C13" s="45"/>
      <c r="D13" s="15" t="s">
        <v>34</v>
      </c>
      <c r="E13" s="44">
        <f>E12*0.004*1000</f>
        <v>0.25</v>
      </c>
      <c r="F13" s="44">
        <f>F12*0.004*1000</f>
        <v>0.2</v>
      </c>
      <c r="G13" s="44">
        <f>G12*0.004*1000</f>
        <v>0.02</v>
      </c>
      <c r="H13" s="43" t="s">
        <v>37</v>
      </c>
      <c r="I13" t="s">
        <v>54</v>
      </c>
    </row>
    <row r="14" spans="3:9" x14ac:dyDescent="0.3">
      <c r="C14" s="45"/>
      <c r="D14" s="15" t="s">
        <v>35</v>
      </c>
      <c r="E14">
        <v>8.25</v>
      </c>
      <c r="F14">
        <v>8.25</v>
      </c>
      <c r="G14">
        <v>8.25</v>
      </c>
      <c r="H14" s="43" t="s">
        <v>36</v>
      </c>
    </row>
    <row r="15" spans="3:9" x14ac:dyDescent="0.3">
      <c r="C15" s="45"/>
      <c r="D15" s="15" t="s">
        <v>38</v>
      </c>
      <c r="E15" s="44">
        <f>E14*E13</f>
        <v>2.0625</v>
      </c>
      <c r="F15" s="44">
        <f>F14*F13</f>
        <v>1.6500000000000001</v>
      </c>
      <c r="G15" s="44">
        <f>G14*G13</f>
        <v>0.16500000000000001</v>
      </c>
      <c r="H15" s="43" t="s">
        <v>33</v>
      </c>
      <c r="I15" t="s">
        <v>55</v>
      </c>
    </row>
    <row r="16" spans="3:9" x14ac:dyDescent="0.3">
      <c r="D16" s="15" t="s">
        <v>57</v>
      </c>
      <c r="E16">
        <v>50</v>
      </c>
      <c r="F16">
        <v>50</v>
      </c>
      <c r="G16">
        <v>50</v>
      </c>
      <c r="H16" s="43" t="s">
        <v>36</v>
      </c>
    </row>
    <row r="17" spans="4:14" x14ac:dyDescent="0.3">
      <c r="D17" s="15" t="s">
        <v>58</v>
      </c>
      <c r="E17">
        <v>10</v>
      </c>
      <c r="F17">
        <v>10</v>
      </c>
      <c r="G17">
        <v>10</v>
      </c>
      <c r="H17" s="43" t="s">
        <v>36</v>
      </c>
    </row>
    <row r="18" spans="4:14" x14ac:dyDescent="0.3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43" t="s">
        <v>60</v>
      </c>
    </row>
    <row r="19" spans="4:14" x14ac:dyDescent="0.3">
      <c r="D19" s="15" t="s">
        <v>61</v>
      </c>
      <c r="E19">
        <v>2.2000000000000002</v>
      </c>
      <c r="F19">
        <v>2.2000000000000002</v>
      </c>
      <c r="G19">
        <v>2.2000000000000002</v>
      </c>
      <c r="H19" s="43" t="s">
        <v>36</v>
      </c>
    </row>
    <row r="20" spans="4:14" x14ac:dyDescent="0.3">
      <c r="D20" s="15" t="s">
        <v>62</v>
      </c>
      <c r="E20">
        <v>3.3</v>
      </c>
      <c r="F20">
        <v>3.3</v>
      </c>
      <c r="G20">
        <v>3.3</v>
      </c>
      <c r="H20" s="43" t="s">
        <v>36</v>
      </c>
    </row>
    <row r="21" spans="4:14" x14ac:dyDescent="0.3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43" t="s">
        <v>60</v>
      </c>
    </row>
    <row r="22" spans="4:14" ht="17.25" thickBot="1" x14ac:dyDescent="0.35"/>
    <row r="23" spans="4:14" ht="17.25" thickBot="1" x14ac:dyDescent="0.35">
      <c r="E23" s="77" t="s">
        <v>66</v>
      </c>
      <c r="F23" s="78"/>
      <c r="G23" s="78"/>
      <c r="H23" s="79"/>
      <c r="I23" s="80"/>
      <c r="J23" s="81" t="s">
        <v>67</v>
      </c>
      <c r="K23" s="79"/>
      <c r="L23" s="79"/>
      <c r="M23" s="80"/>
    </row>
    <row r="24" spans="4:14" ht="17.25" thickBot="1" x14ac:dyDescent="0.35">
      <c r="E24" s="49" t="s">
        <v>28</v>
      </c>
      <c r="F24" s="28">
        <v>0.01</v>
      </c>
      <c r="G24" s="69" t="s">
        <v>32</v>
      </c>
      <c r="H24" s="46"/>
      <c r="I24" s="47"/>
      <c r="J24" s="54"/>
      <c r="K24" s="46"/>
      <c r="L24" s="46"/>
      <c r="M24" s="47"/>
    </row>
    <row r="25" spans="4:14" x14ac:dyDescent="0.3">
      <c r="E25" s="70" t="s">
        <v>29</v>
      </c>
      <c r="F25" s="24">
        <v>0.01</v>
      </c>
      <c r="G25" s="71" t="s">
        <v>32</v>
      </c>
      <c r="H25" s="67" t="s">
        <v>57</v>
      </c>
      <c r="I25" s="55">
        <v>47</v>
      </c>
      <c r="J25" s="49" t="s">
        <v>61</v>
      </c>
      <c r="K25" s="56">
        <v>3.6</v>
      </c>
      <c r="L25" s="49" t="s">
        <v>61</v>
      </c>
      <c r="M25" s="56">
        <v>2.2000000000000002</v>
      </c>
      <c r="N25" s="43" t="s">
        <v>36</v>
      </c>
    </row>
    <row r="26" spans="4:14" ht="17.25" thickBot="1" x14ac:dyDescent="0.35">
      <c r="E26" s="72" t="s">
        <v>35</v>
      </c>
      <c r="F26" s="33">
        <v>8.25</v>
      </c>
      <c r="G26" s="73" t="s">
        <v>36</v>
      </c>
      <c r="H26" s="68" t="s">
        <v>58</v>
      </c>
      <c r="I26" s="53">
        <v>10</v>
      </c>
      <c r="J26" s="72" t="s">
        <v>62</v>
      </c>
      <c r="K26" s="57">
        <v>3.3</v>
      </c>
      <c r="L26" s="72" t="s">
        <v>62</v>
      </c>
      <c r="M26" s="57">
        <v>3.3</v>
      </c>
      <c r="N26" s="43" t="s">
        <v>36</v>
      </c>
    </row>
    <row r="27" spans="4:14" s="16" customFormat="1" ht="17.25" thickBot="1" x14ac:dyDescent="0.35">
      <c r="E27" s="82" t="s">
        <v>27</v>
      </c>
      <c r="F27" s="83" t="s">
        <v>30</v>
      </c>
      <c r="G27" s="83" t="s">
        <v>34</v>
      </c>
      <c r="H27" s="83" t="s">
        <v>38</v>
      </c>
      <c r="I27" s="84" t="s">
        <v>65</v>
      </c>
      <c r="J27" s="85"/>
      <c r="K27" s="86" t="s">
        <v>63</v>
      </c>
      <c r="L27" s="86" t="s">
        <v>63</v>
      </c>
      <c r="M27" s="87" t="s">
        <v>68</v>
      </c>
    </row>
    <row r="28" spans="4:14" x14ac:dyDescent="0.3">
      <c r="E28" s="74">
        <v>12.5</v>
      </c>
      <c r="F28" s="75">
        <f>E28*F$24*F$25/(F$24+F$25)</f>
        <v>6.25E-2</v>
      </c>
      <c r="G28" s="75">
        <f>F28*0.004*1000</f>
        <v>0.25</v>
      </c>
      <c r="H28" s="75">
        <f>F$26*G28</f>
        <v>2.0625</v>
      </c>
      <c r="I28" s="76">
        <f>(1+I$25/I$26)*H28</f>
        <v>11.75625</v>
      </c>
      <c r="J28" s="60"/>
      <c r="K28" s="61">
        <f>K$26/(K$25+K$26)*I28</f>
        <v>5.6225543478260862</v>
      </c>
      <c r="L28" s="61">
        <f>M$26/(M$25+M$26)*K28</f>
        <v>3.3735326086956516</v>
      </c>
      <c r="M28" s="62">
        <f>L28/3.3*255</f>
        <v>260.68206521739125</v>
      </c>
    </row>
    <row r="29" spans="4:14" x14ac:dyDescent="0.3">
      <c r="E29" s="50">
        <v>12</v>
      </c>
      <c r="F29" s="48">
        <f>E29*F$24*F$25/(F$24+F$25)</f>
        <v>5.9999999999999991E-2</v>
      </c>
      <c r="G29" s="48">
        <f t="shared" ref="G29:G48" si="0">F29*0.004*1000</f>
        <v>0.24</v>
      </c>
      <c r="H29" s="48">
        <f t="shared" ref="H29:H48" si="1">F$26*G29</f>
        <v>1.98</v>
      </c>
      <c r="I29" s="58">
        <f>(1+I$25/I$26)*H29</f>
        <v>11.286</v>
      </c>
      <c r="J29" s="63"/>
      <c r="K29" s="25">
        <f>K$26/(K$25+K$26)*I29</f>
        <v>5.397652173913043</v>
      </c>
      <c r="L29" s="25">
        <f>M$26/(M$25+M$26)*K29</f>
        <v>3.2385913043478256</v>
      </c>
      <c r="M29" s="64">
        <f t="shared" ref="M29:M48" si="2">L29/3.3*255</f>
        <v>250.25478260869562</v>
      </c>
    </row>
    <row r="30" spans="4:14" x14ac:dyDescent="0.3">
      <c r="E30" s="50">
        <v>11.5</v>
      </c>
      <c r="F30" s="48">
        <f>E30*F$24*F$25/(F$24+F$25)</f>
        <v>5.7499999999999996E-2</v>
      </c>
      <c r="G30" s="48">
        <f t="shared" si="0"/>
        <v>0.22999999999999998</v>
      </c>
      <c r="H30" s="48">
        <f t="shared" si="1"/>
        <v>1.8975</v>
      </c>
      <c r="I30" s="58">
        <f>(1+I$25/I$26)*H30</f>
        <v>10.81575</v>
      </c>
      <c r="J30" s="63"/>
      <c r="K30" s="25">
        <f>K$26/(K$25+K$26)*I30</f>
        <v>5.1727499999999997</v>
      </c>
      <c r="L30" s="25">
        <f>M$26/(M$25+M$26)*K30</f>
        <v>3.1036499999999996</v>
      </c>
      <c r="M30" s="64">
        <f t="shared" si="2"/>
        <v>239.82749999999999</v>
      </c>
    </row>
    <row r="31" spans="4:14" x14ac:dyDescent="0.3">
      <c r="D31" s="15"/>
      <c r="E31" s="50">
        <v>11</v>
      </c>
      <c r="F31" s="48">
        <f t="shared" ref="F31:F48" si="3">E31*F$24*F$25/(F$24+F$25)</f>
        <v>5.5E-2</v>
      </c>
      <c r="G31" s="48">
        <f t="shared" si="0"/>
        <v>0.22</v>
      </c>
      <c r="H31" s="48">
        <f t="shared" si="1"/>
        <v>1.8149999999999999</v>
      </c>
      <c r="I31" s="58">
        <f>(1+I$25/I$26)*H31</f>
        <v>10.345499999999999</v>
      </c>
      <c r="J31" s="63"/>
      <c r="K31" s="25">
        <f>K$26/(K$25+K$26)*I31</f>
        <v>4.9478478260869556</v>
      </c>
      <c r="L31" s="25">
        <f>M$26/(M$25+M$26)*K31</f>
        <v>2.9687086956521731</v>
      </c>
      <c r="M31" s="64">
        <f t="shared" si="2"/>
        <v>229.4002173913043</v>
      </c>
    </row>
    <row r="32" spans="4:14" x14ac:dyDescent="0.3">
      <c r="E32" s="50">
        <v>10.5</v>
      </c>
      <c r="F32" s="48">
        <f t="shared" si="3"/>
        <v>5.2499999999999998E-2</v>
      </c>
      <c r="G32" s="48">
        <f t="shared" si="0"/>
        <v>0.21000000000000002</v>
      </c>
      <c r="H32" s="48">
        <f t="shared" si="1"/>
        <v>1.7325000000000002</v>
      </c>
      <c r="I32" s="58">
        <f>(1+I$25/I$26)*H32</f>
        <v>9.8752500000000012</v>
      </c>
      <c r="J32" s="63"/>
      <c r="K32" s="25">
        <f>K$26/(K$25+K$26)*I32</f>
        <v>4.7229456521739133</v>
      </c>
      <c r="L32" s="25">
        <f>M$26/(M$25+M$26)*K32</f>
        <v>2.833767391304348</v>
      </c>
      <c r="M32" s="64">
        <f t="shared" si="2"/>
        <v>218.97293478260872</v>
      </c>
    </row>
    <row r="33" spans="5:13" x14ac:dyDescent="0.3">
      <c r="E33" s="50">
        <v>10</v>
      </c>
      <c r="F33" s="48">
        <f t="shared" si="3"/>
        <v>0.05</v>
      </c>
      <c r="G33" s="48">
        <f t="shared" si="0"/>
        <v>0.2</v>
      </c>
      <c r="H33" s="48">
        <f t="shared" si="1"/>
        <v>1.6500000000000001</v>
      </c>
      <c r="I33" s="58">
        <f>(1+I$25/I$26)*H33</f>
        <v>9.4050000000000011</v>
      </c>
      <c r="J33" s="63"/>
      <c r="K33" s="25">
        <f>K$26/(K$25+K$26)*I33</f>
        <v>4.49804347826087</v>
      </c>
      <c r="L33" s="25">
        <f>M$26/(M$25+M$26)*K33</f>
        <v>2.6988260869565219</v>
      </c>
      <c r="M33" s="64">
        <f t="shared" si="2"/>
        <v>208.54565217391306</v>
      </c>
    </row>
    <row r="34" spans="5:13" x14ac:dyDescent="0.3">
      <c r="E34" s="50">
        <v>9.5</v>
      </c>
      <c r="F34" s="48">
        <f t="shared" si="3"/>
        <v>4.7500000000000001E-2</v>
      </c>
      <c r="G34" s="48">
        <f t="shared" si="0"/>
        <v>0.19</v>
      </c>
      <c r="H34" s="48">
        <f t="shared" si="1"/>
        <v>1.5675000000000001</v>
      </c>
      <c r="I34" s="58">
        <f>(1+I$25/I$26)*H34</f>
        <v>8.9347500000000011</v>
      </c>
      <c r="J34" s="63"/>
      <c r="K34" s="25">
        <f>K$26/(K$25+K$26)*I34</f>
        <v>4.2731413043478259</v>
      </c>
      <c r="L34" s="25">
        <f>M$26/(M$25+M$26)*K34</f>
        <v>2.5638847826086955</v>
      </c>
      <c r="M34" s="64">
        <f t="shared" si="2"/>
        <v>198.11836956521739</v>
      </c>
    </row>
    <row r="35" spans="5:13" x14ac:dyDescent="0.3">
      <c r="E35" s="50">
        <v>9</v>
      </c>
      <c r="F35" s="48">
        <f t="shared" si="3"/>
        <v>4.4999999999999998E-2</v>
      </c>
      <c r="G35" s="48">
        <f t="shared" si="0"/>
        <v>0.18</v>
      </c>
      <c r="H35" s="48">
        <f t="shared" si="1"/>
        <v>1.4849999999999999</v>
      </c>
      <c r="I35" s="58">
        <f>(1+I$25/I$26)*H35</f>
        <v>8.4644999999999992</v>
      </c>
      <c r="J35" s="63"/>
      <c r="K35" s="25">
        <f>K$26/(K$25+K$26)*I35</f>
        <v>4.0482391304347818</v>
      </c>
      <c r="L35" s="25">
        <f>M$26/(M$25+M$26)*K35</f>
        <v>2.428943478260869</v>
      </c>
      <c r="M35" s="64">
        <f t="shared" si="2"/>
        <v>187.6910869565217</v>
      </c>
    </row>
    <row r="36" spans="5:13" x14ac:dyDescent="0.3">
      <c r="E36" s="50">
        <v>8.5</v>
      </c>
      <c r="F36" s="48">
        <f t="shared" si="3"/>
        <v>4.2500000000000003E-2</v>
      </c>
      <c r="G36" s="48">
        <f t="shared" si="0"/>
        <v>0.17</v>
      </c>
      <c r="H36" s="48">
        <f t="shared" si="1"/>
        <v>1.4025000000000001</v>
      </c>
      <c r="I36" s="58">
        <f>(1+I$25/I$26)*H36</f>
        <v>7.994250000000001</v>
      </c>
      <c r="J36" s="63"/>
      <c r="K36" s="25">
        <f>K$26/(K$25+K$26)*I36</f>
        <v>3.8233369565217394</v>
      </c>
      <c r="L36" s="25">
        <f>M$26/(M$25+M$26)*K36</f>
        <v>2.2940021739130434</v>
      </c>
      <c r="M36" s="64">
        <f t="shared" si="2"/>
        <v>177.2638043478261</v>
      </c>
    </row>
    <row r="37" spans="5:13" x14ac:dyDescent="0.3">
      <c r="E37" s="50">
        <v>8</v>
      </c>
      <c r="F37" s="48">
        <f t="shared" si="3"/>
        <v>0.04</v>
      </c>
      <c r="G37" s="48">
        <f t="shared" si="0"/>
        <v>0.16</v>
      </c>
      <c r="H37" s="48">
        <f t="shared" si="1"/>
        <v>1.32</v>
      </c>
      <c r="I37" s="58">
        <f>(1+I$25/I$26)*H37</f>
        <v>7.5240000000000009</v>
      </c>
      <c r="J37" s="63"/>
      <c r="K37" s="25">
        <f>K$26/(K$25+K$26)*I37</f>
        <v>3.5984347826086958</v>
      </c>
      <c r="L37" s="25">
        <f>M$26/(M$25+M$26)*K37</f>
        <v>2.1590608695652174</v>
      </c>
      <c r="M37" s="64">
        <f t="shared" si="2"/>
        <v>166.83652173913046</v>
      </c>
    </row>
    <row r="38" spans="5:13" x14ac:dyDescent="0.3">
      <c r="E38" s="50">
        <v>7.5</v>
      </c>
      <c r="F38" s="48">
        <f t="shared" si="3"/>
        <v>3.7499999999999999E-2</v>
      </c>
      <c r="G38" s="48">
        <f t="shared" si="0"/>
        <v>0.15</v>
      </c>
      <c r="H38" s="48">
        <f t="shared" si="1"/>
        <v>1.2375</v>
      </c>
      <c r="I38" s="58">
        <f>(1+I$25/I$26)*H38</f>
        <v>7.0537500000000009</v>
      </c>
      <c r="J38" s="63"/>
      <c r="K38" s="25">
        <f>K$26/(K$25+K$26)*I38</f>
        <v>3.3735326086956521</v>
      </c>
      <c r="L38" s="25">
        <f>M$26/(M$25+M$26)*K38</f>
        <v>2.0241195652173913</v>
      </c>
      <c r="M38" s="64">
        <f t="shared" si="2"/>
        <v>156.4092391304348</v>
      </c>
    </row>
    <row r="39" spans="5:13" x14ac:dyDescent="0.3">
      <c r="E39" s="50">
        <v>7</v>
      </c>
      <c r="F39" s="48">
        <f t="shared" si="3"/>
        <v>3.5000000000000003E-2</v>
      </c>
      <c r="G39" s="48">
        <f t="shared" si="0"/>
        <v>0.14000000000000001</v>
      </c>
      <c r="H39" s="48">
        <f t="shared" si="1"/>
        <v>1.155</v>
      </c>
      <c r="I39" s="58">
        <f>(1+I$25/I$26)*H39</f>
        <v>6.5835000000000008</v>
      </c>
      <c r="J39" s="63"/>
      <c r="K39" s="25">
        <f>K$26/(K$25+K$26)*I39</f>
        <v>3.1486304347826088</v>
      </c>
      <c r="L39" s="25">
        <f>M$26/(M$25+M$26)*K39</f>
        <v>1.8891782608695653</v>
      </c>
      <c r="M39" s="64">
        <f t="shared" si="2"/>
        <v>145.98195652173916</v>
      </c>
    </row>
    <row r="40" spans="5:13" x14ac:dyDescent="0.3">
      <c r="E40" s="50">
        <v>6.5</v>
      </c>
      <c r="F40" s="48">
        <f t="shared" si="3"/>
        <v>3.2500000000000001E-2</v>
      </c>
      <c r="G40" s="48">
        <f t="shared" si="0"/>
        <v>0.13</v>
      </c>
      <c r="H40" s="48">
        <f t="shared" si="1"/>
        <v>1.0725</v>
      </c>
      <c r="I40" s="58">
        <f>(1+I$25/I$26)*H40</f>
        <v>6.1132499999999999</v>
      </c>
      <c r="J40" s="63"/>
      <c r="K40" s="25">
        <f>K$26/(K$25+K$26)*I40</f>
        <v>2.9237282608695647</v>
      </c>
      <c r="L40" s="25">
        <f>M$26/(M$25+M$26)*K40</f>
        <v>1.7542369565217388</v>
      </c>
      <c r="M40" s="64">
        <f t="shared" si="2"/>
        <v>135.55467391304344</v>
      </c>
    </row>
    <row r="41" spans="5:13" x14ac:dyDescent="0.3">
      <c r="E41" s="50">
        <v>6</v>
      </c>
      <c r="F41" s="48">
        <f t="shared" si="3"/>
        <v>2.9999999999999995E-2</v>
      </c>
      <c r="G41" s="48">
        <f t="shared" si="0"/>
        <v>0.12</v>
      </c>
      <c r="H41" s="48">
        <f t="shared" si="1"/>
        <v>0.99</v>
      </c>
      <c r="I41" s="58">
        <f>(1+I$25/I$26)*H41</f>
        <v>5.6429999999999998</v>
      </c>
      <c r="J41" s="63"/>
      <c r="K41" s="25">
        <f>K$26/(K$25+K$26)*I41</f>
        <v>2.6988260869565215</v>
      </c>
      <c r="L41" s="25">
        <f>M$26/(M$25+M$26)*K41</f>
        <v>1.6192956521739128</v>
      </c>
      <c r="M41" s="64">
        <f t="shared" si="2"/>
        <v>125.12739130434781</v>
      </c>
    </row>
    <row r="42" spans="5:13" x14ac:dyDescent="0.3">
      <c r="E42" s="50">
        <v>5.5</v>
      </c>
      <c r="F42" s="48">
        <f t="shared" si="3"/>
        <v>2.75E-2</v>
      </c>
      <c r="G42" s="48">
        <f t="shared" si="0"/>
        <v>0.11</v>
      </c>
      <c r="H42" s="48">
        <f t="shared" si="1"/>
        <v>0.90749999999999997</v>
      </c>
      <c r="I42" s="58">
        <f>(1+I$25/I$26)*H42</f>
        <v>5.1727499999999997</v>
      </c>
      <c r="J42" s="63"/>
      <c r="K42" s="25">
        <f>K$26/(K$25+K$26)*I42</f>
        <v>2.4739239130434778</v>
      </c>
      <c r="L42" s="25">
        <f>M$26/(M$25+M$26)*K42</f>
        <v>1.4843543478260866</v>
      </c>
      <c r="M42" s="64">
        <f t="shared" si="2"/>
        <v>114.70010869565215</v>
      </c>
    </row>
    <row r="43" spans="5:13" x14ac:dyDescent="0.3">
      <c r="E43" s="50">
        <v>5</v>
      </c>
      <c r="F43" s="48">
        <f t="shared" si="3"/>
        <v>2.5000000000000001E-2</v>
      </c>
      <c r="G43" s="48">
        <f t="shared" si="0"/>
        <v>0.1</v>
      </c>
      <c r="H43" s="48">
        <f t="shared" si="1"/>
        <v>0.82500000000000007</v>
      </c>
      <c r="I43" s="58">
        <f>(1+I$25/I$26)*H43</f>
        <v>4.7025000000000006</v>
      </c>
      <c r="J43" s="63"/>
      <c r="K43" s="25">
        <f>K$26/(K$25+K$26)*I43</f>
        <v>2.249021739130435</v>
      </c>
      <c r="L43" s="25">
        <f>M$26/(M$25+M$26)*K43</f>
        <v>1.349413043478261</v>
      </c>
      <c r="M43" s="64">
        <f t="shared" si="2"/>
        <v>104.27282608695653</v>
      </c>
    </row>
    <row r="44" spans="5:13" x14ac:dyDescent="0.3">
      <c r="E44" s="50">
        <v>4.5</v>
      </c>
      <c r="F44" s="48">
        <f t="shared" si="3"/>
        <v>2.2499999999999999E-2</v>
      </c>
      <c r="G44" s="48">
        <f t="shared" si="0"/>
        <v>0.09</v>
      </c>
      <c r="H44" s="48">
        <f t="shared" si="1"/>
        <v>0.74249999999999994</v>
      </c>
      <c r="I44" s="58">
        <f>(1+I$25/I$26)*H44</f>
        <v>4.2322499999999996</v>
      </c>
      <c r="J44" s="63"/>
      <c r="K44" s="25">
        <f>K$26/(K$25+K$26)*I44</f>
        <v>2.0241195652173909</v>
      </c>
      <c r="L44" s="25">
        <f>M$26/(M$25+M$26)*K44</f>
        <v>1.2144717391304345</v>
      </c>
      <c r="M44" s="64">
        <f t="shared" si="2"/>
        <v>93.845543478260851</v>
      </c>
    </row>
    <row r="45" spans="5:13" x14ac:dyDescent="0.3">
      <c r="E45" s="50">
        <v>4</v>
      </c>
      <c r="F45" s="48">
        <f t="shared" si="3"/>
        <v>0.02</v>
      </c>
      <c r="G45" s="48">
        <f t="shared" si="0"/>
        <v>0.08</v>
      </c>
      <c r="H45" s="48">
        <f t="shared" si="1"/>
        <v>0.66</v>
      </c>
      <c r="I45" s="58">
        <f>(1+I$25/I$26)*H45</f>
        <v>3.7620000000000005</v>
      </c>
      <c r="J45" s="63"/>
      <c r="K45" s="25">
        <f>K$26/(K$25+K$26)*I45</f>
        <v>1.7992173913043479</v>
      </c>
      <c r="L45" s="25">
        <f>M$26/(M$25+M$26)*K45</f>
        <v>1.0795304347826087</v>
      </c>
      <c r="M45" s="64">
        <f t="shared" si="2"/>
        <v>83.418260869565231</v>
      </c>
    </row>
    <row r="46" spans="5:13" x14ac:dyDescent="0.3">
      <c r="E46" s="50">
        <v>3.5</v>
      </c>
      <c r="F46" s="48">
        <f t="shared" si="3"/>
        <v>1.7500000000000002E-2</v>
      </c>
      <c r="G46" s="48">
        <f t="shared" si="0"/>
        <v>7.0000000000000007E-2</v>
      </c>
      <c r="H46" s="48">
        <f t="shared" si="1"/>
        <v>0.57750000000000001</v>
      </c>
      <c r="I46" s="58">
        <f>(1+I$25/I$26)*H46</f>
        <v>3.2917500000000004</v>
      </c>
      <c r="J46" s="63"/>
      <c r="K46" s="25">
        <f>K$26/(K$25+K$26)*I46</f>
        <v>1.5743152173913044</v>
      </c>
      <c r="L46" s="25">
        <f>M$26/(M$25+M$26)*K46</f>
        <v>0.94458913043478265</v>
      </c>
      <c r="M46" s="64">
        <f t="shared" si="2"/>
        <v>72.990978260869582</v>
      </c>
    </row>
    <row r="47" spans="5:13" x14ac:dyDescent="0.3">
      <c r="E47" s="50">
        <v>3</v>
      </c>
      <c r="F47" s="48">
        <f t="shared" si="3"/>
        <v>1.4999999999999998E-2</v>
      </c>
      <c r="G47" s="48">
        <f t="shared" si="0"/>
        <v>0.06</v>
      </c>
      <c r="H47" s="48">
        <f t="shared" si="1"/>
        <v>0.495</v>
      </c>
      <c r="I47" s="58">
        <f>(1+I$25/I$26)*H47</f>
        <v>2.8214999999999999</v>
      </c>
      <c r="J47" s="63"/>
      <c r="K47" s="25">
        <f>K$26/(K$25+K$26)*I47</f>
        <v>1.3494130434782607</v>
      </c>
      <c r="L47" s="25">
        <f>M$26/(M$25+M$26)*K47</f>
        <v>0.8096478260869564</v>
      </c>
      <c r="M47" s="64">
        <f t="shared" si="2"/>
        <v>62.563695652173905</v>
      </c>
    </row>
    <row r="48" spans="5:13" ht="17.25" thickBot="1" x14ac:dyDescent="0.35">
      <c r="E48" s="51">
        <v>2.5</v>
      </c>
      <c r="F48" s="52">
        <f t="shared" si="3"/>
        <v>1.2500000000000001E-2</v>
      </c>
      <c r="G48" s="52">
        <f t="shared" si="0"/>
        <v>0.05</v>
      </c>
      <c r="H48" s="52">
        <f t="shared" si="1"/>
        <v>0.41250000000000003</v>
      </c>
      <c r="I48" s="59">
        <f>(1+I$25/I$26)*H48</f>
        <v>2.3512500000000003</v>
      </c>
      <c r="J48" s="65"/>
      <c r="K48" s="34">
        <f>K$26/(K$25+K$26)*I48</f>
        <v>1.1245108695652175</v>
      </c>
      <c r="L48" s="34">
        <f>M$26/(M$25+M$26)*K48</f>
        <v>0.67470652173913048</v>
      </c>
      <c r="M48" s="66">
        <f t="shared" si="2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tabSelected="1" workbookViewId="0">
      <selection activeCell="Y7" sqref="Y7"/>
    </sheetView>
  </sheetViews>
  <sheetFormatPr defaultRowHeight="16.5" x14ac:dyDescent="0.3"/>
  <sheetData>
    <row r="5" spans="3:6" x14ac:dyDescent="0.3">
      <c r="C5" t="s">
        <v>92</v>
      </c>
      <c r="D5">
        <v>12</v>
      </c>
      <c r="E5">
        <v>24</v>
      </c>
      <c r="F5" s="15" t="s">
        <v>93</v>
      </c>
    </row>
    <row r="6" spans="3:6" x14ac:dyDescent="0.3">
      <c r="C6" t="s">
        <v>94</v>
      </c>
      <c r="D6">
        <v>820</v>
      </c>
      <c r="E6">
        <v>820</v>
      </c>
      <c r="F6" s="71" t="s">
        <v>97</v>
      </c>
    </row>
    <row r="7" spans="3:6" x14ac:dyDescent="0.3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3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8"/>
  <sheetViews>
    <sheetView workbookViewId="0">
      <selection activeCell="C16" sqref="C16"/>
    </sheetView>
  </sheetViews>
  <sheetFormatPr defaultRowHeight="16.5" x14ac:dyDescent="0.3"/>
  <cols>
    <col min="2" max="3" width="9" style="15"/>
    <col min="4" max="4" width="81.875" bestFit="1" customWidth="1"/>
  </cols>
  <sheetData>
    <row r="5" spans="2:4" s="16" customFormat="1" x14ac:dyDescent="0.3">
      <c r="B5" s="16" t="s">
        <v>40</v>
      </c>
      <c r="C5" s="16" t="s">
        <v>41</v>
      </c>
      <c r="D5" s="16" t="s">
        <v>42</v>
      </c>
    </row>
    <row r="6" spans="2:4" x14ac:dyDescent="0.3">
      <c r="B6" s="15">
        <v>1</v>
      </c>
      <c r="C6" s="15" t="s">
        <v>43</v>
      </c>
      <c r="D6" t="s">
        <v>44</v>
      </c>
    </row>
    <row r="7" spans="2:4" x14ac:dyDescent="0.3">
      <c r="B7" s="15">
        <v>2</v>
      </c>
      <c r="C7" s="15" t="s">
        <v>43</v>
      </c>
      <c r="D7" t="s">
        <v>45</v>
      </c>
    </row>
    <row r="8" spans="2:4" x14ac:dyDescent="0.3">
      <c r="B8" s="15">
        <v>3</v>
      </c>
      <c r="C8" s="15" t="s">
        <v>43</v>
      </c>
      <c r="D8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Device</vt:lpstr>
      <vt:lpstr>ADC</vt:lpstr>
      <vt:lpstr>Current Sensor</vt:lpstr>
      <vt:lpstr>CT</vt:lpstr>
      <vt:lpstr>Check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2019-02-12T15:15:19Z</dcterms:modified>
</cp:coreProperties>
</file>