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WORK\Project\1.MyProject\"/>
    </mc:Choice>
  </mc:AlternateContent>
  <xr:revisionPtr revIDLastSave="0" documentId="13_ncr:1_{2C4A79FC-75D0-4DB2-9AA9-5A5961ADBA88}" xr6:coauthVersionLast="45" xr6:coauthVersionMax="45" xr10:uidLastSave="{00000000-0000-0000-0000-000000000000}"/>
  <bookViews>
    <workbookView xWindow="-23148" yWindow="-108" windowWidth="23256" windowHeight="12576" activeTab="1" xr2:uid="{00000000-000D-0000-FFFF-FFFF00000000}"/>
  </bookViews>
  <sheets>
    <sheet name="Tandem match coupler" sheetId="1" r:id="rId1"/>
    <sheet name="Circuit" sheetId="3" r:id="rId2"/>
    <sheet name="Coupling Voltage" sheetId="2" r:id="rId3"/>
    <sheet name="Test results" sheetId="5" r:id="rId4"/>
  </sheets>
  <definedNames>
    <definedName name="_xlnm.Print_Area" localSheetId="0">'Tandem match coupler'!$A$1:$R$171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3" i="5" l="1"/>
  <c r="N32" i="5"/>
  <c r="N31" i="5"/>
  <c r="N30" i="5"/>
  <c r="N29" i="5"/>
  <c r="N28" i="5"/>
  <c r="N27" i="5"/>
  <c r="N45" i="5"/>
  <c r="L45" i="5"/>
  <c r="J45" i="5"/>
  <c r="H45" i="5"/>
  <c r="G45" i="5"/>
  <c r="L44" i="5"/>
  <c r="J44" i="5"/>
  <c r="H44" i="5"/>
  <c r="N44" i="5" s="1"/>
  <c r="G44" i="5"/>
  <c r="D44" i="5"/>
  <c r="L43" i="5"/>
  <c r="M43" i="5" s="1"/>
  <c r="J43" i="5"/>
  <c r="H43" i="5"/>
  <c r="N43" i="5" s="1"/>
  <c r="G43" i="5"/>
  <c r="D43" i="5"/>
  <c r="L42" i="5"/>
  <c r="J42" i="5"/>
  <c r="H42" i="5"/>
  <c r="N42" i="5" s="1"/>
  <c r="G42" i="5"/>
  <c r="D42" i="5"/>
  <c r="L41" i="5"/>
  <c r="J41" i="5"/>
  <c r="M41" i="5" s="1"/>
  <c r="H41" i="5"/>
  <c r="N41" i="5" s="1"/>
  <c r="G41" i="5"/>
  <c r="D41" i="5"/>
  <c r="L40" i="5"/>
  <c r="J40" i="5"/>
  <c r="M40" i="5" s="1"/>
  <c r="H40" i="5"/>
  <c r="N40" i="5" s="1"/>
  <c r="G40" i="5"/>
  <c r="D40" i="5"/>
  <c r="L39" i="5"/>
  <c r="M39" i="5" s="1"/>
  <c r="J39" i="5"/>
  <c r="H39" i="5"/>
  <c r="N39" i="5" s="1"/>
  <c r="G39" i="5"/>
  <c r="D39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D32" i="5"/>
  <c r="D31" i="5"/>
  <c r="D30" i="5"/>
  <c r="D29" i="5"/>
  <c r="D28" i="5"/>
  <c r="D27" i="5"/>
  <c r="G23" i="5"/>
  <c r="G22" i="5"/>
  <c r="G21" i="5"/>
  <c r="G20" i="5"/>
  <c r="G19" i="5"/>
  <c r="G18" i="5"/>
  <c r="G17" i="5"/>
  <c r="N23" i="5"/>
  <c r="N22" i="5"/>
  <c r="N21" i="5"/>
  <c r="N20" i="5"/>
  <c r="N19" i="5"/>
  <c r="N18" i="5"/>
  <c r="N17" i="5"/>
  <c r="H23" i="5"/>
  <c r="H22" i="5"/>
  <c r="H21" i="5"/>
  <c r="H20" i="5"/>
  <c r="H19" i="5"/>
  <c r="L23" i="5"/>
  <c r="M23" i="5" s="1"/>
  <c r="L22" i="5"/>
  <c r="M22" i="5" s="1"/>
  <c r="L21" i="5"/>
  <c r="M21" i="5" s="1"/>
  <c r="L20" i="5"/>
  <c r="L19" i="5"/>
  <c r="M19" i="5" s="1"/>
  <c r="L18" i="5"/>
  <c r="M18" i="5" s="1"/>
  <c r="J23" i="5"/>
  <c r="J22" i="5"/>
  <c r="J21" i="5"/>
  <c r="J20" i="5"/>
  <c r="J19" i="5"/>
  <c r="J18" i="5"/>
  <c r="H18" i="5"/>
  <c r="D22" i="5"/>
  <c r="D21" i="5"/>
  <c r="D20" i="5"/>
  <c r="D19" i="5"/>
  <c r="D18" i="5"/>
  <c r="L17" i="5"/>
  <c r="M17" i="5" s="1"/>
  <c r="J17" i="5"/>
  <c r="H17" i="5"/>
  <c r="D17" i="5"/>
  <c r="M9" i="5"/>
  <c r="M8" i="5"/>
  <c r="M7" i="5"/>
  <c r="M6" i="5"/>
  <c r="M5" i="5"/>
  <c r="D10" i="5"/>
  <c r="D9" i="5"/>
  <c r="D8" i="5"/>
  <c r="D7" i="5"/>
  <c r="D6" i="5"/>
  <c r="D5" i="5"/>
  <c r="L9" i="5"/>
  <c r="J9" i="5"/>
  <c r="L8" i="5"/>
  <c r="J8" i="5"/>
  <c r="L7" i="5"/>
  <c r="J7" i="5"/>
  <c r="L5" i="5"/>
  <c r="J5" i="5"/>
  <c r="J6" i="5"/>
  <c r="L6" i="5"/>
  <c r="H11" i="5"/>
  <c r="H10" i="5"/>
  <c r="H9" i="5"/>
  <c r="H8" i="5"/>
  <c r="H7" i="5"/>
  <c r="H6" i="5"/>
  <c r="H5" i="5"/>
  <c r="M42" i="5" l="1"/>
  <c r="M44" i="5"/>
  <c r="M45" i="5"/>
  <c r="M20" i="5"/>
  <c r="N10" i="2" l="1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9" i="2"/>
  <c r="N8" i="2"/>
  <c r="N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F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K4" i="2"/>
  <c r="G4" i="2"/>
  <c r="C4" i="2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H18" i="3"/>
  <c r="G18" i="3"/>
  <c r="G16" i="3"/>
  <c r="H16" i="3"/>
  <c r="G23" i="3"/>
  <c r="G24" i="3" s="1"/>
  <c r="J11" i="3"/>
  <c r="J10" i="3"/>
  <c r="J9" i="3"/>
  <c r="I11" i="3"/>
  <c r="I10" i="3"/>
  <c r="I9" i="3"/>
  <c r="H11" i="3"/>
  <c r="H10" i="3"/>
  <c r="H9" i="3"/>
  <c r="G11" i="3"/>
  <c r="G10" i="3"/>
  <c r="G9" i="3"/>
  <c r="F11" i="3"/>
  <c r="F10" i="3"/>
  <c r="F9" i="3"/>
  <c r="M106" i="2"/>
  <c r="L106" i="2"/>
  <c r="K106" i="2"/>
  <c r="H106" i="2"/>
  <c r="I106" i="2" s="1"/>
  <c r="G106" i="2"/>
  <c r="D106" i="2"/>
  <c r="C106" i="2"/>
  <c r="M105" i="2"/>
  <c r="L105" i="2"/>
  <c r="K105" i="2"/>
  <c r="I105" i="2"/>
  <c r="H105" i="2"/>
  <c r="G105" i="2"/>
  <c r="D105" i="2"/>
  <c r="C105" i="2"/>
  <c r="L104" i="2"/>
  <c r="K104" i="2"/>
  <c r="M104" i="2" s="1"/>
  <c r="H104" i="2"/>
  <c r="G104" i="2"/>
  <c r="I104" i="2" s="1"/>
  <c r="D104" i="2"/>
  <c r="C104" i="2"/>
  <c r="L103" i="2"/>
  <c r="M103" i="2" s="1"/>
  <c r="K103" i="2"/>
  <c r="H103" i="2"/>
  <c r="G103" i="2"/>
  <c r="I103" i="2" s="1"/>
  <c r="D103" i="2"/>
  <c r="C103" i="2"/>
  <c r="E103" i="2" s="1"/>
  <c r="M102" i="2"/>
  <c r="L102" i="2"/>
  <c r="K102" i="2"/>
  <c r="I102" i="2"/>
  <c r="H102" i="2"/>
  <c r="G102" i="2"/>
  <c r="D102" i="2"/>
  <c r="C102" i="2"/>
  <c r="L101" i="2"/>
  <c r="K101" i="2"/>
  <c r="M101" i="2" s="1"/>
  <c r="I101" i="2"/>
  <c r="H101" i="2"/>
  <c r="G101" i="2"/>
  <c r="D101" i="2"/>
  <c r="C101" i="2"/>
  <c r="L100" i="2"/>
  <c r="K100" i="2"/>
  <c r="M100" i="2" s="1"/>
  <c r="I100" i="2"/>
  <c r="H100" i="2"/>
  <c r="G100" i="2"/>
  <c r="D100" i="2"/>
  <c r="C100" i="2"/>
  <c r="M99" i="2"/>
  <c r="L99" i="2"/>
  <c r="K99" i="2"/>
  <c r="H99" i="2"/>
  <c r="G99" i="2"/>
  <c r="I99" i="2" s="1"/>
  <c r="D99" i="2"/>
  <c r="C99" i="2"/>
  <c r="M98" i="2"/>
  <c r="L98" i="2"/>
  <c r="K98" i="2"/>
  <c r="H98" i="2"/>
  <c r="I98" i="2" s="1"/>
  <c r="G98" i="2"/>
  <c r="D98" i="2"/>
  <c r="C98" i="2"/>
  <c r="M97" i="2"/>
  <c r="L97" i="2"/>
  <c r="K97" i="2"/>
  <c r="I97" i="2"/>
  <c r="H97" i="2"/>
  <c r="G97" i="2"/>
  <c r="D97" i="2"/>
  <c r="C97" i="2"/>
  <c r="L96" i="2"/>
  <c r="K96" i="2"/>
  <c r="M96" i="2" s="1"/>
  <c r="H96" i="2"/>
  <c r="G96" i="2"/>
  <c r="I96" i="2" s="1"/>
  <c r="D96" i="2"/>
  <c r="C96" i="2"/>
  <c r="L95" i="2"/>
  <c r="M95" i="2" s="1"/>
  <c r="K95" i="2"/>
  <c r="H95" i="2"/>
  <c r="G95" i="2"/>
  <c r="I95" i="2" s="1"/>
  <c r="D95" i="2"/>
  <c r="C95" i="2"/>
  <c r="E95" i="2" s="1"/>
  <c r="M94" i="2"/>
  <c r="L94" i="2"/>
  <c r="K94" i="2"/>
  <c r="I94" i="2"/>
  <c r="H94" i="2"/>
  <c r="G94" i="2"/>
  <c r="D94" i="2"/>
  <c r="C94" i="2"/>
  <c r="E94" i="2" s="1"/>
  <c r="L93" i="2"/>
  <c r="K93" i="2"/>
  <c r="M93" i="2" s="1"/>
  <c r="H93" i="2"/>
  <c r="I93" i="2" s="1"/>
  <c r="G93" i="2"/>
  <c r="D93" i="2"/>
  <c r="C93" i="2"/>
  <c r="L92" i="2"/>
  <c r="K92" i="2"/>
  <c r="M92" i="2" s="1"/>
  <c r="I92" i="2"/>
  <c r="H92" i="2"/>
  <c r="G92" i="2"/>
  <c r="D92" i="2"/>
  <c r="C92" i="2"/>
  <c r="M91" i="2"/>
  <c r="L91" i="2"/>
  <c r="K91" i="2"/>
  <c r="H91" i="2"/>
  <c r="G91" i="2"/>
  <c r="I91" i="2" s="1"/>
  <c r="D91" i="2"/>
  <c r="C91" i="2"/>
  <c r="L90" i="2"/>
  <c r="M90" i="2" s="1"/>
  <c r="K90" i="2"/>
  <c r="H90" i="2"/>
  <c r="I90" i="2" s="1"/>
  <c r="G90" i="2"/>
  <c r="D90" i="2"/>
  <c r="C90" i="2"/>
  <c r="M89" i="2"/>
  <c r="L89" i="2"/>
  <c r="K89" i="2"/>
  <c r="I89" i="2"/>
  <c r="H89" i="2"/>
  <c r="G89" i="2"/>
  <c r="D89" i="2"/>
  <c r="C89" i="2"/>
  <c r="L88" i="2"/>
  <c r="K88" i="2"/>
  <c r="M88" i="2" s="1"/>
  <c r="H88" i="2"/>
  <c r="G88" i="2"/>
  <c r="I88" i="2" s="1"/>
  <c r="D88" i="2"/>
  <c r="C88" i="2"/>
  <c r="L87" i="2"/>
  <c r="M87" i="2" s="1"/>
  <c r="K87" i="2"/>
  <c r="H87" i="2"/>
  <c r="G87" i="2"/>
  <c r="I87" i="2" s="1"/>
  <c r="D87" i="2"/>
  <c r="C87" i="2"/>
  <c r="M86" i="2"/>
  <c r="L86" i="2"/>
  <c r="K86" i="2"/>
  <c r="I86" i="2"/>
  <c r="H86" i="2"/>
  <c r="G86" i="2"/>
  <c r="D86" i="2"/>
  <c r="C86" i="2"/>
  <c r="L85" i="2"/>
  <c r="K85" i="2"/>
  <c r="M85" i="2" s="1"/>
  <c r="H85" i="2"/>
  <c r="I85" i="2" s="1"/>
  <c r="G85" i="2"/>
  <c r="D85" i="2"/>
  <c r="C85" i="2"/>
  <c r="L84" i="2"/>
  <c r="K84" i="2"/>
  <c r="M84" i="2" s="1"/>
  <c r="I84" i="2"/>
  <c r="H84" i="2"/>
  <c r="G84" i="2"/>
  <c r="D84" i="2"/>
  <c r="C84" i="2"/>
  <c r="M83" i="2"/>
  <c r="L83" i="2"/>
  <c r="K83" i="2"/>
  <c r="H83" i="2"/>
  <c r="G83" i="2"/>
  <c r="I83" i="2" s="1"/>
  <c r="D83" i="2"/>
  <c r="C83" i="2"/>
  <c r="L82" i="2"/>
  <c r="M82" i="2" s="1"/>
  <c r="K82" i="2"/>
  <c r="I82" i="2"/>
  <c r="H82" i="2"/>
  <c r="G82" i="2"/>
  <c r="D82" i="2"/>
  <c r="C82" i="2"/>
  <c r="M81" i="2"/>
  <c r="L81" i="2"/>
  <c r="K81" i="2"/>
  <c r="I81" i="2"/>
  <c r="H81" i="2"/>
  <c r="G81" i="2"/>
  <c r="D81" i="2"/>
  <c r="C81" i="2"/>
  <c r="L80" i="2"/>
  <c r="K80" i="2"/>
  <c r="M80" i="2" s="1"/>
  <c r="H80" i="2"/>
  <c r="G80" i="2"/>
  <c r="I80" i="2" s="1"/>
  <c r="D80" i="2"/>
  <c r="C80" i="2"/>
  <c r="M79" i="2"/>
  <c r="L79" i="2"/>
  <c r="K79" i="2"/>
  <c r="H79" i="2"/>
  <c r="G79" i="2"/>
  <c r="I79" i="2" s="1"/>
  <c r="D79" i="2"/>
  <c r="C79" i="2"/>
  <c r="M78" i="2"/>
  <c r="L78" i="2"/>
  <c r="K78" i="2"/>
  <c r="I78" i="2"/>
  <c r="H78" i="2"/>
  <c r="G78" i="2"/>
  <c r="D78" i="2"/>
  <c r="C78" i="2"/>
  <c r="L77" i="2"/>
  <c r="K77" i="2"/>
  <c r="M77" i="2" s="1"/>
  <c r="H77" i="2"/>
  <c r="I77" i="2" s="1"/>
  <c r="G77" i="2"/>
  <c r="D77" i="2"/>
  <c r="C77" i="2"/>
  <c r="L76" i="2"/>
  <c r="K76" i="2"/>
  <c r="M76" i="2" s="1"/>
  <c r="I76" i="2"/>
  <c r="H76" i="2"/>
  <c r="G76" i="2"/>
  <c r="D76" i="2"/>
  <c r="C76" i="2"/>
  <c r="M75" i="2"/>
  <c r="L75" i="2"/>
  <c r="K75" i="2"/>
  <c r="H75" i="2"/>
  <c r="G75" i="2"/>
  <c r="I75" i="2" s="1"/>
  <c r="D75" i="2"/>
  <c r="C75" i="2"/>
  <c r="L74" i="2"/>
  <c r="M74" i="2" s="1"/>
  <c r="K74" i="2"/>
  <c r="I74" i="2"/>
  <c r="H74" i="2"/>
  <c r="G74" i="2"/>
  <c r="D74" i="2"/>
  <c r="C74" i="2"/>
  <c r="M73" i="2"/>
  <c r="L73" i="2"/>
  <c r="K73" i="2"/>
  <c r="I73" i="2"/>
  <c r="H73" i="2"/>
  <c r="G73" i="2"/>
  <c r="D73" i="2"/>
  <c r="C73" i="2"/>
  <c r="L72" i="2"/>
  <c r="K72" i="2"/>
  <c r="M72" i="2" s="1"/>
  <c r="H72" i="2"/>
  <c r="G72" i="2"/>
  <c r="I72" i="2" s="1"/>
  <c r="D72" i="2"/>
  <c r="C72" i="2"/>
  <c r="M71" i="2"/>
  <c r="L71" i="2"/>
  <c r="K71" i="2"/>
  <c r="H71" i="2"/>
  <c r="G71" i="2"/>
  <c r="I71" i="2" s="1"/>
  <c r="D71" i="2"/>
  <c r="C71" i="2"/>
  <c r="M70" i="2"/>
  <c r="L70" i="2"/>
  <c r="K70" i="2"/>
  <c r="I70" i="2"/>
  <c r="H70" i="2"/>
  <c r="G70" i="2"/>
  <c r="D70" i="2"/>
  <c r="C70" i="2"/>
  <c r="L69" i="2"/>
  <c r="K69" i="2"/>
  <c r="M69" i="2" s="1"/>
  <c r="H69" i="2"/>
  <c r="I69" i="2" s="1"/>
  <c r="G69" i="2"/>
  <c r="D69" i="2"/>
  <c r="C69" i="2"/>
  <c r="L68" i="2"/>
  <c r="K68" i="2"/>
  <c r="M68" i="2" s="1"/>
  <c r="I68" i="2"/>
  <c r="H68" i="2"/>
  <c r="G68" i="2"/>
  <c r="D68" i="2"/>
  <c r="C68" i="2"/>
  <c r="M67" i="2"/>
  <c r="L67" i="2"/>
  <c r="K67" i="2"/>
  <c r="H67" i="2"/>
  <c r="G67" i="2"/>
  <c r="I67" i="2" s="1"/>
  <c r="D67" i="2"/>
  <c r="C67" i="2"/>
  <c r="L66" i="2"/>
  <c r="M66" i="2" s="1"/>
  <c r="K66" i="2"/>
  <c r="H66" i="2"/>
  <c r="I66" i="2" s="1"/>
  <c r="G66" i="2"/>
  <c r="D66" i="2"/>
  <c r="C66" i="2"/>
  <c r="M65" i="2"/>
  <c r="L65" i="2"/>
  <c r="K65" i="2"/>
  <c r="I65" i="2"/>
  <c r="H65" i="2"/>
  <c r="G65" i="2"/>
  <c r="D65" i="2"/>
  <c r="C65" i="2"/>
  <c r="E65" i="2" s="1"/>
  <c r="L64" i="2"/>
  <c r="K64" i="2"/>
  <c r="M64" i="2" s="1"/>
  <c r="H64" i="2"/>
  <c r="G64" i="2"/>
  <c r="I64" i="2" s="1"/>
  <c r="D64" i="2"/>
  <c r="C64" i="2"/>
  <c r="L63" i="2"/>
  <c r="M63" i="2" s="1"/>
  <c r="K63" i="2"/>
  <c r="H63" i="2"/>
  <c r="G63" i="2"/>
  <c r="I63" i="2" s="1"/>
  <c r="D63" i="2"/>
  <c r="C63" i="2"/>
  <c r="M62" i="2"/>
  <c r="L62" i="2"/>
  <c r="K62" i="2"/>
  <c r="I62" i="2"/>
  <c r="H62" i="2"/>
  <c r="G62" i="2"/>
  <c r="D62" i="2"/>
  <c r="C62" i="2"/>
  <c r="L61" i="2"/>
  <c r="K61" i="2"/>
  <c r="M61" i="2" s="1"/>
  <c r="H61" i="2"/>
  <c r="I61" i="2" s="1"/>
  <c r="G61" i="2"/>
  <c r="D61" i="2"/>
  <c r="C61" i="2"/>
  <c r="L60" i="2"/>
  <c r="K60" i="2"/>
  <c r="M60" i="2" s="1"/>
  <c r="I60" i="2"/>
  <c r="H60" i="2"/>
  <c r="G60" i="2"/>
  <c r="D60" i="2"/>
  <c r="C60" i="2"/>
  <c r="M59" i="2"/>
  <c r="L59" i="2"/>
  <c r="K59" i="2"/>
  <c r="H59" i="2"/>
  <c r="G59" i="2"/>
  <c r="I59" i="2" s="1"/>
  <c r="D59" i="2"/>
  <c r="C59" i="2"/>
  <c r="E59" i="2" s="1"/>
  <c r="L58" i="2"/>
  <c r="M58" i="2" s="1"/>
  <c r="K58" i="2"/>
  <c r="H58" i="2"/>
  <c r="I58" i="2" s="1"/>
  <c r="G58" i="2"/>
  <c r="D58" i="2"/>
  <c r="C58" i="2"/>
  <c r="M57" i="2"/>
  <c r="L57" i="2"/>
  <c r="K57" i="2"/>
  <c r="I57" i="2"/>
  <c r="H57" i="2"/>
  <c r="G57" i="2"/>
  <c r="D57" i="2"/>
  <c r="C57" i="2"/>
  <c r="L56" i="2"/>
  <c r="K56" i="2"/>
  <c r="M56" i="2" s="1"/>
  <c r="H56" i="2"/>
  <c r="G56" i="2"/>
  <c r="I56" i="2" s="1"/>
  <c r="D56" i="2"/>
  <c r="C56" i="2"/>
  <c r="L55" i="2"/>
  <c r="M55" i="2" s="1"/>
  <c r="K55" i="2"/>
  <c r="H55" i="2"/>
  <c r="G55" i="2"/>
  <c r="I55" i="2" s="1"/>
  <c r="D55" i="2"/>
  <c r="C55" i="2"/>
  <c r="M54" i="2"/>
  <c r="L54" i="2"/>
  <c r="K54" i="2"/>
  <c r="I54" i="2"/>
  <c r="H54" i="2"/>
  <c r="G54" i="2"/>
  <c r="D54" i="2"/>
  <c r="C54" i="2"/>
  <c r="L53" i="2"/>
  <c r="K53" i="2"/>
  <c r="M53" i="2" s="1"/>
  <c r="H53" i="2"/>
  <c r="I53" i="2" s="1"/>
  <c r="G53" i="2"/>
  <c r="D53" i="2"/>
  <c r="C53" i="2"/>
  <c r="L52" i="2"/>
  <c r="K52" i="2"/>
  <c r="M52" i="2" s="1"/>
  <c r="I52" i="2"/>
  <c r="H52" i="2"/>
  <c r="G52" i="2"/>
  <c r="D52" i="2"/>
  <c r="C52" i="2"/>
  <c r="M51" i="2"/>
  <c r="L51" i="2"/>
  <c r="K51" i="2"/>
  <c r="H51" i="2"/>
  <c r="G51" i="2"/>
  <c r="I51" i="2" s="1"/>
  <c r="D51" i="2"/>
  <c r="C51" i="2"/>
  <c r="L50" i="2"/>
  <c r="M50" i="2" s="1"/>
  <c r="K50" i="2"/>
  <c r="H50" i="2"/>
  <c r="I50" i="2" s="1"/>
  <c r="G50" i="2"/>
  <c r="D50" i="2"/>
  <c r="C50" i="2"/>
  <c r="M49" i="2"/>
  <c r="L49" i="2"/>
  <c r="K49" i="2"/>
  <c r="I49" i="2"/>
  <c r="H49" i="2"/>
  <c r="G49" i="2"/>
  <c r="D49" i="2"/>
  <c r="C49" i="2"/>
  <c r="L48" i="2"/>
  <c r="K48" i="2"/>
  <c r="M48" i="2" s="1"/>
  <c r="H48" i="2"/>
  <c r="G48" i="2"/>
  <c r="I48" i="2" s="1"/>
  <c r="D48" i="2"/>
  <c r="C48" i="2"/>
  <c r="L47" i="2"/>
  <c r="M47" i="2" s="1"/>
  <c r="K47" i="2"/>
  <c r="H47" i="2"/>
  <c r="G47" i="2"/>
  <c r="I47" i="2" s="1"/>
  <c r="D47" i="2"/>
  <c r="C47" i="2"/>
  <c r="M46" i="2"/>
  <c r="L46" i="2"/>
  <c r="K46" i="2"/>
  <c r="H46" i="2"/>
  <c r="G46" i="2"/>
  <c r="I46" i="2" s="1"/>
  <c r="D46" i="2"/>
  <c r="C46" i="2"/>
  <c r="L45" i="2"/>
  <c r="K45" i="2"/>
  <c r="M45" i="2" s="1"/>
  <c r="H45" i="2"/>
  <c r="I45" i="2" s="1"/>
  <c r="G45" i="2"/>
  <c r="D45" i="2"/>
  <c r="C45" i="2"/>
  <c r="L44" i="2"/>
  <c r="K44" i="2"/>
  <c r="M44" i="2" s="1"/>
  <c r="I44" i="2"/>
  <c r="H44" i="2"/>
  <c r="G44" i="2"/>
  <c r="D44" i="2"/>
  <c r="C44" i="2"/>
  <c r="L43" i="2"/>
  <c r="K43" i="2"/>
  <c r="M43" i="2" s="1"/>
  <c r="H43" i="2"/>
  <c r="G43" i="2"/>
  <c r="I43" i="2" s="1"/>
  <c r="D43" i="2"/>
  <c r="C43" i="2"/>
  <c r="L42" i="2"/>
  <c r="M42" i="2" s="1"/>
  <c r="K42" i="2"/>
  <c r="H42" i="2"/>
  <c r="I42" i="2" s="1"/>
  <c r="G42" i="2"/>
  <c r="D42" i="2"/>
  <c r="C42" i="2"/>
  <c r="M41" i="2"/>
  <c r="L41" i="2"/>
  <c r="K41" i="2"/>
  <c r="I41" i="2"/>
  <c r="H41" i="2"/>
  <c r="G41" i="2"/>
  <c r="D41" i="2"/>
  <c r="C41" i="2"/>
  <c r="L40" i="2"/>
  <c r="K40" i="2"/>
  <c r="M40" i="2" s="1"/>
  <c r="H40" i="2"/>
  <c r="G40" i="2"/>
  <c r="I40" i="2" s="1"/>
  <c r="D40" i="2"/>
  <c r="C40" i="2"/>
  <c r="L39" i="2"/>
  <c r="M39" i="2" s="1"/>
  <c r="K39" i="2"/>
  <c r="H39" i="2"/>
  <c r="G39" i="2"/>
  <c r="I39" i="2" s="1"/>
  <c r="D39" i="2"/>
  <c r="C39" i="2"/>
  <c r="M38" i="2"/>
  <c r="L38" i="2"/>
  <c r="K38" i="2"/>
  <c r="H38" i="2"/>
  <c r="G38" i="2"/>
  <c r="I38" i="2" s="1"/>
  <c r="D38" i="2"/>
  <c r="C38" i="2"/>
  <c r="L37" i="2"/>
  <c r="K37" i="2"/>
  <c r="M37" i="2" s="1"/>
  <c r="H37" i="2"/>
  <c r="I37" i="2" s="1"/>
  <c r="G37" i="2"/>
  <c r="D37" i="2"/>
  <c r="C37" i="2"/>
  <c r="L36" i="2"/>
  <c r="K36" i="2"/>
  <c r="M36" i="2" s="1"/>
  <c r="I36" i="2"/>
  <c r="H36" i="2"/>
  <c r="G36" i="2"/>
  <c r="D36" i="2"/>
  <c r="C36" i="2"/>
  <c r="E36" i="2" s="1"/>
  <c r="L35" i="2"/>
  <c r="K35" i="2"/>
  <c r="M35" i="2" s="1"/>
  <c r="H35" i="2"/>
  <c r="G35" i="2"/>
  <c r="I35" i="2" s="1"/>
  <c r="D35" i="2"/>
  <c r="C35" i="2"/>
  <c r="L34" i="2"/>
  <c r="M34" i="2" s="1"/>
  <c r="K34" i="2"/>
  <c r="H34" i="2"/>
  <c r="I34" i="2" s="1"/>
  <c r="G34" i="2"/>
  <c r="D34" i="2"/>
  <c r="C34" i="2"/>
  <c r="M33" i="2"/>
  <c r="L33" i="2"/>
  <c r="K33" i="2"/>
  <c r="I33" i="2"/>
  <c r="H33" i="2"/>
  <c r="G33" i="2"/>
  <c r="D33" i="2"/>
  <c r="C33" i="2"/>
  <c r="L32" i="2"/>
  <c r="K32" i="2"/>
  <c r="M32" i="2" s="1"/>
  <c r="H32" i="2"/>
  <c r="G32" i="2"/>
  <c r="I32" i="2" s="1"/>
  <c r="D32" i="2"/>
  <c r="C32" i="2"/>
  <c r="L31" i="2"/>
  <c r="M31" i="2" s="1"/>
  <c r="K31" i="2"/>
  <c r="H31" i="2"/>
  <c r="G31" i="2"/>
  <c r="I31" i="2" s="1"/>
  <c r="D31" i="2"/>
  <c r="C31" i="2"/>
  <c r="E31" i="2" s="1"/>
  <c r="L30" i="2"/>
  <c r="K30" i="2"/>
  <c r="M30" i="2" s="1"/>
  <c r="H30" i="2"/>
  <c r="G30" i="2"/>
  <c r="I30" i="2" s="1"/>
  <c r="D30" i="2"/>
  <c r="C30" i="2"/>
  <c r="L29" i="2"/>
  <c r="K29" i="2"/>
  <c r="M29" i="2" s="1"/>
  <c r="H29" i="2"/>
  <c r="I29" i="2" s="1"/>
  <c r="G29" i="2"/>
  <c r="D29" i="2"/>
  <c r="C29" i="2"/>
  <c r="L28" i="2"/>
  <c r="K28" i="2"/>
  <c r="M28" i="2" s="1"/>
  <c r="I28" i="2"/>
  <c r="H28" i="2"/>
  <c r="G28" i="2"/>
  <c r="D28" i="2"/>
  <c r="C28" i="2"/>
  <c r="L27" i="2"/>
  <c r="K27" i="2"/>
  <c r="M27" i="2" s="1"/>
  <c r="H27" i="2"/>
  <c r="I27" i="2" s="1"/>
  <c r="G27" i="2"/>
  <c r="D27" i="2"/>
  <c r="C27" i="2"/>
  <c r="L26" i="2"/>
  <c r="M26" i="2" s="1"/>
  <c r="K26" i="2"/>
  <c r="I26" i="2"/>
  <c r="H26" i="2"/>
  <c r="G26" i="2"/>
  <c r="D26" i="2"/>
  <c r="C26" i="2"/>
  <c r="M25" i="2"/>
  <c r="L25" i="2"/>
  <c r="K25" i="2"/>
  <c r="H25" i="2"/>
  <c r="G25" i="2"/>
  <c r="I25" i="2" s="1"/>
  <c r="D25" i="2"/>
  <c r="C25" i="2"/>
  <c r="L24" i="2"/>
  <c r="K24" i="2"/>
  <c r="M24" i="2" s="1"/>
  <c r="H24" i="2"/>
  <c r="G24" i="2"/>
  <c r="I24" i="2" s="1"/>
  <c r="D24" i="2"/>
  <c r="C24" i="2"/>
  <c r="M23" i="2"/>
  <c r="L23" i="2"/>
  <c r="K23" i="2"/>
  <c r="H23" i="2"/>
  <c r="G23" i="2"/>
  <c r="I23" i="2" s="1"/>
  <c r="D23" i="2"/>
  <c r="C23" i="2"/>
  <c r="L22" i="2"/>
  <c r="K22" i="2"/>
  <c r="M22" i="2" s="1"/>
  <c r="H22" i="2"/>
  <c r="G22" i="2"/>
  <c r="I22" i="2" s="1"/>
  <c r="D22" i="2"/>
  <c r="C22" i="2"/>
  <c r="L21" i="2"/>
  <c r="K21" i="2"/>
  <c r="M21" i="2" s="1"/>
  <c r="H21" i="2"/>
  <c r="I21" i="2" s="1"/>
  <c r="G21" i="2"/>
  <c r="D21" i="2"/>
  <c r="C21" i="2"/>
  <c r="L20" i="2"/>
  <c r="K20" i="2"/>
  <c r="M20" i="2" s="1"/>
  <c r="I20" i="2"/>
  <c r="H20" i="2"/>
  <c r="G20" i="2"/>
  <c r="D20" i="2"/>
  <c r="C20" i="2"/>
  <c r="L19" i="2"/>
  <c r="K19" i="2"/>
  <c r="L18" i="2"/>
  <c r="K18" i="2"/>
  <c r="L17" i="2"/>
  <c r="K17" i="2"/>
  <c r="M17" i="2" s="1"/>
  <c r="L16" i="2"/>
  <c r="K16" i="2"/>
  <c r="M16" i="2" s="1"/>
  <c r="L15" i="2"/>
  <c r="M15" i="2" s="1"/>
  <c r="K15" i="2"/>
  <c r="L14" i="2"/>
  <c r="K14" i="2"/>
  <c r="M14" i="2" s="1"/>
  <c r="L13" i="2"/>
  <c r="K13" i="2"/>
  <c r="M13" i="2" s="1"/>
  <c r="L12" i="2"/>
  <c r="K12" i="2"/>
  <c r="M12" i="2" s="1"/>
  <c r="L11" i="2"/>
  <c r="K11" i="2"/>
  <c r="L10" i="2"/>
  <c r="K10" i="2"/>
  <c r="M10" i="2" s="1"/>
  <c r="L9" i="2"/>
  <c r="K9" i="2"/>
  <c r="M9" i="2" s="1"/>
  <c r="L8" i="2"/>
  <c r="K8" i="2"/>
  <c r="M8" i="2" s="1"/>
  <c r="L7" i="2"/>
  <c r="K7" i="2"/>
  <c r="H7" i="2"/>
  <c r="I14" i="2"/>
  <c r="I10" i="2"/>
  <c r="H19" i="2"/>
  <c r="H18" i="2"/>
  <c r="H17" i="2"/>
  <c r="H16" i="2"/>
  <c r="H15" i="2"/>
  <c r="H14" i="2"/>
  <c r="H13" i="2"/>
  <c r="H12" i="2"/>
  <c r="H11" i="2"/>
  <c r="H10" i="2"/>
  <c r="H9" i="2"/>
  <c r="H8" i="2"/>
  <c r="G19" i="2"/>
  <c r="G18" i="2"/>
  <c r="I18" i="2" s="1"/>
  <c r="G17" i="2"/>
  <c r="G16" i="2"/>
  <c r="I16" i="2" s="1"/>
  <c r="G15" i="2"/>
  <c r="I15" i="2" s="1"/>
  <c r="G14" i="2"/>
  <c r="G13" i="2"/>
  <c r="G12" i="2"/>
  <c r="G11" i="2"/>
  <c r="G10" i="2"/>
  <c r="G9" i="2"/>
  <c r="I9" i="2" s="1"/>
  <c r="G8" i="2"/>
  <c r="I8" i="2" s="1"/>
  <c r="G7" i="2"/>
  <c r="I7" i="2" s="1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E23" i="2" l="1"/>
  <c r="E29" i="2"/>
  <c r="E77" i="2"/>
  <c r="E85" i="2"/>
  <c r="E91" i="2"/>
  <c r="E98" i="2"/>
  <c r="E68" i="2"/>
  <c r="E76" i="2"/>
  <c r="E30" i="2"/>
  <c r="E51" i="2"/>
  <c r="E100" i="2"/>
  <c r="E28" i="2"/>
  <c r="E84" i="2"/>
  <c r="E12" i="2"/>
  <c r="E27" i="2"/>
  <c r="E60" i="2"/>
  <c r="E73" i="2"/>
  <c r="E81" i="2"/>
  <c r="E20" i="2"/>
  <c r="E25" i="2"/>
  <c r="E52" i="2"/>
  <c r="E13" i="2"/>
  <c r="E87" i="2"/>
  <c r="E92" i="2"/>
  <c r="E54" i="2"/>
  <c r="E55" i="2"/>
  <c r="E75" i="2"/>
  <c r="E83" i="2"/>
  <c r="E37" i="2"/>
  <c r="E47" i="2"/>
  <c r="E21" i="2"/>
  <c r="E26" i="2"/>
  <c r="E56" i="2"/>
  <c r="E63" i="2"/>
  <c r="E93" i="2"/>
  <c r="E48" i="2"/>
  <c r="E106" i="2"/>
  <c r="E97" i="2"/>
  <c r="E105" i="2"/>
  <c r="E9" i="2"/>
  <c r="E89" i="2"/>
  <c r="E90" i="2"/>
  <c r="E96" i="2"/>
  <c r="E104" i="2"/>
  <c r="E40" i="2"/>
  <c r="E39" i="2"/>
  <c r="E44" i="2"/>
  <c r="E57" i="2"/>
  <c r="E58" i="2"/>
  <c r="E22" i="2"/>
  <c r="E38" i="2"/>
  <c r="E70" i="2"/>
  <c r="E71" i="2"/>
  <c r="E78" i="2"/>
  <c r="E79" i="2"/>
  <c r="E88" i="2"/>
  <c r="E11" i="2"/>
  <c r="E32" i="2"/>
  <c r="E45" i="2"/>
  <c r="E61" i="2"/>
  <c r="E19" i="2"/>
  <c r="E43" i="2"/>
  <c r="E49" i="2"/>
  <c r="E50" i="2"/>
  <c r="E67" i="2"/>
  <c r="E69" i="2"/>
  <c r="E82" i="2"/>
  <c r="E24" i="2"/>
  <c r="E35" i="2"/>
  <c r="E41" i="2"/>
  <c r="E42" i="2"/>
  <c r="E66" i="2"/>
  <c r="E80" i="2"/>
  <c r="E102" i="2"/>
  <c r="E14" i="2"/>
  <c r="E33" i="2"/>
  <c r="E34" i="2"/>
  <c r="E46" i="2"/>
  <c r="E62" i="2"/>
  <c r="E64" i="2"/>
  <c r="E74" i="2"/>
  <c r="E99" i="2"/>
  <c r="E101" i="2"/>
  <c r="E86" i="2"/>
  <c r="E53" i="2"/>
  <c r="E72" i="2"/>
  <c r="M18" i="2"/>
  <c r="E17" i="2"/>
  <c r="I17" i="2"/>
  <c r="I19" i="2"/>
  <c r="I12" i="2"/>
  <c r="I11" i="2"/>
  <c r="I13" i="2"/>
  <c r="E7" i="2"/>
  <c r="E18" i="2"/>
  <c r="E10" i="2"/>
  <c r="E8" i="2"/>
  <c r="E16" i="2"/>
  <c r="E15" i="2"/>
  <c r="M7" i="2"/>
  <c r="M11" i="2"/>
  <c r="M19" i="2"/>
</calcChain>
</file>

<file path=xl/sharedStrings.xml><?xml version="1.0" encoding="utf-8"?>
<sst xmlns="http://schemas.openxmlformats.org/spreadsheetml/2006/main" count="207" uniqueCount="114">
  <si>
    <t>Long-wave SWR meter</t>
    <phoneticPr fontId="1" type="noConversion"/>
  </si>
  <si>
    <t>Tandem match coupler</t>
    <phoneticPr fontId="1" type="noConversion"/>
  </si>
  <si>
    <t>http://www.giangrandi.ch/electronics/tandemmatch/tandemmatch.shtml</t>
    <phoneticPr fontId="1" type="noConversion"/>
  </si>
  <si>
    <r>
      <t>reflected wave의 current의 위상이 forward wave의 current와 180</t>
    </r>
    <r>
      <rPr>
        <sz val="11"/>
        <color theme="1"/>
        <rFont val="맑은 고딕"/>
        <family val="3"/>
        <charset val="129"/>
      </rPr>
      <t>º</t>
    </r>
    <r>
      <rPr>
        <sz val="11"/>
        <color theme="1"/>
        <rFont val="맑은 고딕"/>
        <family val="2"/>
      </rPr>
      <t xml:space="preserve"> 차이가 남.</t>
    </r>
    <phoneticPr fontId="1" type="noConversion"/>
  </si>
  <si>
    <t>forwaved wave와 reflected wave를 구별하기 위해 tandem match coupler 회로 사용</t>
    <phoneticPr fontId="1" type="noConversion"/>
  </si>
  <si>
    <t>TR1 : current transformer</t>
    <phoneticPr fontId="1" type="noConversion"/>
  </si>
  <si>
    <t>TR2 : voltage transformer</t>
    <phoneticPr fontId="1" type="noConversion"/>
  </si>
  <si>
    <t>forward wave : CN3 + / CN4 -</t>
    <phoneticPr fontId="1" type="noConversion"/>
  </si>
  <si>
    <t>reflected wave : CN3 - / CN4 +</t>
    <phoneticPr fontId="1" type="noConversion"/>
  </si>
  <si>
    <t>TR2 2차측 전압은 N:1 turn ratio를 가지므로</t>
    <phoneticPr fontId="1" type="noConversion"/>
  </si>
  <si>
    <t xml:space="preserve">즉, 입력 전압이 +이면, wave가 load로 진행되고 이때 전류는 +이며, </t>
    <phoneticPr fontId="1" type="noConversion"/>
  </si>
  <si>
    <t>반사파는 Load에서 source로 진행되고 전압이 +이지만 전류는 반대로 흐르므로 -이다.</t>
    <phoneticPr fontId="1" type="noConversion"/>
  </si>
  <si>
    <t>Voltage 계산 ( Voltage transformer TR2 )</t>
    <phoneticPr fontId="1" type="noConversion"/>
  </si>
  <si>
    <t>Current 계산 ( Current transformer TR1 )</t>
    <phoneticPr fontId="1" type="noConversion"/>
  </si>
  <si>
    <t>TR1 2차측 전류는 1:N turn ratio를 가지므로</t>
    <phoneticPr fontId="1" type="noConversion"/>
  </si>
  <si>
    <t>즉, 각각의 Z에 U_tr/2의 전압이 걸림</t>
    <phoneticPr fontId="1" type="noConversion"/>
  </si>
  <si>
    <t>U_fwd는 U_tr의 반대 방향이고, U_ref는 순방향이다.</t>
    <phoneticPr fontId="1" type="noConversion"/>
  </si>
  <si>
    <t>Load impedance가 ZL이므로 I_line = U_line / ZL</t>
    <phoneticPr fontId="1" type="noConversion"/>
  </si>
  <si>
    <t>I_tr = U_line / (NxZL)</t>
    <phoneticPr fontId="1" type="noConversion"/>
  </si>
  <si>
    <t>http://www.giangrandi.ch/electronics/lw-swr/lw-swr.shtml</t>
    <phoneticPr fontId="1" type="noConversion"/>
  </si>
  <si>
    <t>I_fwd = - I_line / 2N = -U_line / (2NxZL)</t>
    <phoneticPr fontId="1" type="noConversion"/>
  </si>
  <si>
    <t>I_ref = - I_line / 2N = -U_line / (2NxZL)</t>
    <phoneticPr fontId="1" type="noConversion"/>
  </si>
  <si>
    <t>            </t>
  </si>
  <si>
    <t xml:space="preserve">CN3와 CN4의 Z는 GND로 연결되어 있고, </t>
    <phoneticPr fontId="1" type="noConversion"/>
  </si>
  <si>
    <t>U_tr기준으로 closed loop를 생성하므로 2xZ의 impedance에 U_tr이 걸림</t>
    <phoneticPr fontId="1" type="noConversion"/>
  </si>
  <si>
    <t xml:space="preserve">CN3과 CN4가 동일 impedance를 갖고, </t>
    <phoneticPr fontId="1" type="noConversion"/>
  </si>
  <si>
    <t>    </t>
  </si>
  <si>
    <t>TR1과 TR2에서의 전압을 합산하면,</t>
    <phoneticPr fontId="1" type="noConversion"/>
  </si>
  <si>
    <t>= -U_line/2N ( 1 + Z/ZL )</t>
    <phoneticPr fontId="1" type="noConversion"/>
  </si>
  <si>
    <t>U_fwd = - ( U_line / 2N ) x ( Z / ZL )</t>
    <phoneticPr fontId="1" type="noConversion"/>
  </si>
  <si>
    <t>U_ref = - ( U_line / 2N ) x ( Z / ZL )</t>
    <phoneticPr fontId="1" type="noConversion"/>
  </si>
  <si>
    <t>= U_line/2N ( 1 - Z/ZL )</t>
    <phoneticPr fontId="1" type="noConversion"/>
  </si>
  <si>
    <t>Load impedance를 CN3,CN4의 impedance와 틀린 조건</t>
    <phoneticPr fontId="1" type="noConversion"/>
  </si>
  <si>
    <t>전류의 방향이 Z에 걸리는 전압과 반대 방향이므로</t>
    <phoneticPr fontId="1" type="noConversion"/>
  </si>
  <si>
    <t>또한, U_tr과 Iref의 방향이 반대이므로 Utr은 반대 방향(-)을 갖는다.</t>
    <phoneticPr fontId="1" type="noConversion"/>
  </si>
  <si>
    <t>이를 모두 적용하면</t>
    <phoneticPr fontId="1" type="noConversion"/>
  </si>
  <si>
    <t>U_fwd.u = -U_tr/2 = -(-U_line / N ) = U_line / N</t>
    <phoneticPr fontId="1" type="noConversion"/>
  </si>
  <si>
    <t>U_ref.u = -U_tr/2 = -(U_line / N ) = -U_line / N</t>
    <phoneticPr fontId="1" type="noConversion"/>
  </si>
  <si>
    <t>전류의 방향이 Z에 걸리는 전압과 같은 방향이므로</t>
    <phoneticPr fontId="1" type="noConversion"/>
  </si>
  <si>
    <t>U_fwd_total = U_line/2N - ( U_line / 2N ) x ( Z / ZL )</t>
    <phoneticPr fontId="1" type="noConversion"/>
  </si>
  <si>
    <t>U_ref_total = -U_line/2N - ( U_line / 2N ) x ( Z / ZL )</t>
    <phoneticPr fontId="1" type="noConversion"/>
  </si>
  <si>
    <t>U_fwd_total = -U_line/2N - ( U_line / 2N ) x ( Z / ZL )</t>
    <phoneticPr fontId="1" type="noConversion"/>
  </si>
  <si>
    <t>U_ref_total = U_line/2N - ( U_line / 2N ) x ( Z / ZL )</t>
    <phoneticPr fontId="1" type="noConversion"/>
  </si>
  <si>
    <t>Coupling Z</t>
    <phoneticPr fontId="1" type="noConversion"/>
  </si>
  <si>
    <t>Load Z</t>
    <phoneticPr fontId="1" type="noConversion"/>
  </si>
  <si>
    <t>Vin[Vrms]</t>
    <phoneticPr fontId="1" type="noConversion"/>
  </si>
  <si>
    <t>Turn ratio</t>
    <phoneticPr fontId="1" type="noConversion"/>
  </si>
  <si>
    <t>Vfwd</t>
    <phoneticPr fontId="1" type="noConversion"/>
  </si>
  <si>
    <t>Vref</t>
    <phoneticPr fontId="1" type="noConversion"/>
  </si>
  <si>
    <t>Delta</t>
    <phoneticPr fontId="1" type="noConversion"/>
  </si>
  <si>
    <t>TR1과 TR2각각에 대한 영향을 각각 계산하고 이를 합산한다.</t>
    <phoneticPr fontId="1" type="noConversion"/>
  </si>
  <si>
    <t>1) 순방향의 경우</t>
    <phoneticPr fontId="1" type="noConversion"/>
  </si>
  <si>
    <t>2) 역방향의 경우.</t>
    <phoneticPr fontId="1" type="noConversion"/>
  </si>
  <si>
    <t>3) 순방향과 역방향 계산 결과 비교</t>
    <phoneticPr fontId="1" type="noConversion"/>
  </si>
  <si>
    <t>순방향</t>
    <phoneticPr fontId="1" type="noConversion"/>
  </si>
  <si>
    <t>역방향</t>
    <phoneticPr fontId="1" type="noConversion"/>
  </si>
  <si>
    <t>대칭성을 가짐.</t>
    <phoneticPr fontId="1" type="noConversion"/>
  </si>
  <si>
    <t>Circuit</t>
    <phoneticPr fontId="1" type="noConversion"/>
  </si>
  <si>
    <t>1) Coupling impedance</t>
    <phoneticPr fontId="1" type="noConversion"/>
  </si>
  <si>
    <r>
      <t>100</t>
    </r>
    <r>
      <rPr>
        <sz val="11"/>
        <color theme="1"/>
        <rFont val="맑은 고딕"/>
        <family val="3"/>
        <charset val="129"/>
      </rPr>
      <t>Ω</t>
    </r>
    <r>
      <rPr>
        <sz val="11"/>
        <color theme="1"/>
        <rFont val="맑은 고딕"/>
        <family val="2"/>
      </rPr>
      <t xml:space="preserve"> 2W 두개를 사용하여 50Ω 4W 설계</t>
    </r>
    <phoneticPr fontId="1" type="noConversion"/>
  </si>
  <si>
    <t>2) Transformer</t>
    <phoneticPr fontId="1" type="noConversion"/>
  </si>
  <si>
    <t>turn ratio 1:25의 동일한 Transformer 2ea 사용</t>
    <phoneticPr fontId="1" type="noConversion"/>
  </si>
  <si>
    <t>Vrms</t>
    <phoneticPr fontId="1" type="noConversion"/>
  </si>
  <si>
    <t>Vpp</t>
    <phoneticPr fontId="1" type="noConversion"/>
  </si>
  <si>
    <t>coupling</t>
    <phoneticPr fontId="1" type="noConversion"/>
  </si>
  <si>
    <t>INPUT</t>
    <phoneticPr fontId="1" type="noConversion"/>
  </si>
  <si>
    <t>P[W]</t>
    <phoneticPr fontId="1" type="noConversion"/>
  </si>
  <si>
    <t>AL</t>
    <phoneticPr fontId="1" type="noConversion"/>
  </si>
  <si>
    <t>uH</t>
    <phoneticPr fontId="1" type="noConversion"/>
  </si>
  <si>
    <t>2차측 impedance가 Load impedance의 10배의 impedance를 가져야 한다.</t>
    <phoneticPr fontId="1" type="noConversion"/>
  </si>
  <si>
    <t>Start frequency</t>
    <phoneticPr fontId="1" type="noConversion"/>
  </si>
  <si>
    <t>2차측 impedance</t>
    <phoneticPr fontId="1" type="noConversion"/>
  </si>
  <si>
    <t>Ω</t>
    <phoneticPr fontId="1" type="noConversion"/>
  </si>
  <si>
    <t>2차측 권선의 길이가 가장 짧은 파장의 1/10 이하 이어야 한다.</t>
    <phoneticPr fontId="1" type="noConversion"/>
  </si>
  <si>
    <t>End frequency</t>
    <phoneticPr fontId="1" type="noConversion"/>
  </si>
  <si>
    <t>파장</t>
    <phoneticPr fontId="1" type="noConversion"/>
  </si>
  <si>
    <t>MHz</t>
    <phoneticPr fontId="1" type="noConversion"/>
  </si>
  <si>
    <t>m</t>
    <phoneticPr fontId="1" type="noConversion"/>
  </si>
  <si>
    <t>2차측 권선 최대 길이</t>
    <phoneticPr fontId="1" type="noConversion"/>
  </si>
  <si>
    <t>Core</t>
    <phoneticPr fontId="1" type="noConversion"/>
  </si>
  <si>
    <t>FT114-43</t>
    <phoneticPr fontId="1" type="noConversion"/>
  </si>
  <si>
    <t>uH for 25T</t>
    <phoneticPr fontId="1" type="noConversion"/>
  </si>
  <si>
    <t>FT140-43</t>
    <phoneticPr fontId="1" type="noConversion"/>
  </si>
  <si>
    <t>2차측 권선 길이</t>
    <phoneticPr fontId="1" type="noConversion"/>
  </si>
  <si>
    <t>3) rectified circuit</t>
    <phoneticPr fontId="1" type="noConversion"/>
  </si>
  <si>
    <t>Pin[W]</t>
    <phoneticPr fontId="1" type="noConversion"/>
  </si>
  <si>
    <t>V2</t>
    <phoneticPr fontId="1" type="noConversion"/>
  </si>
  <si>
    <t>V1</t>
    <phoneticPr fontId="1" type="noConversion"/>
  </si>
  <si>
    <t>R1</t>
    <phoneticPr fontId="1" type="noConversion"/>
  </si>
  <si>
    <t>R2</t>
    <phoneticPr fontId="1" type="noConversion"/>
  </si>
  <si>
    <t>KΩ</t>
    <phoneticPr fontId="1" type="noConversion"/>
  </si>
  <si>
    <t>RM</t>
    <phoneticPr fontId="1" type="noConversion"/>
  </si>
  <si>
    <t>V3</t>
    <phoneticPr fontId="1" type="noConversion"/>
  </si>
  <si>
    <t>Pin[W]</t>
    <phoneticPr fontId="1" type="noConversion"/>
  </si>
  <si>
    <t>VSWR</t>
    <phoneticPr fontId="1" type="noConversion"/>
  </si>
  <si>
    <t>Vin</t>
    <phoneticPr fontId="1" type="noConversion"/>
  </si>
  <si>
    <t>Γ</t>
    <phoneticPr fontId="1" type="noConversion"/>
  </si>
  <si>
    <t>S</t>
    <phoneticPr fontId="1" type="noConversion"/>
  </si>
  <si>
    <t>ZL</t>
    <phoneticPr fontId="1" type="noConversion"/>
  </si>
  <si>
    <t>OPEN</t>
    <phoneticPr fontId="1" type="noConversion"/>
  </si>
  <si>
    <t>DDS : 800KHz, 20Vpp</t>
    <phoneticPr fontId="1" type="noConversion"/>
  </si>
  <si>
    <t>Vrms[mV]</t>
    <phoneticPr fontId="1" type="noConversion"/>
  </si>
  <si>
    <t>위상차</t>
    <phoneticPr fontId="1" type="noConversion"/>
  </si>
  <si>
    <t>nsec</t>
    <phoneticPr fontId="1" type="noConversion"/>
  </si>
  <si>
    <t>ref-fwd</t>
    <phoneticPr fontId="1" type="noConversion"/>
  </si>
  <si>
    <t>Vrms[V]</t>
    <phoneticPr fontId="1" type="noConversion"/>
  </si>
  <si>
    <t>Level = 5</t>
    <phoneticPr fontId="1" type="noConversion"/>
  </si>
  <si>
    <t>Level = 10</t>
    <phoneticPr fontId="1" type="noConversion"/>
  </si>
  <si>
    <t>w/o HP</t>
    <phoneticPr fontId="1" type="noConversion"/>
  </si>
  <si>
    <t>w/ HP</t>
    <phoneticPr fontId="1" type="noConversion"/>
  </si>
  <si>
    <r>
      <t>ULTRANSFORMER 50</t>
    </r>
    <r>
      <rPr>
        <b/>
        <sz val="11"/>
        <color theme="1"/>
        <rFont val="맑은 고딕"/>
        <family val="3"/>
        <charset val="129"/>
      </rPr>
      <t>Ω matching</t>
    </r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</si>
  <si>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</si>
  <si>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r>
      <t>w/o coupler 50</t>
    </r>
    <r>
      <rPr>
        <sz val="11"/>
        <color theme="1"/>
        <rFont val="맑은 고딕"/>
        <family val="3"/>
        <charset val="129"/>
      </rPr>
      <t>Ω</t>
    </r>
    <r>
      <rPr>
        <sz val="11"/>
        <color theme="1"/>
        <rFont val="맑은 고딕"/>
        <family val="2"/>
      </rPr>
      <t xml:space="preserve"> 기준 : 23.9Vrms</t>
    </r>
    <phoneticPr fontId="1" type="noConversion"/>
  </si>
  <si>
    <t>coupler에 의한 Loss는 없음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</si>
</sst>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_ "/>
    <numFmt numFmtId="180" formatCode="0.000"/>
  </numFmts>
  <fonts count="1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</font>
    <font>
      <b/>
      <sz val="11"/>
      <color theme="1"/>
      <name val="맑은 고딕"/>
      <family val="3"/>
      <charset val="129"/>
      <scheme val="minor"/>
    </font>
    <font>
      <b/>
      <u/>
      <sz val="11"/>
      <color theme="10"/>
      <name val="맑은 고딕"/>
      <family val="3"/>
      <charset val="129"/>
      <scheme val="minor"/>
    </font>
    <font>
      <sz val="14"/>
      <color rgb="FF000000"/>
      <name val="Malgun Gothic"/>
      <family val="3"/>
      <charset val="129"/>
    </font>
    <font>
      <b/>
      <sz val="11"/>
      <color rgb="FF0000FF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0">
    <xf numFmtId="0" fontId="0" fillId="0" borderId="0" xfId="0"/>
    <xf numFmtId="0" fontId="5" fillId="0" borderId="0" xfId="0" applyFont="1"/>
    <xf numFmtId="0" fontId="6" fillId="0" borderId="0" xfId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0" borderId="0" xfId="0" quotePrefix="1" applyFont="1"/>
    <xf numFmtId="0" fontId="5" fillId="0" borderId="1" xfId="0" applyFont="1" applyBorder="1" applyAlignment="1">
      <alignment horizontal="center"/>
    </xf>
    <xf numFmtId="0" fontId="0" fillId="0" borderId="1" xfId="0" applyBorder="1"/>
    <xf numFmtId="176" fontId="0" fillId="0" borderId="1" xfId="0" applyNumberFormat="1" applyBorder="1"/>
    <xf numFmtId="2" fontId="0" fillId="0" borderId="1" xfId="0" applyNumberFormat="1" applyBorder="1"/>
    <xf numFmtId="176" fontId="0" fillId="0" borderId="2" xfId="0" applyNumberFormat="1" applyBorder="1"/>
    <xf numFmtId="2" fontId="0" fillId="0" borderId="2" xfId="0" applyNumberFormat="1" applyBorder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3" xfId="0" applyBorder="1"/>
    <xf numFmtId="176" fontId="0" fillId="0" borderId="4" xfId="0" applyNumberFormat="1" applyBorder="1"/>
    <xf numFmtId="2" fontId="0" fillId="0" borderId="5" xfId="0" applyNumberFormat="1" applyBorder="1"/>
    <xf numFmtId="0" fontId="0" fillId="0" borderId="9" xfId="0" applyBorder="1"/>
    <xf numFmtId="2" fontId="0" fillId="0" borderId="10" xfId="0" applyNumberFormat="1" applyBorder="1"/>
    <xf numFmtId="0" fontId="0" fillId="0" borderId="6" xfId="0" applyBorder="1"/>
    <xf numFmtId="176" fontId="0" fillId="0" borderId="7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5" fillId="0" borderId="12" xfId="0" applyFont="1" applyBorder="1" applyAlignment="1">
      <alignment horizontal="center"/>
    </xf>
    <xf numFmtId="176" fontId="0" fillId="0" borderId="11" xfId="0" applyNumberFormat="1" applyBorder="1"/>
    <xf numFmtId="176" fontId="0" fillId="0" borderId="13" xfId="0" applyNumberFormat="1" applyBorder="1"/>
    <xf numFmtId="176" fontId="0" fillId="0" borderId="12" xfId="0" applyNumberFormat="1" applyBorder="1"/>
    <xf numFmtId="2" fontId="0" fillId="0" borderId="3" xfId="0" applyNumberFormat="1" applyBorder="1"/>
    <xf numFmtId="2" fontId="0" fillId="0" borderId="9" xfId="0" applyNumberFormat="1" applyBorder="1"/>
    <xf numFmtId="2" fontId="0" fillId="0" borderId="6" xfId="0" applyNumberFormat="1" applyBorder="1"/>
    <xf numFmtId="0" fontId="3" fillId="0" borderId="0" xfId="0" applyFont="1"/>
    <xf numFmtId="0" fontId="0" fillId="0" borderId="4" xfId="0" applyBorder="1"/>
    <xf numFmtId="0" fontId="0" fillId="0" borderId="5" xfId="0" applyBorder="1"/>
    <xf numFmtId="0" fontId="0" fillId="0" borderId="10" xfId="0" applyBorder="1"/>
    <xf numFmtId="0" fontId="0" fillId="0" borderId="7" xfId="0" applyBorder="1"/>
    <xf numFmtId="0" fontId="3" fillId="0" borderId="8" xfId="0" applyFont="1" applyBorder="1"/>
    <xf numFmtId="176" fontId="0" fillId="0" borderId="6" xfId="0" applyNumberFormat="1" applyBorder="1"/>
    <xf numFmtId="176" fontId="0" fillId="0" borderId="9" xfId="0" applyNumberFormat="1" applyBorder="1"/>
    <xf numFmtId="176" fontId="0" fillId="0" borderId="15" xfId="0" applyNumberFormat="1" applyBorder="1"/>
    <xf numFmtId="176" fontId="0" fillId="0" borderId="14" xfId="0" applyNumberFormat="1" applyBorder="1"/>
    <xf numFmtId="0" fontId="3" fillId="0" borderId="10" xfId="0" applyFont="1" applyBorder="1"/>
    <xf numFmtId="0" fontId="5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/>
    <xf numFmtId="2" fontId="0" fillId="0" borderId="17" xfId="0" applyNumberFormat="1" applyBorder="1"/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177" fontId="0" fillId="0" borderId="1" xfId="0" applyNumberFormat="1" applyBorder="1"/>
    <xf numFmtId="177" fontId="0" fillId="0" borderId="4" xfId="0" applyNumberFormat="1" applyBorder="1"/>
    <xf numFmtId="177" fontId="0" fillId="0" borderId="5" xfId="0" applyNumberFormat="1" applyBorder="1"/>
    <xf numFmtId="177" fontId="0" fillId="0" borderId="10" xfId="0" applyNumberFormat="1" applyBorder="1"/>
    <xf numFmtId="177" fontId="0" fillId="0" borderId="7" xfId="0" applyNumberFormat="1" applyBorder="1"/>
    <xf numFmtId="177" fontId="0" fillId="0" borderId="8" xfId="0" applyNumberFormat="1" applyBorder="1"/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5" xfId="0" applyBorder="1"/>
    <xf numFmtId="176" fontId="0" fillId="0" borderId="3" xfId="0" applyNumberFormat="1" applyBorder="1"/>
    <xf numFmtId="177" fontId="0" fillId="0" borderId="13" xfId="0" applyNumberFormat="1" applyBorder="1"/>
    <xf numFmtId="177" fontId="0" fillId="0" borderId="12" xfId="0" applyNumberFormat="1" applyBorder="1"/>
    <xf numFmtId="176" fontId="0" fillId="0" borderId="16" xfId="0" applyNumberFormat="1" applyBorder="1"/>
    <xf numFmtId="177" fontId="0" fillId="0" borderId="17" xfId="0" applyNumberFormat="1" applyBorder="1"/>
    <xf numFmtId="176" fontId="0" fillId="0" borderId="32" xfId="0" applyNumberFormat="1" applyBorder="1"/>
    <xf numFmtId="177" fontId="0" fillId="0" borderId="33" xfId="0" applyNumberFormat="1" applyBorder="1"/>
    <xf numFmtId="0" fontId="5" fillId="0" borderId="34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2" borderId="22" xfId="0" applyFont="1" applyFill="1" applyBorder="1"/>
    <xf numFmtId="176" fontId="5" fillId="2" borderId="9" xfId="0" applyNumberFormat="1" applyFont="1" applyFill="1" applyBorder="1"/>
    <xf numFmtId="176" fontId="5" fillId="2" borderId="1" xfId="0" applyNumberFormat="1" applyFont="1" applyFill="1" applyBorder="1"/>
    <xf numFmtId="177" fontId="5" fillId="2" borderId="1" xfId="0" applyNumberFormat="1" applyFont="1" applyFill="1" applyBorder="1"/>
    <xf numFmtId="177" fontId="5" fillId="2" borderId="10" xfId="0" applyNumberFormat="1" applyFont="1" applyFill="1" applyBorder="1"/>
    <xf numFmtId="176" fontId="5" fillId="2" borderId="15" xfId="0" applyNumberFormat="1" applyFont="1" applyFill="1" applyBorder="1"/>
    <xf numFmtId="177" fontId="5" fillId="2" borderId="13" xfId="0" applyNumberFormat="1" applyFont="1" applyFill="1" applyBorder="1"/>
    <xf numFmtId="0" fontId="0" fillId="3" borderId="22" xfId="0" applyFill="1" applyBorder="1"/>
    <xf numFmtId="176" fontId="0" fillId="3" borderId="9" xfId="0" applyNumberFormat="1" applyFill="1" applyBorder="1"/>
    <xf numFmtId="176" fontId="0" fillId="3" borderId="1" xfId="0" applyNumberFormat="1" applyFill="1" applyBorder="1"/>
    <xf numFmtId="177" fontId="0" fillId="3" borderId="1" xfId="0" applyNumberFormat="1" applyFill="1" applyBorder="1"/>
    <xf numFmtId="177" fontId="0" fillId="3" borderId="10" xfId="0" applyNumberFormat="1" applyFill="1" applyBorder="1"/>
    <xf numFmtId="176" fontId="0" fillId="3" borderId="15" xfId="0" applyNumberFormat="1" applyFill="1" applyBorder="1"/>
    <xf numFmtId="177" fontId="0" fillId="3" borderId="13" xfId="0" applyNumberFormat="1" applyFill="1" applyBorder="1"/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2" fontId="0" fillId="0" borderId="4" xfId="0" applyNumberFormat="1" applyBorder="1"/>
    <xf numFmtId="180" fontId="0" fillId="0" borderId="1" xfId="0" applyNumberFormat="1" applyBorder="1"/>
    <xf numFmtId="1" fontId="0" fillId="0" borderId="1" xfId="0" applyNumberFormat="1" applyBorder="1"/>
    <xf numFmtId="0" fontId="5" fillId="0" borderId="37" xfId="0" applyFont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 applyAlignment="1"/>
    <xf numFmtId="0" fontId="5" fillId="0" borderId="5" xfId="0" applyFont="1" applyBorder="1"/>
    <xf numFmtId="0" fontId="0" fillId="0" borderId="3" xfId="0" applyBorder="1" applyAlignment="1">
      <alignment horizontal="right"/>
    </xf>
    <xf numFmtId="180" fontId="0" fillId="0" borderId="4" xfId="0" applyNumberFormat="1" applyBorder="1"/>
    <xf numFmtId="1" fontId="0" fillId="0" borderId="4" xfId="0" applyNumberFormat="1" applyBorder="1"/>
    <xf numFmtId="1" fontId="0" fillId="0" borderId="5" xfId="0" applyNumberFormat="1" applyBorder="1"/>
    <xf numFmtId="0" fontId="0" fillId="0" borderId="9" xfId="0" applyBorder="1" applyAlignment="1">
      <alignment horizontal="right"/>
    </xf>
    <xf numFmtId="1" fontId="0" fillId="0" borderId="10" xfId="0" applyNumberFormat="1" applyBorder="1"/>
    <xf numFmtId="0" fontId="0" fillId="0" borderId="6" xfId="0" applyBorder="1" applyAlignment="1">
      <alignment horizontal="right"/>
    </xf>
    <xf numFmtId="180" fontId="0" fillId="0" borderId="7" xfId="0" applyNumberFormat="1" applyBorder="1"/>
    <xf numFmtId="1" fontId="0" fillId="0" borderId="7" xfId="0" applyNumberFormat="1" applyBorder="1"/>
    <xf numFmtId="0" fontId="0" fillId="0" borderId="8" xfId="0" applyBorder="1"/>
    <xf numFmtId="0" fontId="5" fillId="0" borderId="4" xfId="0" applyFont="1" applyBorder="1"/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76" fontId="0" fillId="0" borderId="5" xfId="0" applyNumberFormat="1" applyBorder="1"/>
    <xf numFmtId="176" fontId="0" fillId="0" borderId="10" xfId="0" applyNumberFormat="1" applyBorder="1"/>
    <xf numFmtId="176" fontId="0" fillId="0" borderId="8" xfId="0" applyNumberFormat="1" applyBorder="1"/>
    <xf numFmtId="0" fontId="5" fillId="0" borderId="35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/>
    </xf>
    <xf numFmtId="0" fontId="5" fillId="0" borderId="40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gif"/><Relationship Id="rId13" Type="http://schemas.openxmlformats.org/officeDocument/2006/relationships/image" Target="../media/image13.gif"/><Relationship Id="rId18" Type="http://schemas.openxmlformats.org/officeDocument/2006/relationships/image" Target="../media/image18.gif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gif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5" Type="http://schemas.openxmlformats.org/officeDocument/2006/relationships/image" Target="../media/image15.gif"/><Relationship Id="rId10" Type="http://schemas.openxmlformats.org/officeDocument/2006/relationships/image" Target="../media/image10.gif"/><Relationship Id="rId19" Type="http://schemas.openxmlformats.org/officeDocument/2006/relationships/image" Target="../media/image19.gif"/><Relationship Id="rId4" Type="http://schemas.openxmlformats.org/officeDocument/2006/relationships/image" Target="../media/image4.gif"/><Relationship Id="rId9" Type="http://schemas.openxmlformats.org/officeDocument/2006/relationships/image" Target="../media/image9.gif"/><Relationship Id="rId14" Type="http://schemas.openxmlformats.org/officeDocument/2006/relationships/image" Target="../media/image14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gif"/><Relationship Id="rId2" Type="http://schemas.openxmlformats.org/officeDocument/2006/relationships/image" Target="../media/image21.png"/><Relationship Id="rId1" Type="http://schemas.openxmlformats.org/officeDocument/2006/relationships/image" Target="../media/image20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</xdr:colOff>
      <xdr:row>28</xdr:row>
      <xdr:rowOff>60960</xdr:rowOff>
    </xdr:from>
    <xdr:to>
      <xdr:col>14</xdr:col>
      <xdr:colOff>327660</xdr:colOff>
      <xdr:row>41</xdr:row>
      <xdr:rowOff>38101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F32D029-A74B-4EFD-90E5-99B572700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280" y="6248400"/>
          <a:ext cx="6896100" cy="28498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83820</xdr:colOff>
      <xdr:row>10</xdr:row>
      <xdr:rowOff>7620</xdr:rowOff>
    </xdr:from>
    <xdr:to>
      <xdr:col>15</xdr:col>
      <xdr:colOff>68580</xdr:colOff>
      <xdr:row>22</xdr:row>
      <xdr:rowOff>205740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DB01A88-0AF3-4D61-A738-DF99599B9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" y="1775460"/>
          <a:ext cx="6957060" cy="2849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89199</xdr:colOff>
      <xdr:row>86</xdr:row>
      <xdr:rowOff>55133</xdr:rowOff>
    </xdr:from>
    <xdr:to>
      <xdr:col>14</xdr:col>
      <xdr:colOff>630219</xdr:colOff>
      <xdr:row>99</xdr:row>
      <xdr:rowOff>24654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BD2EEA8-AF70-43DA-ACFF-ABC63B456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539" y="19059413"/>
          <a:ext cx="6842760" cy="28422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198120</xdr:colOff>
      <xdr:row>78</xdr:row>
      <xdr:rowOff>106680</xdr:rowOff>
    </xdr:from>
    <xdr:to>
      <xdr:col>10</xdr:col>
      <xdr:colOff>167640</xdr:colOff>
      <xdr:row>80</xdr:row>
      <xdr:rowOff>213360</xdr:rowOff>
    </xdr:to>
    <xdr:pic>
      <xdr:nvPicPr>
        <xdr:cNvPr id="6" name="그림 5" descr="U_fwd=U_fwdU+UfwdI=-U_line/(2N)-U_line/(2N)=-U_line/N">
          <a:extLst>
            <a:ext uri="{FF2B5EF4-FFF2-40B4-BE49-F238E27FC236}">
              <a16:creationId xmlns:a16="http://schemas.microsoft.com/office/drawing/2014/main" id="{D8DFD6E6-BB4C-4F76-87F0-CB9B56C6B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3460" y="17343120"/>
          <a:ext cx="3992880" cy="54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243840</xdr:colOff>
      <xdr:row>44</xdr:row>
      <xdr:rowOff>84836</xdr:rowOff>
    </xdr:from>
    <xdr:to>
      <xdr:col>5</xdr:col>
      <xdr:colOff>472440</xdr:colOff>
      <xdr:row>46</xdr:row>
      <xdr:rowOff>152400</xdr:rowOff>
    </xdr:to>
    <xdr:pic>
      <xdr:nvPicPr>
        <xdr:cNvPr id="7" name="그림 6" descr="U_tr=U_line/N">
          <a:extLst>
            <a:ext uri="{FF2B5EF4-FFF2-40B4-BE49-F238E27FC236}">
              <a16:creationId xmlns:a16="http://schemas.microsoft.com/office/drawing/2014/main" id="{9F3C372F-C93C-4660-B1F2-7E7FB96C3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6820" y="9807956"/>
          <a:ext cx="899160" cy="509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228599</xdr:colOff>
      <xdr:row>51</xdr:row>
      <xdr:rowOff>76199</xdr:rowOff>
    </xdr:from>
    <xdr:to>
      <xdr:col>6</xdr:col>
      <xdr:colOff>207320</xdr:colOff>
      <xdr:row>53</xdr:row>
      <xdr:rowOff>171952</xdr:rowOff>
    </xdr:to>
    <xdr:pic>
      <xdr:nvPicPr>
        <xdr:cNvPr id="8" name="그림 7" descr="U_fwdU=-U_line/(2N)">
          <a:extLst>
            <a:ext uri="{FF2B5EF4-FFF2-40B4-BE49-F238E27FC236}">
              <a16:creationId xmlns:a16="http://schemas.microsoft.com/office/drawing/2014/main" id="{E85541FE-13F1-49A9-9E56-5938BC2C0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579" y="11346179"/>
          <a:ext cx="1319841" cy="537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51</xdr:row>
      <xdr:rowOff>99060</xdr:rowOff>
    </xdr:from>
    <xdr:to>
      <xdr:col>8</xdr:col>
      <xdr:colOff>463526</xdr:colOff>
      <xdr:row>53</xdr:row>
      <xdr:rowOff>175260</xdr:rowOff>
    </xdr:to>
    <xdr:pic>
      <xdr:nvPicPr>
        <xdr:cNvPr id="9" name="그림 8" descr="U_refU=U_line/(2N)">
          <a:extLst>
            <a:ext uri="{FF2B5EF4-FFF2-40B4-BE49-F238E27FC236}">
              <a16:creationId xmlns:a16="http://schemas.microsoft.com/office/drawing/2014/main" id="{7A7D5828-A6F6-4713-B007-33FDDB788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11369040"/>
          <a:ext cx="1134086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251460</xdr:colOff>
      <xdr:row>58</xdr:row>
      <xdr:rowOff>83820</xdr:rowOff>
    </xdr:from>
    <xdr:to>
      <xdr:col>5</xdr:col>
      <xdr:colOff>454660</xdr:colOff>
      <xdr:row>60</xdr:row>
      <xdr:rowOff>190500</xdr:rowOff>
    </xdr:to>
    <xdr:pic>
      <xdr:nvPicPr>
        <xdr:cNvPr id="10" name="그림 9" descr="I_tr=I_line/N">
          <a:extLst>
            <a:ext uri="{FF2B5EF4-FFF2-40B4-BE49-F238E27FC236}">
              <a16:creationId xmlns:a16="http://schemas.microsoft.com/office/drawing/2014/main" id="{4B6932D6-E0B3-40F0-87EB-9BF1846EC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5060" y="9806940"/>
          <a:ext cx="873760" cy="54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114299</xdr:colOff>
      <xdr:row>62</xdr:row>
      <xdr:rowOff>60960</xdr:rowOff>
    </xdr:from>
    <xdr:to>
      <xdr:col>6</xdr:col>
      <xdr:colOff>361464</xdr:colOff>
      <xdr:row>64</xdr:row>
      <xdr:rowOff>144780</xdr:rowOff>
    </xdr:to>
    <xdr:pic>
      <xdr:nvPicPr>
        <xdr:cNvPr id="11" name="그림 10" descr="I_line=U_line/Z">
          <a:extLst>
            <a:ext uri="{FF2B5EF4-FFF2-40B4-BE49-F238E27FC236}">
              <a16:creationId xmlns:a16="http://schemas.microsoft.com/office/drawing/2014/main" id="{AFA0CC9A-D6C7-4964-902E-40B6DA186B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0819" y="10668000"/>
          <a:ext cx="917725" cy="525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259079</xdr:colOff>
      <xdr:row>64</xdr:row>
      <xdr:rowOff>213360</xdr:rowOff>
    </xdr:from>
    <xdr:to>
      <xdr:col>6</xdr:col>
      <xdr:colOff>313666</xdr:colOff>
      <xdr:row>67</xdr:row>
      <xdr:rowOff>76200</xdr:rowOff>
    </xdr:to>
    <xdr:pic>
      <xdr:nvPicPr>
        <xdr:cNvPr id="12" name="그림 11" descr="I_tr=I_line/N=U_line/(NZ)">
          <a:extLst>
            <a:ext uri="{FF2B5EF4-FFF2-40B4-BE49-F238E27FC236}">
              <a16:creationId xmlns:a16="http://schemas.microsoft.com/office/drawing/2014/main" id="{460B1E62-55A6-4ACE-9CF2-515DB2840C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5039" y="11262360"/>
          <a:ext cx="1395707" cy="525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106679</xdr:colOff>
      <xdr:row>70</xdr:row>
      <xdr:rowOff>60960</xdr:rowOff>
    </xdr:from>
    <xdr:to>
      <xdr:col>6</xdr:col>
      <xdr:colOff>587828</xdr:colOff>
      <xdr:row>72</xdr:row>
      <xdr:rowOff>167640</xdr:rowOff>
    </xdr:to>
    <xdr:pic>
      <xdr:nvPicPr>
        <xdr:cNvPr id="13" name="그림 12" descr="I_fwd=-I_line/(2N)=-U_line/(2NZ)">
          <a:extLst>
            <a:ext uri="{FF2B5EF4-FFF2-40B4-BE49-F238E27FC236}">
              <a16:creationId xmlns:a16="http://schemas.microsoft.com/office/drawing/2014/main" id="{4160A0A8-8BE7-4758-98B4-E70C7E625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19" y="15529560"/>
          <a:ext cx="1822269" cy="54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167639</xdr:colOff>
      <xdr:row>70</xdr:row>
      <xdr:rowOff>53340</xdr:rowOff>
    </xdr:from>
    <xdr:to>
      <xdr:col>9</xdr:col>
      <xdr:colOff>648788</xdr:colOff>
      <xdr:row>72</xdr:row>
      <xdr:rowOff>160020</xdr:rowOff>
    </xdr:to>
    <xdr:pic>
      <xdr:nvPicPr>
        <xdr:cNvPr id="14" name="그림 13" descr="I_ref=-I_line/(2N)=-U_line/(2NZ)">
          <a:extLst>
            <a:ext uri="{FF2B5EF4-FFF2-40B4-BE49-F238E27FC236}">
              <a16:creationId xmlns:a16="http://schemas.microsoft.com/office/drawing/2014/main" id="{0AD42508-E251-4C7B-A70B-E105ABEE6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59" y="15521940"/>
          <a:ext cx="1822269" cy="54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121920</xdr:colOff>
      <xdr:row>73</xdr:row>
      <xdr:rowOff>38100</xdr:rowOff>
    </xdr:from>
    <xdr:to>
      <xdr:col>6</xdr:col>
      <xdr:colOff>228600</xdr:colOff>
      <xdr:row>75</xdr:row>
      <xdr:rowOff>205740</xdr:rowOff>
    </xdr:to>
    <xdr:pic>
      <xdr:nvPicPr>
        <xdr:cNvPr id="17" name="그림 16" descr="U_fwdI=-U_line/(2N)">
          <a:extLst>
            <a:ext uri="{FF2B5EF4-FFF2-40B4-BE49-F238E27FC236}">
              <a16:creationId xmlns:a16="http://schemas.microsoft.com/office/drawing/2014/main" id="{D079F69A-A8C6-42D7-88CD-C9DA1C1A6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" y="16169640"/>
          <a:ext cx="1447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182880</xdr:colOff>
      <xdr:row>73</xdr:row>
      <xdr:rowOff>22860</xdr:rowOff>
    </xdr:from>
    <xdr:to>
      <xdr:col>9</xdr:col>
      <xdr:colOff>289560</xdr:colOff>
      <xdr:row>75</xdr:row>
      <xdr:rowOff>190500</xdr:rowOff>
    </xdr:to>
    <xdr:pic>
      <xdr:nvPicPr>
        <xdr:cNvPr id="18" name="그림 17" descr="U_refI=-U_line/(2N)">
          <a:extLst>
            <a:ext uri="{FF2B5EF4-FFF2-40B4-BE49-F238E27FC236}">
              <a16:creationId xmlns:a16="http://schemas.microsoft.com/office/drawing/2014/main" id="{4EFB983F-2B3A-48A6-A805-093CDE515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16154400"/>
          <a:ext cx="1447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205739</xdr:colOff>
      <xdr:row>81</xdr:row>
      <xdr:rowOff>83820</xdr:rowOff>
    </xdr:from>
    <xdr:to>
      <xdr:col>9</xdr:col>
      <xdr:colOff>441112</xdr:colOff>
      <xdr:row>84</xdr:row>
      <xdr:rowOff>15240</xdr:rowOff>
    </xdr:to>
    <xdr:pic>
      <xdr:nvPicPr>
        <xdr:cNvPr id="19" name="그림 18" descr="U_ref=U_refU+U_refI=-U_line/(2N)+U_line/(2N)=0">
          <a:extLst>
            <a:ext uri="{FF2B5EF4-FFF2-40B4-BE49-F238E27FC236}">
              <a16:creationId xmlns:a16="http://schemas.microsoft.com/office/drawing/2014/main" id="{285F7F2A-9005-4D38-9C20-27EAA4886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079" y="17983200"/>
          <a:ext cx="3588173" cy="594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243840</xdr:colOff>
      <xdr:row>102</xdr:row>
      <xdr:rowOff>84836</xdr:rowOff>
    </xdr:from>
    <xdr:ext cx="899160" cy="509524"/>
    <xdr:pic>
      <xdr:nvPicPr>
        <xdr:cNvPr id="20" name="그림 19" descr="U_tr=U_line/N">
          <a:extLst>
            <a:ext uri="{FF2B5EF4-FFF2-40B4-BE49-F238E27FC236}">
              <a16:creationId xmlns:a16="http://schemas.microsoft.com/office/drawing/2014/main" id="{A43A0129-42C2-47C9-9D4A-7E5B0C710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180" y="9807956"/>
          <a:ext cx="899160" cy="509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259080</xdr:colOff>
      <xdr:row>111</xdr:row>
      <xdr:rowOff>7620</xdr:rowOff>
    </xdr:from>
    <xdr:to>
      <xdr:col>6</xdr:col>
      <xdr:colOff>263056</xdr:colOff>
      <xdr:row>113</xdr:row>
      <xdr:rowOff>205740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AE3D22CD-2E07-443E-85CE-8D52978CD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4420" y="24536400"/>
          <a:ext cx="1345096" cy="640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190500</xdr:colOff>
      <xdr:row>111</xdr:row>
      <xdr:rowOff>15240</xdr:rowOff>
    </xdr:from>
    <xdr:to>
      <xdr:col>9</xdr:col>
      <xdr:colOff>206848</xdr:colOff>
      <xdr:row>113</xdr:row>
      <xdr:rowOff>99060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6265BCA8-A3D6-4095-A0DE-59688E31F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7520" y="24544020"/>
          <a:ext cx="1357468" cy="525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30480</xdr:colOff>
      <xdr:row>114</xdr:row>
      <xdr:rowOff>45720</xdr:rowOff>
    </xdr:from>
    <xdr:to>
      <xdr:col>15</xdr:col>
      <xdr:colOff>9201</xdr:colOff>
      <xdr:row>116</xdr:row>
      <xdr:rowOff>141473</xdr:rowOff>
    </xdr:to>
    <xdr:pic>
      <xdr:nvPicPr>
        <xdr:cNvPr id="28" name="그림 27" descr="U_fwdU=-U_line/(2N)">
          <a:extLst>
            <a:ext uri="{FF2B5EF4-FFF2-40B4-BE49-F238E27FC236}">
              <a16:creationId xmlns:a16="http://schemas.microsoft.com/office/drawing/2014/main" id="{58368E22-48A8-4262-B4F0-518EBA5779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25237440"/>
          <a:ext cx="1319841" cy="537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472441</xdr:colOff>
      <xdr:row>114</xdr:row>
      <xdr:rowOff>68581</xdr:rowOff>
    </xdr:from>
    <xdr:to>
      <xdr:col>17</xdr:col>
      <xdr:colOff>265407</xdr:colOff>
      <xdr:row>116</xdr:row>
      <xdr:rowOff>144781</xdr:rowOff>
    </xdr:to>
    <xdr:pic>
      <xdr:nvPicPr>
        <xdr:cNvPr id="29" name="그림 28" descr="U_refU=U_line/(2N)">
          <a:extLst>
            <a:ext uri="{FF2B5EF4-FFF2-40B4-BE49-F238E27FC236}">
              <a16:creationId xmlns:a16="http://schemas.microsoft.com/office/drawing/2014/main" id="{EB7FD330-7622-44DE-A65B-7FC7002D2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0081" y="25260301"/>
          <a:ext cx="1134086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251460</xdr:colOff>
      <xdr:row>116</xdr:row>
      <xdr:rowOff>83820</xdr:rowOff>
    </xdr:from>
    <xdr:ext cx="873760" cy="548640"/>
    <xdr:pic>
      <xdr:nvPicPr>
        <xdr:cNvPr id="31" name="그림 30" descr="I_tr=I_line/N">
          <a:extLst>
            <a:ext uri="{FF2B5EF4-FFF2-40B4-BE49-F238E27FC236}">
              <a16:creationId xmlns:a16="http://schemas.microsoft.com/office/drawing/2014/main" id="{97CCE5E1-B5E8-4E44-ABDD-E9A728672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" y="12900660"/>
          <a:ext cx="873760" cy="54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114299</xdr:colOff>
      <xdr:row>120</xdr:row>
      <xdr:rowOff>60960</xdr:rowOff>
    </xdr:from>
    <xdr:ext cx="917725" cy="525780"/>
    <xdr:pic>
      <xdr:nvPicPr>
        <xdr:cNvPr id="32" name="그림 31" descr="I_line=U_line/Z">
          <a:extLst>
            <a:ext uri="{FF2B5EF4-FFF2-40B4-BE49-F238E27FC236}">
              <a16:creationId xmlns:a16="http://schemas.microsoft.com/office/drawing/2014/main" id="{7756328E-53D4-4F61-B2BF-5C5E0646B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199" y="13761720"/>
          <a:ext cx="917725" cy="525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259079</xdr:colOff>
      <xdr:row>122</xdr:row>
      <xdr:rowOff>213360</xdr:rowOff>
    </xdr:from>
    <xdr:ext cx="1395707" cy="525780"/>
    <xdr:pic>
      <xdr:nvPicPr>
        <xdr:cNvPr id="33" name="그림 32" descr="I_tr=I_line/N=U_line/(NZ)">
          <a:extLst>
            <a:ext uri="{FF2B5EF4-FFF2-40B4-BE49-F238E27FC236}">
              <a16:creationId xmlns:a16="http://schemas.microsoft.com/office/drawing/2014/main" id="{1CE0D793-4BCD-448C-AC4D-AE1A08E17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4419" y="14356080"/>
          <a:ext cx="1395707" cy="525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106679</xdr:colOff>
      <xdr:row>128</xdr:row>
      <xdr:rowOff>60960</xdr:rowOff>
    </xdr:from>
    <xdr:ext cx="1822269" cy="548640"/>
    <xdr:pic>
      <xdr:nvPicPr>
        <xdr:cNvPr id="34" name="그림 33" descr="I_fwd=-I_line/(2N)=-U_line/(2NZ)">
          <a:extLst>
            <a:ext uri="{FF2B5EF4-FFF2-40B4-BE49-F238E27FC236}">
              <a16:creationId xmlns:a16="http://schemas.microsoft.com/office/drawing/2014/main" id="{8117C960-3BC4-47FF-B043-465FD6EF4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19" y="15529560"/>
          <a:ext cx="1822269" cy="54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167639</xdr:colOff>
      <xdr:row>128</xdr:row>
      <xdr:rowOff>53340</xdr:rowOff>
    </xdr:from>
    <xdr:ext cx="1822269" cy="548640"/>
    <xdr:pic>
      <xdr:nvPicPr>
        <xdr:cNvPr id="35" name="그림 34" descr="I_ref=-I_line/(2N)=-U_line/(2NZ)">
          <a:extLst>
            <a:ext uri="{FF2B5EF4-FFF2-40B4-BE49-F238E27FC236}">
              <a16:creationId xmlns:a16="http://schemas.microsoft.com/office/drawing/2014/main" id="{35A8E0C3-55A3-4064-BB40-B65FA9994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59" y="15521940"/>
          <a:ext cx="1822269" cy="54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129540</xdr:colOff>
      <xdr:row>131</xdr:row>
      <xdr:rowOff>30480</xdr:rowOff>
    </xdr:from>
    <xdr:ext cx="1447800" cy="609600"/>
    <xdr:pic>
      <xdr:nvPicPr>
        <xdr:cNvPr id="36" name="그림 35" descr="U_fwdI=-U_line/(2N)">
          <a:extLst>
            <a:ext uri="{FF2B5EF4-FFF2-40B4-BE49-F238E27FC236}">
              <a16:creationId xmlns:a16="http://schemas.microsoft.com/office/drawing/2014/main" id="{3F19A8C3-84BA-4842-A4A5-F54C999EA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880" y="28978860"/>
          <a:ext cx="1447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144780</xdr:colOff>
      <xdr:row>131</xdr:row>
      <xdr:rowOff>76200</xdr:rowOff>
    </xdr:from>
    <xdr:ext cx="1447800" cy="609600"/>
    <xdr:pic>
      <xdr:nvPicPr>
        <xdr:cNvPr id="37" name="그림 36" descr="U_refI=-U_line/(2N)">
          <a:extLst>
            <a:ext uri="{FF2B5EF4-FFF2-40B4-BE49-F238E27FC236}">
              <a16:creationId xmlns:a16="http://schemas.microsoft.com/office/drawing/2014/main" id="{3141BBC3-16BE-4C60-B9D6-44A71786D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29024580"/>
          <a:ext cx="1447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152399</xdr:colOff>
      <xdr:row>136</xdr:row>
      <xdr:rowOff>121920</xdr:rowOff>
    </xdr:from>
    <xdr:to>
      <xdr:col>9</xdr:col>
      <xdr:colOff>138288</xdr:colOff>
      <xdr:row>138</xdr:row>
      <xdr:rowOff>213360</xdr:rowOff>
    </xdr:to>
    <xdr:pic>
      <xdr:nvPicPr>
        <xdr:cNvPr id="39" name="그림 38" descr="U_fwd=-U_line/(2N)+U_line/(2N)=0">
          <a:extLst>
            <a:ext uri="{FF2B5EF4-FFF2-40B4-BE49-F238E27FC236}">
              <a16:creationId xmlns:a16="http://schemas.microsoft.com/office/drawing/2014/main" id="{373015BD-4CF0-4974-9F1A-EF6DC8758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7739" y="30175200"/>
          <a:ext cx="3338689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137159</xdr:colOff>
      <xdr:row>139</xdr:row>
      <xdr:rowOff>175260</xdr:rowOff>
    </xdr:from>
    <xdr:to>
      <xdr:col>9</xdr:col>
      <xdr:colOff>666326</xdr:colOff>
      <xdr:row>142</xdr:row>
      <xdr:rowOff>0</xdr:rowOff>
    </xdr:to>
    <xdr:pic>
      <xdr:nvPicPr>
        <xdr:cNvPr id="40" name="그림 39" descr="U_ref=-U_line/(2N)-U_line/(2N)=-U_line/N">
          <a:extLst>
            <a:ext uri="{FF2B5EF4-FFF2-40B4-BE49-F238E27FC236}">
              <a16:creationId xmlns:a16="http://schemas.microsoft.com/office/drawing/2014/main" id="{BBA2E00D-223A-4694-A910-06A4D8CBB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99" y="30891480"/>
          <a:ext cx="3881967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17929</xdr:colOff>
      <xdr:row>145</xdr:row>
      <xdr:rowOff>80682</xdr:rowOff>
    </xdr:from>
    <xdr:to>
      <xdr:col>9</xdr:col>
      <xdr:colOff>659802</xdr:colOff>
      <xdr:row>147</xdr:row>
      <xdr:rowOff>187362</xdr:rowOff>
    </xdr:to>
    <xdr:pic>
      <xdr:nvPicPr>
        <xdr:cNvPr id="38" name="그림 37" descr="U_fwd=U_fwdU+UfwdI=-U_line/(2N)-U_line/(2N)=-U_line/N">
          <a:extLst>
            <a:ext uri="{FF2B5EF4-FFF2-40B4-BE49-F238E27FC236}">
              <a16:creationId xmlns:a16="http://schemas.microsoft.com/office/drawing/2014/main" id="{0D7FBA8E-AC25-4081-B464-E0462171E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753" y="32398447"/>
          <a:ext cx="4003637" cy="5549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25548</xdr:colOff>
      <xdr:row>148</xdr:row>
      <xdr:rowOff>57822</xdr:rowOff>
    </xdr:from>
    <xdr:to>
      <xdr:col>9</xdr:col>
      <xdr:colOff>260921</xdr:colOff>
      <xdr:row>150</xdr:row>
      <xdr:rowOff>213359</xdr:rowOff>
    </xdr:to>
    <xdr:pic>
      <xdr:nvPicPr>
        <xdr:cNvPr id="41" name="그림 40" descr="U_ref=U_refU+U_refI=-U_line/(2N)+U_line/(2N)=0">
          <a:extLst>
            <a:ext uri="{FF2B5EF4-FFF2-40B4-BE49-F238E27FC236}">
              <a16:creationId xmlns:a16="http://schemas.microsoft.com/office/drawing/2014/main" id="{9610BB4B-6852-4D8C-BF3F-00E6EDF95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372" y="33047940"/>
          <a:ext cx="3597137" cy="6037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266252</xdr:colOff>
      <xdr:row>145</xdr:row>
      <xdr:rowOff>53788</xdr:rowOff>
    </xdr:from>
    <xdr:to>
      <xdr:col>16</xdr:col>
      <xdr:colOff>655552</xdr:colOff>
      <xdr:row>147</xdr:row>
      <xdr:rowOff>145227</xdr:rowOff>
    </xdr:to>
    <xdr:pic>
      <xdr:nvPicPr>
        <xdr:cNvPr id="44" name="그림 43" descr="U_fwd=-U_line/(2N)+U_line/(2N)=0">
          <a:extLst>
            <a:ext uri="{FF2B5EF4-FFF2-40B4-BE49-F238E27FC236}">
              <a16:creationId xmlns:a16="http://schemas.microsoft.com/office/drawing/2014/main" id="{43846F1C-218F-4D9B-B2EF-DE2770DA6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9546" y="32371553"/>
          <a:ext cx="3347653" cy="53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251012</xdr:colOff>
      <xdr:row>148</xdr:row>
      <xdr:rowOff>107128</xdr:rowOff>
    </xdr:from>
    <xdr:to>
      <xdr:col>17</xdr:col>
      <xdr:colOff>511237</xdr:colOff>
      <xdr:row>150</xdr:row>
      <xdr:rowOff>200808</xdr:rowOff>
    </xdr:to>
    <xdr:pic>
      <xdr:nvPicPr>
        <xdr:cNvPr id="45" name="그림 44" descr="U_ref=-U_line/(2N)-U_line/(2N)=-U_line/N">
          <a:extLst>
            <a:ext uri="{FF2B5EF4-FFF2-40B4-BE49-F238E27FC236}">
              <a16:creationId xmlns:a16="http://schemas.microsoft.com/office/drawing/2014/main" id="{B86DDF79-C562-4CCC-8FEB-94001E4B7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4306" y="33097246"/>
          <a:ext cx="3890931" cy="5419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326913</xdr:colOff>
      <xdr:row>0</xdr:row>
      <xdr:rowOff>77694</xdr:rowOff>
    </xdr:from>
    <xdr:to>
      <xdr:col>20</xdr:col>
      <xdr:colOff>276973</xdr:colOff>
      <xdr:row>24</xdr:row>
      <xdr:rowOff>85315</xdr:rowOff>
    </xdr:to>
    <xdr:pic>
      <xdr:nvPicPr>
        <xdr:cNvPr id="2" name="그림 1" descr="SWR 브리지의 회로도">
          <a:extLst>
            <a:ext uri="{FF2B5EF4-FFF2-40B4-BE49-F238E27FC236}">
              <a16:creationId xmlns:a16="http://schemas.microsoft.com/office/drawing/2014/main" id="{4C8F6A9A-AE3B-42F6-BA99-8E55E0C21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4313" y="77694"/>
          <a:ext cx="6007960" cy="5278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53340</xdr:colOff>
      <xdr:row>21</xdr:row>
      <xdr:rowOff>76200</xdr:rowOff>
    </xdr:from>
    <xdr:to>
      <xdr:col>11</xdr:col>
      <xdr:colOff>53340</xdr:colOff>
      <xdr:row>24</xdr:row>
      <xdr:rowOff>38100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585F1AC5-A5B1-4B75-9FB3-7B486FD21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0" y="4099560"/>
          <a:ext cx="1341120" cy="632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192320</xdr:colOff>
      <xdr:row>26</xdr:row>
      <xdr:rowOff>7769</xdr:rowOff>
    </xdr:from>
    <xdr:to>
      <xdr:col>22</xdr:col>
      <xdr:colOff>244288</xdr:colOff>
      <xdr:row>47</xdr:row>
      <xdr:rowOff>156135</xdr:rowOff>
    </xdr:to>
    <xdr:grpSp>
      <xdr:nvGrpSpPr>
        <xdr:cNvPr id="12" name="그룹 11">
          <a:extLst>
            <a:ext uri="{FF2B5EF4-FFF2-40B4-BE49-F238E27FC236}">
              <a16:creationId xmlns:a16="http://schemas.microsoft.com/office/drawing/2014/main" id="{F614C7A3-4984-487E-9115-3925F9DC5B36}"/>
            </a:ext>
          </a:extLst>
        </xdr:cNvPr>
        <xdr:cNvGrpSpPr/>
      </xdr:nvGrpSpPr>
      <xdr:grpSpPr>
        <a:xfrm>
          <a:off x="6059720" y="5722769"/>
          <a:ext cx="7456068" cy="4720366"/>
          <a:chOff x="5887150" y="6400352"/>
          <a:chExt cx="7447850" cy="5011719"/>
        </a:xfrm>
      </xdr:grpSpPr>
      <xdr:pic>
        <xdr:nvPicPr>
          <xdr:cNvPr id="3" name="그림 2" descr="정류기 및 미터의 회로도">
            <a:extLst>
              <a:ext uri="{FF2B5EF4-FFF2-40B4-BE49-F238E27FC236}">
                <a16:creationId xmlns:a16="http://schemas.microsoft.com/office/drawing/2014/main" id="{437AFBE8-22F4-4C0D-8484-6B5F5E84090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87150" y="6499412"/>
            <a:ext cx="7447850" cy="491265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EAF1C621-981D-43E3-9204-1DFD4B3E57A2}"/>
              </a:ext>
            </a:extLst>
          </xdr:cNvPr>
          <xdr:cNvSpPr txBox="1"/>
        </xdr:nvSpPr>
        <xdr:spPr>
          <a:xfrm>
            <a:off x="7260964" y="6400352"/>
            <a:ext cx="492443" cy="624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2400" b="1">
                <a:solidFill>
                  <a:srgbClr val="FF0000"/>
                </a:solidFill>
              </a:rPr>
              <a:t>①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1727E11A-0E04-4DA8-A26C-7CE208F3800B}"/>
              </a:ext>
            </a:extLst>
          </xdr:cNvPr>
          <xdr:cNvSpPr txBox="1"/>
        </xdr:nvSpPr>
        <xdr:spPr>
          <a:xfrm>
            <a:off x="7276204" y="8754035"/>
            <a:ext cx="492443" cy="624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2400" b="1">
                <a:solidFill>
                  <a:srgbClr val="FF0000"/>
                </a:solidFill>
              </a:rPr>
              <a:t>①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542D8755-0AE0-4141-A43F-50A6D0475CC4}"/>
              </a:ext>
            </a:extLst>
          </xdr:cNvPr>
          <xdr:cNvSpPr txBox="1"/>
        </xdr:nvSpPr>
        <xdr:spPr>
          <a:xfrm>
            <a:off x="10239935" y="6400352"/>
            <a:ext cx="492443" cy="624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2400" b="1">
                <a:solidFill>
                  <a:srgbClr val="FF0000"/>
                </a:solidFill>
              </a:rPr>
              <a:t>③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C711B469-D732-4674-B1D5-1F3B94641FA7}"/>
              </a:ext>
            </a:extLst>
          </xdr:cNvPr>
          <xdr:cNvSpPr txBox="1"/>
        </xdr:nvSpPr>
        <xdr:spPr>
          <a:xfrm>
            <a:off x="8415169" y="6407972"/>
            <a:ext cx="492443" cy="624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2400" b="1">
                <a:solidFill>
                  <a:srgbClr val="FF0000"/>
                </a:solidFill>
              </a:rPr>
              <a:t>②</a:t>
            </a: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D1F29D89-E09D-4198-B7DD-D3E2BF27532C}"/>
              </a:ext>
            </a:extLst>
          </xdr:cNvPr>
          <xdr:cNvSpPr txBox="1"/>
        </xdr:nvSpPr>
        <xdr:spPr>
          <a:xfrm>
            <a:off x="8399929" y="8769275"/>
            <a:ext cx="492443" cy="624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2400" b="1">
                <a:solidFill>
                  <a:srgbClr val="FF0000"/>
                </a:solidFill>
              </a:rPr>
              <a:t>②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23D89661-2122-4438-8E3C-8A9A6ACF7B64}"/>
              </a:ext>
            </a:extLst>
          </xdr:cNvPr>
          <xdr:cNvSpPr txBox="1"/>
        </xdr:nvSpPr>
        <xdr:spPr>
          <a:xfrm>
            <a:off x="10278035" y="8784515"/>
            <a:ext cx="492443" cy="624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2400" b="1">
                <a:solidFill>
                  <a:srgbClr val="FF0000"/>
                </a:solidFill>
              </a:rPr>
              <a:t>③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giangrandi.ch/electronics/lw-swr/lw-swr.shtml" TargetMode="External"/><Relationship Id="rId1" Type="http://schemas.openxmlformats.org/officeDocument/2006/relationships/hyperlink" Target="http://www.giangrandi.ch/electronics/tandemmatch/tandemmatch.shtm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57"/>
  <sheetViews>
    <sheetView view="pageBreakPreview" topLeftCell="A25" zoomScale="85" zoomScaleNormal="100" zoomScaleSheetLayoutView="85" workbookViewId="0">
      <selection activeCell="K25" sqref="K25"/>
    </sheetView>
  </sheetViews>
  <sheetFormatPr defaultRowHeight="17.399999999999999"/>
  <cols>
    <col min="1" max="1" width="2.09765625" customWidth="1"/>
    <col min="2" max="2" width="2.3984375" style="1" customWidth="1"/>
    <col min="3" max="3" width="2.5" style="1" customWidth="1"/>
    <col min="4" max="4" width="3.69921875" customWidth="1"/>
    <col min="12" max="12" width="3.5" customWidth="1"/>
  </cols>
  <sheetData>
    <row r="1" spans="2:4">
      <c r="B1" s="1" t="s">
        <v>0</v>
      </c>
    </row>
    <row r="2" spans="2:4">
      <c r="C2" s="1" t="s">
        <v>1</v>
      </c>
    </row>
    <row r="3" spans="2:4">
      <c r="C3" s="2" t="s">
        <v>2</v>
      </c>
    </row>
    <row r="4" spans="2:4">
      <c r="C4" s="2" t="s">
        <v>19</v>
      </c>
    </row>
    <row r="5" spans="2:4">
      <c r="C5" s="2"/>
    </row>
    <row r="6" spans="2:4">
      <c r="D6" t="s">
        <v>3</v>
      </c>
    </row>
    <row r="7" spans="2:4">
      <c r="D7" t="s">
        <v>10</v>
      </c>
    </row>
    <row r="8" spans="2:4">
      <c r="D8" t="s">
        <v>11</v>
      </c>
    </row>
    <row r="10" spans="2:4">
      <c r="D10" t="s">
        <v>4</v>
      </c>
    </row>
    <row r="24" spans="3:11">
      <c r="E24" t="s">
        <v>5</v>
      </c>
      <c r="I24" t="s">
        <v>7</v>
      </c>
    </row>
    <row r="25" spans="3:11">
      <c r="E25" t="s">
        <v>6</v>
      </c>
      <c r="I25" t="s">
        <v>8</v>
      </c>
      <c r="K25" t="s">
        <v>111</v>
      </c>
    </row>
    <row r="27" spans="3:11">
      <c r="C27" s="1" t="s">
        <v>50</v>
      </c>
    </row>
    <row r="28" spans="3:11">
      <c r="C28" s="1" t="s">
        <v>51</v>
      </c>
    </row>
    <row r="43" spans="4:5">
      <c r="D43" s="1" t="s">
        <v>12</v>
      </c>
    </row>
    <row r="44" spans="4:5">
      <c r="E44" t="s">
        <v>9</v>
      </c>
    </row>
    <row r="48" spans="4:5">
      <c r="E48" t="s">
        <v>23</v>
      </c>
    </row>
    <row r="49" spans="4:12">
      <c r="E49" t="s">
        <v>24</v>
      </c>
    </row>
    <row r="50" spans="4:12">
      <c r="E50" t="s">
        <v>15</v>
      </c>
    </row>
    <row r="51" spans="4:12">
      <c r="E51" t="s">
        <v>16</v>
      </c>
    </row>
    <row r="52" spans="4:12" ht="17.399999999999999" customHeight="1">
      <c r="J52" s="3" t="s">
        <v>22</v>
      </c>
    </row>
    <row r="53" spans="4:12" ht="17.399999999999999" customHeight="1"/>
    <row r="54" spans="4:12" ht="17.399999999999999" customHeight="1"/>
    <row r="57" spans="4:12">
      <c r="D57" s="1" t="s">
        <v>13</v>
      </c>
    </row>
    <row r="58" spans="4:12">
      <c r="E58" t="s">
        <v>14</v>
      </c>
      <c r="L58" t="s">
        <v>32</v>
      </c>
    </row>
    <row r="62" spans="4:12">
      <c r="F62" t="s">
        <v>17</v>
      </c>
    </row>
    <row r="67" spans="5:13">
      <c r="L67" t="s">
        <v>18</v>
      </c>
    </row>
    <row r="69" spans="5:13">
      <c r="E69" t="s">
        <v>25</v>
      </c>
    </row>
    <row r="70" spans="5:13">
      <c r="E70" t="s">
        <v>33</v>
      </c>
    </row>
    <row r="72" spans="5:13">
      <c r="L72" t="s">
        <v>20</v>
      </c>
    </row>
    <row r="73" spans="5:13">
      <c r="L73" t="s">
        <v>21</v>
      </c>
    </row>
    <row r="75" spans="5:13">
      <c r="L75" t="s">
        <v>29</v>
      </c>
    </row>
    <row r="76" spans="5:13">
      <c r="L76" t="s">
        <v>30</v>
      </c>
    </row>
    <row r="78" spans="5:13">
      <c r="E78" t="s">
        <v>27</v>
      </c>
    </row>
    <row r="80" spans="5:13">
      <c r="L80" s="4" t="s">
        <v>41</v>
      </c>
      <c r="M80" s="5"/>
    </row>
    <row r="81" spans="3:13">
      <c r="L81" s="4"/>
      <c r="M81" s="6" t="s">
        <v>28</v>
      </c>
    </row>
    <row r="82" spans="3:13">
      <c r="L82" s="4"/>
      <c r="M82" s="5"/>
    </row>
    <row r="83" spans="3:13" ht="17.399999999999999" customHeight="1">
      <c r="J83" s="3" t="s">
        <v>26</v>
      </c>
      <c r="L83" s="4" t="s">
        <v>42</v>
      </c>
      <c r="M83" s="5"/>
    </row>
    <row r="84" spans="3:13">
      <c r="L84" s="4"/>
      <c r="M84" s="6" t="s">
        <v>31</v>
      </c>
    </row>
    <row r="86" spans="3:13">
      <c r="C86" s="1" t="s">
        <v>52</v>
      </c>
    </row>
    <row r="101" spans="4:13">
      <c r="D101" s="1" t="s">
        <v>12</v>
      </c>
    </row>
    <row r="102" spans="4:13">
      <c r="E102" t="s">
        <v>9</v>
      </c>
    </row>
    <row r="106" spans="4:13">
      <c r="E106" t="s">
        <v>23</v>
      </c>
    </row>
    <row r="107" spans="4:13">
      <c r="E107" t="s">
        <v>24</v>
      </c>
    </row>
    <row r="108" spans="4:13">
      <c r="E108" t="s">
        <v>15</v>
      </c>
    </row>
    <row r="109" spans="4:13">
      <c r="E109" t="s">
        <v>16</v>
      </c>
    </row>
    <row r="110" spans="4:13">
      <c r="E110" t="s">
        <v>34</v>
      </c>
      <c r="M110" t="s">
        <v>36</v>
      </c>
    </row>
    <row r="111" spans="4:13">
      <c r="E111" t="s">
        <v>35</v>
      </c>
      <c r="M111" t="s">
        <v>37</v>
      </c>
    </row>
    <row r="115" spans="4:6">
      <c r="D115" s="1" t="s">
        <v>13</v>
      </c>
    </row>
    <row r="116" spans="4:6">
      <c r="E116" t="s">
        <v>14</v>
      </c>
    </row>
    <row r="120" spans="4:6">
      <c r="F120" t="s">
        <v>17</v>
      </c>
    </row>
    <row r="127" spans="4:6">
      <c r="E127" t="s">
        <v>25</v>
      </c>
    </row>
    <row r="128" spans="4:6">
      <c r="E128" t="s">
        <v>38</v>
      </c>
    </row>
    <row r="136" spans="3:13">
      <c r="E136" t="s">
        <v>27</v>
      </c>
    </row>
    <row r="138" spans="3:13">
      <c r="L138" s="4" t="s">
        <v>39</v>
      </c>
      <c r="M138" s="5"/>
    </row>
    <row r="139" spans="3:13">
      <c r="L139" s="4"/>
      <c r="M139" s="6" t="s">
        <v>31</v>
      </c>
    </row>
    <row r="140" spans="3:13">
      <c r="L140" s="4"/>
      <c r="M140" s="5"/>
    </row>
    <row r="141" spans="3:13" ht="21">
      <c r="J141" s="3" t="s">
        <v>26</v>
      </c>
      <c r="L141" s="4" t="s">
        <v>40</v>
      </c>
      <c r="M141" s="5"/>
    </row>
    <row r="142" spans="3:13">
      <c r="L142" s="4"/>
      <c r="M142" s="6" t="s">
        <v>28</v>
      </c>
    </row>
    <row r="143" spans="3:13">
      <c r="C143" s="1" t="s">
        <v>53</v>
      </c>
    </row>
    <row r="144" spans="3:13">
      <c r="D144" t="s">
        <v>56</v>
      </c>
    </row>
    <row r="145" spans="4:13" s="1" customFormat="1">
      <c r="D145" s="1" t="s">
        <v>54</v>
      </c>
      <c r="L145" s="1" t="s">
        <v>55</v>
      </c>
    </row>
    <row r="146" spans="4:13">
      <c r="L146" s="4"/>
      <c r="M146" s="5"/>
    </row>
    <row r="147" spans="4:13">
      <c r="D147" s="4"/>
      <c r="L147" s="4"/>
      <c r="M147" s="6"/>
    </row>
    <row r="148" spans="4:13">
      <c r="E148" s="6"/>
      <c r="L148" s="4"/>
      <c r="M148" s="5"/>
    </row>
    <row r="149" spans="4:13">
      <c r="L149" s="4"/>
      <c r="M149" s="5"/>
    </row>
    <row r="150" spans="4:13">
      <c r="D150" s="4"/>
      <c r="L150" s="4"/>
      <c r="M150" s="6"/>
    </row>
    <row r="151" spans="4:13">
      <c r="E151" s="6"/>
    </row>
    <row r="153" spans="4:13">
      <c r="L153" s="4"/>
      <c r="M153" s="5"/>
    </row>
    <row r="154" spans="4:13">
      <c r="L154" s="4"/>
      <c r="M154" s="6"/>
    </row>
    <row r="155" spans="4:13">
      <c r="L155" s="4"/>
      <c r="M155" s="5"/>
    </row>
    <row r="156" spans="4:13">
      <c r="L156" s="4"/>
      <c r="M156" s="5"/>
    </row>
    <row r="157" spans="4:13">
      <c r="L157" s="4"/>
      <c r="M157" s="6"/>
    </row>
  </sheetData>
  <phoneticPr fontId="1" type="noConversion"/>
  <hyperlinks>
    <hyperlink ref="C3" r:id="rId1" xr:uid="{A1388F0B-08EB-4332-9E64-511566FA93A9}"/>
    <hyperlink ref="C4" r:id="rId2" xr:uid="{8EA03EEF-3DEF-4748-8DF6-BC96C1F6EAD6}"/>
  </hyperlinks>
  <pageMargins left="0.23622047244094491" right="0.23622047244094491" top="0.74803149606299213" bottom="0.74803149606299213" header="0.31496062992125984" footer="0.31496062992125984"/>
  <pageSetup paperSize="9" orientation="landscape" r:id="rId3"/>
  <headerFooter>
    <oddFooter>&amp;N페이지 중 &amp;P페이지</oddFooter>
  </headerFooter>
  <rowBreaks count="1" manualBreakCount="1">
    <brk id="27" max="17" man="1"/>
  </rowBrea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37E10-EACE-4EF0-AB93-B63645C71F40}">
  <dimension ref="B1:J46"/>
  <sheetViews>
    <sheetView tabSelected="1" view="pageBreakPreview" zoomScale="60" zoomScaleNormal="85" workbookViewId="0">
      <selection activeCell="AA14" sqref="AA14"/>
    </sheetView>
  </sheetViews>
  <sheetFormatPr defaultRowHeight="17.399999999999999"/>
  <cols>
    <col min="1" max="1" width="3.19921875" customWidth="1"/>
    <col min="2" max="3" width="3.19921875" style="1" customWidth="1"/>
    <col min="4" max="4" width="3.69921875" style="1" customWidth="1"/>
    <col min="5" max="6" width="9.8984375" customWidth="1"/>
  </cols>
  <sheetData>
    <row r="1" spans="2:10">
      <c r="B1" s="1" t="s">
        <v>0</v>
      </c>
    </row>
    <row r="2" spans="2:10">
      <c r="C2" s="1" t="s">
        <v>57</v>
      </c>
    </row>
    <row r="3" spans="2:10">
      <c r="D3" s="1" t="s">
        <v>58</v>
      </c>
    </row>
    <row r="4" spans="2:10">
      <c r="E4" t="s">
        <v>59</v>
      </c>
    </row>
    <row r="5" spans="2:10">
      <c r="D5" s="1" t="s">
        <v>60</v>
      </c>
    </row>
    <row r="6" spans="2:10" ht="18" thickBot="1">
      <c r="E6" t="s">
        <v>61</v>
      </c>
    </row>
    <row r="7" spans="2:10">
      <c r="E7" s="93" t="s">
        <v>65</v>
      </c>
      <c r="F7" s="94"/>
      <c r="G7" s="95"/>
      <c r="H7" s="93" t="s">
        <v>64</v>
      </c>
      <c r="I7" s="94"/>
      <c r="J7" s="96"/>
    </row>
    <row r="8" spans="2:10" ht="18" thickBot="1">
      <c r="E8" s="13" t="s">
        <v>66</v>
      </c>
      <c r="F8" s="14" t="s">
        <v>62</v>
      </c>
      <c r="G8" s="25" t="s">
        <v>63</v>
      </c>
      <c r="H8" s="13" t="s">
        <v>62</v>
      </c>
      <c r="I8" s="14" t="s">
        <v>63</v>
      </c>
      <c r="J8" s="15" t="s">
        <v>66</v>
      </c>
    </row>
    <row r="9" spans="2:10">
      <c r="E9" s="16">
        <v>10</v>
      </c>
      <c r="F9" s="17">
        <f>(E9*50)^0.5</f>
        <v>22.360679774997898</v>
      </c>
      <c r="G9" s="26">
        <f>F9/0.707</f>
        <v>31.627552722769305</v>
      </c>
      <c r="H9" s="29">
        <f>F9/25</f>
        <v>0.89442719099991597</v>
      </c>
      <c r="I9" s="17">
        <f>H9/0.707</f>
        <v>1.2651021089107723</v>
      </c>
      <c r="J9" s="18">
        <f>H9*H9/50</f>
        <v>1.6000000000000004E-2</v>
      </c>
    </row>
    <row r="10" spans="2:10">
      <c r="E10" s="19">
        <v>100</v>
      </c>
      <c r="F10" s="9">
        <f t="shared" ref="F10:F11" si="0">(E10*50)^0.5</f>
        <v>70.710678118654755</v>
      </c>
      <c r="G10" s="27">
        <f t="shared" ref="G10:G11" si="1">F10/0.707</f>
        <v>100.01510342101098</v>
      </c>
      <c r="H10" s="30">
        <f t="shared" ref="H10:H11" si="2">F10/25</f>
        <v>2.8284271247461903</v>
      </c>
      <c r="I10" s="9">
        <f>H10/0.707</f>
        <v>4.0006041368404395</v>
      </c>
      <c r="J10" s="20">
        <f t="shared" ref="J10:J11" si="3">H10*H10/50</f>
        <v>0.16000000000000003</v>
      </c>
    </row>
    <row r="11" spans="2:10" ht="18" thickBot="1">
      <c r="E11" s="21">
        <v>1000</v>
      </c>
      <c r="F11" s="22">
        <f t="shared" si="0"/>
        <v>223.60679774997897</v>
      </c>
      <c r="G11" s="28">
        <f t="shared" si="1"/>
        <v>316.27552722769303</v>
      </c>
      <c r="H11" s="31">
        <f t="shared" si="2"/>
        <v>8.9442719099991592</v>
      </c>
      <c r="I11" s="22">
        <f>H11/0.707</f>
        <v>12.651021089107722</v>
      </c>
      <c r="J11" s="24">
        <f t="shared" si="3"/>
        <v>1.6000000000000003</v>
      </c>
    </row>
    <row r="13" spans="2:10" ht="18" thickBot="1">
      <c r="E13" t="s">
        <v>69</v>
      </c>
    </row>
    <row r="14" spans="2:10">
      <c r="E14" s="93" t="s">
        <v>79</v>
      </c>
      <c r="F14" s="96"/>
      <c r="G14" s="16" t="s">
        <v>82</v>
      </c>
      <c r="H14" s="33" t="s">
        <v>80</v>
      </c>
      <c r="I14" s="34"/>
    </row>
    <row r="15" spans="2:10">
      <c r="E15" s="97" t="s">
        <v>67</v>
      </c>
      <c r="F15" s="98"/>
      <c r="G15" s="19">
        <v>885</v>
      </c>
      <c r="H15" s="8">
        <v>510</v>
      </c>
      <c r="I15" s="35"/>
    </row>
    <row r="16" spans="2:10">
      <c r="E16" s="97" t="s">
        <v>81</v>
      </c>
      <c r="F16" s="98"/>
      <c r="G16" s="39">
        <f>G15*25^2/1000</f>
        <v>553.125</v>
      </c>
      <c r="H16" s="9">
        <f>H15*25^2/1000</f>
        <v>318.75</v>
      </c>
      <c r="I16" s="35" t="s">
        <v>68</v>
      </c>
    </row>
    <row r="17" spans="4:10">
      <c r="E17" s="97" t="s">
        <v>70</v>
      </c>
      <c r="F17" s="98"/>
      <c r="G17" s="19">
        <v>0.3</v>
      </c>
      <c r="H17" s="8">
        <v>0.3</v>
      </c>
      <c r="I17" s="35" t="s">
        <v>76</v>
      </c>
    </row>
    <row r="18" spans="4:10">
      <c r="E18" s="97" t="s">
        <v>71</v>
      </c>
      <c r="F18" s="98"/>
      <c r="G18" s="39">
        <f>2*3.14*G17*G16</f>
        <v>1042.0874999999999</v>
      </c>
      <c r="H18" s="9">
        <f>2*3.14*H17*H16</f>
        <v>600.52499999999998</v>
      </c>
      <c r="I18" s="42" t="s">
        <v>72</v>
      </c>
    </row>
    <row r="19" spans="4:10" ht="18" thickBot="1">
      <c r="E19" s="100" t="s">
        <v>83</v>
      </c>
      <c r="F19" s="102"/>
      <c r="G19" s="31">
        <v>1.226</v>
      </c>
      <c r="H19" s="23">
        <v>0.78</v>
      </c>
      <c r="I19" s="37" t="s">
        <v>77</v>
      </c>
    </row>
    <row r="21" spans="4:10" ht="18" thickBot="1">
      <c r="E21" t="s">
        <v>73</v>
      </c>
    </row>
    <row r="22" spans="4:10">
      <c r="E22" s="93" t="s">
        <v>74</v>
      </c>
      <c r="F22" s="94"/>
      <c r="G22" s="33">
        <v>30</v>
      </c>
      <c r="H22" s="34" t="s">
        <v>76</v>
      </c>
    </row>
    <row r="23" spans="4:10">
      <c r="E23" s="97" t="s">
        <v>75</v>
      </c>
      <c r="F23" s="99"/>
      <c r="G23" s="8">
        <f>300/G22</f>
        <v>10</v>
      </c>
      <c r="H23" s="35" t="s">
        <v>77</v>
      </c>
    </row>
    <row r="24" spans="4:10" ht="18" thickBot="1">
      <c r="E24" s="100" t="s">
        <v>78</v>
      </c>
      <c r="F24" s="101"/>
      <c r="G24" s="36">
        <f>G23/10</f>
        <v>1</v>
      </c>
      <c r="H24" s="37" t="s">
        <v>77</v>
      </c>
    </row>
    <row r="26" spans="4:10" ht="18" thickBot="1">
      <c r="D26" s="1" t="s">
        <v>84</v>
      </c>
    </row>
    <row r="27" spans="4:10">
      <c r="E27" s="16"/>
      <c r="F27" s="33"/>
      <c r="G27" s="43" t="s">
        <v>88</v>
      </c>
      <c r="H27" s="33">
        <v>1</v>
      </c>
      <c r="I27" s="44" t="s">
        <v>90</v>
      </c>
    </row>
    <row r="28" spans="4:10">
      <c r="E28" s="19"/>
      <c r="F28" s="8"/>
      <c r="G28" s="7" t="s">
        <v>89</v>
      </c>
      <c r="H28" s="8">
        <v>50</v>
      </c>
      <c r="I28" s="50" t="s">
        <v>90</v>
      </c>
      <c r="J28" s="32"/>
    </row>
    <row r="29" spans="4:10" ht="18" thickBot="1">
      <c r="E29" s="21"/>
      <c r="F29" s="36"/>
      <c r="G29" s="14" t="s">
        <v>91</v>
      </c>
      <c r="H29" s="36">
        <v>1.5</v>
      </c>
      <c r="I29" s="51" t="s">
        <v>90</v>
      </c>
      <c r="J29" s="32"/>
    </row>
    <row r="30" spans="4:10" ht="18" thickBot="1">
      <c r="E30" s="47" t="s">
        <v>85</v>
      </c>
      <c r="F30" s="48" t="s">
        <v>63</v>
      </c>
      <c r="G30" s="48" t="s">
        <v>87</v>
      </c>
      <c r="H30" s="48" t="s">
        <v>86</v>
      </c>
      <c r="I30" s="49" t="s">
        <v>92</v>
      </c>
    </row>
    <row r="31" spans="4:10">
      <c r="E31" s="45">
        <v>0</v>
      </c>
      <c r="F31" s="11">
        <f>(E31*50)^0.5/0.707</f>
        <v>0</v>
      </c>
      <c r="G31" s="12">
        <f>F31/25</f>
        <v>0</v>
      </c>
      <c r="H31" s="12">
        <f>$G31*($H$29+$H$28)/($H$27+$H$28+$H$29)</f>
        <v>0</v>
      </c>
      <c r="I31" s="46">
        <f>$H31*$H$29/($H$28+$H$29)</f>
        <v>0</v>
      </c>
    </row>
    <row r="32" spans="4:10">
      <c r="E32" s="19">
        <v>20</v>
      </c>
      <c r="F32" s="9">
        <f t="shared" ref="F32:F46" si="4">(E32*50)^0.5/0.707</f>
        <v>44.728114005210458</v>
      </c>
      <c r="G32" s="10">
        <f t="shared" ref="G32:G46" si="5">F32/25</f>
        <v>1.7891245602084183</v>
      </c>
      <c r="H32" s="10">
        <f t="shared" ref="H32:H46" si="6">$G32*($H$29+$H$28)/($H$27+$H$28+$H$29)</f>
        <v>1.7550459971568295</v>
      </c>
      <c r="I32" s="20">
        <f t="shared" ref="I32:I46" si="7">$H32*$H$29/($H$28+$H$29)</f>
        <v>5.1117844577383387E-2</v>
      </c>
    </row>
    <row r="33" spans="5:9">
      <c r="E33" s="19">
        <v>40</v>
      </c>
      <c r="F33" s="9">
        <f t="shared" si="4"/>
        <v>63.255105445538611</v>
      </c>
      <c r="G33" s="10">
        <f t="shared" si="5"/>
        <v>2.5302042178215443</v>
      </c>
      <c r="H33" s="10">
        <f t="shared" si="6"/>
        <v>2.4820098517678004</v>
      </c>
      <c r="I33" s="20">
        <f t="shared" si="7"/>
        <v>7.2291549080615539E-2</v>
      </c>
    </row>
    <row r="34" spans="5:9">
      <c r="E34" s="19">
        <v>60</v>
      </c>
      <c r="F34" s="9">
        <f t="shared" si="4"/>
        <v>77.471365983757593</v>
      </c>
      <c r="G34" s="10">
        <f t="shared" si="5"/>
        <v>3.0988546393503036</v>
      </c>
      <c r="H34" s="10">
        <f t="shared" si="6"/>
        <v>3.039828836696012</v>
      </c>
      <c r="I34" s="20">
        <f t="shared" si="7"/>
        <v>8.8538703981437247E-2</v>
      </c>
    </row>
    <row r="35" spans="5:9">
      <c r="E35" s="19">
        <v>80</v>
      </c>
      <c r="F35" s="9">
        <f t="shared" si="4"/>
        <v>89.456228010420915</v>
      </c>
      <c r="G35" s="10">
        <f t="shared" si="5"/>
        <v>3.5782491204168365</v>
      </c>
      <c r="H35" s="10">
        <f t="shared" si="6"/>
        <v>3.510091994313659</v>
      </c>
      <c r="I35" s="20">
        <f t="shared" si="7"/>
        <v>0.10223568915476677</v>
      </c>
    </row>
    <row r="36" spans="5:9">
      <c r="E36" s="19">
        <v>100</v>
      </c>
      <c r="F36" s="9">
        <f t="shared" si="4"/>
        <v>100.01510342101098</v>
      </c>
      <c r="G36" s="10">
        <f t="shared" si="5"/>
        <v>4.0006041368404395</v>
      </c>
      <c r="H36" s="10">
        <f t="shared" si="6"/>
        <v>3.9244021532815743</v>
      </c>
      <c r="I36" s="20">
        <f t="shared" si="7"/>
        <v>0.11430297533829828</v>
      </c>
    </row>
    <row r="37" spans="5:9">
      <c r="E37" s="19">
        <v>120</v>
      </c>
      <c r="F37" s="9">
        <f t="shared" si="4"/>
        <v>109.56105646979964</v>
      </c>
      <c r="G37" s="10">
        <f t="shared" si="5"/>
        <v>4.3824422587919853</v>
      </c>
      <c r="H37" s="10">
        <f t="shared" si="6"/>
        <v>4.2989671681483284</v>
      </c>
      <c r="I37" s="20">
        <f t="shared" si="7"/>
        <v>0.12521263596548529</v>
      </c>
    </row>
    <row r="38" spans="5:9">
      <c r="E38" s="19">
        <v>140</v>
      </c>
      <c r="F38" s="9">
        <f t="shared" si="4"/>
        <v>118.33946627073206</v>
      </c>
      <c r="G38" s="10">
        <f t="shared" si="5"/>
        <v>4.7335786508292825</v>
      </c>
      <c r="H38" s="10">
        <f t="shared" si="6"/>
        <v>4.6434152479563435</v>
      </c>
      <c r="I38" s="20">
        <f t="shared" si="7"/>
        <v>0.13524510430940806</v>
      </c>
    </row>
    <row r="39" spans="5:9">
      <c r="E39" s="19">
        <v>160</v>
      </c>
      <c r="F39" s="9">
        <f t="shared" si="4"/>
        <v>126.51021089107722</v>
      </c>
      <c r="G39" s="10">
        <f t="shared" si="5"/>
        <v>5.0604084356430885</v>
      </c>
      <c r="H39" s="10">
        <f t="shared" si="6"/>
        <v>4.9640197035356008</v>
      </c>
      <c r="I39" s="20">
        <f t="shared" si="7"/>
        <v>0.14458309816123108</v>
      </c>
    </row>
    <row r="40" spans="5:9">
      <c r="E40" s="19">
        <v>180</v>
      </c>
      <c r="F40" s="9">
        <f t="shared" si="4"/>
        <v>134.18434201563136</v>
      </c>
      <c r="G40" s="10">
        <f t="shared" si="5"/>
        <v>5.3673736806252546</v>
      </c>
      <c r="H40" s="10">
        <f t="shared" si="6"/>
        <v>5.2651379914704872</v>
      </c>
      <c r="I40" s="20">
        <f t="shared" si="7"/>
        <v>0.1533535337321501</v>
      </c>
    </row>
    <row r="41" spans="5:9">
      <c r="E41" s="19">
        <v>200</v>
      </c>
      <c r="F41" s="9">
        <f t="shared" si="4"/>
        <v>141.44271570014146</v>
      </c>
      <c r="G41" s="10">
        <f t="shared" si="5"/>
        <v>5.6577086280056585</v>
      </c>
      <c r="H41" s="10">
        <f t="shared" si="6"/>
        <v>5.5499427493769797</v>
      </c>
      <c r="I41" s="20">
        <f t="shared" si="7"/>
        <v>0.1616488179430188</v>
      </c>
    </row>
    <row r="42" spans="5:9">
      <c r="E42" s="19">
        <v>220</v>
      </c>
      <c r="F42" s="9">
        <f t="shared" si="4"/>
        <v>148.34637173552358</v>
      </c>
      <c r="G42" s="10">
        <f t="shared" si="5"/>
        <v>5.9338548694209434</v>
      </c>
      <c r="H42" s="10">
        <f t="shared" si="6"/>
        <v>5.8208290623843544</v>
      </c>
      <c r="I42" s="20">
        <f t="shared" si="7"/>
        <v>0.16953871055488409</v>
      </c>
    </row>
    <row r="43" spans="5:9">
      <c r="E43" s="19">
        <v>240</v>
      </c>
      <c r="F43" s="9">
        <f t="shared" si="4"/>
        <v>154.94273196751519</v>
      </c>
      <c r="G43" s="10">
        <f t="shared" si="5"/>
        <v>6.1977092787006072</v>
      </c>
      <c r="H43" s="10">
        <f t="shared" si="6"/>
        <v>6.079657673392024</v>
      </c>
      <c r="I43" s="20">
        <f t="shared" si="7"/>
        <v>0.17707740796287449</v>
      </c>
    </row>
    <row r="44" spans="5:9">
      <c r="E44" s="19">
        <v>260</v>
      </c>
      <c r="F44" s="9">
        <f t="shared" si="4"/>
        <v>161.26950850058529</v>
      </c>
      <c r="G44" s="10">
        <f t="shared" si="5"/>
        <v>6.4507803400234112</v>
      </c>
      <c r="H44" s="10">
        <f t="shared" si="6"/>
        <v>6.327908333546775</v>
      </c>
      <c r="I44" s="20">
        <f t="shared" si="7"/>
        <v>0.18430800971495462</v>
      </c>
    </row>
    <row r="45" spans="5:9">
      <c r="E45" s="19">
        <v>280</v>
      </c>
      <c r="F45" s="9">
        <f t="shared" si="4"/>
        <v>167.35727816406271</v>
      </c>
      <c r="G45" s="10">
        <f t="shared" si="5"/>
        <v>6.6942911265625078</v>
      </c>
      <c r="H45" s="10">
        <f t="shared" si="6"/>
        <v>6.5667808193898889</v>
      </c>
      <c r="I45" s="20">
        <f t="shared" si="7"/>
        <v>0.19126546075892878</v>
      </c>
    </row>
    <row r="46" spans="5:9" ht="18" thickBot="1">
      <c r="E46" s="21">
        <v>300</v>
      </c>
      <c r="F46" s="22">
        <f t="shared" si="4"/>
        <v>173.23124064944685</v>
      </c>
      <c r="G46" s="23">
        <f t="shared" si="5"/>
        <v>6.9292496259778735</v>
      </c>
      <c r="H46" s="23">
        <f t="shared" si="6"/>
        <v>6.7972639188163901</v>
      </c>
      <c r="I46" s="24">
        <f t="shared" si="7"/>
        <v>0.19797856074222495</v>
      </c>
    </row>
  </sheetData>
  <mergeCells count="11">
    <mergeCell ref="E23:F23"/>
    <mergeCell ref="E24:F24"/>
    <mergeCell ref="E14:F14"/>
    <mergeCell ref="E15:F15"/>
    <mergeCell ref="E16:F16"/>
    <mergeCell ref="E19:F19"/>
    <mergeCell ref="E7:G7"/>
    <mergeCell ref="H7:J7"/>
    <mergeCell ref="E18:F18"/>
    <mergeCell ref="E17:F17"/>
    <mergeCell ref="E22:F22"/>
  </mergeCells>
  <phoneticPr fontId="1" type="noConversion"/>
  <pageMargins left="0.25" right="0.25" top="0.75" bottom="0.75" header="0.3" footer="0.3"/>
  <pageSetup paperSize="9" scale="71" orientation="landscape" r:id="rId1"/>
  <rowBreaks count="1" manualBreakCount="1">
    <brk id="2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74D2-7178-47A2-B298-776195EBE040}">
  <dimension ref="B1:N106"/>
  <sheetViews>
    <sheetView workbookViewId="0">
      <selection activeCell="Q12" sqref="Q12"/>
    </sheetView>
  </sheetViews>
  <sheetFormatPr defaultRowHeight="17.399999999999999"/>
  <cols>
    <col min="2" max="2" width="10.796875" bestFit="1" customWidth="1"/>
  </cols>
  <sheetData>
    <row r="1" spans="2:14" ht="18" thickBot="1"/>
    <row r="2" spans="2:14">
      <c r="B2" s="58" t="s">
        <v>43</v>
      </c>
      <c r="C2" s="109">
        <v>100</v>
      </c>
      <c r="D2" s="110"/>
      <c r="E2" s="110"/>
      <c r="F2" s="111"/>
      <c r="G2" s="109">
        <v>100</v>
      </c>
      <c r="H2" s="110"/>
      <c r="I2" s="110"/>
      <c r="J2" s="111"/>
      <c r="K2" s="109">
        <v>100</v>
      </c>
      <c r="L2" s="110"/>
      <c r="M2" s="110"/>
      <c r="N2" s="111"/>
    </row>
    <row r="3" spans="2:14">
      <c r="B3" s="59" t="s">
        <v>45</v>
      </c>
      <c r="C3" s="106">
        <v>200</v>
      </c>
      <c r="D3" s="107"/>
      <c r="E3" s="107"/>
      <c r="F3" s="108"/>
      <c r="G3" s="106">
        <v>100</v>
      </c>
      <c r="H3" s="107"/>
      <c r="I3" s="107"/>
      <c r="J3" s="108"/>
      <c r="K3" s="106">
        <v>50</v>
      </c>
      <c r="L3" s="107"/>
      <c r="M3" s="107"/>
      <c r="N3" s="108"/>
    </row>
    <row r="4" spans="2:14">
      <c r="B4" s="59" t="s">
        <v>93</v>
      </c>
      <c r="C4" s="106">
        <f>C3*C3/C2</f>
        <v>400</v>
      </c>
      <c r="D4" s="107"/>
      <c r="E4" s="107"/>
      <c r="F4" s="108"/>
      <c r="G4" s="106">
        <f>G3*G3/G2</f>
        <v>100</v>
      </c>
      <c r="H4" s="107"/>
      <c r="I4" s="107"/>
      <c r="J4" s="108"/>
      <c r="K4" s="106">
        <f>K3*K3/K2</f>
        <v>25</v>
      </c>
      <c r="L4" s="107"/>
      <c r="M4" s="107"/>
      <c r="N4" s="108"/>
    </row>
    <row r="5" spans="2:14" ht="18" thickBot="1">
      <c r="B5" s="60" t="s">
        <v>46</v>
      </c>
      <c r="C5" s="103">
        <v>25</v>
      </c>
      <c r="D5" s="104"/>
      <c r="E5" s="104"/>
      <c r="F5" s="105"/>
      <c r="G5" s="103">
        <v>25</v>
      </c>
      <c r="H5" s="104"/>
      <c r="I5" s="104"/>
      <c r="J5" s="105"/>
      <c r="K5" s="103">
        <v>25</v>
      </c>
      <c r="L5" s="104"/>
      <c r="M5" s="104"/>
      <c r="N5" s="105"/>
    </row>
    <row r="6" spans="2:14" ht="18" thickBot="1">
      <c r="B6" s="61" t="s">
        <v>44</v>
      </c>
      <c r="C6" s="72" t="s">
        <v>47</v>
      </c>
      <c r="D6" s="73" t="s">
        <v>48</v>
      </c>
      <c r="E6" s="73" t="s">
        <v>49</v>
      </c>
      <c r="F6" s="74" t="s">
        <v>94</v>
      </c>
      <c r="G6" s="47" t="s">
        <v>47</v>
      </c>
      <c r="H6" s="48" t="s">
        <v>48</v>
      </c>
      <c r="I6" s="48" t="s">
        <v>49</v>
      </c>
      <c r="J6" s="49" t="s">
        <v>94</v>
      </c>
      <c r="K6" s="47" t="s">
        <v>47</v>
      </c>
      <c r="L6" s="48" t="s">
        <v>48</v>
      </c>
      <c r="M6" s="48" t="s">
        <v>49</v>
      </c>
      <c r="N6" s="49" t="s">
        <v>94</v>
      </c>
    </row>
    <row r="7" spans="2:14">
      <c r="B7" s="62">
        <v>10</v>
      </c>
      <c r="C7" s="65">
        <f>-$C$3/(2*$C$5)*(1+$C$2/B7)</f>
        <v>-44</v>
      </c>
      <c r="D7" s="17">
        <f>$C$3/(2*$C$5)*(1-$C$2/B7)</f>
        <v>-36</v>
      </c>
      <c r="E7" s="53">
        <f t="shared" ref="E7:E18" si="0">C7-D7</f>
        <v>-8</v>
      </c>
      <c r="F7" s="54">
        <f>(1+ABS(D7/C7))/(1-ABS(D7/C7))</f>
        <v>10.000000000000004</v>
      </c>
      <c r="G7" s="70">
        <f>-$G$3/(2*$G$5)*(1+$G$2/$B7)</f>
        <v>-22</v>
      </c>
      <c r="H7" s="11">
        <f>$G$3/(2*$G$5)*(1-$G$2/$B7)</f>
        <v>-18</v>
      </c>
      <c r="I7" s="71">
        <f t="shared" ref="I7:I19" si="1">G7-H7</f>
        <v>-4</v>
      </c>
      <c r="J7" s="54">
        <f>(1+ABS(H7/G7))/(1-ABS(H7/G7))</f>
        <v>10.000000000000004</v>
      </c>
      <c r="K7" s="68">
        <f>-$K$3/(2*$K$5)*(1+$K$2/$B7)</f>
        <v>-11</v>
      </c>
      <c r="L7" s="11">
        <f>$K$3/(2*$K$5)*(1-$K$2/$B7)</f>
        <v>-9</v>
      </c>
      <c r="M7" s="69">
        <f t="shared" ref="M7:M19" si="2">K7-L7</f>
        <v>-2</v>
      </c>
      <c r="N7" s="54">
        <f>(1+ABS(L7/K7))/(1-ABS(L7/K7))</f>
        <v>10.000000000000004</v>
      </c>
    </row>
    <row r="8" spans="2:14">
      <c r="B8" s="82">
        <v>20</v>
      </c>
      <c r="C8" s="83">
        <f t="shared" ref="C8:C71" si="3">-$C$3/(2*$C$5)*(1+$C$2/B8)</f>
        <v>-24</v>
      </c>
      <c r="D8" s="84">
        <f t="shared" ref="D8:D19" si="4">$C$3/(2*$C$5)*(1-$C$2/B8)</f>
        <v>-16</v>
      </c>
      <c r="E8" s="85">
        <f t="shared" si="0"/>
        <v>-8</v>
      </c>
      <c r="F8" s="86">
        <f t="shared" ref="F8:F71" si="5">(1+ABS(D8/C8))/(1-ABS(D8/C8))</f>
        <v>4.9999999999999991</v>
      </c>
      <c r="G8" s="87">
        <f t="shared" ref="G8:G71" si="6">-$G$3/(2*$G$5)*(1+$G$2/$B8)</f>
        <v>-12</v>
      </c>
      <c r="H8" s="84">
        <f t="shared" ref="H8:H71" si="7">$G$3/(2*$G$5)*(1-$G$2/$B8)</f>
        <v>-8</v>
      </c>
      <c r="I8" s="88">
        <f t="shared" si="1"/>
        <v>-4</v>
      </c>
      <c r="J8" s="86">
        <f t="shared" ref="J8:J71" si="8">(1+ABS(H8/G8))/(1-ABS(H8/G8))</f>
        <v>4.9999999999999991</v>
      </c>
      <c r="K8" s="83">
        <f t="shared" ref="K8:K71" si="9">-$K$3/(2*$K$5)*(1+$K$2/$B8)</f>
        <v>-6</v>
      </c>
      <c r="L8" s="84">
        <f t="shared" ref="L8:L71" si="10">$K$3/(2*$K$5)*(1-$K$2/$B8)</f>
        <v>-4</v>
      </c>
      <c r="M8" s="86">
        <f t="shared" si="2"/>
        <v>-2</v>
      </c>
      <c r="N8" s="86">
        <f t="shared" ref="N8:N71" si="11">(1+ABS(L8/K8))/(1-ABS(L8/K8))</f>
        <v>4.9999999999999991</v>
      </c>
    </row>
    <row r="9" spans="2:14">
      <c r="B9" s="82">
        <v>30</v>
      </c>
      <c r="C9" s="83">
        <f t="shared" si="3"/>
        <v>-17.333333333333336</v>
      </c>
      <c r="D9" s="84">
        <f t="shared" si="4"/>
        <v>-9.3333333333333339</v>
      </c>
      <c r="E9" s="85">
        <f t="shared" si="0"/>
        <v>-8.0000000000000018</v>
      </c>
      <c r="F9" s="86">
        <f t="shared" si="5"/>
        <v>3.333333333333333</v>
      </c>
      <c r="G9" s="87">
        <f t="shared" si="6"/>
        <v>-8.6666666666666679</v>
      </c>
      <c r="H9" s="84">
        <f t="shared" si="7"/>
        <v>-4.666666666666667</v>
      </c>
      <c r="I9" s="88">
        <f t="shared" si="1"/>
        <v>-4.0000000000000009</v>
      </c>
      <c r="J9" s="86">
        <f t="shared" si="8"/>
        <v>3.333333333333333</v>
      </c>
      <c r="K9" s="83">
        <f t="shared" si="9"/>
        <v>-4.3333333333333339</v>
      </c>
      <c r="L9" s="84">
        <f t="shared" si="10"/>
        <v>-2.3333333333333335</v>
      </c>
      <c r="M9" s="86">
        <f t="shared" si="2"/>
        <v>-2.0000000000000004</v>
      </c>
      <c r="N9" s="86">
        <f t="shared" si="11"/>
        <v>3.333333333333333</v>
      </c>
    </row>
    <row r="10" spans="2:14">
      <c r="B10" s="82">
        <v>40</v>
      </c>
      <c r="C10" s="83">
        <f t="shared" si="3"/>
        <v>-14</v>
      </c>
      <c r="D10" s="84">
        <f t="shared" si="4"/>
        <v>-6</v>
      </c>
      <c r="E10" s="85">
        <f t="shared" si="0"/>
        <v>-8</v>
      </c>
      <c r="F10" s="86">
        <f t="shared" si="5"/>
        <v>2.5</v>
      </c>
      <c r="G10" s="87">
        <f t="shared" si="6"/>
        <v>-7</v>
      </c>
      <c r="H10" s="84">
        <f t="shared" si="7"/>
        <v>-3</v>
      </c>
      <c r="I10" s="88">
        <f t="shared" si="1"/>
        <v>-4</v>
      </c>
      <c r="J10" s="86">
        <f t="shared" si="8"/>
        <v>2.5</v>
      </c>
      <c r="K10" s="83">
        <f t="shared" si="9"/>
        <v>-3.5</v>
      </c>
      <c r="L10" s="84">
        <f t="shared" si="10"/>
        <v>-1.5</v>
      </c>
      <c r="M10" s="86">
        <f t="shared" si="2"/>
        <v>-2</v>
      </c>
      <c r="N10" s="86">
        <f>(1+ABS(L10/K10))/(1-ABS(L10/K10))</f>
        <v>2.5</v>
      </c>
    </row>
    <row r="11" spans="2:14">
      <c r="B11" s="82">
        <v>50</v>
      </c>
      <c r="C11" s="83">
        <f t="shared" si="3"/>
        <v>-12</v>
      </c>
      <c r="D11" s="84">
        <f t="shared" si="4"/>
        <v>-4</v>
      </c>
      <c r="E11" s="85">
        <f t="shared" si="0"/>
        <v>-8</v>
      </c>
      <c r="F11" s="86">
        <f t="shared" si="5"/>
        <v>1.9999999999999998</v>
      </c>
      <c r="G11" s="87">
        <f t="shared" si="6"/>
        <v>-6</v>
      </c>
      <c r="H11" s="84">
        <f t="shared" si="7"/>
        <v>-2</v>
      </c>
      <c r="I11" s="88">
        <f t="shared" si="1"/>
        <v>-4</v>
      </c>
      <c r="J11" s="86">
        <f t="shared" si="8"/>
        <v>1.9999999999999998</v>
      </c>
      <c r="K11" s="83">
        <f t="shared" si="9"/>
        <v>-3</v>
      </c>
      <c r="L11" s="84">
        <f t="shared" si="10"/>
        <v>-1</v>
      </c>
      <c r="M11" s="86">
        <f t="shared" si="2"/>
        <v>-2</v>
      </c>
      <c r="N11" s="86">
        <f t="shared" si="11"/>
        <v>1.9999999999999998</v>
      </c>
    </row>
    <row r="12" spans="2:14">
      <c r="B12" s="82">
        <v>60</v>
      </c>
      <c r="C12" s="83">
        <f t="shared" si="3"/>
        <v>-10.666666666666668</v>
      </c>
      <c r="D12" s="84">
        <f t="shared" si="4"/>
        <v>-2.666666666666667</v>
      </c>
      <c r="E12" s="85">
        <f t="shared" si="0"/>
        <v>-8</v>
      </c>
      <c r="F12" s="86">
        <f t="shared" si="5"/>
        <v>1.6666666666666667</v>
      </c>
      <c r="G12" s="87">
        <f t="shared" si="6"/>
        <v>-5.3333333333333339</v>
      </c>
      <c r="H12" s="84">
        <f t="shared" si="7"/>
        <v>-1.3333333333333335</v>
      </c>
      <c r="I12" s="88">
        <f t="shared" si="1"/>
        <v>-4</v>
      </c>
      <c r="J12" s="86">
        <f t="shared" si="8"/>
        <v>1.6666666666666667</v>
      </c>
      <c r="K12" s="83">
        <f t="shared" si="9"/>
        <v>-2.666666666666667</v>
      </c>
      <c r="L12" s="84">
        <f t="shared" si="10"/>
        <v>-0.66666666666666674</v>
      </c>
      <c r="M12" s="86">
        <f t="shared" si="2"/>
        <v>-2</v>
      </c>
      <c r="N12" s="86">
        <f t="shared" si="11"/>
        <v>1.6666666666666667</v>
      </c>
    </row>
    <row r="13" spans="2:14">
      <c r="B13" s="82">
        <v>70</v>
      </c>
      <c r="C13" s="83">
        <f t="shared" si="3"/>
        <v>-9.7142857142857153</v>
      </c>
      <c r="D13" s="84">
        <f t="shared" si="4"/>
        <v>-1.7142857142857144</v>
      </c>
      <c r="E13" s="85">
        <f t="shared" si="0"/>
        <v>-8</v>
      </c>
      <c r="F13" s="86">
        <f t="shared" si="5"/>
        <v>1.4285714285714286</v>
      </c>
      <c r="G13" s="87">
        <f t="shared" si="6"/>
        <v>-4.8571428571428577</v>
      </c>
      <c r="H13" s="84">
        <f t="shared" si="7"/>
        <v>-0.85714285714285721</v>
      </c>
      <c r="I13" s="88">
        <f t="shared" si="1"/>
        <v>-4</v>
      </c>
      <c r="J13" s="86">
        <f t="shared" si="8"/>
        <v>1.4285714285714286</v>
      </c>
      <c r="K13" s="83">
        <f t="shared" si="9"/>
        <v>-2.4285714285714288</v>
      </c>
      <c r="L13" s="84">
        <f t="shared" si="10"/>
        <v>-0.4285714285714286</v>
      </c>
      <c r="M13" s="86">
        <f t="shared" si="2"/>
        <v>-2</v>
      </c>
      <c r="N13" s="86">
        <f t="shared" si="11"/>
        <v>1.4285714285714286</v>
      </c>
    </row>
    <row r="14" spans="2:14">
      <c r="B14" s="82">
        <v>80</v>
      </c>
      <c r="C14" s="83">
        <f t="shared" si="3"/>
        <v>-9</v>
      </c>
      <c r="D14" s="84">
        <f t="shared" si="4"/>
        <v>-1</v>
      </c>
      <c r="E14" s="85">
        <f t="shared" si="0"/>
        <v>-8</v>
      </c>
      <c r="F14" s="86">
        <f t="shared" si="5"/>
        <v>1.2500000000000002</v>
      </c>
      <c r="G14" s="87">
        <f t="shared" si="6"/>
        <v>-4.5</v>
      </c>
      <c r="H14" s="84">
        <f t="shared" si="7"/>
        <v>-0.5</v>
      </c>
      <c r="I14" s="88">
        <f t="shared" si="1"/>
        <v>-4</v>
      </c>
      <c r="J14" s="86">
        <f t="shared" si="8"/>
        <v>1.2500000000000002</v>
      </c>
      <c r="K14" s="83">
        <f t="shared" si="9"/>
        <v>-2.25</v>
      </c>
      <c r="L14" s="84">
        <f t="shared" si="10"/>
        <v>-0.25</v>
      </c>
      <c r="M14" s="86">
        <f t="shared" si="2"/>
        <v>-2</v>
      </c>
      <c r="N14" s="86">
        <f t="shared" si="11"/>
        <v>1.2500000000000002</v>
      </c>
    </row>
    <row r="15" spans="2:14">
      <c r="B15" s="82">
        <v>90</v>
      </c>
      <c r="C15" s="83">
        <f t="shared" si="3"/>
        <v>-8.4444444444444446</v>
      </c>
      <c r="D15" s="84">
        <f t="shared" si="4"/>
        <v>-0.44444444444444464</v>
      </c>
      <c r="E15" s="85">
        <f t="shared" si="0"/>
        <v>-8</v>
      </c>
      <c r="F15" s="86">
        <f t="shared" si="5"/>
        <v>1.1111111111111112</v>
      </c>
      <c r="G15" s="87">
        <f t="shared" si="6"/>
        <v>-4.2222222222222223</v>
      </c>
      <c r="H15" s="84">
        <f t="shared" si="7"/>
        <v>-0.22222222222222232</v>
      </c>
      <c r="I15" s="88">
        <f t="shared" si="1"/>
        <v>-4</v>
      </c>
      <c r="J15" s="86">
        <f t="shared" si="8"/>
        <v>1.1111111111111112</v>
      </c>
      <c r="K15" s="83">
        <f t="shared" si="9"/>
        <v>-2.1111111111111112</v>
      </c>
      <c r="L15" s="84">
        <f t="shared" si="10"/>
        <v>-0.11111111111111116</v>
      </c>
      <c r="M15" s="86">
        <f t="shared" si="2"/>
        <v>-2</v>
      </c>
      <c r="N15" s="86">
        <f t="shared" si="11"/>
        <v>1.1111111111111112</v>
      </c>
    </row>
    <row r="16" spans="2:14">
      <c r="B16" s="75">
        <v>100</v>
      </c>
      <c r="C16" s="76">
        <f t="shared" si="3"/>
        <v>-8</v>
      </c>
      <c r="D16" s="77">
        <f t="shared" si="4"/>
        <v>0</v>
      </c>
      <c r="E16" s="78">
        <f t="shared" si="0"/>
        <v>-8</v>
      </c>
      <c r="F16" s="79">
        <f t="shared" si="5"/>
        <v>1</v>
      </c>
      <c r="G16" s="80">
        <f t="shared" si="6"/>
        <v>-4</v>
      </c>
      <c r="H16" s="77">
        <f t="shared" si="7"/>
        <v>0</v>
      </c>
      <c r="I16" s="81">
        <f t="shared" si="1"/>
        <v>-4</v>
      </c>
      <c r="J16" s="79">
        <f t="shared" si="8"/>
        <v>1</v>
      </c>
      <c r="K16" s="76">
        <f t="shared" si="9"/>
        <v>-2</v>
      </c>
      <c r="L16" s="77">
        <f t="shared" si="10"/>
        <v>0</v>
      </c>
      <c r="M16" s="79">
        <f t="shared" si="2"/>
        <v>-2</v>
      </c>
      <c r="N16" s="79">
        <f t="shared" si="11"/>
        <v>1</v>
      </c>
    </row>
    <row r="17" spans="2:14">
      <c r="B17" s="82">
        <v>110</v>
      </c>
      <c r="C17" s="83">
        <f t="shared" si="3"/>
        <v>-7.6363636363636367</v>
      </c>
      <c r="D17" s="84">
        <f t="shared" si="4"/>
        <v>0.36363636363636376</v>
      </c>
      <c r="E17" s="85">
        <f t="shared" si="0"/>
        <v>-8</v>
      </c>
      <c r="F17" s="86">
        <f t="shared" si="5"/>
        <v>1.1000000000000001</v>
      </c>
      <c r="G17" s="87">
        <f t="shared" si="6"/>
        <v>-3.8181818181818183</v>
      </c>
      <c r="H17" s="84">
        <f t="shared" si="7"/>
        <v>0.18181818181818188</v>
      </c>
      <c r="I17" s="88">
        <f t="shared" si="1"/>
        <v>-4</v>
      </c>
      <c r="J17" s="86">
        <f t="shared" si="8"/>
        <v>1.1000000000000001</v>
      </c>
      <c r="K17" s="83">
        <f t="shared" si="9"/>
        <v>-1.9090909090909092</v>
      </c>
      <c r="L17" s="84">
        <f t="shared" si="10"/>
        <v>9.0909090909090939E-2</v>
      </c>
      <c r="M17" s="86">
        <f t="shared" si="2"/>
        <v>-2</v>
      </c>
      <c r="N17" s="86">
        <f t="shared" si="11"/>
        <v>1.1000000000000001</v>
      </c>
    </row>
    <row r="18" spans="2:14">
      <c r="B18" s="82">
        <v>120</v>
      </c>
      <c r="C18" s="83">
        <f t="shared" si="3"/>
        <v>-7.3333333333333339</v>
      </c>
      <c r="D18" s="84">
        <f t="shared" si="4"/>
        <v>0.66666666666666652</v>
      </c>
      <c r="E18" s="85">
        <f t="shared" si="0"/>
        <v>-8</v>
      </c>
      <c r="F18" s="86">
        <f t="shared" si="5"/>
        <v>1.1999999999999997</v>
      </c>
      <c r="G18" s="87">
        <f t="shared" si="6"/>
        <v>-3.666666666666667</v>
      </c>
      <c r="H18" s="84">
        <f t="shared" si="7"/>
        <v>0.33333333333333326</v>
      </c>
      <c r="I18" s="88">
        <f t="shared" si="1"/>
        <v>-4</v>
      </c>
      <c r="J18" s="86">
        <f t="shared" si="8"/>
        <v>1.1999999999999997</v>
      </c>
      <c r="K18" s="83">
        <f t="shared" si="9"/>
        <v>-1.8333333333333335</v>
      </c>
      <c r="L18" s="84">
        <f t="shared" si="10"/>
        <v>0.16666666666666663</v>
      </c>
      <c r="M18" s="86">
        <f t="shared" si="2"/>
        <v>-2</v>
      </c>
      <c r="N18" s="86">
        <f t="shared" si="11"/>
        <v>1.1999999999999997</v>
      </c>
    </row>
    <row r="19" spans="2:14">
      <c r="B19" s="82">
        <v>130</v>
      </c>
      <c r="C19" s="83">
        <f t="shared" si="3"/>
        <v>-7.0769230769230766</v>
      </c>
      <c r="D19" s="84">
        <f t="shared" si="4"/>
        <v>0.92307692307692291</v>
      </c>
      <c r="E19" s="85">
        <f t="shared" ref="E19" si="12">C19-D19</f>
        <v>-8</v>
      </c>
      <c r="F19" s="86">
        <f t="shared" si="5"/>
        <v>1.2999999999999998</v>
      </c>
      <c r="G19" s="87">
        <f t="shared" si="6"/>
        <v>-3.5384615384615383</v>
      </c>
      <c r="H19" s="84">
        <f t="shared" si="7"/>
        <v>0.46153846153846145</v>
      </c>
      <c r="I19" s="88">
        <f t="shared" si="1"/>
        <v>-4</v>
      </c>
      <c r="J19" s="86">
        <f t="shared" si="8"/>
        <v>1.2999999999999998</v>
      </c>
      <c r="K19" s="83">
        <f t="shared" si="9"/>
        <v>-1.7692307692307692</v>
      </c>
      <c r="L19" s="84">
        <f t="shared" si="10"/>
        <v>0.23076923076923073</v>
      </c>
      <c r="M19" s="86">
        <f t="shared" si="2"/>
        <v>-2</v>
      </c>
      <c r="N19" s="86">
        <f t="shared" si="11"/>
        <v>1.2999999999999998</v>
      </c>
    </row>
    <row r="20" spans="2:14">
      <c r="B20" s="82">
        <v>140</v>
      </c>
      <c r="C20" s="83">
        <f t="shared" si="3"/>
        <v>-6.8571428571428577</v>
      </c>
      <c r="D20" s="84">
        <f t="shared" ref="D20:D32" si="13">$C$3/(2*$C$5)*(1-$C$2/B20)</f>
        <v>1.1428571428571428</v>
      </c>
      <c r="E20" s="85">
        <f t="shared" ref="E20:E32" si="14">C20-D20</f>
        <v>-8</v>
      </c>
      <c r="F20" s="86">
        <f t="shared" si="5"/>
        <v>1.4000000000000001</v>
      </c>
      <c r="G20" s="87">
        <f t="shared" si="6"/>
        <v>-3.4285714285714288</v>
      </c>
      <c r="H20" s="84">
        <f t="shared" si="7"/>
        <v>0.5714285714285714</v>
      </c>
      <c r="I20" s="88">
        <f t="shared" ref="I20:I32" si="15">G20-H20</f>
        <v>-4</v>
      </c>
      <c r="J20" s="86">
        <f t="shared" si="8"/>
        <v>1.4000000000000001</v>
      </c>
      <c r="K20" s="83">
        <f t="shared" si="9"/>
        <v>-1.7142857142857144</v>
      </c>
      <c r="L20" s="84">
        <f t="shared" si="10"/>
        <v>0.2857142857142857</v>
      </c>
      <c r="M20" s="86">
        <f t="shared" ref="M20:M32" si="16">K20-L20</f>
        <v>-2</v>
      </c>
      <c r="N20" s="86">
        <f t="shared" si="11"/>
        <v>1.4000000000000001</v>
      </c>
    </row>
    <row r="21" spans="2:14">
      <c r="B21" s="82">
        <v>150</v>
      </c>
      <c r="C21" s="83">
        <f t="shared" si="3"/>
        <v>-6.6666666666666661</v>
      </c>
      <c r="D21" s="84">
        <f t="shared" si="13"/>
        <v>1.3333333333333335</v>
      </c>
      <c r="E21" s="85">
        <f t="shared" si="14"/>
        <v>-8</v>
      </c>
      <c r="F21" s="86">
        <f t="shared" si="5"/>
        <v>1.5</v>
      </c>
      <c r="G21" s="87">
        <f t="shared" si="6"/>
        <v>-3.333333333333333</v>
      </c>
      <c r="H21" s="84">
        <f t="shared" si="7"/>
        <v>0.66666666666666674</v>
      </c>
      <c r="I21" s="88">
        <f t="shared" si="15"/>
        <v>-4</v>
      </c>
      <c r="J21" s="86">
        <f t="shared" si="8"/>
        <v>1.5</v>
      </c>
      <c r="K21" s="83">
        <f t="shared" si="9"/>
        <v>-1.6666666666666665</v>
      </c>
      <c r="L21" s="84">
        <f t="shared" si="10"/>
        <v>0.33333333333333337</v>
      </c>
      <c r="M21" s="86">
        <f t="shared" si="16"/>
        <v>-2</v>
      </c>
      <c r="N21" s="86">
        <f t="shared" si="11"/>
        <v>1.5</v>
      </c>
    </row>
    <row r="22" spans="2:14">
      <c r="B22" s="82">
        <v>160</v>
      </c>
      <c r="C22" s="83">
        <f t="shared" si="3"/>
        <v>-6.5</v>
      </c>
      <c r="D22" s="84">
        <f t="shared" si="13"/>
        <v>1.5</v>
      </c>
      <c r="E22" s="85">
        <f t="shared" si="14"/>
        <v>-8</v>
      </c>
      <c r="F22" s="86">
        <f t="shared" si="5"/>
        <v>1.6000000000000003</v>
      </c>
      <c r="G22" s="87">
        <f t="shared" si="6"/>
        <v>-3.25</v>
      </c>
      <c r="H22" s="84">
        <f t="shared" si="7"/>
        <v>0.75</v>
      </c>
      <c r="I22" s="88">
        <f t="shared" si="15"/>
        <v>-4</v>
      </c>
      <c r="J22" s="86">
        <f t="shared" si="8"/>
        <v>1.6000000000000003</v>
      </c>
      <c r="K22" s="83">
        <f t="shared" si="9"/>
        <v>-1.625</v>
      </c>
      <c r="L22" s="84">
        <f t="shared" si="10"/>
        <v>0.375</v>
      </c>
      <c r="M22" s="86">
        <f t="shared" si="16"/>
        <v>-2</v>
      </c>
      <c r="N22" s="86">
        <f t="shared" si="11"/>
        <v>1.6000000000000003</v>
      </c>
    </row>
    <row r="23" spans="2:14">
      <c r="B23" s="82">
        <v>170</v>
      </c>
      <c r="C23" s="83">
        <f t="shared" si="3"/>
        <v>-6.3529411764705888</v>
      </c>
      <c r="D23" s="84">
        <f t="shared" si="13"/>
        <v>1.6470588235294117</v>
      </c>
      <c r="E23" s="85">
        <f t="shared" si="14"/>
        <v>-8</v>
      </c>
      <c r="F23" s="86">
        <f t="shared" si="5"/>
        <v>1.7000000000000002</v>
      </c>
      <c r="G23" s="87">
        <f t="shared" si="6"/>
        <v>-3.1764705882352944</v>
      </c>
      <c r="H23" s="84">
        <f t="shared" si="7"/>
        <v>0.82352941176470584</v>
      </c>
      <c r="I23" s="88">
        <f t="shared" si="15"/>
        <v>-4</v>
      </c>
      <c r="J23" s="86">
        <f t="shared" si="8"/>
        <v>1.7000000000000002</v>
      </c>
      <c r="K23" s="83">
        <f t="shared" si="9"/>
        <v>-1.5882352941176472</v>
      </c>
      <c r="L23" s="84">
        <f t="shared" si="10"/>
        <v>0.41176470588235292</v>
      </c>
      <c r="M23" s="86">
        <f t="shared" si="16"/>
        <v>-2</v>
      </c>
      <c r="N23" s="86">
        <f t="shared" si="11"/>
        <v>1.7000000000000002</v>
      </c>
    </row>
    <row r="24" spans="2:14">
      <c r="B24" s="82">
        <v>180</v>
      </c>
      <c r="C24" s="83">
        <f t="shared" si="3"/>
        <v>-6.2222222222222223</v>
      </c>
      <c r="D24" s="84">
        <f t="shared" si="13"/>
        <v>1.7777777777777777</v>
      </c>
      <c r="E24" s="85">
        <f t="shared" si="14"/>
        <v>-8</v>
      </c>
      <c r="F24" s="86">
        <f t="shared" si="5"/>
        <v>1.7999999999999998</v>
      </c>
      <c r="G24" s="87">
        <f t="shared" si="6"/>
        <v>-3.1111111111111112</v>
      </c>
      <c r="H24" s="84">
        <f t="shared" si="7"/>
        <v>0.88888888888888884</v>
      </c>
      <c r="I24" s="88">
        <f t="shared" si="15"/>
        <v>-4</v>
      </c>
      <c r="J24" s="86">
        <f t="shared" si="8"/>
        <v>1.7999999999999998</v>
      </c>
      <c r="K24" s="83">
        <f t="shared" si="9"/>
        <v>-1.5555555555555556</v>
      </c>
      <c r="L24" s="84">
        <f t="shared" si="10"/>
        <v>0.44444444444444442</v>
      </c>
      <c r="M24" s="86">
        <f t="shared" si="16"/>
        <v>-2</v>
      </c>
      <c r="N24" s="86">
        <f t="shared" si="11"/>
        <v>1.7999999999999998</v>
      </c>
    </row>
    <row r="25" spans="2:14">
      <c r="B25" s="82">
        <v>190</v>
      </c>
      <c r="C25" s="83">
        <f t="shared" si="3"/>
        <v>-6.1052631578947363</v>
      </c>
      <c r="D25" s="84">
        <f t="shared" si="13"/>
        <v>1.8947368421052633</v>
      </c>
      <c r="E25" s="85">
        <f t="shared" si="14"/>
        <v>-8</v>
      </c>
      <c r="F25" s="86">
        <f t="shared" si="5"/>
        <v>1.9000000000000001</v>
      </c>
      <c r="G25" s="87">
        <f t="shared" si="6"/>
        <v>-3.0526315789473681</v>
      </c>
      <c r="H25" s="84">
        <f t="shared" si="7"/>
        <v>0.94736842105263164</v>
      </c>
      <c r="I25" s="88">
        <f t="shared" si="15"/>
        <v>-4</v>
      </c>
      <c r="J25" s="86">
        <f t="shared" si="8"/>
        <v>1.9000000000000001</v>
      </c>
      <c r="K25" s="83">
        <f t="shared" si="9"/>
        <v>-1.5263157894736841</v>
      </c>
      <c r="L25" s="84">
        <f t="shared" si="10"/>
        <v>0.47368421052631582</v>
      </c>
      <c r="M25" s="86">
        <f t="shared" si="16"/>
        <v>-2</v>
      </c>
      <c r="N25" s="86">
        <f t="shared" si="11"/>
        <v>1.9000000000000001</v>
      </c>
    </row>
    <row r="26" spans="2:14">
      <c r="B26" s="82">
        <v>200</v>
      </c>
      <c r="C26" s="83">
        <f t="shared" si="3"/>
        <v>-6</v>
      </c>
      <c r="D26" s="84">
        <f t="shared" si="13"/>
        <v>2</v>
      </c>
      <c r="E26" s="85">
        <f t="shared" si="14"/>
        <v>-8</v>
      </c>
      <c r="F26" s="86">
        <f t="shared" si="5"/>
        <v>1.9999999999999998</v>
      </c>
      <c r="G26" s="87">
        <f t="shared" si="6"/>
        <v>-3</v>
      </c>
      <c r="H26" s="84">
        <f t="shared" si="7"/>
        <v>1</v>
      </c>
      <c r="I26" s="88">
        <f t="shared" si="15"/>
        <v>-4</v>
      </c>
      <c r="J26" s="86">
        <f t="shared" si="8"/>
        <v>1.9999999999999998</v>
      </c>
      <c r="K26" s="83">
        <f t="shared" si="9"/>
        <v>-1.5</v>
      </c>
      <c r="L26" s="84">
        <f t="shared" si="10"/>
        <v>0.5</v>
      </c>
      <c r="M26" s="86">
        <f t="shared" si="16"/>
        <v>-2</v>
      </c>
      <c r="N26" s="86">
        <f t="shared" si="11"/>
        <v>1.9999999999999998</v>
      </c>
    </row>
    <row r="27" spans="2:14">
      <c r="B27" s="82">
        <v>210</v>
      </c>
      <c r="C27" s="83">
        <f t="shared" si="3"/>
        <v>-5.9047619047619051</v>
      </c>
      <c r="D27" s="84">
        <f t="shared" si="13"/>
        <v>2.0952380952380953</v>
      </c>
      <c r="E27" s="85">
        <f t="shared" si="14"/>
        <v>-8</v>
      </c>
      <c r="F27" s="86">
        <f t="shared" si="5"/>
        <v>2.1</v>
      </c>
      <c r="G27" s="87">
        <f t="shared" si="6"/>
        <v>-2.9523809523809526</v>
      </c>
      <c r="H27" s="84">
        <f t="shared" si="7"/>
        <v>1.0476190476190477</v>
      </c>
      <c r="I27" s="88">
        <f t="shared" si="15"/>
        <v>-4</v>
      </c>
      <c r="J27" s="86">
        <f t="shared" si="8"/>
        <v>2.1</v>
      </c>
      <c r="K27" s="83">
        <f t="shared" si="9"/>
        <v>-1.4761904761904763</v>
      </c>
      <c r="L27" s="84">
        <f t="shared" si="10"/>
        <v>0.52380952380952384</v>
      </c>
      <c r="M27" s="86">
        <f t="shared" si="16"/>
        <v>-2</v>
      </c>
      <c r="N27" s="86">
        <f t="shared" si="11"/>
        <v>2.1</v>
      </c>
    </row>
    <row r="28" spans="2:14">
      <c r="B28" s="82">
        <v>220</v>
      </c>
      <c r="C28" s="83">
        <f t="shared" si="3"/>
        <v>-5.8181818181818183</v>
      </c>
      <c r="D28" s="84">
        <f t="shared" si="13"/>
        <v>2.1818181818181817</v>
      </c>
      <c r="E28" s="85">
        <f t="shared" si="14"/>
        <v>-8</v>
      </c>
      <c r="F28" s="86">
        <f t="shared" si="5"/>
        <v>2.2000000000000002</v>
      </c>
      <c r="G28" s="87">
        <f t="shared" si="6"/>
        <v>-2.9090909090909092</v>
      </c>
      <c r="H28" s="84">
        <f t="shared" si="7"/>
        <v>1.0909090909090908</v>
      </c>
      <c r="I28" s="88">
        <f t="shared" si="15"/>
        <v>-4</v>
      </c>
      <c r="J28" s="86">
        <f t="shared" si="8"/>
        <v>2.2000000000000002</v>
      </c>
      <c r="K28" s="83">
        <f t="shared" si="9"/>
        <v>-1.4545454545454546</v>
      </c>
      <c r="L28" s="84">
        <f t="shared" si="10"/>
        <v>0.54545454545454541</v>
      </c>
      <c r="M28" s="86">
        <f t="shared" si="16"/>
        <v>-2</v>
      </c>
      <c r="N28" s="86">
        <f t="shared" si="11"/>
        <v>2.2000000000000002</v>
      </c>
    </row>
    <row r="29" spans="2:14">
      <c r="B29" s="82">
        <v>230</v>
      </c>
      <c r="C29" s="83">
        <f t="shared" si="3"/>
        <v>-5.7391304347826084</v>
      </c>
      <c r="D29" s="84">
        <f t="shared" si="13"/>
        <v>2.2608695652173916</v>
      </c>
      <c r="E29" s="85">
        <f t="shared" si="14"/>
        <v>-8</v>
      </c>
      <c r="F29" s="86">
        <f t="shared" si="5"/>
        <v>2.3000000000000007</v>
      </c>
      <c r="G29" s="87">
        <f t="shared" si="6"/>
        <v>-2.8695652173913042</v>
      </c>
      <c r="H29" s="84">
        <f t="shared" si="7"/>
        <v>1.1304347826086958</v>
      </c>
      <c r="I29" s="88">
        <f t="shared" si="15"/>
        <v>-4</v>
      </c>
      <c r="J29" s="86">
        <f t="shared" si="8"/>
        <v>2.3000000000000007</v>
      </c>
      <c r="K29" s="83">
        <f t="shared" si="9"/>
        <v>-1.4347826086956521</v>
      </c>
      <c r="L29" s="84">
        <f t="shared" si="10"/>
        <v>0.56521739130434789</v>
      </c>
      <c r="M29" s="86">
        <f t="shared" si="16"/>
        <v>-2</v>
      </c>
      <c r="N29" s="86">
        <f t="shared" si="11"/>
        <v>2.3000000000000007</v>
      </c>
    </row>
    <row r="30" spans="2:14">
      <c r="B30" s="82">
        <v>240</v>
      </c>
      <c r="C30" s="83">
        <f t="shared" si="3"/>
        <v>-5.666666666666667</v>
      </c>
      <c r="D30" s="84">
        <f t="shared" si="13"/>
        <v>2.333333333333333</v>
      </c>
      <c r="E30" s="85">
        <f t="shared" si="14"/>
        <v>-8</v>
      </c>
      <c r="F30" s="86">
        <f t="shared" si="5"/>
        <v>2.3999999999999995</v>
      </c>
      <c r="G30" s="87">
        <f t="shared" si="6"/>
        <v>-2.8333333333333335</v>
      </c>
      <c r="H30" s="84">
        <f t="shared" si="7"/>
        <v>1.1666666666666665</v>
      </c>
      <c r="I30" s="88">
        <f t="shared" si="15"/>
        <v>-4</v>
      </c>
      <c r="J30" s="86">
        <f t="shared" si="8"/>
        <v>2.3999999999999995</v>
      </c>
      <c r="K30" s="83">
        <f t="shared" si="9"/>
        <v>-1.4166666666666667</v>
      </c>
      <c r="L30" s="84">
        <f t="shared" si="10"/>
        <v>0.58333333333333326</v>
      </c>
      <c r="M30" s="86">
        <f t="shared" si="16"/>
        <v>-2</v>
      </c>
      <c r="N30" s="86">
        <f t="shared" si="11"/>
        <v>2.3999999999999995</v>
      </c>
    </row>
    <row r="31" spans="2:14">
      <c r="B31" s="82">
        <v>250</v>
      </c>
      <c r="C31" s="83">
        <f t="shared" si="3"/>
        <v>-5.6</v>
      </c>
      <c r="D31" s="84">
        <f t="shared" si="13"/>
        <v>2.4</v>
      </c>
      <c r="E31" s="85">
        <f t="shared" si="14"/>
        <v>-8</v>
      </c>
      <c r="F31" s="86">
        <f t="shared" si="5"/>
        <v>2.5</v>
      </c>
      <c r="G31" s="87">
        <f t="shared" si="6"/>
        <v>-2.8</v>
      </c>
      <c r="H31" s="84">
        <f t="shared" si="7"/>
        <v>1.2</v>
      </c>
      <c r="I31" s="88">
        <f t="shared" si="15"/>
        <v>-4</v>
      </c>
      <c r="J31" s="86">
        <f t="shared" si="8"/>
        <v>2.5</v>
      </c>
      <c r="K31" s="83">
        <f t="shared" si="9"/>
        <v>-1.4</v>
      </c>
      <c r="L31" s="84">
        <f t="shared" si="10"/>
        <v>0.6</v>
      </c>
      <c r="M31" s="86">
        <f t="shared" si="16"/>
        <v>-2</v>
      </c>
      <c r="N31" s="86">
        <f t="shared" si="11"/>
        <v>2.5</v>
      </c>
    </row>
    <row r="32" spans="2:14">
      <c r="B32" s="82">
        <v>260</v>
      </c>
      <c r="C32" s="83">
        <f t="shared" si="3"/>
        <v>-5.5384615384615383</v>
      </c>
      <c r="D32" s="84">
        <f t="shared" si="13"/>
        <v>2.4615384615384617</v>
      </c>
      <c r="E32" s="85">
        <f t="shared" si="14"/>
        <v>-8</v>
      </c>
      <c r="F32" s="86">
        <f t="shared" si="5"/>
        <v>2.5999999999999996</v>
      </c>
      <c r="G32" s="87">
        <f t="shared" si="6"/>
        <v>-2.7692307692307692</v>
      </c>
      <c r="H32" s="84">
        <f t="shared" si="7"/>
        <v>1.2307692307692308</v>
      </c>
      <c r="I32" s="88">
        <f t="shared" si="15"/>
        <v>-4</v>
      </c>
      <c r="J32" s="86">
        <f t="shared" si="8"/>
        <v>2.5999999999999996</v>
      </c>
      <c r="K32" s="83">
        <f t="shared" si="9"/>
        <v>-1.3846153846153846</v>
      </c>
      <c r="L32" s="84">
        <f t="shared" si="10"/>
        <v>0.61538461538461542</v>
      </c>
      <c r="M32" s="86">
        <f t="shared" si="16"/>
        <v>-2</v>
      </c>
      <c r="N32" s="86">
        <f t="shared" si="11"/>
        <v>2.5999999999999996</v>
      </c>
    </row>
    <row r="33" spans="2:14">
      <c r="B33" s="82">
        <v>270</v>
      </c>
      <c r="C33" s="83">
        <f t="shared" si="3"/>
        <v>-5.481481481481481</v>
      </c>
      <c r="D33" s="84">
        <f t="shared" ref="D33:D96" si="17">$C$3/(2*$C$5)*(1-$C$2/B33)</f>
        <v>2.5185185185185186</v>
      </c>
      <c r="E33" s="85">
        <f t="shared" ref="E33:E96" si="18">C33-D33</f>
        <v>-8</v>
      </c>
      <c r="F33" s="86">
        <f t="shared" si="5"/>
        <v>2.7000000000000006</v>
      </c>
      <c r="G33" s="87">
        <f t="shared" si="6"/>
        <v>-2.7407407407407405</v>
      </c>
      <c r="H33" s="84">
        <f t="shared" si="7"/>
        <v>1.2592592592592593</v>
      </c>
      <c r="I33" s="88">
        <f t="shared" ref="I33:I96" si="19">G33-H33</f>
        <v>-4</v>
      </c>
      <c r="J33" s="86">
        <f t="shared" si="8"/>
        <v>2.7000000000000006</v>
      </c>
      <c r="K33" s="83">
        <f t="shared" si="9"/>
        <v>-1.3703703703703702</v>
      </c>
      <c r="L33" s="84">
        <f t="shared" si="10"/>
        <v>0.62962962962962965</v>
      </c>
      <c r="M33" s="86">
        <f t="shared" ref="M33:M96" si="20">K33-L33</f>
        <v>-2</v>
      </c>
      <c r="N33" s="86">
        <f t="shared" si="11"/>
        <v>2.7000000000000006</v>
      </c>
    </row>
    <row r="34" spans="2:14">
      <c r="B34" s="82">
        <v>280</v>
      </c>
      <c r="C34" s="83">
        <f t="shared" si="3"/>
        <v>-5.4285714285714288</v>
      </c>
      <c r="D34" s="84">
        <f t="shared" si="17"/>
        <v>2.5714285714285712</v>
      </c>
      <c r="E34" s="85">
        <f t="shared" si="18"/>
        <v>-8</v>
      </c>
      <c r="F34" s="86">
        <f t="shared" si="5"/>
        <v>2.7999999999999994</v>
      </c>
      <c r="G34" s="87">
        <f t="shared" si="6"/>
        <v>-2.7142857142857144</v>
      </c>
      <c r="H34" s="84">
        <f t="shared" si="7"/>
        <v>1.2857142857142856</v>
      </c>
      <c r="I34" s="88">
        <f t="shared" si="19"/>
        <v>-4</v>
      </c>
      <c r="J34" s="86">
        <f t="shared" si="8"/>
        <v>2.7999999999999994</v>
      </c>
      <c r="K34" s="83">
        <f t="shared" si="9"/>
        <v>-1.3571428571428572</v>
      </c>
      <c r="L34" s="84">
        <f t="shared" si="10"/>
        <v>0.64285714285714279</v>
      </c>
      <c r="M34" s="86">
        <f t="shared" si="20"/>
        <v>-2</v>
      </c>
      <c r="N34" s="86">
        <f t="shared" si="11"/>
        <v>2.7999999999999994</v>
      </c>
    </row>
    <row r="35" spans="2:14">
      <c r="B35" s="82">
        <v>290</v>
      </c>
      <c r="C35" s="83">
        <f t="shared" si="3"/>
        <v>-5.3793103448275863</v>
      </c>
      <c r="D35" s="84">
        <f t="shared" si="17"/>
        <v>2.6206896551724137</v>
      </c>
      <c r="E35" s="85">
        <f t="shared" si="18"/>
        <v>-8</v>
      </c>
      <c r="F35" s="86">
        <f t="shared" si="5"/>
        <v>2.9000000000000004</v>
      </c>
      <c r="G35" s="87">
        <f t="shared" si="6"/>
        <v>-2.6896551724137931</v>
      </c>
      <c r="H35" s="84">
        <f t="shared" si="7"/>
        <v>1.3103448275862069</v>
      </c>
      <c r="I35" s="88">
        <f t="shared" si="19"/>
        <v>-4</v>
      </c>
      <c r="J35" s="86">
        <f t="shared" si="8"/>
        <v>2.9000000000000004</v>
      </c>
      <c r="K35" s="83">
        <f t="shared" si="9"/>
        <v>-1.3448275862068966</v>
      </c>
      <c r="L35" s="84">
        <f t="shared" si="10"/>
        <v>0.65517241379310343</v>
      </c>
      <c r="M35" s="86">
        <f t="shared" si="20"/>
        <v>-2</v>
      </c>
      <c r="N35" s="86">
        <f t="shared" si="11"/>
        <v>2.9000000000000004</v>
      </c>
    </row>
    <row r="36" spans="2:14">
      <c r="B36" s="82">
        <v>300</v>
      </c>
      <c r="C36" s="83">
        <f t="shared" si="3"/>
        <v>-5.333333333333333</v>
      </c>
      <c r="D36" s="84">
        <f t="shared" si="17"/>
        <v>2.666666666666667</v>
      </c>
      <c r="E36" s="85">
        <f t="shared" si="18"/>
        <v>-8</v>
      </c>
      <c r="F36" s="86">
        <f t="shared" si="5"/>
        <v>3.0000000000000009</v>
      </c>
      <c r="G36" s="87">
        <f t="shared" si="6"/>
        <v>-2.6666666666666665</v>
      </c>
      <c r="H36" s="84">
        <f t="shared" si="7"/>
        <v>1.3333333333333335</v>
      </c>
      <c r="I36" s="88">
        <f t="shared" si="19"/>
        <v>-4</v>
      </c>
      <c r="J36" s="86">
        <f t="shared" si="8"/>
        <v>3.0000000000000009</v>
      </c>
      <c r="K36" s="83">
        <f t="shared" si="9"/>
        <v>-1.3333333333333333</v>
      </c>
      <c r="L36" s="84">
        <f t="shared" si="10"/>
        <v>0.66666666666666674</v>
      </c>
      <c r="M36" s="86">
        <f t="shared" si="20"/>
        <v>-2</v>
      </c>
      <c r="N36" s="86">
        <f t="shared" si="11"/>
        <v>3.0000000000000009</v>
      </c>
    </row>
    <row r="37" spans="2:14">
      <c r="B37" s="82">
        <v>310</v>
      </c>
      <c r="C37" s="83">
        <f t="shared" si="3"/>
        <v>-5.290322580645161</v>
      </c>
      <c r="D37" s="84">
        <f t="shared" si="17"/>
        <v>2.709677419354839</v>
      </c>
      <c r="E37" s="85">
        <f t="shared" si="18"/>
        <v>-8</v>
      </c>
      <c r="F37" s="86">
        <f t="shared" si="5"/>
        <v>3.100000000000001</v>
      </c>
      <c r="G37" s="87">
        <f t="shared" si="6"/>
        <v>-2.6451612903225805</v>
      </c>
      <c r="H37" s="84">
        <f t="shared" si="7"/>
        <v>1.3548387096774195</v>
      </c>
      <c r="I37" s="88">
        <f t="shared" si="19"/>
        <v>-4</v>
      </c>
      <c r="J37" s="86">
        <f t="shared" si="8"/>
        <v>3.100000000000001</v>
      </c>
      <c r="K37" s="83">
        <f t="shared" si="9"/>
        <v>-1.3225806451612903</v>
      </c>
      <c r="L37" s="84">
        <f t="shared" si="10"/>
        <v>0.67741935483870974</v>
      </c>
      <c r="M37" s="86">
        <f t="shared" si="20"/>
        <v>-2</v>
      </c>
      <c r="N37" s="86">
        <f t="shared" si="11"/>
        <v>3.100000000000001</v>
      </c>
    </row>
    <row r="38" spans="2:14">
      <c r="B38" s="82">
        <v>320</v>
      </c>
      <c r="C38" s="83">
        <f t="shared" si="3"/>
        <v>-5.25</v>
      </c>
      <c r="D38" s="84">
        <f t="shared" si="17"/>
        <v>2.75</v>
      </c>
      <c r="E38" s="85">
        <f t="shared" si="18"/>
        <v>-8</v>
      </c>
      <c r="F38" s="86">
        <f t="shared" si="5"/>
        <v>3.2</v>
      </c>
      <c r="G38" s="87">
        <f t="shared" si="6"/>
        <v>-2.625</v>
      </c>
      <c r="H38" s="84">
        <f t="shared" si="7"/>
        <v>1.375</v>
      </c>
      <c r="I38" s="88">
        <f t="shared" si="19"/>
        <v>-4</v>
      </c>
      <c r="J38" s="86">
        <f t="shared" si="8"/>
        <v>3.2</v>
      </c>
      <c r="K38" s="83">
        <f t="shared" si="9"/>
        <v>-1.3125</v>
      </c>
      <c r="L38" s="84">
        <f t="shared" si="10"/>
        <v>0.6875</v>
      </c>
      <c r="M38" s="86">
        <f t="shared" si="20"/>
        <v>-2</v>
      </c>
      <c r="N38" s="86">
        <f t="shared" si="11"/>
        <v>3.2</v>
      </c>
    </row>
    <row r="39" spans="2:14">
      <c r="B39" s="82">
        <v>330</v>
      </c>
      <c r="C39" s="83">
        <f t="shared" si="3"/>
        <v>-5.2121212121212119</v>
      </c>
      <c r="D39" s="84">
        <f t="shared" si="17"/>
        <v>2.7878787878787881</v>
      </c>
      <c r="E39" s="85">
        <f t="shared" si="18"/>
        <v>-8</v>
      </c>
      <c r="F39" s="86">
        <f t="shared" si="5"/>
        <v>3.3000000000000007</v>
      </c>
      <c r="G39" s="87">
        <f t="shared" si="6"/>
        <v>-2.606060606060606</v>
      </c>
      <c r="H39" s="84">
        <f t="shared" si="7"/>
        <v>1.393939393939394</v>
      </c>
      <c r="I39" s="88">
        <f t="shared" si="19"/>
        <v>-4</v>
      </c>
      <c r="J39" s="86">
        <f t="shared" si="8"/>
        <v>3.3000000000000007</v>
      </c>
      <c r="K39" s="83">
        <f t="shared" si="9"/>
        <v>-1.303030303030303</v>
      </c>
      <c r="L39" s="84">
        <f t="shared" si="10"/>
        <v>0.69696969696969702</v>
      </c>
      <c r="M39" s="86">
        <f t="shared" si="20"/>
        <v>-2</v>
      </c>
      <c r="N39" s="86">
        <f t="shared" si="11"/>
        <v>3.3000000000000007</v>
      </c>
    </row>
    <row r="40" spans="2:14">
      <c r="B40" s="82">
        <v>340</v>
      </c>
      <c r="C40" s="83">
        <f t="shared" si="3"/>
        <v>-5.1764705882352944</v>
      </c>
      <c r="D40" s="84">
        <f t="shared" si="17"/>
        <v>2.8235294117647056</v>
      </c>
      <c r="E40" s="85">
        <f t="shared" si="18"/>
        <v>-8</v>
      </c>
      <c r="F40" s="86">
        <f t="shared" si="5"/>
        <v>3.3999999999999995</v>
      </c>
      <c r="G40" s="87">
        <f t="shared" si="6"/>
        <v>-2.5882352941176472</v>
      </c>
      <c r="H40" s="84">
        <f t="shared" si="7"/>
        <v>1.4117647058823528</v>
      </c>
      <c r="I40" s="88">
        <f t="shared" si="19"/>
        <v>-4</v>
      </c>
      <c r="J40" s="86">
        <f t="shared" si="8"/>
        <v>3.3999999999999995</v>
      </c>
      <c r="K40" s="83">
        <f t="shared" si="9"/>
        <v>-1.2941176470588236</v>
      </c>
      <c r="L40" s="84">
        <f t="shared" si="10"/>
        <v>0.70588235294117641</v>
      </c>
      <c r="M40" s="86">
        <f t="shared" si="20"/>
        <v>-2</v>
      </c>
      <c r="N40" s="86">
        <f t="shared" si="11"/>
        <v>3.3999999999999995</v>
      </c>
    </row>
    <row r="41" spans="2:14">
      <c r="B41" s="82">
        <v>350</v>
      </c>
      <c r="C41" s="83">
        <f t="shared" si="3"/>
        <v>-5.1428571428571423</v>
      </c>
      <c r="D41" s="84">
        <f t="shared" si="17"/>
        <v>2.8571428571428572</v>
      </c>
      <c r="E41" s="85">
        <f t="shared" si="18"/>
        <v>-8</v>
      </c>
      <c r="F41" s="86">
        <f t="shared" si="5"/>
        <v>3.5000000000000004</v>
      </c>
      <c r="G41" s="87">
        <f t="shared" si="6"/>
        <v>-2.5714285714285712</v>
      </c>
      <c r="H41" s="84">
        <f t="shared" si="7"/>
        <v>1.4285714285714286</v>
      </c>
      <c r="I41" s="88">
        <f t="shared" si="19"/>
        <v>-4</v>
      </c>
      <c r="J41" s="86">
        <f t="shared" si="8"/>
        <v>3.5000000000000004</v>
      </c>
      <c r="K41" s="83">
        <f t="shared" si="9"/>
        <v>-1.2857142857142856</v>
      </c>
      <c r="L41" s="84">
        <f t="shared" si="10"/>
        <v>0.7142857142857143</v>
      </c>
      <c r="M41" s="86">
        <f t="shared" si="20"/>
        <v>-2</v>
      </c>
      <c r="N41" s="86">
        <f t="shared" si="11"/>
        <v>3.5000000000000004</v>
      </c>
    </row>
    <row r="42" spans="2:14">
      <c r="B42" s="82">
        <v>360</v>
      </c>
      <c r="C42" s="83">
        <f t="shared" si="3"/>
        <v>-5.1111111111111107</v>
      </c>
      <c r="D42" s="84">
        <f t="shared" si="17"/>
        <v>2.8888888888888888</v>
      </c>
      <c r="E42" s="85">
        <f t="shared" si="18"/>
        <v>-8</v>
      </c>
      <c r="F42" s="86">
        <f t="shared" si="5"/>
        <v>3.6000000000000005</v>
      </c>
      <c r="G42" s="87">
        <f t="shared" si="6"/>
        <v>-2.5555555555555554</v>
      </c>
      <c r="H42" s="84">
        <f t="shared" si="7"/>
        <v>1.4444444444444444</v>
      </c>
      <c r="I42" s="88">
        <f t="shared" si="19"/>
        <v>-4</v>
      </c>
      <c r="J42" s="86">
        <f t="shared" si="8"/>
        <v>3.6000000000000005</v>
      </c>
      <c r="K42" s="83">
        <f t="shared" si="9"/>
        <v>-1.2777777777777777</v>
      </c>
      <c r="L42" s="84">
        <f t="shared" si="10"/>
        <v>0.72222222222222221</v>
      </c>
      <c r="M42" s="86">
        <f t="shared" si="20"/>
        <v>-2</v>
      </c>
      <c r="N42" s="86">
        <f t="shared" si="11"/>
        <v>3.6000000000000005</v>
      </c>
    </row>
    <row r="43" spans="2:14">
      <c r="B43" s="82">
        <v>370</v>
      </c>
      <c r="C43" s="83">
        <f t="shared" si="3"/>
        <v>-5.0810810810810807</v>
      </c>
      <c r="D43" s="84">
        <f t="shared" si="17"/>
        <v>2.9189189189189189</v>
      </c>
      <c r="E43" s="85">
        <f t="shared" si="18"/>
        <v>-8</v>
      </c>
      <c r="F43" s="86">
        <f t="shared" si="5"/>
        <v>3.7000000000000006</v>
      </c>
      <c r="G43" s="87">
        <f t="shared" si="6"/>
        <v>-2.5405405405405403</v>
      </c>
      <c r="H43" s="84">
        <f t="shared" si="7"/>
        <v>1.4594594594594594</v>
      </c>
      <c r="I43" s="88">
        <f t="shared" si="19"/>
        <v>-4</v>
      </c>
      <c r="J43" s="86">
        <f t="shared" si="8"/>
        <v>3.7000000000000006</v>
      </c>
      <c r="K43" s="83">
        <f t="shared" si="9"/>
        <v>-1.2702702702702702</v>
      </c>
      <c r="L43" s="84">
        <f t="shared" si="10"/>
        <v>0.72972972972972971</v>
      </c>
      <c r="M43" s="86">
        <f t="shared" si="20"/>
        <v>-2</v>
      </c>
      <c r="N43" s="86">
        <f t="shared" si="11"/>
        <v>3.7000000000000006</v>
      </c>
    </row>
    <row r="44" spans="2:14">
      <c r="B44" s="82">
        <v>380</v>
      </c>
      <c r="C44" s="83">
        <f t="shared" si="3"/>
        <v>-5.0526315789473681</v>
      </c>
      <c r="D44" s="84">
        <f t="shared" si="17"/>
        <v>2.9473684210526319</v>
      </c>
      <c r="E44" s="85">
        <f t="shared" si="18"/>
        <v>-8</v>
      </c>
      <c r="F44" s="86">
        <f t="shared" si="5"/>
        <v>3.8000000000000007</v>
      </c>
      <c r="G44" s="87">
        <f t="shared" si="6"/>
        <v>-2.5263157894736841</v>
      </c>
      <c r="H44" s="84">
        <f t="shared" si="7"/>
        <v>1.4736842105263159</v>
      </c>
      <c r="I44" s="88">
        <f t="shared" si="19"/>
        <v>-4</v>
      </c>
      <c r="J44" s="86">
        <f t="shared" si="8"/>
        <v>3.8000000000000007</v>
      </c>
      <c r="K44" s="83">
        <f t="shared" si="9"/>
        <v>-1.263157894736842</v>
      </c>
      <c r="L44" s="84">
        <f t="shared" si="10"/>
        <v>0.73684210526315796</v>
      </c>
      <c r="M44" s="86">
        <f t="shared" si="20"/>
        <v>-2</v>
      </c>
      <c r="N44" s="86">
        <f t="shared" si="11"/>
        <v>3.8000000000000007</v>
      </c>
    </row>
    <row r="45" spans="2:14">
      <c r="B45" s="82">
        <v>390</v>
      </c>
      <c r="C45" s="83">
        <f t="shared" si="3"/>
        <v>-5.0256410256410255</v>
      </c>
      <c r="D45" s="84">
        <f t="shared" si="17"/>
        <v>2.9743589743589745</v>
      </c>
      <c r="E45" s="85">
        <f t="shared" si="18"/>
        <v>-8</v>
      </c>
      <c r="F45" s="86">
        <f t="shared" si="5"/>
        <v>3.9</v>
      </c>
      <c r="G45" s="87">
        <f t="shared" si="6"/>
        <v>-2.5128205128205128</v>
      </c>
      <c r="H45" s="84">
        <f t="shared" si="7"/>
        <v>1.4871794871794872</v>
      </c>
      <c r="I45" s="88">
        <f t="shared" si="19"/>
        <v>-4</v>
      </c>
      <c r="J45" s="86">
        <f t="shared" si="8"/>
        <v>3.9</v>
      </c>
      <c r="K45" s="83">
        <f t="shared" si="9"/>
        <v>-1.2564102564102564</v>
      </c>
      <c r="L45" s="84">
        <f t="shared" si="10"/>
        <v>0.74358974358974361</v>
      </c>
      <c r="M45" s="86">
        <f t="shared" si="20"/>
        <v>-2</v>
      </c>
      <c r="N45" s="86">
        <f t="shared" si="11"/>
        <v>3.9</v>
      </c>
    </row>
    <row r="46" spans="2:14">
      <c r="B46" s="82">
        <v>400</v>
      </c>
      <c r="C46" s="83">
        <f t="shared" si="3"/>
        <v>-5</v>
      </c>
      <c r="D46" s="84">
        <f t="shared" si="17"/>
        <v>3</v>
      </c>
      <c r="E46" s="85">
        <f t="shared" si="18"/>
        <v>-8</v>
      </c>
      <c r="F46" s="86">
        <f t="shared" si="5"/>
        <v>4</v>
      </c>
      <c r="G46" s="87">
        <f t="shared" si="6"/>
        <v>-2.5</v>
      </c>
      <c r="H46" s="84">
        <f t="shared" si="7"/>
        <v>1.5</v>
      </c>
      <c r="I46" s="88">
        <f t="shared" si="19"/>
        <v>-4</v>
      </c>
      <c r="J46" s="86">
        <f t="shared" si="8"/>
        <v>4</v>
      </c>
      <c r="K46" s="83">
        <f t="shared" si="9"/>
        <v>-1.25</v>
      </c>
      <c r="L46" s="84">
        <f t="shared" si="10"/>
        <v>0.75</v>
      </c>
      <c r="M46" s="86">
        <f t="shared" si="20"/>
        <v>-2</v>
      </c>
      <c r="N46" s="86">
        <f t="shared" si="11"/>
        <v>4</v>
      </c>
    </row>
    <row r="47" spans="2:14">
      <c r="B47" s="82">
        <v>410</v>
      </c>
      <c r="C47" s="83">
        <f t="shared" si="3"/>
        <v>-4.975609756097561</v>
      </c>
      <c r="D47" s="84">
        <f t="shared" si="17"/>
        <v>3.024390243902439</v>
      </c>
      <c r="E47" s="85">
        <f t="shared" si="18"/>
        <v>-8</v>
      </c>
      <c r="F47" s="86">
        <f t="shared" si="5"/>
        <v>4.1000000000000005</v>
      </c>
      <c r="G47" s="87">
        <f t="shared" si="6"/>
        <v>-2.4878048780487805</v>
      </c>
      <c r="H47" s="84">
        <f t="shared" si="7"/>
        <v>1.5121951219512195</v>
      </c>
      <c r="I47" s="88">
        <f t="shared" si="19"/>
        <v>-4</v>
      </c>
      <c r="J47" s="86">
        <f t="shared" si="8"/>
        <v>4.1000000000000005</v>
      </c>
      <c r="K47" s="83">
        <f t="shared" si="9"/>
        <v>-1.2439024390243902</v>
      </c>
      <c r="L47" s="84">
        <f t="shared" si="10"/>
        <v>0.75609756097560976</v>
      </c>
      <c r="M47" s="86">
        <f t="shared" si="20"/>
        <v>-2</v>
      </c>
      <c r="N47" s="86">
        <f t="shared" si="11"/>
        <v>4.1000000000000005</v>
      </c>
    </row>
    <row r="48" spans="2:14">
      <c r="B48" s="82">
        <v>420</v>
      </c>
      <c r="C48" s="83">
        <f t="shared" si="3"/>
        <v>-4.9523809523809526</v>
      </c>
      <c r="D48" s="84">
        <f t="shared" si="17"/>
        <v>3.0476190476190474</v>
      </c>
      <c r="E48" s="85">
        <f t="shared" si="18"/>
        <v>-8</v>
      </c>
      <c r="F48" s="86">
        <f t="shared" si="5"/>
        <v>4.1999999999999993</v>
      </c>
      <c r="G48" s="87">
        <f t="shared" si="6"/>
        <v>-2.4761904761904763</v>
      </c>
      <c r="H48" s="84">
        <f t="shared" si="7"/>
        <v>1.5238095238095237</v>
      </c>
      <c r="I48" s="88">
        <f t="shared" si="19"/>
        <v>-4</v>
      </c>
      <c r="J48" s="86">
        <f t="shared" si="8"/>
        <v>4.1999999999999993</v>
      </c>
      <c r="K48" s="83">
        <f t="shared" si="9"/>
        <v>-1.2380952380952381</v>
      </c>
      <c r="L48" s="84">
        <f t="shared" si="10"/>
        <v>0.76190476190476186</v>
      </c>
      <c r="M48" s="86">
        <f t="shared" si="20"/>
        <v>-2</v>
      </c>
      <c r="N48" s="86">
        <f t="shared" si="11"/>
        <v>4.1999999999999993</v>
      </c>
    </row>
    <row r="49" spans="2:14">
      <c r="B49" s="82">
        <v>430</v>
      </c>
      <c r="C49" s="83">
        <f t="shared" si="3"/>
        <v>-4.9302325581395348</v>
      </c>
      <c r="D49" s="84">
        <f t="shared" si="17"/>
        <v>3.0697674418604652</v>
      </c>
      <c r="E49" s="85">
        <f t="shared" si="18"/>
        <v>-8</v>
      </c>
      <c r="F49" s="86">
        <f t="shared" si="5"/>
        <v>4.3000000000000016</v>
      </c>
      <c r="G49" s="87">
        <f t="shared" si="6"/>
        <v>-2.4651162790697674</v>
      </c>
      <c r="H49" s="84">
        <f t="shared" si="7"/>
        <v>1.5348837209302326</v>
      </c>
      <c r="I49" s="88">
        <f t="shared" si="19"/>
        <v>-4</v>
      </c>
      <c r="J49" s="86">
        <f t="shared" si="8"/>
        <v>4.3000000000000016</v>
      </c>
      <c r="K49" s="83">
        <f t="shared" si="9"/>
        <v>-1.2325581395348837</v>
      </c>
      <c r="L49" s="84">
        <f t="shared" si="10"/>
        <v>0.76744186046511631</v>
      </c>
      <c r="M49" s="86">
        <f t="shared" si="20"/>
        <v>-2</v>
      </c>
      <c r="N49" s="86">
        <f t="shared" si="11"/>
        <v>4.3000000000000016</v>
      </c>
    </row>
    <row r="50" spans="2:14">
      <c r="B50" s="82">
        <v>440</v>
      </c>
      <c r="C50" s="83">
        <f t="shared" si="3"/>
        <v>-4.9090909090909092</v>
      </c>
      <c r="D50" s="84">
        <f t="shared" si="17"/>
        <v>3.0909090909090908</v>
      </c>
      <c r="E50" s="85">
        <f t="shared" si="18"/>
        <v>-8</v>
      </c>
      <c r="F50" s="86">
        <f t="shared" si="5"/>
        <v>4.4000000000000004</v>
      </c>
      <c r="G50" s="87">
        <f t="shared" si="6"/>
        <v>-2.4545454545454546</v>
      </c>
      <c r="H50" s="84">
        <f t="shared" si="7"/>
        <v>1.5454545454545454</v>
      </c>
      <c r="I50" s="88">
        <f t="shared" si="19"/>
        <v>-4</v>
      </c>
      <c r="J50" s="86">
        <f t="shared" si="8"/>
        <v>4.4000000000000004</v>
      </c>
      <c r="K50" s="83">
        <f t="shared" si="9"/>
        <v>-1.2272727272727273</v>
      </c>
      <c r="L50" s="84">
        <f t="shared" si="10"/>
        <v>0.77272727272727271</v>
      </c>
      <c r="M50" s="86">
        <f t="shared" si="20"/>
        <v>-2</v>
      </c>
      <c r="N50" s="86">
        <f t="shared" si="11"/>
        <v>4.4000000000000004</v>
      </c>
    </row>
    <row r="51" spans="2:14">
      <c r="B51" s="82">
        <v>450</v>
      </c>
      <c r="C51" s="83">
        <f t="shared" si="3"/>
        <v>-4.8888888888888893</v>
      </c>
      <c r="D51" s="84">
        <f t="shared" si="17"/>
        <v>3.1111111111111112</v>
      </c>
      <c r="E51" s="85">
        <f t="shared" si="18"/>
        <v>-8</v>
      </c>
      <c r="F51" s="86">
        <f t="shared" si="5"/>
        <v>4.4999999999999991</v>
      </c>
      <c r="G51" s="87">
        <f t="shared" si="6"/>
        <v>-2.4444444444444446</v>
      </c>
      <c r="H51" s="84">
        <f t="shared" si="7"/>
        <v>1.5555555555555556</v>
      </c>
      <c r="I51" s="88">
        <f t="shared" si="19"/>
        <v>-4</v>
      </c>
      <c r="J51" s="86">
        <f t="shared" si="8"/>
        <v>4.4999999999999991</v>
      </c>
      <c r="K51" s="83">
        <f t="shared" si="9"/>
        <v>-1.2222222222222223</v>
      </c>
      <c r="L51" s="84">
        <f t="shared" si="10"/>
        <v>0.77777777777777779</v>
      </c>
      <c r="M51" s="86">
        <f t="shared" si="20"/>
        <v>-2</v>
      </c>
      <c r="N51" s="86">
        <f t="shared" si="11"/>
        <v>4.4999999999999991</v>
      </c>
    </row>
    <row r="52" spans="2:14">
      <c r="B52" s="82">
        <v>460</v>
      </c>
      <c r="C52" s="83">
        <f t="shared" si="3"/>
        <v>-4.8695652173913047</v>
      </c>
      <c r="D52" s="84">
        <f t="shared" si="17"/>
        <v>3.1304347826086958</v>
      </c>
      <c r="E52" s="85">
        <f t="shared" si="18"/>
        <v>-8</v>
      </c>
      <c r="F52" s="86">
        <f t="shared" si="5"/>
        <v>4.5999999999999988</v>
      </c>
      <c r="G52" s="87">
        <f t="shared" si="6"/>
        <v>-2.4347826086956523</v>
      </c>
      <c r="H52" s="84">
        <f t="shared" si="7"/>
        <v>1.5652173913043479</v>
      </c>
      <c r="I52" s="88">
        <f t="shared" si="19"/>
        <v>-4</v>
      </c>
      <c r="J52" s="86">
        <f t="shared" si="8"/>
        <v>4.5999999999999988</v>
      </c>
      <c r="K52" s="83">
        <f t="shared" si="9"/>
        <v>-1.2173913043478262</v>
      </c>
      <c r="L52" s="84">
        <f t="shared" si="10"/>
        <v>0.78260869565217395</v>
      </c>
      <c r="M52" s="86">
        <f t="shared" si="20"/>
        <v>-2</v>
      </c>
      <c r="N52" s="86">
        <f t="shared" si="11"/>
        <v>4.5999999999999988</v>
      </c>
    </row>
    <row r="53" spans="2:14">
      <c r="B53" s="82">
        <v>470</v>
      </c>
      <c r="C53" s="83">
        <f t="shared" si="3"/>
        <v>-4.8510638297872344</v>
      </c>
      <c r="D53" s="84">
        <f t="shared" si="17"/>
        <v>3.1489361702127661</v>
      </c>
      <c r="E53" s="85">
        <f t="shared" si="18"/>
        <v>-8</v>
      </c>
      <c r="F53" s="86">
        <f t="shared" si="5"/>
        <v>4.7</v>
      </c>
      <c r="G53" s="87">
        <f t="shared" si="6"/>
        <v>-2.4255319148936172</v>
      </c>
      <c r="H53" s="84">
        <f t="shared" si="7"/>
        <v>1.574468085106383</v>
      </c>
      <c r="I53" s="88">
        <f t="shared" si="19"/>
        <v>-4</v>
      </c>
      <c r="J53" s="86">
        <f t="shared" si="8"/>
        <v>4.7</v>
      </c>
      <c r="K53" s="83">
        <f t="shared" si="9"/>
        <v>-1.2127659574468086</v>
      </c>
      <c r="L53" s="84">
        <f t="shared" si="10"/>
        <v>0.78723404255319152</v>
      </c>
      <c r="M53" s="86">
        <f t="shared" si="20"/>
        <v>-2</v>
      </c>
      <c r="N53" s="86">
        <f t="shared" si="11"/>
        <v>4.7</v>
      </c>
    </row>
    <row r="54" spans="2:14">
      <c r="B54" s="82">
        <v>480</v>
      </c>
      <c r="C54" s="83">
        <f t="shared" si="3"/>
        <v>-4.833333333333333</v>
      </c>
      <c r="D54" s="84">
        <f t="shared" si="17"/>
        <v>3.1666666666666665</v>
      </c>
      <c r="E54" s="85">
        <f t="shared" si="18"/>
        <v>-8</v>
      </c>
      <c r="F54" s="86">
        <f t="shared" si="5"/>
        <v>4.8</v>
      </c>
      <c r="G54" s="87">
        <f t="shared" si="6"/>
        <v>-2.4166666666666665</v>
      </c>
      <c r="H54" s="84">
        <f t="shared" si="7"/>
        <v>1.5833333333333333</v>
      </c>
      <c r="I54" s="88">
        <f t="shared" si="19"/>
        <v>-4</v>
      </c>
      <c r="J54" s="86">
        <f t="shared" si="8"/>
        <v>4.8</v>
      </c>
      <c r="K54" s="83">
        <f t="shared" si="9"/>
        <v>-1.2083333333333333</v>
      </c>
      <c r="L54" s="84">
        <f t="shared" si="10"/>
        <v>0.79166666666666663</v>
      </c>
      <c r="M54" s="86">
        <f t="shared" si="20"/>
        <v>-2</v>
      </c>
      <c r="N54" s="86">
        <f t="shared" si="11"/>
        <v>4.8</v>
      </c>
    </row>
    <row r="55" spans="2:14">
      <c r="B55" s="82">
        <v>490</v>
      </c>
      <c r="C55" s="83">
        <f t="shared" si="3"/>
        <v>-4.8163265306122449</v>
      </c>
      <c r="D55" s="84">
        <f t="shared" si="17"/>
        <v>3.1836734693877551</v>
      </c>
      <c r="E55" s="85">
        <f t="shared" si="18"/>
        <v>-8</v>
      </c>
      <c r="F55" s="86">
        <f t="shared" si="5"/>
        <v>4.9000000000000004</v>
      </c>
      <c r="G55" s="87">
        <f t="shared" si="6"/>
        <v>-2.4081632653061225</v>
      </c>
      <c r="H55" s="84">
        <f t="shared" si="7"/>
        <v>1.5918367346938775</v>
      </c>
      <c r="I55" s="88">
        <f t="shared" si="19"/>
        <v>-4</v>
      </c>
      <c r="J55" s="86">
        <f t="shared" si="8"/>
        <v>4.9000000000000004</v>
      </c>
      <c r="K55" s="83">
        <f t="shared" si="9"/>
        <v>-1.2040816326530612</v>
      </c>
      <c r="L55" s="84">
        <f t="shared" si="10"/>
        <v>0.79591836734693877</v>
      </c>
      <c r="M55" s="86">
        <f t="shared" si="20"/>
        <v>-2</v>
      </c>
      <c r="N55" s="86">
        <f t="shared" si="11"/>
        <v>4.9000000000000004</v>
      </c>
    </row>
    <row r="56" spans="2:14">
      <c r="B56" s="82">
        <v>500</v>
      </c>
      <c r="C56" s="83">
        <f t="shared" si="3"/>
        <v>-4.8</v>
      </c>
      <c r="D56" s="84">
        <f t="shared" si="17"/>
        <v>3.2</v>
      </c>
      <c r="E56" s="85">
        <f t="shared" si="18"/>
        <v>-8</v>
      </c>
      <c r="F56" s="86">
        <f t="shared" si="5"/>
        <v>5.0000000000000018</v>
      </c>
      <c r="G56" s="87">
        <f t="shared" si="6"/>
        <v>-2.4</v>
      </c>
      <c r="H56" s="84">
        <f t="shared" si="7"/>
        <v>1.6</v>
      </c>
      <c r="I56" s="88">
        <f t="shared" si="19"/>
        <v>-4</v>
      </c>
      <c r="J56" s="86">
        <f t="shared" si="8"/>
        <v>5.0000000000000018</v>
      </c>
      <c r="K56" s="83">
        <f t="shared" si="9"/>
        <v>-1.2</v>
      </c>
      <c r="L56" s="84">
        <f t="shared" si="10"/>
        <v>0.8</v>
      </c>
      <c r="M56" s="86">
        <f t="shared" si="20"/>
        <v>-2</v>
      </c>
      <c r="N56" s="86">
        <f t="shared" si="11"/>
        <v>5.0000000000000018</v>
      </c>
    </row>
    <row r="57" spans="2:14">
      <c r="B57" s="63">
        <v>510</v>
      </c>
      <c r="C57" s="39">
        <f t="shared" si="3"/>
        <v>-4.784313725490196</v>
      </c>
      <c r="D57" s="9">
        <f t="shared" si="17"/>
        <v>3.215686274509804</v>
      </c>
      <c r="E57" s="52">
        <f t="shared" si="18"/>
        <v>-8</v>
      </c>
      <c r="F57" s="55">
        <f t="shared" si="5"/>
        <v>5.1000000000000014</v>
      </c>
      <c r="G57" s="40">
        <f t="shared" si="6"/>
        <v>-2.392156862745098</v>
      </c>
      <c r="H57" s="9">
        <f t="shared" si="7"/>
        <v>1.607843137254902</v>
      </c>
      <c r="I57" s="66">
        <f t="shared" si="19"/>
        <v>-4</v>
      </c>
      <c r="J57" s="55">
        <f t="shared" si="8"/>
        <v>5.1000000000000014</v>
      </c>
      <c r="K57" s="39">
        <f t="shared" si="9"/>
        <v>-1.196078431372549</v>
      </c>
      <c r="L57" s="9">
        <f t="shared" si="10"/>
        <v>0.80392156862745101</v>
      </c>
      <c r="M57" s="55">
        <f t="shared" si="20"/>
        <v>-2</v>
      </c>
      <c r="N57" s="55">
        <f t="shared" si="11"/>
        <v>5.1000000000000014</v>
      </c>
    </row>
    <row r="58" spans="2:14">
      <c r="B58" s="63">
        <v>520</v>
      </c>
      <c r="C58" s="39">
        <f t="shared" si="3"/>
        <v>-4.7692307692307692</v>
      </c>
      <c r="D58" s="9">
        <f t="shared" si="17"/>
        <v>3.2307692307692308</v>
      </c>
      <c r="E58" s="52">
        <f t="shared" si="18"/>
        <v>-8</v>
      </c>
      <c r="F58" s="55">
        <f t="shared" si="5"/>
        <v>5.2000000000000011</v>
      </c>
      <c r="G58" s="40">
        <f t="shared" si="6"/>
        <v>-2.3846153846153846</v>
      </c>
      <c r="H58" s="9">
        <f t="shared" si="7"/>
        <v>1.6153846153846154</v>
      </c>
      <c r="I58" s="66">
        <f t="shared" si="19"/>
        <v>-4</v>
      </c>
      <c r="J58" s="55">
        <f t="shared" si="8"/>
        <v>5.2000000000000011</v>
      </c>
      <c r="K58" s="39">
        <f t="shared" si="9"/>
        <v>-1.1923076923076923</v>
      </c>
      <c r="L58" s="9">
        <f t="shared" si="10"/>
        <v>0.80769230769230771</v>
      </c>
      <c r="M58" s="55">
        <f t="shared" si="20"/>
        <v>-2</v>
      </c>
      <c r="N58" s="55">
        <f t="shared" si="11"/>
        <v>5.2000000000000011</v>
      </c>
    </row>
    <row r="59" spans="2:14">
      <c r="B59" s="63">
        <v>530</v>
      </c>
      <c r="C59" s="39">
        <f t="shared" si="3"/>
        <v>-4.7547169811320753</v>
      </c>
      <c r="D59" s="9">
        <f t="shared" si="17"/>
        <v>3.2452830188679247</v>
      </c>
      <c r="E59" s="52">
        <f t="shared" si="18"/>
        <v>-8</v>
      </c>
      <c r="F59" s="55">
        <f t="shared" si="5"/>
        <v>5.3000000000000007</v>
      </c>
      <c r="G59" s="40">
        <f t="shared" si="6"/>
        <v>-2.3773584905660377</v>
      </c>
      <c r="H59" s="9">
        <f t="shared" si="7"/>
        <v>1.6226415094339623</v>
      </c>
      <c r="I59" s="66">
        <f t="shared" si="19"/>
        <v>-4</v>
      </c>
      <c r="J59" s="55">
        <f t="shared" si="8"/>
        <v>5.3000000000000007</v>
      </c>
      <c r="K59" s="39">
        <f t="shared" si="9"/>
        <v>-1.1886792452830188</v>
      </c>
      <c r="L59" s="9">
        <f t="shared" si="10"/>
        <v>0.81132075471698117</v>
      </c>
      <c r="M59" s="55">
        <f t="shared" si="20"/>
        <v>-2</v>
      </c>
      <c r="N59" s="55">
        <f t="shared" si="11"/>
        <v>5.3000000000000007</v>
      </c>
    </row>
    <row r="60" spans="2:14">
      <c r="B60" s="63">
        <v>540</v>
      </c>
      <c r="C60" s="39">
        <f t="shared" si="3"/>
        <v>-4.7407407407407405</v>
      </c>
      <c r="D60" s="9">
        <f t="shared" si="17"/>
        <v>3.2592592592592595</v>
      </c>
      <c r="E60" s="52">
        <f t="shared" si="18"/>
        <v>-8</v>
      </c>
      <c r="F60" s="55">
        <f t="shared" si="5"/>
        <v>5.4000000000000021</v>
      </c>
      <c r="G60" s="40">
        <f t="shared" si="6"/>
        <v>-2.3703703703703702</v>
      </c>
      <c r="H60" s="9">
        <f t="shared" si="7"/>
        <v>1.6296296296296298</v>
      </c>
      <c r="I60" s="66">
        <f t="shared" si="19"/>
        <v>-4</v>
      </c>
      <c r="J60" s="55">
        <f t="shared" si="8"/>
        <v>5.4000000000000021</v>
      </c>
      <c r="K60" s="39">
        <f t="shared" si="9"/>
        <v>-1.1851851851851851</v>
      </c>
      <c r="L60" s="9">
        <f t="shared" si="10"/>
        <v>0.81481481481481488</v>
      </c>
      <c r="M60" s="55">
        <f t="shared" si="20"/>
        <v>-2</v>
      </c>
      <c r="N60" s="55">
        <f t="shared" si="11"/>
        <v>5.4000000000000021</v>
      </c>
    </row>
    <row r="61" spans="2:14">
      <c r="B61" s="63">
        <v>550</v>
      </c>
      <c r="C61" s="39">
        <f t="shared" si="3"/>
        <v>-4.7272727272727275</v>
      </c>
      <c r="D61" s="9">
        <f t="shared" si="17"/>
        <v>3.2727272727272725</v>
      </c>
      <c r="E61" s="52">
        <f t="shared" si="18"/>
        <v>-8</v>
      </c>
      <c r="F61" s="55">
        <f t="shared" si="5"/>
        <v>5.4999999999999973</v>
      </c>
      <c r="G61" s="40">
        <f t="shared" si="6"/>
        <v>-2.3636363636363638</v>
      </c>
      <c r="H61" s="9">
        <f t="shared" si="7"/>
        <v>1.6363636363636362</v>
      </c>
      <c r="I61" s="66">
        <f t="shared" si="19"/>
        <v>-4</v>
      </c>
      <c r="J61" s="55">
        <f t="shared" si="8"/>
        <v>5.4999999999999973</v>
      </c>
      <c r="K61" s="39">
        <f t="shared" si="9"/>
        <v>-1.1818181818181819</v>
      </c>
      <c r="L61" s="9">
        <f t="shared" si="10"/>
        <v>0.81818181818181812</v>
      </c>
      <c r="M61" s="55">
        <f t="shared" si="20"/>
        <v>-2</v>
      </c>
      <c r="N61" s="55">
        <f t="shared" si="11"/>
        <v>5.4999999999999973</v>
      </c>
    </row>
    <row r="62" spans="2:14">
      <c r="B62" s="63">
        <v>560</v>
      </c>
      <c r="C62" s="39">
        <f t="shared" si="3"/>
        <v>-4.7142857142857144</v>
      </c>
      <c r="D62" s="9">
        <f t="shared" si="17"/>
        <v>3.2857142857142856</v>
      </c>
      <c r="E62" s="52">
        <f t="shared" si="18"/>
        <v>-8</v>
      </c>
      <c r="F62" s="55">
        <f t="shared" si="5"/>
        <v>5.5999999999999979</v>
      </c>
      <c r="G62" s="40">
        <f t="shared" si="6"/>
        <v>-2.3571428571428572</v>
      </c>
      <c r="H62" s="9">
        <f t="shared" si="7"/>
        <v>1.6428571428571428</v>
      </c>
      <c r="I62" s="66">
        <f t="shared" si="19"/>
        <v>-4</v>
      </c>
      <c r="J62" s="55">
        <f t="shared" si="8"/>
        <v>5.5999999999999979</v>
      </c>
      <c r="K62" s="39">
        <f t="shared" si="9"/>
        <v>-1.1785714285714286</v>
      </c>
      <c r="L62" s="9">
        <f t="shared" si="10"/>
        <v>0.8214285714285714</v>
      </c>
      <c r="M62" s="55">
        <f t="shared" si="20"/>
        <v>-2</v>
      </c>
      <c r="N62" s="55">
        <f t="shared" si="11"/>
        <v>5.5999999999999979</v>
      </c>
    </row>
    <row r="63" spans="2:14">
      <c r="B63" s="63">
        <v>570</v>
      </c>
      <c r="C63" s="39">
        <f t="shared" si="3"/>
        <v>-4.7017543859649127</v>
      </c>
      <c r="D63" s="9">
        <f t="shared" si="17"/>
        <v>3.2982456140350878</v>
      </c>
      <c r="E63" s="52">
        <f t="shared" si="18"/>
        <v>-8</v>
      </c>
      <c r="F63" s="55">
        <f t="shared" si="5"/>
        <v>5.6999999999999984</v>
      </c>
      <c r="G63" s="40">
        <f t="shared" si="6"/>
        <v>-2.3508771929824563</v>
      </c>
      <c r="H63" s="9">
        <f t="shared" si="7"/>
        <v>1.6491228070175439</v>
      </c>
      <c r="I63" s="66">
        <f t="shared" si="19"/>
        <v>-4</v>
      </c>
      <c r="J63" s="55">
        <f t="shared" si="8"/>
        <v>5.6999999999999984</v>
      </c>
      <c r="K63" s="39">
        <f t="shared" si="9"/>
        <v>-1.1754385964912282</v>
      </c>
      <c r="L63" s="9">
        <f t="shared" si="10"/>
        <v>0.82456140350877194</v>
      </c>
      <c r="M63" s="55">
        <f t="shared" si="20"/>
        <v>-2</v>
      </c>
      <c r="N63" s="55">
        <f t="shared" si="11"/>
        <v>5.6999999999999984</v>
      </c>
    </row>
    <row r="64" spans="2:14">
      <c r="B64" s="63">
        <v>580</v>
      </c>
      <c r="C64" s="39">
        <f t="shared" si="3"/>
        <v>-4.6896551724137936</v>
      </c>
      <c r="D64" s="9">
        <f t="shared" si="17"/>
        <v>3.3103448275862069</v>
      </c>
      <c r="E64" s="52">
        <f t="shared" si="18"/>
        <v>-8</v>
      </c>
      <c r="F64" s="55">
        <f t="shared" si="5"/>
        <v>5.7999999999999989</v>
      </c>
      <c r="G64" s="40">
        <f t="shared" si="6"/>
        <v>-2.3448275862068968</v>
      </c>
      <c r="H64" s="9">
        <f t="shared" si="7"/>
        <v>1.6551724137931034</v>
      </c>
      <c r="I64" s="66">
        <f t="shared" si="19"/>
        <v>-4</v>
      </c>
      <c r="J64" s="55">
        <f t="shared" si="8"/>
        <v>5.7999999999999989</v>
      </c>
      <c r="K64" s="39">
        <f t="shared" si="9"/>
        <v>-1.1724137931034484</v>
      </c>
      <c r="L64" s="9">
        <f t="shared" si="10"/>
        <v>0.82758620689655171</v>
      </c>
      <c r="M64" s="55">
        <f t="shared" si="20"/>
        <v>-2</v>
      </c>
      <c r="N64" s="55">
        <f t="shared" si="11"/>
        <v>5.7999999999999989</v>
      </c>
    </row>
    <row r="65" spans="2:14">
      <c r="B65" s="63">
        <v>590</v>
      </c>
      <c r="C65" s="39">
        <f t="shared" si="3"/>
        <v>-4.6779661016949152</v>
      </c>
      <c r="D65" s="9">
        <f t="shared" si="17"/>
        <v>3.3220338983050848</v>
      </c>
      <c r="E65" s="52">
        <f t="shared" si="18"/>
        <v>-8</v>
      </c>
      <c r="F65" s="55">
        <f t="shared" si="5"/>
        <v>5.9000000000000012</v>
      </c>
      <c r="G65" s="40">
        <f t="shared" si="6"/>
        <v>-2.3389830508474576</v>
      </c>
      <c r="H65" s="9">
        <f t="shared" si="7"/>
        <v>1.6610169491525424</v>
      </c>
      <c r="I65" s="66">
        <f t="shared" si="19"/>
        <v>-4</v>
      </c>
      <c r="J65" s="55">
        <f t="shared" si="8"/>
        <v>5.9000000000000012</v>
      </c>
      <c r="K65" s="39">
        <f t="shared" si="9"/>
        <v>-1.1694915254237288</v>
      </c>
      <c r="L65" s="9">
        <f t="shared" si="10"/>
        <v>0.83050847457627119</v>
      </c>
      <c r="M65" s="55">
        <f t="shared" si="20"/>
        <v>-2</v>
      </c>
      <c r="N65" s="55">
        <f t="shared" si="11"/>
        <v>5.9000000000000012</v>
      </c>
    </row>
    <row r="66" spans="2:14">
      <c r="B66" s="63">
        <v>600</v>
      </c>
      <c r="C66" s="39">
        <f t="shared" si="3"/>
        <v>-4.666666666666667</v>
      </c>
      <c r="D66" s="9">
        <f t="shared" si="17"/>
        <v>3.3333333333333335</v>
      </c>
      <c r="E66" s="52">
        <f t="shared" si="18"/>
        <v>-8</v>
      </c>
      <c r="F66" s="55">
        <f t="shared" si="5"/>
        <v>6.0000000000000009</v>
      </c>
      <c r="G66" s="40">
        <f t="shared" si="6"/>
        <v>-2.3333333333333335</v>
      </c>
      <c r="H66" s="9">
        <f t="shared" si="7"/>
        <v>1.6666666666666667</v>
      </c>
      <c r="I66" s="66">
        <f t="shared" si="19"/>
        <v>-4</v>
      </c>
      <c r="J66" s="55">
        <f t="shared" si="8"/>
        <v>6.0000000000000009</v>
      </c>
      <c r="K66" s="39">
        <f t="shared" si="9"/>
        <v>-1.1666666666666667</v>
      </c>
      <c r="L66" s="9">
        <f t="shared" si="10"/>
        <v>0.83333333333333337</v>
      </c>
      <c r="M66" s="55">
        <f t="shared" si="20"/>
        <v>-2</v>
      </c>
      <c r="N66" s="55">
        <f t="shared" si="11"/>
        <v>6.0000000000000009</v>
      </c>
    </row>
    <row r="67" spans="2:14">
      <c r="B67" s="63">
        <v>610</v>
      </c>
      <c r="C67" s="39">
        <f t="shared" si="3"/>
        <v>-4.6557377049180326</v>
      </c>
      <c r="D67" s="9">
        <f t="shared" si="17"/>
        <v>3.3442622950819674</v>
      </c>
      <c r="E67" s="52">
        <f t="shared" si="18"/>
        <v>-8</v>
      </c>
      <c r="F67" s="55">
        <f t="shared" si="5"/>
        <v>6.1000000000000005</v>
      </c>
      <c r="G67" s="40">
        <f t="shared" si="6"/>
        <v>-2.3278688524590163</v>
      </c>
      <c r="H67" s="9">
        <f t="shared" si="7"/>
        <v>1.6721311475409837</v>
      </c>
      <c r="I67" s="66">
        <f t="shared" si="19"/>
        <v>-4</v>
      </c>
      <c r="J67" s="55">
        <f t="shared" si="8"/>
        <v>6.1000000000000005</v>
      </c>
      <c r="K67" s="39">
        <f t="shared" si="9"/>
        <v>-1.1639344262295082</v>
      </c>
      <c r="L67" s="9">
        <f t="shared" si="10"/>
        <v>0.83606557377049184</v>
      </c>
      <c r="M67" s="55">
        <f t="shared" si="20"/>
        <v>-2</v>
      </c>
      <c r="N67" s="55">
        <f t="shared" si="11"/>
        <v>6.1000000000000005</v>
      </c>
    </row>
    <row r="68" spans="2:14">
      <c r="B68" s="63">
        <v>620</v>
      </c>
      <c r="C68" s="39">
        <f t="shared" si="3"/>
        <v>-4.645161290322581</v>
      </c>
      <c r="D68" s="9">
        <f t="shared" si="17"/>
        <v>3.3548387096774195</v>
      </c>
      <c r="E68" s="52">
        <f t="shared" si="18"/>
        <v>-8</v>
      </c>
      <c r="F68" s="55">
        <f t="shared" si="5"/>
        <v>6.2</v>
      </c>
      <c r="G68" s="40">
        <f t="shared" si="6"/>
        <v>-2.3225806451612905</v>
      </c>
      <c r="H68" s="9">
        <f t="shared" si="7"/>
        <v>1.6774193548387097</v>
      </c>
      <c r="I68" s="66">
        <f t="shared" si="19"/>
        <v>-4</v>
      </c>
      <c r="J68" s="55">
        <f t="shared" si="8"/>
        <v>6.2</v>
      </c>
      <c r="K68" s="39">
        <f t="shared" si="9"/>
        <v>-1.1612903225806452</v>
      </c>
      <c r="L68" s="9">
        <f t="shared" si="10"/>
        <v>0.83870967741935487</v>
      </c>
      <c r="M68" s="55">
        <f t="shared" si="20"/>
        <v>-2</v>
      </c>
      <c r="N68" s="55">
        <f t="shared" si="11"/>
        <v>6.2</v>
      </c>
    </row>
    <row r="69" spans="2:14">
      <c r="B69" s="63">
        <v>630</v>
      </c>
      <c r="C69" s="39">
        <f t="shared" si="3"/>
        <v>-4.6349206349206344</v>
      </c>
      <c r="D69" s="9">
        <f t="shared" si="17"/>
        <v>3.3650793650793651</v>
      </c>
      <c r="E69" s="52">
        <f t="shared" si="18"/>
        <v>-8</v>
      </c>
      <c r="F69" s="55">
        <f t="shared" si="5"/>
        <v>6.3000000000000034</v>
      </c>
      <c r="G69" s="40">
        <f t="shared" si="6"/>
        <v>-2.3174603174603172</v>
      </c>
      <c r="H69" s="9">
        <f t="shared" si="7"/>
        <v>1.6825396825396826</v>
      </c>
      <c r="I69" s="66">
        <f t="shared" si="19"/>
        <v>-4</v>
      </c>
      <c r="J69" s="55">
        <f t="shared" si="8"/>
        <v>6.3000000000000034</v>
      </c>
      <c r="K69" s="39">
        <f t="shared" si="9"/>
        <v>-1.1587301587301586</v>
      </c>
      <c r="L69" s="9">
        <f t="shared" si="10"/>
        <v>0.84126984126984128</v>
      </c>
      <c r="M69" s="55">
        <f t="shared" si="20"/>
        <v>-2</v>
      </c>
      <c r="N69" s="55">
        <f t="shared" si="11"/>
        <v>6.3000000000000034</v>
      </c>
    </row>
    <row r="70" spans="2:14">
      <c r="B70" s="63">
        <v>640</v>
      </c>
      <c r="C70" s="39">
        <f t="shared" si="3"/>
        <v>-4.625</v>
      </c>
      <c r="D70" s="9">
        <f t="shared" si="17"/>
        <v>3.375</v>
      </c>
      <c r="E70" s="52">
        <f t="shared" si="18"/>
        <v>-8</v>
      </c>
      <c r="F70" s="55">
        <f t="shared" si="5"/>
        <v>6.4</v>
      </c>
      <c r="G70" s="40">
        <f t="shared" si="6"/>
        <v>-2.3125</v>
      </c>
      <c r="H70" s="9">
        <f t="shared" si="7"/>
        <v>1.6875</v>
      </c>
      <c r="I70" s="66">
        <f t="shared" si="19"/>
        <v>-4</v>
      </c>
      <c r="J70" s="55">
        <f t="shared" si="8"/>
        <v>6.4</v>
      </c>
      <c r="K70" s="39">
        <f t="shared" si="9"/>
        <v>-1.15625</v>
      </c>
      <c r="L70" s="9">
        <f t="shared" si="10"/>
        <v>0.84375</v>
      </c>
      <c r="M70" s="55">
        <f t="shared" si="20"/>
        <v>-2</v>
      </c>
      <c r="N70" s="55">
        <f t="shared" si="11"/>
        <v>6.4</v>
      </c>
    </row>
    <row r="71" spans="2:14">
      <c r="B71" s="63">
        <v>650</v>
      </c>
      <c r="C71" s="39">
        <f t="shared" si="3"/>
        <v>-4.615384615384615</v>
      </c>
      <c r="D71" s="9">
        <f t="shared" si="17"/>
        <v>3.3846153846153846</v>
      </c>
      <c r="E71" s="52">
        <f t="shared" si="18"/>
        <v>-8</v>
      </c>
      <c r="F71" s="55">
        <f t="shared" si="5"/>
        <v>6.5000000000000018</v>
      </c>
      <c r="G71" s="40">
        <f t="shared" si="6"/>
        <v>-2.3076923076923075</v>
      </c>
      <c r="H71" s="9">
        <f t="shared" si="7"/>
        <v>1.6923076923076923</v>
      </c>
      <c r="I71" s="66">
        <f t="shared" si="19"/>
        <v>-4</v>
      </c>
      <c r="J71" s="55">
        <f t="shared" si="8"/>
        <v>6.5000000000000018</v>
      </c>
      <c r="K71" s="39">
        <f t="shared" si="9"/>
        <v>-1.1538461538461537</v>
      </c>
      <c r="L71" s="9">
        <f t="shared" si="10"/>
        <v>0.84615384615384615</v>
      </c>
      <c r="M71" s="55">
        <f t="shared" si="20"/>
        <v>-2</v>
      </c>
      <c r="N71" s="55">
        <f t="shared" si="11"/>
        <v>6.5000000000000018</v>
      </c>
    </row>
    <row r="72" spans="2:14">
      <c r="B72" s="63">
        <v>660</v>
      </c>
      <c r="C72" s="39">
        <f t="shared" ref="C72:C106" si="21">-$C$3/(2*$C$5)*(1+$C$2/B72)</f>
        <v>-4.6060606060606064</v>
      </c>
      <c r="D72" s="9">
        <f t="shared" si="17"/>
        <v>3.393939393939394</v>
      </c>
      <c r="E72" s="52">
        <f t="shared" si="18"/>
        <v>-8</v>
      </c>
      <c r="F72" s="55">
        <f t="shared" ref="F72:F106" si="22">(1+ABS(D72/C72))/(1-ABS(D72/C72))</f>
        <v>6.6</v>
      </c>
      <c r="G72" s="40">
        <f t="shared" ref="G72:G106" si="23">-$G$3/(2*$G$5)*(1+$G$2/$B72)</f>
        <v>-2.3030303030303032</v>
      </c>
      <c r="H72" s="9">
        <f t="shared" ref="H72:H106" si="24">$G$3/(2*$G$5)*(1-$G$2/$B72)</f>
        <v>1.696969696969697</v>
      </c>
      <c r="I72" s="66">
        <f t="shared" si="19"/>
        <v>-4</v>
      </c>
      <c r="J72" s="55">
        <f t="shared" ref="J72:J106" si="25">(1+ABS(H72/G72))/(1-ABS(H72/G72))</f>
        <v>6.6</v>
      </c>
      <c r="K72" s="39">
        <f t="shared" ref="K72:K106" si="26">-$K$3/(2*$K$5)*(1+$K$2/$B72)</f>
        <v>-1.1515151515151516</v>
      </c>
      <c r="L72" s="9">
        <f t="shared" ref="L72:L106" si="27">$K$3/(2*$K$5)*(1-$K$2/$B72)</f>
        <v>0.84848484848484851</v>
      </c>
      <c r="M72" s="55">
        <f t="shared" si="20"/>
        <v>-2</v>
      </c>
      <c r="N72" s="55">
        <f t="shared" ref="N72:N106" si="28">(1+ABS(L72/K72))/(1-ABS(L72/K72))</f>
        <v>6.6</v>
      </c>
    </row>
    <row r="73" spans="2:14">
      <c r="B73" s="63">
        <v>670</v>
      </c>
      <c r="C73" s="39">
        <f t="shared" si="21"/>
        <v>-4.5970149253731343</v>
      </c>
      <c r="D73" s="9">
        <f t="shared" si="17"/>
        <v>3.4029850746268657</v>
      </c>
      <c r="E73" s="52">
        <f t="shared" si="18"/>
        <v>-8</v>
      </c>
      <c r="F73" s="55">
        <f t="shared" si="22"/>
        <v>6.7</v>
      </c>
      <c r="G73" s="40">
        <f t="shared" si="23"/>
        <v>-2.2985074626865671</v>
      </c>
      <c r="H73" s="9">
        <f t="shared" si="24"/>
        <v>1.7014925373134329</v>
      </c>
      <c r="I73" s="66">
        <f t="shared" si="19"/>
        <v>-4</v>
      </c>
      <c r="J73" s="55">
        <f t="shared" si="25"/>
        <v>6.7</v>
      </c>
      <c r="K73" s="39">
        <f t="shared" si="26"/>
        <v>-1.1492537313432836</v>
      </c>
      <c r="L73" s="9">
        <f t="shared" si="27"/>
        <v>0.85074626865671643</v>
      </c>
      <c r="M73" s="55">
        <f t="shared" si="20"/>
        <v>-2</v>
      </c>
      <c r="N73" s="55">
        <f t="shared" si="28"/>
        <v>6.7</v>
      </c>
    </row>
    <row r="74" spans="2:14">
      <c r="B74" s="63">
        <v>680</v>
      </c>
      <c r="C74" s="39">
        <f t="shared" si="21"/>
        <v>-4.5882352941176467</v>
      </c>
      <c r="D74" s="9">
        <f t="shared" si="17"/>
        <v>3.4117647058823528</v>
      </c>
      <c r="E74" s="52">
        <f t="shared" si="18"/>
        <v>-8</v>
      </c>
      <c r="F74" s="55">
        <f t="shared" si="22"/>
        <v>6.8000000000000007</v>
      </c>
      <c r="G74" s="40">
        <f t="shared" si="23"/>
        <v>-2.2941176470588234</v>
      </c>
      <c r="H74" s="9">
        <f t="shared" si="24"/>
        <v>1.7058823529411764</v>
      </c>
      <c r="I74" s="66">
        <f t="shared" si="19"/>
        <v>-4</v>
      </c>
      <c r="J74" s="55">
        <f t="shared" si="25"/>
        <v>6.8000000000000007</v>
      </c>
      <c r="K74" s="39">
        <f t="shared" si="26"/>
        <v>-1.1470588235294117</v>
      </c>
      <c r="L74" s="9">
        <f t="shared" si="27"/>
        <v>0.8529411764705882</v>
      </c>
      <c r="M74" s="55">
        <f t="shared" si="20"/>
        <v>-2</v>
      </c>
      <c r="N74" s="55">
        <f t="shared" si="28"/>
        <v>6.8000000000000007</v>
      </c>
    </row>
    <row r="75" spans="2:14">
      <c r="B75" s="63">
        <v>690</v>
      </c>
      <c r="C75" s="39">
        <f t="shared" si="21"/>
        <v>-4.5797101449275361</v>
      </c>
      <c r="D75" s="9">
        <f t="shared" si="17"/>
        <v>3.4202898550724639</v>
      </c>
      <c r="E75" s="52">
        <f t="shared" si="18"/>
        <v>-8</v>
      </c>
      <c r="F75" s="55">
        <f t="shared" si="22"/>
        <v>6.8999999999999995</v>
      </c>
      <c r="G75" s="40">
        <f t="shared" si="23"/>
        <v>-2.2898550724637681</v>
      </c>
      <c r="H75" s="9">
        <f t="shared" si="24"/>
        <v>1.7101449275362319</v>
      </c>
      <c r="I75" s="66">
        <f t="shared" si="19"/>
        <v>-4</v>
      </c>
      <c r="J75" s="55">
        <f t="shared" si="25"/>
        <v>6.8999999999999995</v>
      </c>
      <c r="K75" s="39">
        <f t="shared" si="26"/>
        <v>-1.144927536231884</v>
      </c>
      <c r="L75" s="9">
        <f t="shared" si="27"/>
        <v>0.85507246376811596</v>
      </c>
      <c r="M75" s="55">
        <f t="shared" si="20"/>
        <v>-2</v>
      </c>
      <c r="N75" s="55">
        <f t="shared" si="28"/>
        <v>6.8999999999999995</v>
      </c>
    </row>
    <row r="76" spans="2:14">
      <c r="B76" s="63">
        <v>700</v>
      </c>
      <c r="C76" s="39">
        <f t="shared" si="21"/>
        <v>-4.5714285714285712</v>
      </c>
      <c r="D76" s="9">
        <f t="shared" si="17"/>
        <v>3.4285714285714288</v>
      </c>
      <c r="E76" s="52">
        <f t="shared" si="18"/>
        <v>-8</v>
      </c>
      <c r="F76" s="55">
        <f t="shared" si="22"/>
        <v>7.0000000000000036</v>
      </c>
      <c r="G76" s="40">
        <f t="shared" si="23"/>
        <v>-2.2857142857142856</v>
      </c>
      <c r="H76" s="9">
        <f t="shared" si="24"/>
        <v>1.7142857142857144</v>
      </c>
      <c r="I76" s="66">
        <f t="shared" si="19"/>
        <v>-4</v>
      </c>
      <c r="J76" s="55">
        <f t="shared" si="25"/>
        <v>7.0000000000000036</v>
      </c>
      <c r="K76" s="39">
        <f t="shared" si="26"/>
        <v>-1.1428571428571428</v>
      </c>
      <c r="L76" s="9">
        <f t="shared" si="27"/>
        <v>0.85714285714285721</v>
      </c>
      <c r="M76" s="55">
        <f t="shared" si="20"/>
        <v>-2</v>
      </c>
      <c r="N76" s="55">
        <f t="shared" si="28"/>
        <v>7.0000000000000036</v>
      </c>
    </row>
    <row r="77" spans="2:14">
      <c r="B77" s="63">
        <v>710</v>
      </c>
      <c r="C77" s="39">
        <f t="shared" si="21"/>
        <v>-4.563380281690141</v>
      </c>
      <c r="D77" s="9">
        <f t="shared" si="17"/>
        <v>3.436619718309859</v>
      </c>
      <c r="E77" s="52">
        <f t="shared" si="18"/>
        <v>-8</v>
      </c>
      <c r="F77" s="55">
        <f t="shared" si="22"/>
        <v>7.0999999999999961</v>
      </c>
      <c r="G77" s="40">
        <f t="shared" si="23"/>
        <v>-2.2816901408450705</v>
      </c>
      <c r="H77" s="9">
        <f t="shared" si="24"/>
        <v>1.7183098591549295</v>
      </c>
      <c r="I77" s="66">
        <f t="shared" si="19"/>
        <v>-4</v>
      </c>
      <c r="J77" s="55">
        <f t="shared" si="25"/>
        <v>7.0999999999999961</v>
      </c>
      <c r="K77" s="39">
        <f t="shared" si="26"/>
        <v>-1.1408450704225352</v>
      </c>
      <c r="L77" s="9">
        <f t="shared" si="27"/>
        <v>0.85915492957746475</v>
      </c>
      <c r="M77" s="55">
        <f t="shared" si="20"/>
        <v>-2</v>
      </c>
      <c r="N77" s="55">
        <f t="shared" si="28"/>
        <v>7.0999999999999961</v>
      </c>
    </row>
    <row r="78" spans="2:14">
      <c r="B78" s="63">
        <v>720</v>
      </c>
      <c r="C78" s="39">
        <f t="shared" si="21"/>
        <v>-4.5555555555555554</v>
      </c>
      <c r="D78" s="9">
        <f t="shared" si="17"/>
        <v>3.4444444444444446</v>
      </c>
      <c r="E78" s="52">
        <f t="shared" si="18"/>
        <v>-8</v>
      </c>
      <c r="F78" s="55">
        <f t="shared" si="22"/>
        <v>7.2000000000000046</v>
      </c>
      <c r="G78" s="40">
        <f t="shared" si="23"/>
        <v>-2.2777777777777777</v>
      </c>
      <c r="H78" s="9">
        <f t="shared" si="24"/>
        <v>1.7222222222222223</v>
      </c>
      <c r="I78" s="66">
        <f t="shared" si="19"/>
        <v>-4</v>
      </c>
      <c r="J78" s="55">
        <f t="shared" si="25"/>
        <v>7.2000000000000046</v>
      </c>
      <c r="K78" s="39">
        <f t="shared" si="26"/>
        <v>-1.1388888888888888</v>
      </c>
      <c r="L78" s="9">
        <f t="shared" si="27"/>
        <v>0.86111111111111116</v>
      </c>
      <c r="M78" s="55">
        <f t="shared" si="20"/>
        <v>-2</v>
      </c>
      <c r="N78" s="55">
        <f t="shared" si="28"/>
        <v>7.2000000000000046</v>
      </c>
    </row>
    <row r="79" spans="2:14">
      <c r="B79" s="63">
        <v>730</v>
      </c>
      <c r="C79" s="39">
        <f t="shared" si="21"/>
        <v>-4.5479452054794525</v>
      </c>
      <c r="D79" s="9">
        <f t="shared" si="17"/>
        <v>3.452054794520548</v>
      </c>
      <c r="E79" s="52">
        <f t="shared" si="18"/>
        <v>-8</v>
      </c>
      <c r="F79" s="55">
        <f t="shared" si="22"/>
        <v>7.2999999999999963</v>
      </c>
      <c r="G79" s="40">
        <f t="shared" si="23"/>
        <v>-2.2739726027397262</v>
      </c>
      <c r="H79" s="9">
        <f t="shared" si="24"/>
        <v>1.726027397260274</v>
      </c>
      <c r="I79" s="66">
        <f t="shared" si="19"/>
        <v>-4</v>
      </c>
      <c r="J79" s="55">
        <f t="shared" si="25"/>
        <v>7.2999999999999963</v>
      </c>
      <c r="K79" s="39">
        <f t="shared" si="26"/>
        <v>-1.1369863013698631</v>
      </c>
      <c r="L79" s="9">
        <f t="shared" si="27"/>
        <v>0.86301369863013699</v>
      </c>
      <c r="M79" s="55">
        <f t="shared" si="20"/>
        <v>-2</v>
      </c>
      <c r="N79" s="55">
        <f t="shared" si="28"/>
        <v>7.2999999999999963</v>
      </c>
    </row>
    <row r="80" spans="2:14">
      <c r="B80" s="63">
        <v>740</v>
      </c>
      <c r="C80" s="39">
        <f t="shared" si="21"/>
        <v>-4.5405405405405403</v>
      </c>
      <c r="D80" s="9">
        <f t="shared" si="17"/>
        <v>3.4594594594594597</v>
      </c>
      <c r="E80" s="52">
        <f t="shared" si="18"/>
        <v>-8</v>
      </c>
      <c r="F80" s="55">
        <f t="shared" si="22"/>
        <v>7.4000000000000021</v>
      </c>
      <c r="G80" s="40">
        <f t="shared" si="23"/>
        <v>-2.2702702702702702</v>
      </c>
      <c r="H80" s="9">
        <f t="shared" si="24"/>
        <v>1.7297297297297298</v>
      </c>
      <c r="I80" s="66">
        <f t="shared" si="19"/>
        <v>-4</v>
      </c>
      <c r="J80" s="55">
        <f t="shared" si="25"/>
        <v>7.4000000000000021</v>
      </c>
      <c r="K80" s="39">
        <f t="shared" si="26"/>
        <v>-1.1351351351351351</v>
      </c>
      <c r="L80" s="9">
        <f t="shared" si="27"/>
        <v>0.86486486486486491</v>
      </c>
      <c r="M80" s="55">
        <f t="shared" si="20"/>
        <v>-2</v>
      </c>
      <c r="N80" s="55">
        <f t="shared" si="28"/>
        <v>7.4000000000000021</v>
      </c>
    </row>
    <row r="81" spans="2:14">
      <c r="B81" s="63">
        <v>750</v>
      </c>
      <c r="C81" s="39">
        <f t="shared" si="21"/>
        <v>-4.5333333333333332</v>
      </c>
      <c r="D81" s="9">
        <f t="shared" si="17"/>
        <v>3.4666666666666668</v>
      </c>
      <c r="E81" s="52">
        <f t="shared" si="18"/>
        <v>-8</v>
      </c>
      <c r="F81" s="55">
        <f t="shared" si="22"/>
        <v>7.5000000000000018</v>
      </c>
      <c r="G81" s="40">
        <f t="shared" si="23"/>
        <v>-2.2666666666666666</v>
      </c>
      <c r="H81" s="9">
        <f t="shared" si="24"/>
        <v>1.7333333333333334</v>
      </c>
      <c r="I81" s="66">
        <f t="shared" si="19"/>
        <v>-4</v>
      </c>
      <c r="J81" s="55">
        <f t="shared" si="25"/>
        <v>7.5000000000000018</v>
      </c>
      <c r="K81" s="39">
        <f t="shared" si="26"/>
        <v>-1.1333333333333333</v>
      </c>
      <c r="L81" s="9">
        <f t="shared" si="27"/>
        <v>0.8666666666666667</v>
      </c>
      <c r="M81" s="55">
        <f t="shared" si="20"/>
        <v>-2</v>
      </c>
      <c r="N81" s="55">
        <f t="shared" si="28"/>
        <v>7.5000000000000018</v>
      </c>
    </row>
    <row r="82" spans="2:14">
      <c r="B82" s="63">
        <v>760</v>
      </c>
      <c r="C82" s="39">
        <f t="shared" si="21"/>
        <v>-4.5263157894736841</v>
      </c>
      <c r="D82" s="9">
        <f t="shared" si="17"/>
        <v>3.4736842105263159</v>
      </c>
      <c r="E82" s="52">
        <f t="shared" si="18"/>
        <v>-8</v>
      </c>
      <c r="F82" s="55">
        <f t="shared" si="22"/>
        <v>7.6000000000000014</v>
      </c>
      <c r="G82" s="40">
        <f t="shared" si="23"/>
        <v>-2.263157894736842</v>
      </c>
      <c r="H82" s="9">
        <f t="shared" si="24"/>
        <v>1.736842105263158</v>
      </c>
      <c r="I82" s="66">
        <f t="shared" si="19"/>
        <v>-4</v>
      </c>
      <c r="J82" s="55">
        <f t="shared" si="25"/>
        <v>7.6000000000000014</v>
      </c>
      <c r="K82" s="39">
        <f t="shared" si="26"/>
        <v>-1.131578947368421</v>
      </c>
      <c r="L82" s="9">
        <f t="shared" si="27"/>
        <v>0.86842105263157898</v>
      </c>
      <c r="M82" s="55">
        <f t="shared" si="20"/>
        <v>-2</v>
      </c>
      <c r="N82" s="55">
        <f t="shared" si="28"/>
        <v>7.6000000000000014</v>
      </c>
    </row>
    <row r="83" spans="2:14">
      <c r="B83" s="63">
        <v>770</v>
      </c>
      <c r="C83" s="39">
        <f t="shared" si="21"/>
        <v>-4.5194805194805197</v>
      </c>
      <c r="D83" s="9">
        <f t="shared" si="17"/>
        <v>3.4805194805194803</v>
      </c>
      <c r="E83" s="52">
        <f t="shared" si="18"/>
        <v>-8</v>
      </c>
      <c r="F83" s="55">
        <f t="shared" si="22"/>
        <v>7.6999999999999975</v>
      </c>
      <c r="G83" s="40">
        <f t="shared" si="23"/>
        <v>-2.2597402597402598</v>
      </c>
      <c r="H83" s="9">
        <f t="shared" si="24"/>
        <v>1.7402597402597402</v>
      </c>
      <c r="I83" s="66">
        <f t="shared" si="19"/>
        <v>-4</v>
      </c>
      <c r="J83" s="55">
        <f t="shared" si="25"/>
        <v>7.6999999999999975</v>
      </c>
      <c r="K83" s="39">
        <f t="shared" si="26"/>
        <v>-1.1298701298701299</v>
      </c>
      <c r="L83" s="9">
        <f t="shared" si="27"/>
        <v>0.87012987012987009</v>
      </c>
      <c r="M83" s="55">
        <f t="shared" si="20"/>
        <v>-2</v>
      </c>
      <c r="N83" s="55">
        <f t="shared" si="28"/>
        <v>7.6999999999999975</v>
      </c>
    </row>
    <row r="84" spans="2:14">
      <c r="B84" s="63">
        <v>780</v>
      </c>
      <c r="C84" s="39">
        <f t="shared" si="21"/>
        <v>-4.5128205128205128</v>
      </c>
      <c r="D84" s="9">
        <f t="shared" si="17"/>
        <v>3.4871794871794872</v>
      </c>
      <c r="E84" s="52">
        <f t="shared" si="18"/>
        <v>-8</v>
      </c>
      <c r="F84" s="55">
        <f t="shared" si="22"/>
        <v>7.7999999999999989</v>
      </c>
      <c r="G84" s="40">
        <f t="shared" si="23"/>
        <v>-2.2564102564102564</v>
      </c>
      <c r="H84" s="9">
        <f t="shared" si="24"/>
        <v>1.7435897435897436</v>
      </c>
      <c r="I84" s="66">
        <f t="shared" si="19"/>
        <v>-4</v>
      </c>
      <c r="J84" s="55">
        <f t="shared" si="25"/>
        <v>7.7999999999999989</v>
      </c>
      <c r="K84" s="39">
        <f t="shared" si="26"/>
        <v>-1.1282051282051282</v>
      </c>
      <c r="L84" s="9">
        <f t="shared" si="27"/>
        <v>0.87179487179487181</v>
      </c>
      <c r="M84" s="55">
        <f t="shared" si="20"/>
        <v>-2</v>
      </c>
      <c r="N84" s="55">
        <f t="shared" si="28"/>
        <v>7.7999999999999989</v>
      </c>
    </row>
    <row r="85" spans="2:14">
      <c r="B85" s="63">
        <v>790</v>
      </c>
      <c r="C85" s="39">
        <f t="shared" si="21"/>
        <v>-4.5063291139240507</v>
      </c>
      <c r="D85" s="9">
        <f t="shared" si="17"/>
        <v>3.4936708860759493</v>
      </c>
      <c r="E85" s="52">
        <f t="shared" si="18"/>
        <v>-8</v>
      </c>
      <c r="F85" s="55">
        <f t="shared" si="22"/>
        <v>7.8999999999999995</v>
      </c>
      <c r="G85" s="40">
        <f t="shared" si="23"/>
        <v>-2.2531645569620253</v>
      </c>
      <c r="H85" s="9">
        <f t="shared" si="24"/>
        <v>1.7468354430379747</v>
      </c>
      <c r="I85" s="66">
        <f t="shared" si="19"/>
        <v>-4</v>
      </c>
      <c r="J85" s="55">
        <f t="shared" si="25"/>
        <v>7.8999999999999995</v>
      </c>
      <c r="K85" s="39">
        <f t="shared" si="26"/>
        <v>-1.1265822784810127</v>
      </c>
      <c r="L85" s="9">
        <f t="shared" si="27"/>
        <v>0.87341772151898733</v>
      </c>
      <c r="M85" s="55">
        <f t="shared" si="20"/>
        <v>-2</v>
      </c>
      <c r="N85" s="55">
        <f t="shared" si="28"/>
        <v>7.8999999999999995</v>
      </c>
    </row>
    <row r="86" spans="2:14">
      <c r="B86" s="63">
        <v>800</v>
      </c>
      <c r="C86" s="39">
        <f t="shared" si="21"/>
        <v>-4.5</v>
      </c>
      <c r="D86" s="9">
        <f t="shared" si="17"/>
        <v>3.5</v>
      </c>
      <c r="E86" s="52">
        <f t="shared" si="18"/>
        <v>-8</v>
      </c>
      <c r="F86" s="55">
        <f t="shared" si="22"/>
        <v>8</v>
      </c>
      <c r="G86" s="40">
        <f t="shared" si="23"/>
        <v>-2.25</v>
      </c>
      <c r="H86" s="9">
        <f t="shared" si="24"/>
        <v>1.75</v>
      </c>
      <c r="I86" s="66">
        <f t="shared" si="19"/>
        <v>-4</v>
      </c>
      <c r="J86" s="55">
        <f t="shared" si="25"/>
        <v>8</v>
      </c>
      <c r="K86" s="39">
        <f t="shared" si="26"/>
        <v>-1.125</v>
      </c>
      <c r="L86" s="9">
        <f t="shared" si="27"/>
        <v>0.875</v>
      </c>
      <c r="M86" s="55">
        <f t="shared" si="20"/>
        <v>-2</v>
      </c>
      <c r="N86" s="55">
        <f t="shared" si="28"/>
        <v>8</v>
      </c>
    </row>
    <row r="87" spans="2:14">
      <c r="B87" s="63">
        <v>810</v>
      </c>
      <c r="C87" s="39">
        <f t="shared" si="21"/>
        <v>-4.4938271604938276</v>
      </c>
      <c r="D87" s="9">
        <f t="shared" si="17"/>
        <v>3.5061728395061729</v>
      </c>
      <c r="E87" s="52">
        <f t="shared" si="18"/>
        <v>-8</v>
      </c>
      <c r="F87" s="55">
        <f t="shared" si="22"/>
        <v>8.0999999999999961</v>
      </c>
      <c r="G87" s="40">
        <f t="shared" si="23"/>
        <v>-2.2469135802469138</v>
      </c>
      <c r="H87" s="9">
        <f t="shared" si="24"/>
        <v>1.7530864197530864</v>
      </c>
      <c r="I87" s="66">
        <f t="shared" si="19"/>
        <v>-4</v>
      </c>
      <c r="J87" s="55">
        <f t="shared" si="25"/>
        <v>8.0999999999999961</v>
      </c>
      <c r="K87" s="39">
        <f t="shared" si="26"/>
        <v>-1.1234567901234569</v>
      </c>
      <c r="L87" s="9">
        <f t="shared" si="27"/>
        <v>0.87654320987654322</v>
      </c>
      <c r="M87" s="55">
        <f t="shared" si="20"/>
        <v>-2</v>
      </c>
      <c r="N87" s="55">
        <f t="shared" si="28"/>
        <v>8.0999999999999961</v>
      </c>
    </row>
    <row r="88" spans="2:14">
      <c r="B88" s="63">
        <v>820</v>
      </c>
      <c r="C88" s="39">
        <f t="shared" si="21"/>
        <v>-4.4878048780487809</v>
      </c>
      <c r="D88" s="9">
        <f t="shared" si="17"/>
        <v>3.5121951219512195</v>
      </c>
      <c r="E88" s="52">
        <f t="shared" si="18"/>
        <v>-8</v>
      </c>
      <c r="F88" s="55">
        <f t="shared" si="22"/>
        <v>8.1999999999999975</v>
      </c>
      <c r="G88" s="40">
        <f t="shared" si="23"/>
        <v>-2.2439024390243905</v>
      </c>
      <c r="H88" s="9">
        <f t="shared" si="24"/>
        <v>1.7560975609756098</v>
      </c>
      <c r="I88" s="66">
        <f t="shared" si="19"/>
        <v>-4</v>
      </c>
      <c r="J88" s="55">
        <f t="shared" si="25"/>
        <v>8.1999999999999975</v>
      </c>
      <c r="K88" s="39">
        <f t="shared" si="26"/>
        <v>-1.1219512195121952</v>
      </c>
      <c r="L88" s="9">
        <f t="shared" si="27"/>
        <v>0.87804878048780488</v>
      </c>
      <c r="M88" s="55">
        <f t="shared" si="20"/>
        <v>-2</v>
      </c>
      <c r="N88" s="55">
        <f t="shared" si="28"/>
        <v>8.1999999999999975</v>
      </c>
    </row>
    <row r="89" spans="2:14">
      <c r="B89" s="63">
        <v>830</v>
      </c>
      <c r="C89" s="39">
        <f t="shared" si="21"/>
        <v>-4.4819277108433733</v>
      </c>
      <c r="D89" s="9">
        <f t="shared" si="17"/>
        <v>3.5180722891566267</v>
      </c>
      <c r="E89" s="52">
        <f t="shared" si="18"/>
        <v>-8</v>
      </c>
      <c r="F89" s="55">
        <f t="shared" si="22"/>
        <v>8.3000000000000043</v>
      </c>
      <c r="G89" s="40">
        <f t="shared" si="23"/>
        <v>-2.2409638554216866</v>
      </c>
      <c r="H89" s="9">
        <f t="shared" si="24"/>
        <v>1.7590361445783134</v>
      </c>
      <c r="I89" s="66">
        <f t="shared" si="19"/>
        <v>-4</v>
      </c>
      <c r="J89" s="55">
        <f t="shared" si="25"/>
        <v>8.3000000000000043</v>
      </c>
      <c r="K89" s="39">
        <f t="shared" si="26"/>
        <v>-1.1204819277108433</v>
      </c>
      <c r="L89" s="9">
        <f t="shared" si="27"/>
        <v>0.87951807228915668</v>
      </c>
      <c r="M89" s="55">
        <f t="shared" si="20"/>
        <v>-2</v>
      </c>
      <c r="N89" s="55">
        <f t="shared" si="28"/>
        <v>8.3000000000000043</v>
      </c>
    </row>
    <row r="90" spans="2:14">
      <c r="B90" s="63">
        <v>840</v>
      </c>
      <c r="C90" s="39">
        <f t="shared" si="21"/>
        <v>-4.4761904761904763</v>
      </c>
      <c r="D90" s="9">
        <f t="shared" si="17"/>
        <v>3.5238095238095237</v>
      </c>
      <c r="E90" s="52">
        <f t="shared" si="18"/>
        <v>-8</v>
      </c>
      <c r="F90" s="55">
        <f t="shared" si="22"/>
        <v>8.3999999999999968</v>
      </c>
      <c r="G90" s="40">
        <f t="shared" si="23"/>
        <v>-2.2380952380952381</v>
      </c>
      <c r="H90" s="9">
        <f t="shared" si="24"/>
        <v>1.7619047619047619</v>
      </c>
      <c r="I90" s="66">
        <f t="shared" si="19"/>
        <v>-4</v>
      </c>
      <c r="J90" s="55">
        <f t="shared" si="25"/>
        <v>8.3999999999999968</v>
      </c>
      <c r="K90" s="39">
        <f t="shared" si="26"/>
        <v>-1.1190476190476191</v>
      </c>
      <c r="L90" s="9">
        <f t="shared" si="27"/>
        <v>0.88095238095238093</v>
      </c>
      <c r="M90" s="55">
        <f t="shared" si="20"/>
        <v>-2</v>
      </c>
      <c r="N90" s="55">
        <f t="shared" si="28"/>
        <v>8.3999999999999968</v>
      </c>
    </row>
    <row r="91" spans="2:14">
      <c r="B91" s="63">
        <v>850</v>
      </c>
      <c r="C91" s="39">
        <f t="shared" si="21"/>
        <v>-4.4705882352941178</v>
      </c>
      <c r="D91" s="9">
        <f t="shared" si="17"/>
        <v>3.5294117647058822</v>
      </c>
      <c r="E91" s="52">
        <f t="shared" si="18"/>
        <v>-8</v>
      </c>
      <c r="F91" s="55">
        <f t="shared" si="22"/>
        <v>8.5</v>
      </c>
      <c r="G91" s="40">
        <f t="shared" si="23"/>
        <v>-2.2352941176470589</v>
      </c>
      <c r="H91" s="9">
        <f t="shared" si="24"/>
        <v>1.7647058823529411</v>
      </c>
      <c r="I91" s="66">
        <f t="shared" si="19"/>
        <v>-4</v>
      </c>
      <c r="J91" s="55">
        <f t="shared" si="25"/>
        <v>8.5</v>
      </c>
      <c r="K91" s="39">
        <f t="shared" si="26"/>
        <v>-1.1176470588235294</v>
      </c>
      <c r="L91" s="9">
        <f t="shared" si="27"/>
        <v>0.88235294117647056</v>
      </c>
      <c r="M91" s="55">
        <f t="shared" si="20"/>
        <v>-2</v>
      </c>
      <c r="N91" s="55">
        <f t="shared" si="28"/>
        <v>8.5</v>
      </c>
    </row>
    <row r="92" spans="2:14">
      <c r="B92" s="63">
        <v>860</v>
      </c>
      <c r="C92" s="39">
        <f t="shared" si="21"/>
        <v>-4.4651162790697674</v>
      </c>
      <c r="D92" s="9">
        <f t="shared" si="17"/>
        <v>3.5348837209302326</v>
      </c>
      <c r="E92" s="52">
        <f t="shared" si="18"/>
        <v>-8</v>
      </c>
      <c r="F92" s="55">
        <f t="shared" si="22"/>
        <v>8.6000000000000032</v>
      </c>
      <c r="G92" s="40">
        <f t="shared" si="23"/>
        <v>-2.2325581395348837</v>
      </c>
      <c r="H92" s="9">
        <f t="shared" si="24"/>
        <v>1.7674418604651163</v>
      </c>
      <c r="I92" s="66">
        <f t="shared" si="19"/>
        <v>-4</v>
      </c>
      <c r="J92" s="55">
        <f t="shared" si="25"/>
        <v>8.6000000000000032</v>
      </c>
      <c r="K92" s="39">
        <f t="shared" si="26"/>
        <v>-1.1162790697674418</v>
      </c>
      <c r="L92" s="9">
        <f t="shared" si="27"/>
        <v>0.88372093023255816</v>
      </c>
      <c r="M92" s="55">
        <f t="shared" si="20"/>
        <v>-2</v>
      </c>
      <c r="N92" s="55">
        <f t="shared" si="28"/>
        <v>8.6000000000000032</v>
      </c>
    </row>
    <row r="93" spans="2:14">
      <c r="B93" s="63">
        <v>870</v>
      </c>
      <c r="C93" s="39">
        <f t="shared" si="21"/>
        <v>-4.4597701149425291</v>
      </c>
      <c r="D93" s="9">
        <f t="shared" si="17"/>
        <v>3.5402298850574714</v>
      </c>
      <c r="E93" s="52">
        <f t="shared" si="18"/>
        <v>-8</v>
      </c>
      <c r="F93" s="55">
        <f t="shared" si="22"/>
        <v>8.6999999999999975</v>
      </c>
      <c r="G93" s="40">
        <f t="shared" si="23"/>
        <v>-2.2298850574712645</v>
      </c>
      <c r="H93" s="9">
        <f t="shared" si="24"/>
        <v>1.7701149425287357</v>
      </c>
      <c r="I93" s="66">
        <f t="shared" si="19"/>
        <v>-4</v>
      </c>
      <c r="J93" s="55">
        <f t="shared" si="25"/>
        <v>8.6999999999999975</v>
      </c>
      <c r="K93" s="39">
        <f t="shared" si="26"/>
        <v>-1.1149425287356323</v>
      </c>
      <c r="L93" s="9">
        <f t="shared" si="27"/>
        <v>0.88505747126436785</v>
      </c>
      <c r="M93" s="55">
        <f t="shared" si="20"/>
        <v>-2</v>
      </c>
      <c r="N93" s="55">
        <f t="shared" si="28"/>
        <v>8.6999999999999975</v>
      </c>
    </row>
    <row r="94" spans="2:14">
      <c r="B94" s="63">
        <v>880</v>
      </c>
      <c r="C94" s="39">
        <f t="shared" si="21"/>
        <v>-4.4545454545454541</v>
      </c>
      <c r="D94" s="9">
        <f t="shared" si="17"/>
        <v>3.5454545454545454</v>
      </c>
      <c r="E94" s="52">
        <f t="shared" si="18"/>
        <v>-8</v>
      </c>
      <c r="F94" s="55">
        <f t="shared" si="22"/>
        <v>8.800000000000006</v>
      </c>
      <c r="G94" s="40">
        <f t="shared" si="23"/>
        <v>-2.2272727272727271</v>
      </c>
      <c r="H94" s="9">
        <f t="shared" si="24"/>
        <v>1.7727272727272727</v>
      </c>
      <c r="I94" s="66">
        <f t="shared" si="19"/>
        <v>-4</v>
      </c>
      <c r="J94" s="55">
        <f t="shared" si="25"/>
        <v>8.800000000000006</v>
      </c>
      <c r="K94" s="39">
        <f t="shared" si="26"/>
        <v>-1.1136363636363635</v>
      </c>
      <c r="L94" s="9">
        <f t="shared" si="27"/>
        <v>0.88636363636363635</v>
      </c>
      <c r="M94" s="55">
        <f t="shared" si="20"/>
        <v>-2</v>
      </c>
      <c r="N94" s="55">
        <f t="shared" si="28"/>
        <v>8.800000000000006</v>
      </c>
    </row>
    <row r="95" spans="2:14">
      <c r="B95" s="63">
        <v>890</v>
      </c>
      <c r="C95" s="39">
        <f t="shared" si="21"/>
        <v>-4.4494382022471912</v>
      </c>
      <c r="D95" s="9">
        <f t="shared" si="17"/>
        <v>3.5505617977528088</v>
      </c>
      <c r="E95" s="52">
        <f t="shared" si="18"/>
        <v>-8</v>
      </c>
      <c r="F95" s="55">
        <f t="shared" si="22"/>
        <v>8.8999999999999968</v>
      </c>
      <c r="G95" s="40">
        <f t="shared" si="23"/>
        <v>-2.2247191011235956</v>
      </c>
      <c r="H95" s="9">
        <f t="shared" si="24"/>
        <v>1.7752808988764044</v>
      </c>
      <c r="I95" s="66">
        <f t="shared" si="19"/>
        <v>-4</v>
      </c>
      <c r="J95" s="55">
        <f t="shared" si="25"/>
        <v>8.8999999999999968</v>
      </c>
      <c r="K95" s="39">
        <f t="shared" si="26"/>
        <v>-1.1123595505617978</v>
      </c>
      <c r="L95" s="9">
        <f t="shared" si="27"/>
        <v>0.88764044943820219</v>
      </c>
      <c r="M95" s="55">
        <f t="shared" si="20"/>
        <v>-2</v>
      </c>
      <c r="N95" s="55">
        <f t="shared" si="28"/>
        <v>8.8999999999999968</v>
      </c>
    </row>
    <row r="96" spans="2:14">
      <c r="B96" s="63">
        <v>900</v>
      </c>
      <c r="C96" s="39">
        <f t="shared" si="21"/>
        <v>-4.4444444444444446</v>
      </c>
      <c r="D96" s="9">
        <f t="shared" si="17"/>
        <v>3.5555555555555554</v>
      </c>
      <c r="E96" s="52">
        <f t="shared" si="18"/>
        <v>-8</v>
      </c>
      <c r="F96" s="55">
        <f t="shared" si="22"/>
        <v>8.9999999999999964</v>
      </c>
      <c r="G96" s="40">
        <f t="shared" si="23"/>
        <v>-2.2222222222222223</v>
      </c>
      <c r="H96" s="9">
        <f t="shared" si="24"/>
        <v>1.7777777777777777</v>
      </c>
      <c r="I96" s="66">
        <f t="shared" si="19"/>
        <v>-4</v>
      </c>
      <c r="J96" s="55">
        <f t="shared" si="25"/>
        <v>8.9999999999999964</v>
      </c>
      <c r="K96" s="39">
        <f t="shared" si="26"/>
        <v>-1.1111111111111112</v>
      </c>
      <c r="L96" s="9">
        <f t="shared" si="27"/>
        <v>0.88888888888888884</v>
      </c>
      <c r="M96" s="55">
        <f t="shared" si="20"/>
        <v>-2</v>
      </c>
      <c r="N96" s="55">
        <f t="shared" si="28"/>
        <v>8.9999999999999964</v>
      </c>
    </row>
    <row r="97" spans="2:14">
      <c r="B97" s="63">
        <v>910</v>
      </c>
      <c r="C97" s="39">
        <f t="shared" si="21"/>
        <v>-4.4395604395604398</v>
      </c>
      <c r="D97" s="9">
        <f t="shared" ref="D97:D106" si="29">$C$3/(2*$C$5)*(1-$C$2/B97)</f>
        <v>3.5604395604395602</v>
      </c>
      <c r="E97" s="52">
        <f t="shared" ref="E97:E106" si="30">C97-D97</f>
        <v>-8</v>
      </c>
      <c r="F97" s="55">
        <f t="shared" si="22"/>
        <v>9.0999999999999961</v>
      </c>
      <c r="G97" s="40">
        <f t="shared" si="23"/>
        <v>-2.2197802197802199</v>
      </c>
      <c r="H97" s="9">
        <f t="shared" si="24"/>
        <v>1.7802197802197801</v>
      </c>
      <c r="I97" s="66">
        <f t="shared" ref="I97:I106" si="31">G97-H97</f>
        <v>-4</v>
      </c>
      <c r="J97" s="55">
        <f t="shared" si="25"/>
        <v>9.0999999999999961</v>
      </c>
      <c r="K97" s="39">
        <f t="shared" si="26"/>
        <v>-1.1098901098901099</v>
      </c>
      <c r="L97" s="9">
        <f t="shared" si="27"/>
        <v>0.89010989010989006</v>
      </c>
      <c r="M97" s="55">
        <f t="shared" ref="M97:M106" si="32">K97-L97</f>
        <v>-2</v>
      </c>
      <c r="N97" s="55">
        <f t="shared" si="28"/>
        <v>9.0999999999999961</v>
      </c>
    </row>
    <row r="98" spans="2:14">
      <c r="B98" s="63">
        <v>920</v>
      </c>
      <c r="C98" s="39">
        <f t="shared" si="21"/>
        <v>-4.4347826086956523</v>
      </c>
      <c r="D98" s="9">
        <f t="shared" si="29"/>
        <v>3.5652173913043477</v>
      </c>
      <c r="E98" s="52">
        <f t="shared" si="30"/>
        <v>-8</v>
      </c>
      <c r="F98" s="55">
        <f t="shared" si="22"/>
        <v>9.1999999999999957</v>
      </c>
      <c r="G98" s="40">
        <f t="shared" si="23"/>
        <v>-2.2173913043478262</v>
      </c>
      <c r="H98" s="9">
        <f t="shared" si="24"/>
        <v>1.7826086956521738</v>
      </c>
      <c r="I98" s="66">
        <f t="shared" si="31"/>
        <v>-4</v>
      </c>
      <c r="J98" s="55">
        <f t="shared" si="25"/>
        <v>9.1999999999999957</v>
      </c>
      <c r="K98" s="39">
        <f t="shared" si="26"/>
        <v>-1.1086956521739131</v>
      </c>
      <c r="L98" s="9">
        <f t="shared" si="27"/>
        <v>0.89130434782608692</v>
      </c>
      <c r="M98" s="55">
        <f t="shared" si="32"/>
        <v>-2</v>
      </c>
      <c r="N98" s="55">
        <f t="shared" si="28"/>
        <v>9.1999999999999957</v>
      </c>
    </row>
    <row r="99" spans="2:14">
      <c r="B99" s="63">
        <v>930</v>
      </c>
      <c r="C99" s="39">
        <f t="shared" si="21"/>
        <v>-4.43010752688172</v>
      </c>
      <c r="D99" s="9">
        <f t="shared" si="29"/>
        <v>3.5698924731182795</v>
      </c>
      <c r="E99" s="52">
        <f t="shared" si="30"/>
        <v>-8</v>
      </c>
      <c r="F99" s="55">
        <f t="shared" si="22"/>
        <v>9.3000000000000043</v>
      </c>
      <c r="G99" s="40">
        <f t="shared" si="23"/>
        <v>-2.21505376344086</v>
      </c>
      <c r="H99" s="9">
        <f t="shared" si="24"/>
        <v>1.7849462365591398</v>
      </c>
      <c r="I99" s="66">
        <f t="shared" si="31"/>
        <v>-4</v>
      </c>
      <c r="J99" s="55">
        <f t="shared" si="25"/>
        <v>9.3000000000000043</v>
      </c>
      <c r="K99" s="39">
        <f t="shared" si="26"/>
        <v>-1.10752688172043</v>
      </c>
      <c r="L99" s="9">
        <f t="shared" si="27"/>
        <v>0.89247311827956988</v>
      </c>
      <c r="M99" s="55">
        <f t="shared" si="32"/>
        <v>-2</v>
      </c>
      <c r="N99" s="55">
        <f t="shared" si="28"/>
        <v>9.3000000000000043</v>
      </c>
    </row>
    <row r="100" spans="2:14">
      <c r="B100" s="63">
        <v>940</v>
      </c>
      <c r="C100" s="39">
        <f t="shared" si="21"/>
        <v>-4.4255319148936172</v>
      </c>
      <c r="D100" s="9">
        <f t="shared" si="29"/>
        <v>3.5744680851063828</v>
      </c>
      <c r="E100" s="52">
        <f t="shared" si="30"/>
        <v>-8</v>
      </c>
      <c r="F100" s="55">
        <f t="shared" si="22"/>
        <v>9.399999999999995</v>
      </c>
      <c r="G100" s="40">
        <f t="shared" si="23"/>
        <v>-2.2127659574468086</v>
      </c>
      <c r="H100" s="9">
        <f t="shared" si="24"/>
        <v>1.7872340425531914</v>
      </c>
      <c r="I100" s="66">
        <f t="shared" si="31"/>
        <v>-4</v>
      </c>
      <c r="J100" s="55">
        <f t="shared" si="25"/>
        <v>9.399999999999995</v>
      </c>
      <c r="K100" s="39">
        <f t="shared" si="26"/>
        <v>-1.1063829787234043</v>
      </c>
      <c r="L100" s="9">
        <f t="shared" si="27"/>
        <v>0.8936170212765957</v>
      </c>
      <c r="M100" s="55">
        <f t="shared" si="32"/>
        <v>-2</v>
      </c>
      <c r="N100" s="55">
        <f t="shared" si="28"/>
        <v>9.399999999999995</v>
      </c>
    </row>
    <row r="101" spans="2:14">
      <c r="B101" s="63">
        <v>950</v>
      </c>
      <c r="C101" s="39">
        <f t="shared" si="21"/>
        <v>-4.4210526315789469</v>
      </c>
      <c r="D101" s="9">
        <f t="shared" si="29"/>
        <v>3.5789473684210527</v>
      </c>
      <c r="E101" s="52">
        <f t="shared" si="30"/>
        <v>-8</v>
      </c>
      <c r="F101" s="55">
        <f t="shared" si="22"/>
        <v>9.5000000000000071</v>
      </c>
      <c r="G101" s="40">
        <f t="shared" si="23"/>
        <v>-2.2105263157894735</v>
      </c>
      <c r="H101" s="9">
        <f t="shared" si="24"/>
        <v>1.7894736842105263</v>
      </c>
      <c r="I101" s="66">
        <f t="shared" si="31"/>
        <v>-4</v>
      </c>
      <c r="J101" s="55">
        <f t="shared" si="25"/>
        <v>9.5000000000000071</v>
      </c>
      <c r="K101" s="39">
        <f t="shared" si="26"/>
        <v>-1.1052631578947367</v>
      </c>
      <c r="L101" s="9">
        <f t="shared" si="27"/>
        <v>0.89473684210526316</v>
      </c>
      <c r="M101" s="55">
        <f t="shared" si="32"/>
        <v>-2</v>
      </c>
      <c r="N101" s="55">
        <f t="shared" si="28"/>
        <v>9.5000000000000071</v>
      </c>
    </row>
    <row r="102" spans="2:14">
      <c r="B102" s="63">
        <v>960</v>
      </c>
      <c r="C102" s="39">
        <f t="shared" si="21"/>
        <v>-4.416666666666667</v>
      </c>
      <c r="D102" s="9">
        <f t="shared" si="29"/>
        <v>3.5833333333333335</v>
      </c>
      <c r="E102" s="52">
        <f t="shared" si="30"/>
        <v>-8</v>
      </c>
      <c r="F102" s="55">
        <f t="shared" si="22"/>
        <v>9.5999999999999961</v>
      </c>
      <c r="G102" s="40">
        <f t="shared" si="23"/>
        <v>-2.2083333333333335</v>
      </c>
      <c r="H102" s="9">
        <f t="shared" si="24"/>
        <v>1.7916666666666667</v>
      </c>
      <c r="I102" s="66">
        <f t="shared" si="31"/>
        <v>-4</v>
      </c>
      <c r="J102" s="55">
        <f t="shared" si="25"/>
        <v>9.5999999999999961</v>
      </c>
      <c r="K102" s="39">
        <f t="shared" si="26"/>
        <v>-1.1041666666666667</v>
      </c>
      <c r="L102" s="9">
        <f t="shared" si="27"/>
        <v>0.89583333333333337</v>
      </c>
      <c r="M102" s="55">
        <f t="shared" si="32"/>
        <v>-2</v>
      </c>
      <c r="N102" s="55">
        <f t="shared" si="28"/>
        <v>9.5999999999999961</v>
      </c>
    </row>
    <row r="103" spans="2:14">
      <c r="B103" s="63">
        <v>970</v>
      </c>
      <c r="C103" s="39">
        <f t="shared" si="21"/>
        <v>-4.4123711340206189</v>
      </c>
      <c r="D103" s="9">
        <f t="shared" si="29"/>
        <v>3.5876288659793816</v>
      </c>
      <c r="E103" s="52">
        <f t="shared" si="30"/>
        <v>-8</v>
      </c>
      <c r="F103" s="55">
        <f t="shared" si="22"/>
        <v>9.6999999999999993</v>
      </c>
      <c r="G103" s="40">
        <f t="shared" si="23"/>
        <v>-2.2061855670103094</v>
      </c>
      <c r="H103" s="9">
        <f t="shared" si="24"/>
        <v>1.7938144329896908</v>
      </c>
      <c r="I103" s="66">
        <f t="shared" si="31"/>
        <v>-4</v>
      </c>
      <c r="J103" s="55">
        <f t="shared" si="25"/>
        <v>9.6999999999999993</v>
      </c>
      <c r="K103" s="39">
        <f t="shared" si="26"/>
        <v>-1.1030927835051547</v>
      </c>
      <c r="L103" s="9">
        <f t="shared" si="27"/>
        <v>0.89690721649484539</v>
      </c>
      <c r="M103" s="55">
        <f t="shared" si="32"/>
        <v>-2</v>
      </c>
      <c r="N103" s="55">
        <f t="shared" si="28"/>
        <v>9.6999999999999993</v>
      </c>
    </row>
    <row r="104" spans="2:14">
      <c r="B104" s="63">
        <v>980</v>
      </c>
      <c r="C104" s="39">
        <f t="shared" si="21"/>
        <v>-4.408163265306122</v>
      </c>
      <c r="D104" s="9">
        <f t="shared" si="29"/>
        <v>3.5918367346938775</v>
      </c>
      <c r="E104" s="52">
        <f t="shared" si="30"/>
        <v>-8</v>
      </c>
      <c r="F104" s="55">
        <f t="shared" si="22"/>
        <v>9.8000000000000043</v>
      </c>
      <c r="G104" s="40">
        <f t="shared" si="23"/>
        <v>-2.204081632653061</v>
      </c>
      <c r="H104" s="9">
        <f t="shared" si="24"/>
        <v>1.7959183673469388</v>
      </c>
      <c r="I104" s="66">
        <f t="shared" si="31"/>
        <v>-4</v>
      </c>
      <c r="J104" s="55">
        <f t="shared" si="25"/>
        <v>9.8000000000000043</v>
      </c>
      <c r="K104" s="39">
        <f t="shared" si="26"/>
        <v>-1.1020408163265305</v>
      </c>
      <c r="L104" s="9">
        <f t="shared" si="27"/>
        <v>0.89795918367346939</v>
      </c>
      <c r="M104" s="55">
        <f t="shared" si="32"/>
        <v>-2</v>
      </c>
      <c r="N104" s="55">
        <f t="shared" si="28"/>
        <v>9.8000000000000043</v>
      </c>
    </row>
    <row r="105" spans="2:14">
      <c r="B105" s="63">
        <v>990</v>
      </c>
      <c r="C105" s="39">
        <f t="shared" si="21"/>
        <v>-4.404040404040404</v>
      </c>
      <c r="D105" s="9">
        <f t="shared" si="29"/>
        <v>3.595959595959596</v>
      </c>
      <c r="E105" s="52">
        <f t="shared" si="30"/>
        <v>-8</v>
      </c>
      <c r="F105" s="55">
        <f t="shared" si="22"/>
        <v>9.8999999999999986</v>
      </c>
      <c r="G105" s="40">
        <f t="shared" si="23"/>
        <v>-2.202020202020202</v>
      </c>
      <c r="H105" s="9">
        <f t="shared" si="24"/>
        <v>1.797979797979798</v>
      </c>
      <c r="I105" s="66">
        <f t="shared" si="31"/>
        <v>-4</v>
      </c>
      <c r="J105" s="55">
        <f t="shared" si="25"/>
        <v>9.8999999999999986</v>
      </c>
      <c r="K105" s="39">
        <f t="shared" si="26"/>
        <v>-1.101010101010101</v>
      </c>
      <c r="L105" s="9">
        <f t="shared" si="27"/>
        <v>0.89898989898989901</v>
      </c>
      <c r="M105" s="55">
        <f t="shared" si="32"/>
        <v>-2</v>
      </c>
      <c r="N105" s="55">
        <f t="shared" si="28"/>
        <v>9.8999999999999986</v>
      </c>
    </row>
    <row r="106" spans="2:14" ht="18" thickBot="1">
      <c r="B106" s="64">
        <v>1000</v>
      </c>
      <c r="C106" s="38">
        <f t="shared" si="21"/>
        <v>-4.4000000000000004</v>
      </c>
      <c r="D106" s="22">
        <f t="shared" si="29"/>
        <v>3.6</v>
      </c>
      <c r="E106" s="56">
        <f t="shared" si="30"/>
        <v>-8</v>
      </c>
      <c r="F106" s="57">
        <f t="shared" si="22"/>
        <v>9.9999999999999964</v>
      </c>
      <c r="G106" s="41">
        <f t="shared" si="23"/>
        <v>-2.2000000000000002</v>
      </c>
      <c r="H106" s="22">
        <f t="shared" si="24"/>
        <v>1.8</v>
      </c>
      <c r="I106" s="67">
        <f t="shared" si="31"/>
        <v>-4</v>
      </c>
      <c r="J106" s="57">
        <f t="shared" si="25"/>
        <v>9.9999999999999964</v>
      </c>
      <c r="K106" s="38">
        <f t="shared" si="26"/>
        <v>-1.1000000000000001</v>
      </c>
      <c r="L106" s="22">
        <f t="shared" si="27"/>
        <v>0.9</v>
      </c>
      <c r="M106" s="57">
        <f t="shared" si="32"/>
        <v>-2</v>
      </c>
      <c r="N106" s="57">
        <f t="shared" si="28"/>
        <v>9.9999999999999964</v>
      </c>
    </row>
  </sheetData>
  <mergeCells count="12">
    <mergeCell ref="K5:N5"/>
    <mergeCell ref="K4:N4"/>
    <mergeCell ref="K3:N3"/>
    <mergeCell ref="K2:N2"/>
    <mergeCell ref="C5:F5"/>
    <mergeCell ref="C4:F4"/>
    <mergeCell ref="C3:F3"/>
    <mergeCell ref="C2:F2"/>
    <mergeCell ref="G5:J5"/>
    <mergeCell ref="G4:J4"/>
    <mergeCell ref="G3:J3"/>
    <mergeCell ref="G2:J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2E8D8-CE0C-463B-AD76-1451E429726F}">
  <dimension ref="A1:N46"/>
  <sheetViews>
    <sheetView topLeftCell="A31" workbookViewId="0">
      <selection activeCell="K49" sqref="K49"/>
    </sheetView>
  </sheetViews>
  <sheetFormatPr defaultRowHeight="17.399999999999999"/>
  <cols>
    <col min="1" max="1" width="5.19921875" style="1" customWidth="1"/>
    <col min="2" max="2" width="10.796875" customWidth="1"/>
  </cols>
  <sheetData>
    <row r="1" spans="1:14">
      <c r="A1" s="1" t="s">
        <v>100</v>
      </c>
    </row>
    <row r="2" spans="1:14" ht="18" thickBot="1"/>
    <row r="3" spans="1:14">
      <c r="B3" s="116"/>
      <c r="C3" s="117"/>
      <c r="D3" s="117"/>
      <c r="E3" s="94" t="s">
        <v>101</v>
      </c>
      <c r="F3" s="94"/>
      <c r="G3" s="89"/>
      <c r="H3" s="33"/>
      <c r="I3" s="94" t="s">
        <v>47</v>
      </c>
      <c r="J3" s="94"/>
      <c r="K3" s="94" t="s">
        <v>48</v>
      </c>
      <c r="L3" s="94"/>
      <c r="M3" s="118" t="s">
        <v>104</v>
      </c>
    </row>
    <row r="4" spans="1:14" ht="18" thickBot="1">
      <c r="B4" s="90" t="s">
        <v>98</v>
      </c>
      <c r="C4" s="91" t="s">
        <v>95</v>
      </c>
      <c r="D4" s="91" t="s">
        <v>66</v>
      </c>
      <c r="E4" s="91" t="s">
        <v>47</v>
      </c>
      <c r="F4" s="91" t="s">
        <v>48</v>
      </c>
      <c r="G4" s="91"/>
      <c r="H4" s="91" t="s">
        <v>96</v>
      </c>
      <c r="I4" s="91" t="s">
        <v>103</v>
      </c>
      <c r="J4" s="91" t="s">
        <v>102</v>
      </c>
      <c r="K4" s="91" t="s">
        <v>103</v>
      </c>
      <c r="L4" s="91" t="s">
        <v>102</v>
      </c>
      <c r="M4" s="92" t="s">
        <v>102</v>
      </c>
    </row>
    <row r="5" spans="1:14">
      <c r="B5" s="119">
        <v>10</v>
      </c>
      <c r="C5" s="33">
        <v>1.8</v>
      </c>
      <c r="D5" s="112">
        <f>C5*C5/B5</f>
        <v>0.32400000000000001</v>
      </c>
      <c r="E5" s="33">
        <v>135</v>
      </c>
      <c r="F5" s="33">
        <v>89.4</v>
      </c>
      <c r="G5" s="33"/>
      <c r="H5" s="120">
        <f>F5/E5</f>
        <v>0.66222222222222227</v>
      </c>
      <c r="I5" s="33">
        <v>740</v>
      </c>
      <c r="J5" s="121">
        <f>I5/1250*360</f>
        <v>213.11999999999998</v>
      </c>
      <c r="K5" s="33">
        <v>850</v>
      </c>
      <c r="L5" s="121">
        <f>K5/1250*360</f>
        <v>244.8</v>
      </c>
      <c r="M5" s="122">
        <f>L5-J5</f>
        <v>31.680000000000035</v>
      </c>
    </row>
    <row r="6" spans="1:14">
      <c r="B6" s="123">
        <v>50</v>
      </c>
      <c r="C6" s="8">
        <v>3.58</v>
      </c>
      <c r="D6" s="10">
        <f>C6*C6/B6</f>
        <v>0.256328</v>
      </c>
      <c r="E6" s="8">
        <v>136</v>
      </c>
      <c r="F6" s="8">
        <v>18.399999999999999</v>
      </c>
      <c r="G6" s="8"/>
      <c r="H6" s="113">
        <f>F6/E6</f>
        <v>0.13529411764705881</v>
      </c>
      <c r="I6" s="8">
        <v>640</v>
      </c>
      <c r="J6" s="114">
        <f>I6/1250*360</f>
        <v>184.32</v>
      </c>
      <c r="K6" s="8">
        <v>950</v>
      </c>
      <c r="L6" s="114">
        <f>K6/1250*360</f>
        <v>273.60000000000002</v>
      </c>
      <c r="M6" s="124">
        <f>L6-J6</f>
        <v>89.28000000000003</v>
      </c>
    </row>
    <row r="7" spans="1:14">
      <c r="B7" s="123">
        <v>100</v>
      </c>
      <c r="C7" s="8">
        <v>4.71</v>
      </c>
      <c r="D7" s="10">
        <f>C7*C7/B7</f>
        <v>0.22184100000000001</v>
      </c>
      <c r="E7" s="8">
        <v>137</v>
      </c>
      <c r="F7" s="8">
        <v>47.2</v>
      </c>
      <c r="G7" s="8"/>
      <c r="H7" s="113">
        <f>F7/E7</f>
        <v>0.34452554744525549</v>
      </c>
      <c r="I7" s="114">
        <v>620</v>
      </c>
      <c r="J7" s="114">
        <f>I7/1250*360</f>
        <v>178.56</v>
      </c>
      <c r="K7" s="8">
        <v>1210</v>
      </c>
      <c r="L7" s="114">
        <f>K7/1250*360</f>
        <v>348.48</v>
      </c>
      <c r="M7" s="124">
        <f>L7-J7</f>
        <v>169.92000000000002</v>
      </c>
    </row>
    <row r="8" spans="1:14">
      <c r="B8" s="123">
        <v>200</v>
      </c>
      <c r="C8" s="8">
        <v>5.65</v>
      </c>
      <c r="D8" s="10">
        <f>C8*C8/B8</f>
        <v>0.15961250000000002</v>
      </c>
      <c r="E8" s="8">
        <v>137</v>
      </c>
      <c r="F8" s="8">
        <v>82.9</v>
      </c>
      <c r="G8" s="8"/>
      <c r="H8" s="113">
        <f>F8/E8</f>
        <v>0.60510948905109496</v>
      </c>
      <c r="I8" s="8">
        <v>630</v>
      </c>
      <c r="J8" s="114">
        <f>I8/1250*360</f>
        <v>181.44</v>
      </c>
      <c r="K8" s="114">
        <v>1240</v>
      </c>
      <c r="L8" s="114">
        <f>K8/1250*360</f>
        <v>357.12</v>
      </c>
      <c r="M8" s="124">
        <f>L8-J8</f>
        <v>175.68</v>
      </c>
    </row>
    <row r="9" spans="1:14">
      <c r="B9" s="123">
        <v>500</v>
      </c>
      <c r="C9" s="8">
        <v>6.37</v>
      </c>
      <c r="D9" s="10">
        <f>C9*C9/B9</f>
        <v>8.1153799999999998E-2</v>
      </c>
      <c r="E9" s="8">
        <v>137</v>
      </c>
      <c r="F9" s="8">
        <v>111</v>
      </c>
      <c r="G9" s="8"/>
      <c r="H9" s="113">
        <f>F9/E9</f>
        <v>0.81021897810218979</v>
      </c>
      <c r="I9" s="8">
        <v>620</v>
      </c>
      <c r="J9" s="114">
        <f>I9/1250*360</f>
        <v>178.56</v>
      </c>
      <c r="K9" s="8">
        <v>1240</v>
      </c>
      <c r="L9" s="114">
        <f>K9/1250*360</f>
        <v>357.12</v>
      </c>
      <c r="M9" s="124">
        <f>L9-J9</f>
        <v>178.56</v>
      </c>
    </row>
    <row r="10" spans="1:14">
      <c r="B10" s="123">
        <v>1000</v>
      </c>
      <c r="C10" s="8">
        <v>6.74</v>
      </c>
      <c r="D10" s="10">
        <f>C10*C10/B10</f>
        <v>4.5427600000000005E-2</v>
      </c>
      <c r="E10" s="8">
        <v>138</v>
      </c>
      <c r="F10" s="8">
        <v>126</v>
      </c>
      <c r="G10" s="8"/>
      <c r="H10" s="113">
        <f>F10/E10</f>
        <v>0.91304347826086951</v>
      </c>
      <c r="I10" s="8"/>
      <c r="J10" s="114"/>
      <c r="K10" s="8"/>
      <c r="L10" s="114"/>
      <c r="M10" s="35"/>
    </row>
    <row r="11" spans="1:14" ht="18" thickBot="1">
      <c r="B11" s="125" t="s">
        <v>99</v>
      </c>
      <c r="C11" s="36">
        <v>7.05</v>
      </c>
      <c r="D11" s="36"/>
      <c r="E11" s="36">
        <v>138</v>
      </c>
      <c r="F11" s="36">
        <v>137</v>
      </c>
      <c r="G11" s="36"/>
      <c r="H11" s="126">
        <f>F11/E11</f>
        <v>0.99275362318840576</v>
      </c>
      <c r="I11" s="36"/>
      <c r="J11" s="127"/>
      <c r="K11" s="36"/>
      <c r="L11" s="127"/>
      <c r="M11" s="128"/>
    </row>
    <row r="13" spans="1:14">
      <c r="A13" s="1" t="s">
        <v>110</v>
      </c>
    </row>
    <row r="14" spans="1:14" ht="18" thickBot="1">
      <c r="B14" t="s">
        <v>108</v>
      </c>
    </row>
    <row r="15" spans="1:14">
      <c r="B15" s="116" t="s">
        <v>106</v>
      </c>
      <c r="C15" s="135" t="s">
        <v>95</v>
      </c>
      <c r="D15" s="135" t="s">
        <v>66</v>
      </c>
      <c r="E15" s="94" t="s">
        <v>105</v>
      </c>
      <c r="F15" s="94"/>
      <c r="G15" s="135" t="s">
        <v>49</v>
      </c>
      <c r="H15" s="135" t="s">
        <v>96</v>
      </c>
      <c r="I15" s="94" t="s">
        <v>47</v>
      </c>
      <c r="J15" s="94"/>
      <c r="K15" s="94" t="s">
        <v>48</v>
      </c>
      <c r="L15" s="94"/>
      <c r="M15" s="129" t="s">
        <v>104</v>
      </c>
      <c r="N15" s="130" t="s">
        <v>97</v>
      </c>
    </row>
    <row r="16" spans="1:14" ht="18" thickBot="1">
      <c r="B16" s="90" t="s">
        <v>98</v>
      </c>
      <c r="C16" s="136"/>
      <c r="D16" s="136"/>
      <c r="E16" s="91" t="s">
        <v>47</v>
      </c>
      <c r="F16" s="91" t="s">
        <v>48</v>
      </c>
      <c r="G16" s="136"/>
      <c r="H16" s="136"/>
      <c r="I16" s="91" t="s">
        <v>103</v>
      </c>
      <c r="J16" s="91" t="s">
        <v>102</v>
      </c>
      <c r="K16" s="91" t="s">
        <v>103</v>
      </c>
      <c r="L16" s="91" t="s">
        <v>102</v>
      </c>
      <c r="M16" s="91" t="s">
        <v>102</v>
      </c>
      <c r="N16" s="131"/>
    </row>
    <row r="17" spans="2:14">
      <c r="B17" s="119">
        <v>10</v>
      </c>
      <c r="C17" s="33">
        <v>13.6</v>
      </c>
      <c r="D17" s="112">
        <f>C17*C17/B17</f>
        <v>18.495999999999999</v>
      </c>
      <c r="E17" s="33">
        <v>1.04</v>
      </c>
      <c r="F17" s="33">
        <v>0.69699999999999995</v>
      </c>
      <c r="G17" s="33">
        <f>E17-F17</f>
        <v>0.34300000000000008</v>
      </c>
      <c r="H17" s="120">
        <f>F17/E17</f>
        <v>0.67019230769230764</v>
      </c>
      <c r="I17" s="33">
        <v>700</v>
      </c>
      <c r="J17" s="121">
        <f>I17/1250*360</f>
        <v>201.60000000000002</v>
      </c>
      <c r="K17" s="33">
        <v>830</v>
      </c>
      <c r="L17" s="121">
        <f>K17/1250*360</f>
        <v>239.04000000000002</v>
      </c>
      <c r="M17" s="121">
        <f>L17-J17</f>
        <v>37.44</v>
      </c>
      <c r="N17" s="132">
        <f>(1+H17)/(1-H17)</f>
        <v>5.0641399416909616</v>
      </c>
    </row>
    <row r="18" spans="2:14">
      <c r="B18" s="123">
        <v>50</v>
      </c>
      <c r="C18" s="8">
        <v>23.9</v>
      </c>
      <c r="D18" s="10">
        <f>C18*C18/B18</f>
        <v>11.424199999999999</v>
      </c>
      <c r="E18" s="8">
        <v>0.92400000000000004</v>
      </c>
      <c r="F18" s="8">
        <v>0.121</v>
      </c>
      <c r="G18" s="8">
        <f>E18-F18</f>
        <v>0.80300000000000005</v>
      </c>
      <c r="H18" s="113">
        <f>F18/E18</f>
        <v>0.13095238095238093</v>
      </c>
      <c r="I18" s="8">
        <v>630</v>
      </c>
      <c r="J18" s="114">
        <f t="shared" ref="J18:J23" si="0">I18/1250*360</f>
        <v>181.44</v>
      </c>
      <c r="K18" s="8">
        <v>1000</v>
      </c>
      <c r="L18" s="114">
        <f t="shared" ref="L18:L23" si="1">K18/1250*360</f>
        <v>288</v>
      </c>
      <c r="M18" s="114">
        <f t="shared" ref="M18:M23" si="2">L18-J18</f>
        <v>106.56</v>
      </c>
      <c r="N18" s="133">
        <f>(1+H18)/(1-H18)</f>
        <v>1.3013698630136985</v>
      </c>
    </row>
    <row r="19" spans="2:14">
      <c r="B19" s="123">
        <v>100</v>
      </c>
      <c r="C19" s="8">
        <v>33.9</v>
      </c>
      <c r="D19" s="10">
        <f>C19*C19/B19</f>
        <v>11.492099999999999</v>
      </c>
      <c r="E19" s="8">
        <v>1</v>
      </c>
      <c r="F19" s="8">
        <v>0.35099999999999998</v>
      </c>
      <c r="G19" s="8">
        <f>E19-F19</f>
        <v>0.64900000000000002</v>
      </c>
      <c r="H19" s="113">
        <f t="shared" ref="H19:H23" si="3">F19/E19</f>
        <v>0.35099999999999998</v>
      </c>
      <c r="I19" s="8">
        <v>640</v>
      </c>
      <c r="J19" s="114">
        <f t="shared" si="0"/>
        <v>184.32</v>
      </c>
      <c r="K19" s="8">
        <v>1230</v>
      </c>
      <c r="L19" s="114">
        <f t="shared" si="1"/>
        <v>354.24</v>
      </c>
      <c r="M19" s="114">
        <f t="shared" si="2"/>
        <v>169.92000000000002</v>
      </c>
      <c r="N19" s="133">
        <f>(1+H19)/(1-H19)</f>
        <v>2.0816640986132509</v>
      </c>
    </row>
    <row r="20" spans="2:14">
      <c r="B20" s="123">
        <v>200</v>
      </c>
      <c r="C20" s="8">
        <v>38.299999999999997</v>
      </c>
      <c r="D20" s="10">
        <f>C20*C20/B20</f>
        <v>7.3344499999999995</v>
      </c>
      <c r="E20" s="8">
        <v>0.94599999999999995</v>
      </c>
      <c r="F20" s="8">
        <v>0.57699999999999996</v>
      </c>
      <c r="G20" s="8">
        <f>E20-F20</f>
        <v>0.36899999999999999</v>
      </c>
      <c r="H20" s="113">
        <f t="shared" si="3"/>
        <v>0.60993657505285415</v>
      </c>
      <c r="I20" s="8">
        <v>600</v>
      </c>
      <c r="J20" s="114">
        <f t="shared" si="0"/>
        <v>172.79999999999998</v>
      </c>
      <c r="K20" s="8">
        <v>1240</v>
      </c>
      <c r="L20" s="114">
        <f t="shared" si="1"/>
        <v>357.12</v>
      </c>
      <c r="M20" s="114">
        <f t="shared" si="2"/>
        <v>184.32000000000002</v>
      </c>
      <c r="N20" s="133">
        <f>(1+H20)/(1-H20)</f>
        <v>4.127371273712737</v>
      </c>
    </row>
    <row r="21" spans="2:14">
      <c r="B21" s="123">
        <v>500</v>
      </c>
      <c r="C21" s="8">
        <v>40.200000000000003</v>
      </c>
      <c r="D21" s="10">
        <f>C21*C21/B21</f>
        <v>3.2320800000000003</v>
      </c>
      <c r="E21" s="8">
        <v>0.88400000000000001</v>
      </c>
      <c r="F21" s="8">
        <v>0.71799999999999997</v>
      </c>
      <c r="G21" s="8">
        <f>E21-F21</f>
        <v>0.16600000000000004</v>
      </c>
      <c r="H21" s="113">
        <f t="shared" si="3"/>
        <v>0.81221719457013575</v>
      </c>
      <c r="I21" s="8">
        <v>610</v>
      </c>
      <c r="J21" s="114">
        <f t="shared" si="0"/>
        <v>175.68</v>
      </c>
      <c r="K21" s="8">
        <v>1210</v>
      </c>
      <c r="L21" s="114">
        <f t="shared" si="1"/>
        <v>348.48</v>
      </c>
      <c r="M21" s="114">
        <f t="shared" si="2"/>
        <v>172.8</v>
      </c>
      <c r="N21" s="133">
        <f>(1+H21)/(1-H21)</f>
        <v>9.6506024096385534</v>
      </c>
    </row>
    <row r="22" spans="2:14">
      <c r="B22" s="123">
        <v>1000</v>
      </c>
      <c r="C22" s="8">
        <v>41.6</v>
      </c>
      <c r="D22" s="10">
        <f>C22*C22/B22</f>
        <v>1.7305600000000001</v>
      </c>
      <c r="E22" s="8">
        <v>0.86299999999999999</v>
      </c>
      <c r="F22" s="8">
        <v>0.79400000000000004</v>
      </c>
      <c r="G22" s="8">
        <f>E22-F22</f>
        <v>6.899999999999995E-2</v>
      </c>
      <c r="H22" s="113">
        <f t="shared" si="3"/>
        <v>0.92004634994206258</v>
      </c>
      <c r="I22" s="8">
        <v>590</v>
      </c>
      <c r="J22" s="114">
        <f t="shared" si="0"/>
        <v>169.92</v>
      </c>
      <c r="K22" s="8">
        <v>1220</v>
      </c>
      <c r="L22" s="114">
        <f t="shared" si="1"/>
        <v>351.36</v>
      </c>
      <c r="M22" s="114">
        <f t="shared" si="2"/>
        <v>181.44000000000003</v>
      </c>
      <c r="N22" s="133">
        <f>(1+H22)/(1-H22)</f>
        <v>24.014492753623191</v>
      </c>
    </row>
    <row r="23" spans="2:14" ht="18" thickBot="1">
      <c r="B23" s="125" t="s">
        <v>99</v>
      </c>
      <c r="C23" s="36">
        <v>41.4</v>
      </c>
      <c r="D23" s="23"/>
      <c r="E23" s="36">
        <v>0.82299999999999995</v>
      </c>
      <c r="F23" s="36">
        <v>0.82799999999999996</v>
      </c>
      <c r="G23" s="36">
        <f>E23-F23</f>
        <v>-5.0000000000000044E-3</v>
      </c>
      <c r="H23" s="126">
        <f t="shared" si="3"/>
        <v>1.0060753341433779</v>
      </c>
      <c r="I23" s="36">
        <v>620</v>
      </c>
      <c r="J23" s="127">
        <f t="shared" si="0"/>
        <v>178.56</v>
      </c>
      <c r="K23" s="36">
        <v>1250</v>
      </c>
      <c r="L23" s="127">
        <f t="shared" si="1"/>
        <v>360</v>
      </c>
      <c r="M23" s="127">
        <f t="shared" si="2"/>
        <v>181.44</v>
      </c>
      <c r="N23" s="134">
        <f>(1+H23)/(1-H23)</f>
        <v>-330.19999999999879</v>
      </c>
    </row>
    <row r="24" spans="2:14" ht="18" thickBot="1"/>
    <row r="25" spans="2:14">
      <c r="B25" s="116" t="s">
        <v>107</v>
      </c>
      <c r="C25" s="135" t="s">
        <v>95</v>
      </c>
      <c r="D25" s="135" t="s">
        <v>66</v>
      </c>
      <c r="E25" s="94" t="s">
        <v>105</v>
      </c>
      <c r="F25" s="94"/>
      <c r="G25" s="135" t="s">
        <v>49</v>
      </c>
      <c r="H25" s="135" t="s">
        <v>96</v>
      </c>
      <c r="I25" s="94" t="s">
        <v>47</v>
      </c>
      <c r="J25" s="94"/>
      <c r="K25" s="94" t="s">
        <v>48</v>
      </c>
      <c r="L25" s="94"/>
      <c r="M25" s="129" t="s">
        <v>104</v>
      </c>
      <c r="N25" s="130" t="s">
        <v>97</v>
      </c>
    </row>
    <row r="26" spans="2:14" ht="18" thickBot="1">
      <c r="B26" s="137" t="s">
        <v>98</v>
      </c>
      <c r="C26" s="138"/>
      <c r="D26" s="138"/>
      <c r="E26" s="115" t="s">
        <v>47</v>
      </c>
      <c r="F26" s="115" t="s">
        <v>48</v>
      </c>
      <c r="G26" s="138"/>
      <c r="H26" s="138"/>
      <c r="I26" s="115" t="s">
        <v>103</v>
      </c>
      <c r="J26" s="115" t="s">
        <v>102</v>
      </c>
      <c r="K26" s="115" t="s">
        <v>103</v>
      </c>
      <c r="L26" s="115" t="s">
        <v>102</v>
      </c>
      <c r="M26" s="115" t="s">
        <v>102</v>
      </c>
      <c r="N26" s="139"/>
    </row>
    <row r="27" spans="2:14">
      <c r="B27" s="119">
        <v>10</v>
      </c>
      <c r="C27" s="33">
        <v>19</v>
      </c>
      <c r="D27" s="112">
        <f>C27*C27/B27</f>
        <v>36.1</v>
      </c>
      <c r="E27" s="33">
        <v>1.44</v>
      </c>
      <c r="F27" s="33">
        <v>0.95699999999999996</v>
      </c>
      <c r="G27" s="33">
        <f>E27-F27</f>
        <v>0.48299999999999998</v>
      </c>
      <c r="H27" s="120">
        <f t="shared" ref="H27:H33" si="4">F27/E27</f>
        <v>0.6645833333333333</v>
      </c>
      <c r="I27" s="33"/>
      <c r="J27" s="33"/>
      <c r="K27" s="33"/>
      <c r="L27" s="33"/>
      <c r="M27" s="33"/>
      <c r="N27" s="132">
        <f t="shared" ref="N27:N33" si="5">(1+H27)/(1-H27)</f>
        <v>4.9627329192546581</v>
      </c>
    </row>
    <row r="28" spans="2:14">
      <c r="B28" s="123">
        <v>50</v>
      </c>
      <c r="C28" s="8">
        <v>33.1</v>
      </c>
      <c r="D28" s="10">
        <f>C28*C28/B28</f>
        <v>21.912200000000002</v>
      </c>
      <c r="E28" s="8">
        <v>1.28</v>
      </c>
      <c r="F28" s="8">
        <v>0.16800000000000001</v>
      </c>
      <c r="G28" s="8">
        <f>E28-F28</f>
        <v>1.1120000000000001</v>
      </c>
      <c r="H28" s="113">
        <f t="shared" si="4"/>
        <v>0.13125000000000001</v>
      </c>
      <c r="I28" s="8"/>
      <c r="J28" s="8"/>
      <c r="K28" s="8"/>
      <c r="L28" s="8"/>
      <c r="M28" s="8"/>
      <c r="N28" s="133">
        <f t="shared" si="5"/>
        <v>1.3021582733812951</v>
      </c>
    </row>
    <row r="29" spans="2:14">
      <c r="B29" s="123">
        <v>100</v>
      </c>
      <c r="C29" s="8">
        <v>46.3</v>
      </c>
      <c r="D29" s="10">
        <f>C29*C29/B29</f>
        <v>21.436899999999994</v>
      </c>
      <c r="E29" s="8">
        <v>1.37</v>
      </c>
      <c r="F29" s="8">
        <v>0.48099999999999998</v>
      </c>
      <c r="G29" s="8">
        <f>E29-F29</f>
        <v>0.88900000000000012</v>
      </c>
      <c r="H29" s="113">
        <f t="shared" si="4"/>
        <v>0.35109489051094889</v>
      </c>
      <c r="I29" s="8"/>
      <c r="J29" s="8"/>
      <c r="K29" s="8"/>
      <c r="L29" s="8"/>
      <c r="M29" s="8"/>
      <c r="N29" s="133">
        <f t="shared" si="5"/>
        <v>2.0821147356580423</v>
      </c>
    </row>
    <row r="30" spans="2:14">
      <c r="B30" s="123">
        <v>200</v>
      </c>
      <c r="C30" s="8">
        <v>51.9</v>
      </c>
      <c r="D30" s="10">
        <f>C30*C30/B30</f>
        <v>13.468049999999998</v>
      </c>
      <c r="E30" s="8">
        <v>1.29</v>
      </c>
      <c r="F30" s="8">
        <v>0.78600000000000003</v>
      </c>
      <c r="G30" s="8">
        <f>E30-F30</f>
        <v>0.504</v>
      </c>
      <c r="H30" s="113">
        <f t="shared" si="4"/>
        <v>0.60930232558139541</v>
      </c>
      <c r="I30" s="8"/>
      <c r="J30" s="8"/>
      <c r="K30" s="8"/>
      <c r="L30" s="8"/>
      <c r="M30" s="8"/>
      <c r="N30" s="133">
        <f t="shared" si="5"/>
        <v>4.1190476190476195</v>
      </c>
    </row>
    <row r="31" spans="2:14">
      <c r="B31" s="123">
        <v>500</v>
      </c>
      <c r="C31" s="8">
        <v>54.4</v>
      </c>
      <c r="D31" s="10">
        <f>C31*C31/B31</f>
        <v>5.9187199999999995</v>
      </c>
      <c r="E31" s="8">
        <v>1.2</v>
      </c>
      <c r="F31" s="8">
        <v>0.97399999999999998</v>
      </c>
      <c r="G31" s="8">
        <f>E31-F31</f>
        <v>0.22599999999999998</v>
      </c>
      <c r="H31" s="113">
        <f t="shared" si="4"/>
        <v>0.81166666666666665</v>
      </c>
      <c r="I31" s="8"/>
      <c r="J31" s="8"/>
      <c r="K31" s="8"/>
      <c r="L31" s="8"/>
      <c r="M31" s="8"/>
      <c r="N31" s="133">
        <f t="shared" si="5"/>
        <v>9.6194690265486713</v>
      </c>
    </row>
    <row r="32" spans="2:14">
      <c r="B32" s="123">
        <v>1000</v>
      </c>
      <c r="C32" s="8">
        <v>56.3</v>
      </c>
      <c r="D32" s="10">
        <f>C32*C32/B32</f>
        <v>3.1696899999999997</v>
      </c>
      <c r="E32" s="8">
        <v>1.18</v>
      </c>
      <c r="F32" s="8">
        <v>1.08</v>
      </c>
      <c r="G32" s="8">
        <f>E32-F32</f>
        <v>9.9999999999999867E-2</v>
      </c>
      <c r="H32" s="113">
        <f t="shared" si="4"/>
        <v>0.91525423728813571</v>
      </c>
      <c r="I32" s="8"/>
      <c r="J32" s="8"/>
      <c r="K32" s="8"/>
      <c r="L32" s="8"/>
      <c r="M32" s="8"/>
      <c r="N32" s="133">
        <f t="shared" si="5"/>
        <v>22.600000000000033</v>
      </c>
    </row>
    <row r="33" spans="2:14" ht="18" thickBot="1">
      <c r="B33" s="125" t="s">
        <v>99</v>
      </c>
      <c r="C33" s="36">
        <v>56.1</v>
      </c>
      <c r="D33" s="36"/>
      <c r="E33" s="36">
        <v>1.1200000000000001</v>
      </c>
      <c r="F33" s="36">
        <v>1.1200000000000001</v>
      </c>
      <c r="G33" s="36">
        <f>E33-F33</f>
        <v>0</v>
      </c>
      <c r="H33" s="126">
        <f t="shared" si="4"/>
        <v>1</v>
      </c>
      <c r="I33" s="36"/>
      <c r="J33" s="36"/>
      <c r="K33" s="36"/>
      <c r="L33" s="36"/>
      <c r="M33" s="36"/>
      <c r="N33" s="134" t="e">
        <f t="shared" si="5"/>
        <v>#DIV/0!</v>
      </c>
    </row>
    <row r="35" spans="2:14">
      <c r="B35" t="s">
        <v>109</v>
      </c>
    </row>
    <row r="36" spans="2:14" ht="18" thickBot="1">
      <c r="B36" t="s">
        <v>112</v>
      </c>
    </row>
    <row r="37" spans="2:14">
      <c r="B37" s="116" t="s">
        <v>106</v>
      </c>
      <c r="C37" s="135" t="s">
        <v>95</v>
      </c>
      <c r="D37" s="135" t="s">
        <v>66</v>
      </c>
      <c r="E37" s="94" t="s">
        <v>105</v>
      </c>
      <c r="F37" s="94"/>
      <c r="G37" s="135" t="s">
        <v>49</v>
      </c>
      <c r="H37" s="135" t="s">
        <v>96</v>
      </c>
      <c r="I37" s="94" t="s">
        <v>47</v>
      </c>
      <c r="J37" s="94"/>
      <c r="K37" s="94" t="s">
        <v>48</v>
      </c>
      <c r="L37" s="94"/>
      <c r="M37" s="129" t="s">
        <v>104</v>
      </c>
      <c r="N37" s="130" t="s">
        <v>97</v>
      </c>
    </row>
    <row r="38" spans="2:14" ht="18" thickBot="1">
      <c r="B38" s="137" t="s">
        <v>98</v>
      </c>
      <c r="C38" s="138"/>
      <c r="D38" s="138"/>
      <c r="E38" s="115" t="s">
        <v>47</v>
      </c>
      <c r="F38" s="115" t="s">
        <v>48</v>
      </c>
      <c r="G38" s="138"/>
      <c r="H38" s="138"/>
      <c r="I38" s="115" t="s">
        <v>103</v>
      </c>
      <c r="J38" s="115" t="s">
        <v>102</v>
      </c>
      <c r="K38" s="115" t="s">
        <v>103</v>
      </c>
      <c r="L38" s="115" t="s">
        <v>102</v>
      </c>
      <c r="M38" s="115" t="s">
        <v>102</v>
      </c>
      <c r="N38" s="139"/>
    </row>
    <row r="39" spans="2:14">
      <c r="B39" s="119">
        <v>10</v>
      </c>
      <c r="C39" s="33">
        <v>8.85</v>
      </c>
      <c r="D39" s="112">
        <f>C39*C39/B39</f>
        <v>7.8322499999999993</v>
      </c>
      <c r="E39" s="33">
        <v>0.92100000000000004</v>
      </c>
      <c r="F39" s="33">
        <v>0.55200000000000005</v>
      </c>
      <c r="G39" s="33">
        <f>E39-F39</f>
        <v>0.36899999999999999</v>
      </c>
      <c r="H39" s="120">
        <f>F39/E39</f>
        <v>0.59934853420195444</v>
      </c>
      <c r="I39" s="33"/>
      <c r="J39" s="121">
        <f>I39/1250*360</f>
        <v>0</v>
      </c>
      <c r="K39" s="33"/>
      <c r="L39" s="121">
        <f>K39/1250*360</f>
        <v>0</v>
      </c>
      <c r="M39" s="121">
        <f>L39-J39</f>
        <v>0</v>
      </c>
      <c r="N39" s="132">
        <f>(1+H39)/(1-H39)</f>
        <v>3.9918699186991877</v>
      </c>
    </row>
    <row r="40" spans="2:14">
      <c r="B40" s="123">
        <v>50</v>
      </c>
      <c r="C40" s="8">
        <v>23.7</v>
      </c>
      <c r="D40" s="10">
        <f>C40*C40/B40</f>
        <v>11.233799999999999</v>
      </c>
      <c r="E40" s="8">
        <v>0.96</v>
      </c>
      <c r="F40" s="8">
        <v>9.7900000000000001E-2</v>
      </c>
      <c r="G40" s="8">
        <f>E40-F40</f>
        <v>0.86209999999999998</v>
      </c>
      <c r="H40" s="113">
        <f>F40/E40</f>
        <v>0.10197916666666668</v>
      </c>
      <c r="I40" s="8"/>
      <c r="J40" s="114">
        <f t="shared" ref="J40:J45" si="6">I40/1250*360</f>
        <v>0</v>
      </c>
      <c r="K40" s="8"/>
      <c r="L40" s="114">
        <f t="shared" ref="L40:L45" si="7">K40/1250*360</f>
        <v>0</v>
      </c>
      <c r="M40" s="114">
        <f t="shared" ref="M40:M45" si="8">L40-J40</f>
        <v>0</v>
      </c>
      <c r="N40" s="133">
        <f>(1+H40)/(1-H40)</f>
        <v>1.2271198236863474</v>
      </c>
    </row>
    <row r="41" spans="2:14">
      <c r="B41" s="123">
        <v>100</v>
      </c>
      <c r="C41" s="8">
        <v>31.6</v>
      </c>
      <c r="D41" s="10">
        <f>C41*C41/B41</f>
        <v>9.9855999999999998</v>
      </c>
      <c r="E41" s="8">
        <v>0.95899999999999996</v>
      </c>
      <c r="F41" s="8">
        <v>0.34100000000000003</v>
      </c>
      <c r="G41" s="8">
        <f>E41-F41</f>
        <v>0.61799999999999988</v>
      </c>
      <c r="H41" s="113">
        <f t="shared" ref="H41:H45" si="9">F41/E41</f>
        <v>0.35557872784150163</v>
      </c>
      <c r="I41" s="8"/>
      <c r="J41" s="114">
        <f t="shared" si="6"/>
        <v>0</v>
      </c>
      <c r="K41" s="8"/>
      <c r="L41" s="114">
        <f t="shared" si="7"/>
        <v>0</v>
      </c>
      <c r="M41" s="114">
        <f t="shared" si="8"/>
        <v>0</v>
      </c>
      <c r="N41" s="133">
        <f>(1+H41)/(1-H41)</f>
        <v>2.1035598705501624</v>
      </c>
    </row>
    <row r="42" spans="2:14">
      <c r="B42" s="123">
        <v>200</v>
      </c>
      <c r="C42" s="8">
        <v>34.5</v>
      </c>
      <c r="D42" s="10">
        <f>C42*C42/B42</f>
        <v>5.9512499999999999</v>
      </c>
      <c r="E42" s="8">
        <v>0.875</v>
      </c>
      <c r="F42" s="8">
        <v>0.53200000000000003</v>
      </c>
      <c r="G42" s="8">
        <f>E42-F42</f>
        <v>0.34299999999999997</v>
      </c>
      <c r="H42" s="113">
        <f t="shared" si="9"/>
        <v>0.60799999999999998</v>
      </c>
      <c r="I42" s="8"/>
      <c r="J42" s="114">
        <f t="shared" si="6"/>
        <v>0</v>
      </c>
      <c r="K42" s="8"/>
      <c r="L42" s="114">
        <f t="shared" si="7"/>
        <v>0</v>
      </c>
      <c r="M42" s="114">
        <f t="shared" si="8"/>
        <v>0</v>
      </c>
      <c r="N42" s="133">
        <f>(1+H42)/(1-H42)</f>
        <v>4.1020408163265305</v>
      </c>
    </row>
    <row r="43" spans="2:14">
      <c r="B43" s="123">
        <v>500</v>
      </c>
      <c r="C43" s="8">
        <v>35.799999999999997</v>
      </c>
      <c r="D43" s="10">
        <f>C43*C43/B43</f>
        <v>2.5632799999999998</v>
      </c>
      <c r="E43" s="8">
        <v>0.80500000000000005</v>
      </c>
      <c r="F43" s="8">
        <v>0.65200000000000002</v>
      </c>
      <c r="G43" s="8">
        <f>E43-F43</f>
        <v>0.15300000000000002</v>
      </c>
      <c r="H43" s="113">
        <f t="shared" si="9"/>
        <v>0.80993788819875778</v>
      </c>
      <c r="I43" s="8"/>
      <c r="J43" s="114">
        <f t="shared" si="6"/>
        <v>0</v>
      </c>
      <c r="K43" s="8"/>
      <c r="L43" s="114">
        <f t="shared" si="7"/>
        <v>0</v>
      </c>
      <c r="M43" s="114">
        <f t="shared" si="8"/>
        <v>0</v>
      </c>
      <c r="N43" s="133">
        <f>(1+H43)/(1-H43)</f>
        <v>9.5228758169934657</v>
      </c>
    </row>
    <row r="44" spans="2:14">
      <c r="B44" s="123">
        <v>1000</v>
      </c>
      <c r="C44" s="8">
        <v>36.9</v>
      </c>
      <c r="D44" s="10">
        <f>C44*C44/B44</f>
        <v>1.36161</v>
      </c>
      <c r="E44" s="8">
        <v>0.78300000000000003</v>
      </c>
      <c r="F44" s="8">
        <v>0.71399999999999997</v>
      </c>
      <c r="G44" s="8">
        <f>E44-F44</f>
        <v>6.9000000000000061E-2</v>
      </c>
      <c r="H44" s="113">
        <f t="shared" si="9"/>
        <v>0.91187739463601525</v>
      </c>
      <c r="I44" s="8"/>
      <c r="J44" s="114">
        <f t="shared" si="6"/>
        <v>0</v>
      </c>
      <c r="K44" s="8"/>
      <c r="L44" s="114">
        <f t="shared" si="7"/>
        <v>0</v>
      </c>
      <c r="M44" s="114">
        <f t="shared" si="8"/>
        <v>0</v>
      </c>
      <c r="N44" s="133">
        <f>(1+H44)/(1-H44)</f>
        <v>21.695652173913025</v>
      </c>
    </row>
    <row r="45" spans="2:14" ht="18" thickBot="1">
      <c r="B45" s="125" t="s">
        <v>99</v>
      </c>
      <c r="C45" s="36">
        <v>36.9</v>
      </c>
      <c r="D45" s="23"/>
      <c r="E45" s="36">
        <v>0.748</v>
      </c>
      <c r="F45" s="36">
        <v>0.747</v>
      </c>
      <c r="G45" s="36">
        <f>E45-F45</f>
        <v>1.0000000000000009E-3</v>
      </c>
      <c r="H45" s="126">
        <f t="shared" si="9"/>
        <v>0.99866310160427807</v>
      </c>
      <c r="I45" s="36"/>
      <c r="J45" s="127">
        <f t="shared" si="6"/>
        <v>0</v>
      </c>
      <c r="K45" s="36"/>
      <c r="L45" s="127">
        <f t="shared" si="7"/>
        <v>0</v>
      </c>
      <c r="M45" s="127">
        <f t="shared" si="8"/>
        <v>0</v>
      </c>
      <c r="N45" s="134">
        <f>(1+H45)/(1-H45)</f>
        <v>1494.9999999999939</v>
      </c>
    </row>
    <row r="46" spans="2:14">
      <c r="B46" t="s">
        <v>113</v>
      </c>
    </row>
  </sheetData>
  <mergeCells count="27">
    <mergeCell ref="C37:C38"/>
    <mergeCell ref="D37:D38"/>
    <mergeCell ref="G37:G38"/>
    <mergeCell ref="H37:H38"/>
    <mergeCell ref="N37:N38"/>
    <mergeCell ref="N15:N16"/>
    <mergeCell ref="H15:H16"/>
    <mergeCell ref="G15:G16"/>
    <mergeCell ref="C15:C16"/>
    <mergeCell ref="D15:D16"/>
    <mergeCell ref="C25:C26"/>
    <mergeCell ref="D25:D26"/>
    <mergeCell ref="G25:G26"/>
    <mergeCell ref="H25:H26"/>
    <mergeCell ref="N25:N26"/>
    <mergeCell ref="E25:F25"/>
    <mergeCell ref="I25:J25"/>
    <mergeCell ref="K25:L25"/>
    <mergeCell ref="E37:F37"/>
    <mergeCell ref="I37:J37"/>
    <mergeCell ref="K37:L37"/>
    <mergeCell ref="K3:L3"/>
    <mergeCell ref="I3:J3"/>
    <mergeCell ref="E3:F3"/>
    <mergeCell ref="E15:F15"/>
    <mergeCell ref="I15:J15"/>
    <mergeCell ref="K15:L1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</vt:i4>
      </vt:variant>
    </vt:vector>
  </HeadingPairs>
  <TitlesOfParts>
    <vt:vector size="5" baseType="lpstr">
      <vt:lpstr>Tandem match coupler</vt:lpstr>
      <vt:lpstr>Circuit</vt:lpstr>
      <vt:lpstr>Coupling Voltage</vt:lpstr>
      <vt:lpstr>Test results</vt:lpstr>
      <vt:lpstr>'Tandem match coupler'!Print_Area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ESG</dc:creator>
  <cp:lastModifiedBy>ESG</cp:lastModifiedBy>
  <cp:lastPrinted>2019-10-04T00:37:59Z</cp:lastPrinted>
  <dcterms:created xsi:type="dcterms:W3CDTF">2015-06-05T18:19:34Z</dcterms:created>
  <dcterms:modified xsi:type="dcterms:W3CDTF">2019-10-08T05:53:34Z</dcterms:modified>
</cp:coreProperties>
</file>