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WORK\Project\1.MyProject\00_My Doc\03_Tandem match coupler\"/>
    </mc:Choice>
  </mc:AlternateContent>
  <xr:revisionPtr revIDLastSave="0" documentId="13_ncr:1_{04645D88-9112-4C98-BB6B-D934E976B6A7}" xr6:coauthVersionLast="45" xr6:coauthVersionMax="45" xr10:uidLastSave="{00000000-0000-0000-0000-000000000000}"/>
  <bookViews>
    <workbookView xWindow="-23148" yWindow="-108" windowWidth="23256" windowHeight="12576" activeTab="4" xr2:uid="{00000000-000D-0000-FFFF-FFFF00000000}"/>
  </bookViews>
  <sheets>
    <sheet name="Tandem match coupler" sheetId="1" r:id="rId1"/>
    <sheet name="Circuit" sheetId="3" r:id="rId2"/>
    <sheet name="Coupling Voltage" sheetId="2" r:id="rId3"/>
    <sheet name="Test results" sheetId="5" r:id="rId4"/>
    <sheet name="rectified" sheetId="6" r:id="rId5"/>
  </sheets>
  <definedNames>
    <definedName name="_xlnm.Print_Area" localSheetId="0">'Tandem match coupler'!$A$1:$R$171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6" l="1"/>
  <c r="S28" i="6" s="1"/>
  <c r="R27" i="6"/>
  <c r="S27" i="6" s="1"/>
  <c r="R26" i="6"/>
  <c r="S26" i="6" s="1"/>
  <c r="R25" i="6"/>
  <c r="S25" i="6" s="1"/>
  <c r="R24" i="6"/>
  <c r="S24" i="6" s="1"/>
  <c r="R23" i="6"/>
  <c r="S23" i="6" s="1"/>
  <c r="R22" i="6"/>
  <c r="S22" i="6" s="1"/>
  <c r="R21" i="6"/>
  <c r="S21" i="6" s="1"/>
  <c r="R20" i="6"/>
  <c r="S20" i="6" s="1"/>
  <c r="R19" i="6"/>
  <c r="S19" i="6" s="1"/>
  <c r="R18" i="6"/>
  <c r="S18" i="6" s="1"/>
  <c r="R17" i="6"/>
  <c r="S17" i="6" s="1"/>
  <c r="R16" i="6"/>
  <c r="S16" i="6" s="1"/>
  <c r="R15" i="6"/>
  <c r="S15" i="6" s="1"/>
  <c r="R14" i="6"/>
  <c r="S14" i="6" s="1"/>
  <c r="R13" i="6"/>
  <c r="S13" i="6" s="1"/>
  <c r="R12" i="6"/>
  <c r="S12" i="6" s="1"/>
  <c r="R11" i="6"/>
  <c r="S11" i="6" s="1"/>
  <c r="R10" i="6"/>
  <c r="S10" i="6" s="1"/>
  <c r="R9" i="6"/>
  <c r="S9" i="6" s="1"/>
  <c r="R8" i="6"/>
  <c r="S8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Q11" i="6" s="1"/>
  <c r="P10" i="6"/>
  <c r="Q10" i="6" s="1"/>
  <c r="P9" i="6"/>
  <c r="Q9" i="6" s="1"/>
  <c r="P8" i="6"/>
  <c r="Q8" i="6" s="1"/>
  <c r="N28" i="6"/>
  <c r="O28" i="6" s="1"/>
  <c r="N27" i="6"/>
  <c r="O27" i="6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L28" i="6"/>
  <c r="M28" i="6" s="1"/>
  <c r="L27" i="6"/>
  <c r="M27" i="6" s="1"/>
  <c r="L26" i="6"/>
  <c r="M26" i="6" s="1"/>
  <c r="L25" i="6"/>
  <c r="M25" i="6" s="1"/>
  <c r="M24" i="6"/>
  <c r="L24" i="6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M8" i="6"/>
  <c r="L8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H8" i="6"/>
  <c r="I8" i="6" s="1"/>
  <c r="H14" i="6"/>
  <c r="I14" i="6" s="1"/>
  <c r="F19" i="6"/>
  <c r="G19" i="6" s="1"/>
  <c r="K11" i="2"/>
  <c r="D22" i="6"/>
  <c r="E22" i="6" s="1"/>
  <c r="J22" i="6" s="1"/>
  <c r="K22" i="6" s="1"/>
  <c r="D21" i="6"/>
  <c r="E21" i="6" s="1"/>
  <c r="H21" i="6" s="1"/>
  <c r="I21" i="6" s="1"/>
  <c r="D20" i="6"/>
  <c r="E20" i="6" s="1"/>
  <c r="J20" i="6" s="1"/>
  <c r="K20" i="6" s="1"/>
  <c r="D19" i="6"/>
  <c r="E19" i="6" s="1"/>
  <c r="H19" i="6" s="1"/>
  <c r="I19" i="6" s="1"/>
  <c r="D18" i="6"/>
  <c r="E18" i="6" s="1"/>
  <c r="F18" i="6" s="1"/>
  <c r="G18" i="6" s="1"/>
  <c r="D17" i="6"/>
  <c r="E17" i="6" s="1"/>
  <c r="F17" i="6" s="1"/>
  <c r="G17" i="6" s="1"/>
  <c r="D16" i="6"/>
  <c r="E16" i="6" s="1"/>
  <c r="F16" i="6" s="1"/>
  <c r="G16" i="6" s="1"/>
  <c r="D15" i="6"/>
  <c r="E15" i="6" s="1"/>
  <c r="F15" i="6" s="1"/>
  <c r="G15" i="6" s="1"/>
  <c r="D14" i="6"/>
  <c r="E14" i="6" s="1"/>
  <c r="J14" i="6" s="1"/>
  <c r="K14" i="6" s="1"/>
  <c r="D13" i="6"/>
  <c r="E13" i="6" s="1"/>
  <c r="H13" i="6" s="1"/>
  <c r="I13" i="6" s="1"/>
  <c r="D12" i="6"/>
  <c r="E12" i="6" s="1"/>
  <c r="J12" i="6" s="1"/>
  <c r="K12" i="6" s="1"/>
  <c r="D11" i="6"/>
  <c r="E11" i="6" s="1"/>
  <c r="H11" i="6" s="1"/>
  <c r="I11" i="6" s="1"/>
  <c r="D10" i="6"/>
  <c r="E10" i="6" s="1"/>
  <c r="F10" i="6" s="1"/>
  <c r="G10" i="6" s="1"/>
  <c r="D9" i="6"/>
  <c r="E9" i="6" s="1"/>
  <c r="F9" i="6" s="1"/>
  <c r="G9" i="6" s="1"/>
  <c r="D8" i="6"/>
  <c r="E8" i="6" s="1"/>
  <c r="J8" i="6" s="1"/>
  <c r="K8" i="6" s="1"/>
  <c r="F35" i="3"/>
  <c r="K13" i="3"/>
  <c r="K12" i="3"/>
  <c r="K11" i="3"/>
  <c r="K10" i="3"/>
  <c r="K9" i="3"/>
  <c r="F21" i="6" l="1"/>
  <c r="G21" i="6" s="1"/>
  <c r="F8" i="6"/>
  <c r="G8" i="6" s="1"/>
  <c r="H12" i="6"/>
  <c r="I12" i="6" s="1"/>
  <c r="J13" i="6"/>
  <c r="K13" i="6" s="1"/>
  <c r="F11" i="6"/>
  <c r="G11" i="6" s="1"/>
  <c r="H20" i="6"/>
  <c r="I20" i="6" s="1"/>
  <c r="H16" i="6"/>
  <c r="I16" i="6" s="1"/>
  <c r="F13" i="6"/>
  <c r="G13" i="6" s="1"/>
  <c r="H22" i="6"/>
  <c r="I22" i="6" s="1"/>
  <c r="J15" i="6"/>
  <c r="K15" i="6" s="1"/>
  <c r="F12" i="6"/>
  <c r="G12" i="6" s="1"/>
  <c r="F20" i="6"/>
  <c r="G20" i="6" s="1"/>
  <c r="H15" i="6"/>
  <c r="I15" i="6" s="1"/>
  <c r="J16" i="6"/>
  <c r="K16" i="6" s="1"/>
  <c r="J17" i="6"/>
  <c r="K17" i="6" s="1"/>
  <c r="F14" i="6"/>
  <c r="G14" i="6" s="1"/>
  <c r="F22" i="6"/>
  <c r="G22" i="6" s="1"/>
  <c r="H17" i="6"/>
  <c r="I17" i="6" s="1"/>
  <c r="J18" i="6"/>
  <c r="K18" i="6" s="1"/>
  <c r="H18" i="6"/>
  <c r="I18" i="6" s="1"/>
  <c r="J11" i="6"/>
  <c r="K11" i="6" s="1"/>
  <c r="J19" i="6"/>
  <c r="K19" i="6" s="1"/>
  <c r="J21" i="6"/>
  <c r="K21" i="6" s="1"/>
  <c r="H10" i="6"/>
  <c r="I10" i="6" s="1"/>
  <c r="J10" i="6"/>
  <c r="K10" i="6" s="1"/>
  <c r="J9" i="6"/>
  <c r="K9" i="6" s="1"/>
  <c r="H9" i="6"/>
  <c r="I9" i="6" s="1"/>
  <c r="J23" i="6"/>
  <c r="K23" i="6" s="1"/>
  <c r="H23" i="6"/>
  <c r="I23" i="6" s="1"/>
  <c r="F23" i="6"/>
  <c r="G23" i="6" s="1"/>
  <c r="J28" i="6"/>
  <c r="K28" i="6" s="1"/>
  <c r="H28" i="6"/>
  <c r="I28" i="6" s="1"/>
  <c r="F28" i="6"/>
  <c r="G28" i="6" s="1"/>
  <c r="J24" i="6"/>
  <c r="K24" i="6" s="1"/>
  <c r="H24" i="6"/>
  <c r="I24" i="6" s="1"/>
  <c r="F24" i="6"/>
  <c r="G24" i="6" s="1"/>
  <c r="J25" i="6"/>
  <c r="K25" i="6" s="1"/>
  <c r="F25" i="6"/>
  <c r="G25" i="6" s="1"/>
  <c r="H25" i="6"/>
  <c r="I25" i="6" s="1"/>
  <c r="J26" i="6"/>
  <c r="K26" i="6" s="1"/>
  <c r="H26" i="6"/>
  <c r="I26" i="6" s="1"/>
  <c r="F26" i="6"/>
  <c r="G26" i="6" s="1"/>
  <c r="J27" i="6"/>
  <c r="K27" i="6" s="1"/>
  <c r="H27" i="6"/>
  <c r="I27" i="6" s="1"/>
  <c r="F27" i="6"/>
  <c r="G27" i="6" s="1"/>
  <c r="J19" i="3"/>
  <c r="J21" i="3" s="1"/>
  <c r="I19" i="3"/>
  <c r="I21" i="3" s="1"/>
  <c r="F12" i="3"/>
  <c r="H12" i="3" s="1"/>
  <c r="F11" i="3"/>
  <c r="H11" i="3" s="1"/>
  <c r="J12" i="3" l="1"/>
  <c r="I12" i="3"/>
  <c r="G12" i="3"/>
  <c r="J11" i="3"/>
  <c r="I11" i="3"/>
  <c r="G11" i="3"/>
  <c r="N30" i="5"/>
  <c r="N29" i="5"/>
  <c r="N28" i="5"/>
  <c r="N45" i="5"/>
  <c r="L45" i="5"/>
  <c r="J45" i="5"/>
  <c r="H45" i="5"/>
  <c r="G45" i="5"/>
  <c r="L44" i="5"/>
  <c r="J44" i="5"/>
  <c r="H44" i="5"/>
  <c r="N44" i="5" s="1"/>
  <c r="G44" i="5"/>
  <c r="D44" i="5"/>
  <c r="L43" i="5"/>
  <c r="J43" i="5"/>
  <c r="H43" i="5"/>
  <c r="N43" i="5" s="1"/>
  <c r="G43" i="5"/>
  <c r="D43" i="5"/>
  <c r="L42" i="5"/>
  <c r="J42" i="5"/>
  <c r="H42" i="5"/>
  <c r="N42" i="5" s="1"/>
  <c r="G42" i="5"/>
  <c r="D42" i="5"/>
  <c r="L41" i="5"/>
  <c r="J41" i="5"/>
  <c r="M41" i="5" s="1"/>
  <c r="H41" i="5"/>
  <c r="N41" i="5" s="1"/>
  <c r="G41" i="5"/>
  <c r="D41" i="5"/>
  <c r="L40" i="5"/>
  <c r="J40" i="5"/>
  <c r="M40" i="5" s="1"/>
  <c r="H40" i="5"/>
  <c r="N40" i="5" s="1"/>
  <c r="G40" i="5"/>
  <c r="D40" i="5"/>
  <c r="L39" i="5"/>
  <c r="J39" i="5"/>
  <c r="H39" i="5"/>
  <c r="N39" i="5" s="1"/>
  <c r="G39" i="5"/>
  <c r="D39" i="5"/>
  <c r="H33" i="5"/>
  <c r="N33" i="5" s="1"/>
  <c r="G33" i="5"/>
  <c r="H32" i="5"/>
  <c r="N32" i="5" s="1"/>
  <c r="G32" i="5"/>
  <c r="H31" i="5"/>
  <c r="N31" i="5" s="1"/>
  <c r="G31" i="5"/>
  <c r="H30" i="5"/>
  <c r="G30" i="5"/>
  <c r="H29" i="5"/>
  <c r="G29" i="5"/>
  <c r="H28" i="5"/>
  <c r="G28" i="5"/>
  <c r="H27" i="5"/>
  <c r="N27" i="5" s="1"/>
  <c r="G27" i="5"/>
  <c r="D32" i="5"/>
  <c r="D31" i="5"/>
  <c r="D30" i="5"/>
  <c r="D29" i="5"/>
  <c r="D28" i="5"/>
  <c r="D27" i="5"/>
  <c r="G23" i="5"/>
  <c r="G22" i="5"/>
  <c r="G21" i="5"/>
  <c r="G20" i="5"/>
  <c r="G19" i="5"/>
  <c r="G18" i="5"/>
  <c r="G17" i="5"/>
  <c r="N23" i="5"/>
  <c r="N22" i="5"/>
  <c r="N21" i="5"/>
  <c r="N19" i="5"/>
  <c r="H23" i="5"/>
  <c r="H22" i="5"/>
  <c r="H21" i="5"/>
  <c r="H20" i="5"/>
  <c r="N20" i="5" s="1"/>
  <c r="H19" i="5"/>
  <c r="L23" i="5"/>
  <c r="L22" i="5"/>
  <c r="M22" i="5" s="1"/>
  <c r="L21" i="5"/>
  <c r="M21" i="5" s="1"/>
  <c r="L20" i="5"/>
  <c r="L19" i="5"/>
  <c r="M19" i="5" s="1"/>
  <c r="L18" i="5"/>
  <c r="M18" i="5" s="1"/>
  <c r="J23" i="5"/>
  <c r="J22" i="5"/>
  <c r="J21" i="5"/>
  <c r="J20" i="5"/>
  <c r="J19" i="5"/>
  <c r="J18" i="5"/>
  <c r="H18" i="5"/>
  <c r="N18" i="5" s="1"/>
  <c r="D22" i="5"/>
  <c r="D21" i="5"/>
  <c r="D20" i="5"/>
  <c r="D19" i="5"/>
  <c r="D18" i="5"/>
  <c r="L17" i="5"/>
  <c r="J17" i="5"/>
  <c r="H17" i="5"/>
  <c r="N17" i="5" s="1"/>
  <c r="D17" i="5"/>
  <c r="M9" i="5"/>
  <c r="M5" i="5"/>
  <c r="D10" i="5"/>
  <c r="D9" i="5"/>
  <c r="D8" i="5"/>
  <c r="D7" i="5"/>
  <c r="D6" i="5"/>
  <c r="D5" i="5"/>
  <c r="L9" i="5"/>
  <c r="J9" i="5"/>
  <c r="L8" i="5"/>
  <c r="M8" i="5" s="1"/>
  <c r="J8" i="5"/>
  <c r="L7" i="5"/>
  <c r="M7" i="5" s="1"/>
  <c r="J7" i="5"/>
  <c r="L5" i="5"/>
  <c r="J5" i="5"/>
  <c r="J6" i="5"/>
  <c r="L6" i="5"/>
  <c r="M6" i="5" s="1"/>
  <c r="H11" i="5"/>
  <c r="H10" i="5"/>
  <c r="H9" i="5"/>
  <c r="H8" i="5"/>
  <c r="H7" i="5"/>
  <c r="H6" i="5"/>
  <c r="H5" i="5"/>
  <c r="M23" i="5" l="1"/>
  <c r="M43" i="5"/>
  <c r="M39" i="5"/>
  <c r="M17" i="5"/>
  <c r="M42" i="5"/>
  <c r="M44" i="5"/>
  <c r="M45" i="5"/>
  <c r="M20" i="5"/>
  <c r="N29" i="2" l="1"/>
  <c r="J104" i="2"/>
  <c r="J103" i="2"/>
  <c r="J96" i="2"/>
  <c r="J95" i="2"/>
  <c r="J88" i="2"/>
  <c r="J87" i="2"/>
  <c r="J80" i="2"/>
  <c r="J79" i="2"/>
  <c r="J72" i="2"/>
  <c r="J71" i="2"/>
  <c r="J66" i="2"/>
  <c r="J64" i="2"/>
  <c r="J56" i="2"/>
  <c r="J55" i="2"/>
  <c r="J48" i="2"/>
  <c r="J47" i="2"/>
  <c r="J42" i="2"/>
  <c r="J40" i="2"/>
  <c r="J32" i="2"/>
  <c r="J31" i="2"/>
  <c r="J26" i="2"/>
  <c r="J16" i="2"/>
  <c r="J8" i="2"/>
  <c r="F101" i="2"/>
  <c r="F100" i="2"/>
  <c r="F93" i="2"/>
  <c r="F92" i="2"/>
  <c r="F87" i="2"/>
  <c r="F86" i="2"/>
  <c r="F85" i="2"/>
  <c r="F84" i="2"/>
  <c r="F79" i="2"/>
  <c r="F78" i="2"/>
  <c r="F77" i="2"/>
  <c r="F71" i="2"/>
  <c r="F70" i="2"/>
  <c r="F69" i="2"/>
  <c r="F68" i="2"/>
  <c r="F63" i="2"/>
  <c r="F61" i="2"/>
  <c r="F53" i="2"/>
  <c r="F52" i="2"/>
  <c r="F45" i="2"/>
  <c r="F44" i="2"/>
  <c r="F37" i="2"/>
  <c r="F36" i="2"/>
  <c r="F29" i="2"/>
  <c r="K4" i="2"/>
  <c r="G4" i="2"/>
  <c r="C4" i="2"/>
  <c r="F49" i="3"/>
  <c r="G49" i="3" s="1"/>
  <c r="H49" i="3" s="1"/>
  <c r="I49" i="3" s="1"/>
  <c r="F48" i="3"/>
  <c r="G48" i="3" s="1"/>
  <c r="H48" i="3" s="1"/>
  <c r="I48" i="3" s="1"/>
  <c r="F47" i="3"/>
  <c r="G47" i="3" s="1"/>
  <c r="H47" i="3" s="1"/>
  <c r="I47" i="3" s="1"/>
  <c r="F46" i="3"/>
  <c r="G46" i="3" s="1"/>
  <c r="H46" i="3" s="1"/>
  <c r="I46" i="3" s="1"/>
  <c r="F45" i="3"/>
  <c r="G45" i="3" s="1"/>
  <c r="H45" i="3" s="1"/>
  <c r="I45" i="3" s="1"/>
  <c r="F44" i="3"/>
  <c r="G44" i="3" s="1"/>
  <c r="H44" i="3" s="1"/>
  <c r="I44" i="3" s="1"/>
  <c r="F43" i="3"/>
  <c r="G43" i="3" s="1"/>
  <c r="H43" i="3" s="1"/>
  <c r="I43" i="3" s="1"/>
  <c r="F42" i="3"/>
  <c r="G42" i="3" s="1"/>
  <c r="H42" i="3" s="1"/>
  <c r="I42" i="3" s="1"/>
  <c r="F41" i="3"/>
  <c r="G41" i="3" s="1"/>
  <c r="H41" i="3" s="1"/>
  <c r="I41" i="3" s="1"/>
  <c r="F40" i="3"/>
  <c r="G40" i="3" s="1"/>
  <c r="H40" i="3" s="1"/>
  <c r="I40" i="3" s="1"/>
  <c r="F39" i="3"/>
  <c r="G39" i="3" s="1"/>
  <c r="H39" i="3" s="1"/>
  <c r="I39" i="3" s="1"/>
  <c r="F38" i="3"/>
  <c r="G38" i="3" s="1"/>
  <c r="H38" i="3" s="1"/>
  <c r="I38" i="3" s="1"/>
  <c r="F37" i="3"/>
  <c r="G37" i="3" s="1"/>
  <c r="H37" i="3" s="1"/>
  <c r="I37" i="3" s="1"/>
  <c r="F36" i="3"/>
  <c r="G36" i="3" s="1"/>
  <c r="H36" i="3" s="1"/>
  <c r="I36" i="3" s="1"/>
  <c r="G35" i="3"/>
  <c r="H35" i="3" s="1"/>
  <c r="I35" i="3" s="1"/>
  <c r="F34" i="3"/>
  <c r="G34" i="3" s="1"/>
  <c r="H34" i="3" s="1"/>
  <c r="I34" i="3" s="1"/>
  <c r="H21" i="3"/>
  <c r="G19" i="3"/>
  <c r="G21" i="3" s="1"/>
  <c r="H19" i="3"/>
  <c r="G26" i="3"/>
  <c r="G27" i="3" s="1"/>
  <c r="J13" i="3"/>
  <c r="J9" i="3"/>
  <c r="I13" i="3"/>
  <c r="H13" i="3"/>
  <c r="H9" i="3"/>
  <c r="I9" i="3" s="1"/>
  <c r="G13" i="3"/>
  <c r="G10" i="3"/>
  <c r="G9" i="3"/>
  <c r="F13" i="3"/>
  <c r="F10" i="3"/>
  <c r="H10" i="3" s="1"/>
  <c r="F9" i="3"/>
  <c r="L106" i="2"/>
  <c r="N106" i="2" s="1"/>
  <c r="K106" i="2"/>
  <c r="M106" i="2" s="1"/>
  <c r="H106" i="2"/>
  <c r="G106" i="2"/>
  <c r="D106" i="2"/>
  <c r="F106" i="2" s="1"/>
  <c r="C106" i="2"/>
  <c r="L105" i="2"/>
  <c r="N105" i="2" s="1"/>
  <c r="K105" i="2"/>
  <c r="M105" i="2" s="1"/>
  <c r="H105" i="2"/>
  <c r="G105" i="2"/>
  <c r="I105" i="2" s="1"/>
  <c r="D105" i="2"/>
  <c r="F105" i="2" s="1"/>
  <c r="C105" i="2"/>
  <c r="L104" i="2"/>
  <c r="N104" i="2" s="1"/>
  <c r="K104" i="2"/>
  <c r="M104" i="2" s="1"/>
  <c r="H104" i="2"/>
  <c r="G104" i="2"/>
  <c r="D104" i="2"/>
  <c r="C104" i="2"/>
  <c r="L103" i="2"/>
  <c r="K103" i="2"/>
  <c r="N103" i="2" s="1"/>
  <c r="H103" i="2"/>
  <c r="G103" i="2"/>
  <c r="I103" i="2" s="1"/>
  <c r="D103" i="2"/>
  <c r="F103" i="2" s="1"/>
  <c r="C103" i="2"/>
  <c r="L102" i="2"/>
  <c r="N102" i="2" s="1"/>
  <c r="K102" i="2"/>
  <c r="I102" i="2"/>
  <c r="H102" i="2"/>
  <c r="J102" i="2" s="1"/>
  <c r="G102" i="2"/>
  <c r="D102" i="2"/>
  <c r="F102" i="2" s="1"/>
  <c r="C102" i="2"/>
  <c r="L101" i="2"/>
  <c r="K101" i="2"/>
  <c r="M101" i="2" s="1"/>
  <c r="H101" i="2"/>
  <c r="J101" i="2" s="1"/>
  <c r="G101" i="2"/>
  <c r="I101" i="2" s="1"/>
  <c r="D101" i="2"/>
  <c r="C101" i="2"/>
  <c r="L100" i="2"/>
  <c r="K100" i="2"/>
  <c r="M100" i="2" s="1"/>
  <c r="I100" i="2"/>
  <c r="H100" i="2"/>
  <c r="J100" i="2" s="1"/>
  <c r="G100" i="2"/>
  <c r="D100" i="2"/>
  <c r="C100" i="2"/>
  <c r="L99" i="2"/>
  <c r="K99" i="2"/>
  <c r="H99" i="2"/>
  <c r="J99" i="2" s="1"/>
  <c r="G99" i="2"/>
  <c r="D99" i="2"/>
  <c r="F99" i="2" s="1"/>
  <c r="C99" i="2"/>
  <c r="L98" i="2"/>
  <c r="K98" i="2"/>
  <c r="M98" i="2" s="1"/>
  <c r="H98" i="2"/>
  <c r="G98" i="2"/>
  <c r="D98" i="2"/>
  <c r="F98" i="2" s="1"/>
  <c r="C98" i="2"/>
  <c r="L97" i="2"/>
  <c r="N97" i="2" s="1"/>
  <c r="K97" i="2"/>
  <c r="H97" i="2"/>
  <c r="G97" i="2"/>
  <c r="I97" i="2" s="1"/>
  <c r="D97" i="2"/>
  <c r="F97" i="2" s="1"/>
  <c r="C97" i="2"/>
  <c r="L96" i="2"/>
  <c r="N96" i="2" s="1"/>
  <c r="K96" i="2"/>
  <c r="H96" i="2"/>
  <c r="G96" i="2"/>
  <c r="D96" i="2"/>
  <c r="C96" i="2"/>
  <c r="L95" i="2"/>
  <c r="K95" i="2"/>
  <c r="H95" i="2"/>
  <c r="G95" i="2"/>
  <c r="I95" i="2" s="1"/>
  <c r="D95" i="2"/>
  <c r="F95" i="2" s="1"/>
  <c r="C95" i="2"/>
  <c r="L94" i="2"/>
  <c r="K94" i="2"/>
  <c r="I94" i="2"/>
  <c r="H94" i="2"/>
  <c r="J94" i="2" s="1"/>
  <c r="G94" i="2"/>
  <c r="D94" i="2"/>
  <c r="F94" i="2" s="1"/>
  <c r="C94" i="2"/>
  <c r="L93" i="2"/>
  <c r="N93" i="2" s="1"/>
  <c r="K93" i="2"/>
  <c r="H93" i="2"/>
  <c r="J93" i="2" s="1"/>
  <c r="G93" i="2"/>
  <c r="D93" i="2"/>
  <c r="C93" i="2"/>
  <c r="L92" i="2"/>
  <c r="N92" i="2" s="1"/>
  <c r="K92" i="2"/>
  <c r="H92" i="2"/>
  <c r="J92" i="2" s="1"/>
  <c r="G92" i="2"/>
  <c r="D92" i="2"/>
  <c r="C92" i="2"/>
  <c r="L91" i="2"/>
  <c r="K91" i="2"/>
  <c r="M91" i="2" s="1"/>
  <c r="H91" i="2"/>
  <c r="G91" i="2"/>
  <c r="I91" i="2" s="1"/>
  <c r="D91" i="2"/>
  <c r="F91" i="2" s="1"/>
  <c r="C91" i="2"/>
  <c r="L90" i="2"/>
  <c r="K90" i="2"/>
  <c r="H90" i="2"/>
  <c r="I90" i="2" s="1"/>
  <c r="G90" i="2"/>
  <c r="D90" i="2"/>
  <c r="C90" i="2"/>
  <c r="L89" i="2"/>
  <c r="N89" i="2" s="1"/>
  <c r="K89" i="2"/>
  <c r="H89" i="2"/>
  <c r="J89" i="2" s="1"/>
  <c r="G89" i="2"/>
  <c r="I89" i="2" s="1"/>
  <c r="D89" i="2"/>
  <c r="C89" i="2"/>
  <c r="L88" i="2"/>
  <c r="K88" i="2"/>
  <c r="M88" i="2" s="1"/>
  <c r="H88" i="2"/>
  <c r="G88" i="2"/>
  <c r="I88" i="2" s="1"/>
  <c r="D88" i="2"/>
  <c r="F88" i="2" s="1"/>
  <c r="C88" i="2"/>
  <c r="L87" i="2"/>
  <c r="K87" i="2"/>
  <c r="H87" i="2"/>
  <c r="G87" i="2"/>
  <c r="I87" i="2" s="1"/>
  <c r="D87" i="2"/>
  <c r="C87" i="2"/>
  <c r="L86" i="2"/>
  <c r="N86" i="2" s="1"/>
  <c r="K86" i="2"/>
  <c r="I86" i="2"/>
  <c r="H86" i="2"/>
  <c r="J86" i="2" s="1"/>
  <c r="G86" i="2"/>
  <c r="D86" i="2"/>
  <c r="C86" i="2"/>
  <c r="L85" i="2"/>
  <c r="N85" i="2" s="1"/>
  <c r="K85" i="2"/>
  <c r="H85" i="2"/>
  <c r="G85" i="2"/>
  <c r="D85" i="2"/>
  <c r="C85" i="2"/>
  <c r="L84" i="2"/>
  <c r="N84" i="2" s="1"/>
  <c r="K84" i="2"/>
  <c r="H84" i="2"/>
  <c r="G84" i="2"/>
  <c r="I84" i="2" s="1"/>
  <c r="D84" i="2"/>
  <c r="C84" i="2"/>
  <c r="L83" i="2"/>
  <c r="K83" i="2"/>
  <c r="M83" i="2" s="1"/>
  <c r="H83" i="2"/>
  <c r="J83" i="2" s="1"/>
  <c r="G83" i="2"/>
  <c r="D83" i="2"/>
  <c r="F83" i="2" s="1"/>
  <c r="C83" i="2"/>
  <c r="L82" i="2"/>
  <c r="K82" i="2"/>
  <c r="H82" i="2"/>
  <c r="G82" i="2"/>
  <c r="I82" i="2" s="1"/>
  <c r="D82" i="2"/>
  <c r="F82" i="2" s="1"/>
  <c r="C82" i="2"/>
  <c r="M81" i="2"/>
  <c r="L81" i="2"/>
  <c r="N81" i="2" s="1"/>
  <c r="K81" i="2"/>
  <c r="H81" i="2"/>
  <c r="G81" i="2"/>
  <c r="I81" i="2" s="1"/>
  <c r="D81" i="2"/>
  <c r="C81" i="2"/>
  <c r="L80" i="2"/>
  <c r="K80" i="2"/>
  <c r="H80" i="2"/>
  <c r="G80" i="2"/>
  <c r="D80" i="2"/>
  <c r="F80" i="2" s="1"/>
  <c r="C80" i="2"/>
  <c r="L79" i="2"/>
  <c r="K79" i="2"/>
  <c r="H79" i="2"/>
  <c r="G79" i="2"/>
  <c r="I79" i="2" s="1"/>
  <c r="D79" i="2"/>
  <c r="C79" i="2"/>
  <c r="L78" i="2"/>
  <c r="K78" i="2"/>
  <c r="I78" i="2"/>
  <c r="H78" i="2"/>
  <c r="J78" i="2" s="1"/>
  <c r="G78" i="2"/>
  <c r="D78" i="2"/>
  <c r="C78" i="2"/>
  <c r="L77" i="2"/>
  <c r="N77" i="2" s="1"/>
  <c r="K77" i="2"/>
  <c r="H77" i="2"/>
  <c r="G77" i="2"/>
  <c r="D77" i="2"/>
  <c r="C77" i="2"/>
  <c r="L76" i="2"/>
  <c r="N76" i="2" s="1"/>
  <c r="K76" i="2"/>
  <c r="H76" i="2"/>
  <c r="G76" i="2"/>
  <c r="I76" i="2" s="1"/>
  <c r="D76" i="2"/>
  <c r="F76" i="2" s="1"/>
  <c r="C76" i="2"/>
  <c r="L75" i="2"/>
  <c r="K75" i="2"/>
  <c r="M75" i="2" s="1"/>
  <c r="H75" i="2"/>
  <c r="J75" i="2" s="1"/>
  <c r="G75" i="2"/>
  <c r="D75" i="2"/>
  <c r="C75" i="2"/>
  <c r="L74" i="2"/>
  <c r="N74" i="2" s="1"/>
  <c r="K74" i="2"/>
  <c r="H74" i="2"/>
  <c r="G74" i="2"/>
  <c r="I74" i="2" s="1"/>
  <c r="D74" i="2"/>
  <c r="C74" i="2"/>
  <c r="L73" i="2"/>
  <c r="K73" i="2"/>
  <c r="M73" i="2" s="1"/>
  <c r="H73" i="2"/>
  <c r="G73" i="2"/>
  <c r="I73" i="2" s="1"/>
  <c r="D73" i="2"/>
  <c r="F73" i="2" s="1"/>
  <c r="C73" i="2"/>
  <c r="L72" i="2"/>
  <c r="K72" i="2"/>
  <c r="H72" i="2"/>
  <c r="G72" i="2"/>
  <c r="D72" i="2"/>
  <c r="F72" i="2" s="1"/>
  <c r="C72" i="2"/>
  <c r="L71" i="2"/>
  <c r="N71" i="2" s="1"/>
  <c r="K71" i="2"/>
  <c r="H71" i="2"/>
  <c r="G71" i="2"/>
  <c r="I71" i="2" s="1"/>
  <c r="D71" i="2"/>
  <c r="C71" i="2"/>
  <c r="L70" i="2"/>
  <c r="N70" i="2" s="1"/>
  <c r="K70" i="2"/>
  <c r="I70" i="2"/>
  <c r="H70" i="2"/>
  <c r="J70" i="2" s="1"/>
  <c r="G70" i="2"/>
  <c r="D70" i="2"/>
  <c r="C70" i="2"/>
  <c r="L69" i="2"/>
  <c r="N69" i="2" s="1"/>
  <c r="K69" i="2"/>
  <c r="H69" i="2"/>
  <c r="G69" i="2"/>
  <c r="D69" i="2"/>
  <c r="C69" i="2"/>
  <c r="L68" i="2"/>
  <c r="N68" i="2" s="1"/>
  <c r="K68" i="2"/>
  <c r="H68" i="2"/>
  <c r="G68" i="2"/>
  <c r="I68" i="2" s="1"/>
  <c r="D68" i="2"/>
  <c r="C68" i="2"/>
  <c r="L67" i="2"/>
  <c r="K67" i="2"/>
  <c r="M67" i="2" s="1"/>
  <c r="H67" i="2"/>
  <c r="J67" i="2" s="1"/>
  <c r="G67" i="2"/>
  <c r="D67" i="2"/>
  <c r="F67" i="2" s="1"/>
  <c r="C67" i="2"/>
  <c r="L66" i="2"/>
  <c r="N66" i="2" s="1"/>
  <c r="K66" i="2"/>
  <c r="H66" i="2"/>
  <c r="G66" i="2"/>
  <c r="D66" i="2"/>
  <c r="F66" i="2" s="1"/>
  <c r="C66" i="2"/>
  <c r="L65" i="2"/>
  <c r="K65" i="2"/>
  <c r="M65" i="2" s="1"/>
  <c r="I65" i="2"/>
  <c r="H65" i="2"/>
  <c r="G65" i="2"/>
  <c r="J65" i="2" s="1"/>
  <c r="D65" i="2"/>
  <c r="F65" i="2" s="1"/>
  <c r="C65" i="2"/>
  <c r="L64" i="2"/>
  <c r="N64" i="2" s="1"/>
  <c r="K64" i="2"/>
  <c r="H64" i="2"/>
  <c r="G64" i="2"/>
  <c r="I64" i="2" s="1"/>
  <c r="D64" i="2"/>
  <c r="F64" i="2" s="1"/>
  <c r="C64" i="2"/>
  <c r="L63" i="2"/>
  <c r="K63" i="2"/>
  <c r="H63" i="2"/>
  <c r="J63" i="2" s="1"/>
  <c r="G63" i="2"/>
  <c r="D63" i="2"/>
  <c r="C63" i="2"/>
  <c r="L62" i="2"/>
  <c r="K62" i="2"/>
  <c r="M62" i="2" s="1"/>
  <c r="H62" i="2"/>
  <c r="G62" i="2"/>
  <c r="I62" i="2" s="1"/>
  <c r="D62" i="2"/>
  <c r="C62" i="2"/>
  <c r="F62" i="2" s="1"/>
  <c r="L61" i="2"/>
  <c r="N61" i="2" s="1"/>
  <c r="K61" i="2"/>
  <c r="H61" i="2"/>
  <c r="I61" i="2" s="1"/>
  <c r="G61" i="2"/>
  <c r="D61" i="2"/>
  <c r="C61" i="2"/>
  <c r="L60" i="2"/>
  <c r="N60" i="2" s="1"/>
  <c r="K60" i="2"/>
  <c r="H60" i="2"/>
  <c r="J60" i="2" s="1"/>
  <c r="G60" i="2"/>
  <c r="I60" i="2" s="1"/>
  <c r="D60" i="2"/>
  <c r="C60" i="2"/>
  <c r="F60" i="2" s="1"/>
  <c r="L59" i="2"/>
  <c r="N59" i="2" s="1"/>
  <c r="K59" i="2"/>
  <c r="M59" i="2" s="1"/>
  <c r="H59" i="2"/>
  <c r="J59" i="2" s="1"/>
  <c r="G59" i="2"/>
  <c r="I59" i="2" s="1"/>
  <c r="D59" i="2"/>
  <c r="F59" i="2" s="1"/>
  <c r="C59" i="2"/>
  <c r="L58" i="2"/>
  <c r="K58" i="2"/>
  <c r="H58" i="2"/>
  <c r="G58" i="2"/>
  <c r="J58" i="2" s="1"/>
  <c r="D58" i="2"/>
  <c r="F58" i="2" s="1"/>
  <c r="C58" i="2"/>
  <c r="L57" i="2"/>
  <c r="K57" i="2"/>
  <c r="I57" i="2"/>
  <c r="H57" i="2"/>
  <c r="G57" i="2"/>
  <c r="J57" i="2" s="1"/>
  <c r="D57" i="2"/>
  <c r="F57" i="2" s="1"/>
  <c r="C57" i="2"/>
  <c r="L56" i="2"/>
  <c r="N56" i="2" s="1"/>
  <c r="K56" i="2"/>
  <c r="H56" i="2"/>
  <c r="G56" i="2"/>
  <c r="I56" i="2" s="1"/>
  <c r="D56" i="2"/>
  <c r="F56" i="2" s="1"/>
  <c r="C56" i="2"/>
  <c r="L55" i="2"/>
  <c r="N55" i="2" s="1"/>
  <c r="K55" i="2"/>
  <c r="H55" i="2"/>
  <c r="G55" i="2"/>
  <c r="D55" i="2"/>
  <c r="C55" i="2"/>
  <c r="L54" i="2"/>
  <c r="K54" i="2"/>
  <c r="M54" i="2" s="1"/>
  <c r="H54" i="2"/>
  <c r="J54" i="2" s="1"/>
  <c r="G54" i="2"/>
  <c r="I54" i="2" s="1"/>
  <c r="D54" i="2"/>
  <c r="F54" i="2" s="1"/>
  <c r="C54" i="2"/>
  <c r="L53" i="2"/>
  <c r="N53" i="2" s="1"/>
  <c r="K53" i="2"/>
  <c r="M53" i="2" s="1"/>
  <c r="H53" i="2"/>
  <c r="G53" i="2"/>
  <c r="D53" i="2"/>
  <c r="C53" i="2"/>
  <c r="L52" i="2"/>
  <c r="N52" i="2" s="1"/>
  <c r="K52" i="2"/>
  <c r="H52" i="2"/>
  <c r="J52" i="2" s="1"/>
  <c r="G52" i="2"/>
  <c r="I52" i="2" s="1"/>
  <c r="D52" i="2"/>
  <c r="C52" i="2"/>
  <c r="L51" i="2"/>
  <c r="N51" i="2" s="1"/>
  <c r="K51" i="2"/>
  <c r="H51" i="2"/>
  <c r="J51" i="2" s="1"/>
  <c r="G51" i="2"/>
  <c r="I51" i="2" s="1"/>
  <c r="D51" i="2"/>
  <c r="F51" i="2" s="1"/>
  <c r="C51" i="2"/>
  <c r="L50" i="2"/>
  <c r="K50" i="2"/>
  <c r="H50" i="2"/>
  <c r="G50" i="2"/>
  <c r="D50" i="2"/>
  <c r="F50" i="2" s="1"/>
  <c r="C50" i="2"/>
  <c r="L49" i="2"/>
  <c r="K49" i="2"/>
  <c r="M49" i="2" s="1"/>
  <c r="H49" i="2"/>
  <c r="G49" i="2"/>
  <c r="I49" i="2" s="1"/>
  <c r="D49" i="2"/>
  <c r="F49" i="2" s="1"/>
  <c r="C49" i="2"/>
  <c r="L48" i="2"/>
  <c r="N48" i="2" s="1"/>
  <c r="K48" i="2"/>
  <c r="H48" i="2"/>
  <c r="G48" i="2"/>
  <c r="D48" i="2"/>
  <c r="C48" i="2"/>
  <c r="L47" i="2"/>
  <c r="K47" i="2"/>
  <c r="H47" i="2"/>
  <c r="G47" i="2"/>
  <c r="I47" i="2" s="1"/>
  <c r="D47" i="2"/>
  <c r="F47" i="2" s="1"/>
  <c r="C47" i="2"/>
  <c r="L46" i="2"/>
  <c r="K46" i="2"/>
  <c r="H46" i="2"/>
  <c r="J46" i="2" s="1"/>
  <c r="G46" i="2"/>
  <c r="D46" i="2"/>
  <c r="C46" i="2"/>
  <c r="F46" i="2" s="1"/>
  <c r="L45" i="2"/>
  <c r="N45" i="2" s="1"/>
  <c r="K45" i="2"/>
  <c r="M45" i="2" s="1"/>
  <c r="H45" i="2"/>
  <c r="G45" i="2"/>
  <c r="D45" i="2"/>
  <c r="C45" i="2"/>
  <c r="L44" i="2"/>
  <c r="N44" i="2" s="1"/>
  <c r="K44" i="2"/>
  <c r="H44" i="2"/>
  <c r="G44" i="2"/>
  <c r="I44" i="2" s="1"/>
  <c r="D44" i="2"/>
  <c r="C44" i="2"/>
  <c r="L43" i="2"/>
  <c r="N43" i="2" s="1"/>
  <c r="K43" i="2"/>
  <c r="H43" i="2"/>
  <c r="J43" i="2" s="1"/>
  <c r="G43" i="2"/>
  <c r="D43" i="2"/>
  <c r="C43" i="2"/>
  <c r="L42" i="2"/>
  <c r="K42" i="2"/>
  <c r="H42" i="2"/>
  <c r="G42" i="2"/>
  <c r="D42" i="2"/>
  <c r="F42" i="2" s="1"/>
  <c r="C42" i="2"/>
  <c r="L41" i="2"/>
  <c r="K41" i="2"/>
  <c r="I41" i="2"/>
  <c r="H41" i="2"/>
  <c r="J41" i="2" s="1"/>
  <c r="G41" i="2"/>
  <c r="D41" i="2"/>
  <c r="F41" i="2" s="1"/>
  <c r="C41" i="2"/>
  <c r="L40" i="2"/>
  <c r="K40" i="2"/>
  <c r="H40" i="2"/>
  <c r="G40" i="2"/>
  <c r="I40" i="2" s="1"/>
  <c r="D40" i="2"/>
  <c r="F40" i="2" s="1"/>
  <c r="C40" i="2"/>
  <c r="L39" i="2"/>
  <c r="K39" i="2"/>
  <c r="H39" i="2"/>
  <c r="J39" i="2" s="1"/>
  <c r="G39" i="2"/>
  <c r="I39" i="2" s="1"/>
  <c r="D39" i="2"/>
  <c r="C39" i="2"/>
  <c r="F39" i="2" s="1"/>
  <c r="L38" i="2"/>
  <c r="N38" i="2" s="1"/>
  <c r="K38" i="2"/>
  <c r="H38" i="2"/>
  <c r="G38" i="2"/>
  <c r="I38" i="2" s="1"/>
  <c r="D38" i="2"/>
  <c r="F38" i="2" s="1"/>
  <c r="C38" i="2"/>
  <c r="L37" i="2"/>
  <c r="N37" i="2" s="1"/>
  <c r="K37" i="2"/>
  <c r="H37" i="2"/>
  <c r="G37" i="2"/>
  <c r="D37" i="2"/>
  <c r="C37" i="2"/>
  <c r="L36" i="2"/>
  <c r="N36" i="2" s="1"/>
  <c r="K36" i="2"/>
  <c r="I36" i="2"/>
  <c r="H36" i="2"/>
  <c r="J36" i="2" s="1"/>
  <c r="G36" i="2"/>
  <c r="D36" i="2"/>
  <c r="C36" i="2"/>
  <c r="L35" i="2"/>
  <c r="K35" i="2"/>
  <c r="H35" i="2"/>
  <c r="J35" i="2" s="1"/>
  <c r="G35" i="2"/>
  <c r="I35" i="2" s="1"/>
  <c r="D35" i="2"/>
  <c r="F35" i="2" s="1"/>
  <c r="C35" i="2"/>
  <c r="L34" i="2"/>
  <c r="M34" i="2" s="1"/>
  <c r="K34" i="2"/>
  <c r="H34" i="2"/>
  <c r="G34" i="2"/>
  <c r="D34" i="2"/>
  <c r="F34" i="2" s="1"/>
  <c r="C34" i="2"/>
  <c r="L33" i="2"/>
  <c r="K33" i="2"/>
  <c r="M33" i="2" s="1"/>
  <c r="H33" i="2"/>
  <c r="J33" i="2" s="1"/>
  <c r="G33" i="2"/>
  <c r="D33" i="2"/>
  <c r="F33" i="2" s="1"/>
  <c r="C33" i="2"/>
  <c r="L32" i="2"/>
  <c r="N32" i="2" s="1"/>
  <c r="K32" i="2"/>
  <c r="H32" i="2"/>
  <c r="G32" i="2"/>
  <c r="D32" i="2"/>
  <c r="F32" i="2" s="1"/>
  <c r="C32" i="2"/>
  <c r="L31" i="2"/>
  <c r="K31" i="2"/>
  <c r="H31" i="2"/>
  <c r="G31" i="2"/>
  <c r="I31" i="2" s="1"/>
  <c r="D31" i="2"/>
  <c r="F31" i="2" s="1"/>
  <c r="C31" i="2"/>
  <c r="L30" i="2"/>
  <c r="N30" i="2" s="1"/>
  <c r="K30" i="2"/>
  <c r="H30" i="2"/>
  <c r="J30" i="2" s="1"/>
  <c r="G30" i="2"/>
  <c r="I30" i="2" s="1"/>
  <c r="D30" i="2"/>
  <c r="F30" i="2" s="1"/>
  <c r="C30" i="2"/>
  <c r="L29" i="2"/>
  <c r="K29" i="2"/>
  <c r="H29" i="2"/>
  <c r="G29" i="2"/>
  <c r="D29" i="2"/>
  <c r="C29" i="2"/>
  <c r="L28" i="2"/>
  <c r="N28" i="2" s="1"/>
  <c r="K28" i="2"/>
  <c r="H28" i="2"/>
  <c r="J28" i="2" s="1"/>
  <c r="G28" i="2"/>
  <c r="I28" i="2" s="1"/>
  <c r="D28" i="2"/>
  <c r="F28" i="2" s="1"/>
  <c r="C28" i="2"/>
  <c r="L27" i="2"/>
  <c r="N27" i="2" s="1"/>
  <c r="K27" i="2"/>
  <c r="H27" i="2"/>
  <c r="G27" i="2"/>
  <c r="D27" i="2"/>
  <c r="F27" i="2" s="1"/>
  <c r="C27" i="2"/>
  <c r="L26" i="2"/>
  <c r="K26" i="2"/>
  <c r="I26" i="2"/>
  <c r="H26" i="2"/>
  <c r="G26" i="2"/>
  <c r="D26" i="2"/>
  <c r="F26" i="2" s="1"/>
  <c r="C26" i="2"/>
  <c r="L25" i="2"/>
  <c r="N25" i="2" s="1"/>
  <c r="K25" i="2"/>
  <c r="H25" i="2"/>
  <c r="J25" i="2" s="1"/>
  <c r="G25" i="2"/>
  <c r="D25" i="2"/>
  <c r="C25" i="2"/>
  <c r="L24" i="2"/>
  <c r="N24" i="2" s="1"/>
  <c r="K24" i="2"/>
  <c r="M24" i="2" s="1"/>
  <c r="H24" i="2"/>
  <c r="J24" i="2" s="1"/>
  <c r="G24" i="2"/>
  <c r="D24" i="2"/>
  <c r="F24" i="2" s="1"/>
  <c r="C24" i="2"/>
  <c r="L23" i="2"/>
  <c r="N23" i="2" s="1"/>
  <c r="K23" i="2"/>
  <c r="H23" i="2"/>
  <c r="J23" i="2" s="1"/>
  <c r="G23" i="2"/>
  <c r="D23" i="2"/>
  <c r="C23" i="2"/>
  <c r="F23" i="2" s="1"/>
  <c r="L22" i="2"/>
  <c r="K22" i="2"/>
  <c r="M22" i="2" s="1"/>
  <c r="H22" i="2"/>
  <c r="J22" i="2" s="1"/>
  <c r="G22" i="2"/>
  <c r="D22" i="2"/>
  <c r="F22" i="2" s="1"/>
  <c r="C22" i="2"/>
  <c r="L21" i="2"/>
  <c r="N21" i="2" s="1"/>
  <c r="K21" i="2"/>
  <c r="H21" i="2"/>
  <c r="G21" i="2"/>
  <c r="D21" i="2"/>
  <c r="F21" i="2" s="1"/>
  <c r="C21" i="2"/>
  <c r="L20" i="2"/>
  <c r="N20" i="2" s="1"/>
  <c r="K20" i="2"/>
  <c r="H20" i="2"/>
  <c r="J20" i="2" s="1"/>
  <c r="G20" i="2"/>
  <c r="I20" i="2" s="1"/>
  <c r="D20" i="2"/>
  <c r="C20" i="2"/>
  <c r="F20" i="2" s="1"/>
  <c r="L19" i="2"/>
  <c r="K19" i="2"/>
  <c r="L18" i="2"/>
  <c r="N18" i="2" s="1"/>
  <c r="K18" i="2"/>
  <c r="L17" i="2"/>
  <c r="K17" i="2"/>
  <c r="L16" i="2"/>
  <c r="K16" i="2"/>
  <c r="M16" i="2" s="1"/>
  <c r="L15" i="2"/>
  <c r="K15" i="2"/>
  <c r="L14" i="2"/>
  <c r="N14" i="2" s="1"/>
  <c r="K14" i="2"/>
  <c r="L13" i="2"/>
  <c r="N13" i="2" s="1"/>
  <c r="K13" i="2"/>
  <c r="L12" i="2"/>
  <c r="K12" i="2"/>
  <c r="M12" i="2" s="1"/>
  <c r="L11" i="2"/>
  <c r="L10" i="2"/>
  <c r="N10" i="2" s="1"/>
  <c r="K10" i="2"/>
  <c r="L9" i="2"/>
  <c r="K9" i="2"/>
  <c r="L8" i="2"/>
  <c r="K8" i="2"/>
  <c r="M8" i="2" s="1"/>
  <c r="L7" i="2"/>
  <c r="K7" i="2"/>
  <c r="H7" i="2"/>
  <c r="J7" i="2" s="1"/>
  <c r="H19" i="2"/>
  <c r="H18" i="2"/>
  <c r="H17" i="2"/>
  <c r="J17" i="2" s="1"/>
  <c r="H16" i="2"/>
  <c r="H15" i="2"/>
  <c r="J15" i="2" s="1"/>
  <c r="H14" i="2"/>
  <c r="J14" i="2" s="1"/>
  <c r="H13" i="2"/>
  <c r="J13" i="2" s="1"/>
  <c r="H12" i="2"/>
  <c r="J12" i="2" s="1"/>
  <c r="H11" i="2"/>
  <c r="H10" i="2"/>
  <c r="H9" i="2"/>
  <c r="J9" i="2" s="1"/>
  <c r="H8" i="2"/>
  <c r="G19" i="2"/>
  <c r="G18" i="2"/>
  <c r="G17" i="2"/>
  <c r="G16" i="2"/>
  <c r="I16" i="2" s="1"/>
  <c r="G15" i="2"/>
  <c r="G14" i="2"/>
  <c r="G13" i="2"/>
  <c r="G12" i="2"/>
  <c r="G11" i="2"/>
  <c r="G10" i="2"/>
  <c r="G9" i="2"/>
  <c r="G8" i="2"/>
  <c r="I8" i="2" s="1"/>
  <c r="G7" i="2"/>
  <c r="D19" i="2"/>
  <c r="F19" i="2" s="1"/>
  <c r="D18" i="2"/>
  <c r="F18" i="2" s="1"/>
  <c r="D17" i="2"/>
  <c r="F17" i="2" s="1"/>
  <c r="D16" i="2"/>
  <c r="F16" i="2" s="1"/>
  <c r="D15" i="2"/>
  <c r="F15" i="2" s="1"/>
  <c r="D14" i="2"/>
  <c r="D13" i="2"/>
  <c r="D12" i="2"/>
  <c r="D11" i="2"/>
  <c r="F11" i="2" s="1"/>
  <c r="D10" i="2"/>
  <c r="F10" i="2" s="1"/>
  <c r="D9" i="2"/>
  <c r="F9" i="2" s="1"/>
  <c r="D8" i="2"/>
  <c r="F8" i="2" s="1"/>
  <c r="D7" i="2"/>
  <c r="F7" i="2" s="1"/>
  <c r="C19" i="2"/>
  <c r="C18" i="2"/>
  <c r="C17" i="2"/>
  <c r="C16" i="2"/>
  <c r="C15" i="2"/>
  <c r="C14" i="2"/>
  <c r="F14" i="2" s="1"/>
  <c r="C13" i="2"/>
  <c r="F13" i="2" s="1"/>
  <c r="C12" i="2"/>
  <c r="F12" i="2" s="1"/>
  <c r="C11" i="2"/>
  <c r="C10" i="2"/>
  <c r="C9" i="2"/>
  <c r="C8" i="2"/>
  <c r="C7" i="2"/>
  <c r="N22" i="2" l="1"/>
  <c r="M39" i="2"/>
  <c r="M43" i="2"/>
  <c r="N47" i="2"/>
  <c r="M60" i="2"/>
  <c r="N65" i="2"/>
  <c r="M70" i="2"/>
  <c r="N75" i="2"/>
  <c r="N80" i="2"/>
  <c r="M89" i="2"/>
  <c r="M93" i="2"/>
  <c r="N94" i="2"/>
  <c r="N98" i="2"/>
  <c r="M21" i="2"/>
  <c r="M38" i="2"/>
  <c r="M79" i="2"/>
  <c r="M84" i="2"/>
  <c r="M97" i="2"/>
  <c r="N33" i="2"/>
  <c r="N42" i="2"/>
  <c r="N46" i="2"/>
  <c r="M50" i="2"/>
  <c r="N54" i="2"/>
  <c r="M63" i="2"/>
  <c r="M68" i="2"/>
  <c r="N73" i="2"/>
  <c r="M78" i="2"/>
  <c r="N83" i="2"/>
  <c r="N88" i="2"/>
  <c r="M96" i="2"/>
  <c r="N101" i="2"/>
  <c r="N9" i="2"/>
  <c r="M28" i="2"/>
  <c r="N17" i="2"/>
  <c r="M23" i="2"/>
  <c r="M40" i="2"/>
  <c r="N41" i="2"/>
  <c r="N49" i="2"/>
  <c r="M57" i="2"/>
  <c r="N62" i="2"/>
  <c r="N67" i="2"/>
  <c r="N72" i="2"/>
  <c r="N82" i="2"/>
  <c r="N91" i="2"/>
  <c r="N95" i="2"/>
  <c r="M99" i="2"/>
  <c r="N31" i="2"/>
  <c r="M35" i="2"/>
  <c r="M44" i="2"/>
  <c r="M48" i="2"/>
  <c r="M61" i="2"/>
  <c r="M76" i="2"/>
  <c r="M86" i="2"/>
  <c r="N79" i="2"/>
  <c r="M94" i="2"/>
  <c r="I50" i="2"/>
  <c r="J50" i="2"/>
  <c r="I45" i="2"/>
  <c r="J45" i="2"/>
  <c r="J68" i="2"/>
  <c r="F81" i="2"/>
  <c r="J97" i="2"/>
  <c r="I18" i="2"/>
  <c r="J18" i="2"/>
  <c r="N11" i="2"/>
  <c r="N19" i="2"/>
  <c r="F48" i="2"/>
  <c r="I77" i="2"/>
  <c r="J77" i="2"/>
  <c r="J91" i="2"/>
  <c r="J44" i="2"/>
  <c r="M58" i="2"/>
  <c r="N58" i="2"/>
  <c r="N8" i="2"/>
  <c r="I34" i="2"/>
  <c r="J34" i="2"/>
  <c r="F55" i="2"/>
  <c r="J76" i="2"/>
  <c r="M87" i="2"/>
  <c r="N87" i="2"/>
  <c r="F89" i="2"/>
  <c r="M102" i="2"/>
  <c r="F104" i="2"/>
  <c r="J105" i="2"/>
  <c r="M30" i="2"/>
  <c r="I33" i="2"/>
  <c r="J38" i="2"/>
  <c r="M52" i="2"/>
  <c r="N57" i="2"/>
  <c r="M71" i="2"/>
  <c r="F74" i="2"/>
  <c r="I85" i="2"/>
  <c r="J85" i="2"/>
  <c r="F96" i="2"/>
  <c r="I10" i="2"/>
  <c r="J10" i="2"/>
  <c r="N7" i="2"/>
  <c r="F25" i="2"/>
  <c r="J49" i="2"/>
  <c r="I106" i="2"/>
  <c r="J106" i="2"/>
  <c r="N40" i="2"/>
  <c r="M41" i="2"/>
  <c r="F75" i="2"/>
  <c r="N78" i="2"/>
  <c r="M26" i="2"/>
  <c r="N26" i="2"/>
  <c r="I29" i="2"/>
  <c r="J29" i="2"/>
  <c r="I10" i="3"/>
  <c r="J10" i="3"/>
  <c r="N100" i="2"/>
  <c r="I92" i="2"/>
  <c r="M46" i="2"/>
  <c r="J62" i="2"/>
  <c r="F90" i="2"/>
  <c r="F43" i="2"/>
  <c r="N16" i="2"/>
  <c r="N35" i="2"/>
  <c r="I14" i="2"/>
  <c r="J11" i="2"/>
  <c r="J19" i="2"/>
  <c r="M20" i="2"/>
  <c r="I23" i="2"/>
  <c r="M25" i="2"/>
  <c r="M51" i="2"/>
  <c r="I63" i="2"/>
  <c r="M64" i="2"/>
  <c r="I69" i="2"/>
  <c r="J69" i="2"/>
  <c r="J84" i="2"/>
  <c r="I98" i="2"/>
  <c r="J98" i="2"/>
  <c r="N99" i="2"/>
  <c r="N12" i="2"/>
  <c r="M15" i="2"/>
  <c r="I22" i="2"/>
  <c r="M29" i="2"/>
  <c r="E31" i="2"/>
  <c r="I32" i="2"/>
  <c r="E36" i="2"/>
  <c r="I43" i="2"/>
  <c r="I48" i="2"/>
  <c r="I55" i="2"/>
  <c r="M56" i="2"/>
  <c r="E59" i="2"/>
  <c r="E65" i="2"/>
  <c r="I67" i="2"/>
  <c r="M69" i="2"/>
  <c r="I75" i="2"/>
  <c r="M77" i="2"/>
  <c r="I83" i="2"/>
  <c r="M85" i="2"/>
  <c r="M92" i="2"/>
  <c r="E94" i="2"/>
  <c r="E95" i="2"/>
  <c r="I96" i="2"/>
  <c r="E103" i="2"/>
  <c r="I104" i="2"/>
  <c r="J73" i="2"/>
  <c r="J81" i="2"/>
  <c r="J74" i="2"/>
  <c r="J82" i="2"/>
  <c r="J90" i="2"/>
  <c r="N15" i="2"/>
  <c r="N39" i="2"/>
  <c r="I27" i="2"/>
  <c r="M32" i="2"/>
  <c r="I37" i="2"/>
  <c r="J27" i="2"/>
  <c r="N63" i="2"/>
  <c r="I7" i="2"/>
  <c r="I15" i="2"/>
  <c r="M9" i="2"/>
  <c r="M13" i="2"/>
  <c r="M17" i="2"/>
  <c r="I21" i="2"/>
  <c r="I25" i="2"/>
  <c r="M27" i="2"/>
  <c r="M37" i="2"/>
  <c r="I42" i="2"/>
  <c r="I46" i="2"/>
  <c r="I53" i="2"/>
  <c r="M55" i="2"/>
  <c r="I66" i="2"/>
  <c r="I72" i="2"/>
  <c r="I80" i="2"/>
  <c r="M90" i="2"/>
  <c r="J21" i="2"/>
  <c r="J37" i="2"/>
  <c r="J53" i="2"/>
  <c r="J61" i="2"/>
  <c r="N34" i="2"/>
  <c r="N50" i="2"/>
  <c r="N90" i="2"/>
  <c r="I9" i="2"/>
  <c r="M10" i="2"/>
  <c r="M14" i="2"/>
  <c r="I24" i="2"/>
  <c r="M31" i="2"/>
  <c r="M36" i="2"/>
  <c r="M42" i="2"/>
  <c r="M47" i="2"/>
  <c r="I58" i="2"/>
  <c r="M66" i="2"/>
  <c r="M72" i="2"/>
  <c r="M74" i="2"/>
  <c r="M80" i="2"/>
  <c r="M82" i="2"/>
  <c r="I93" i="2"/>
  <c r="M95" i="2"/>
  <c r="I99" i="2"/>
  <c r="M103" i="2"/>
  <c r="E23" i="2"/>
  <c r="E29" i="2"/>
  <c r="E77" i="2"/>
  <c r="E85" i="2"/>
  <c r="E91" i="2"/>
  <c r="E98" i="2"/>
  <c r="E68" i="2"/>
  <c r="E76" i="2"/>
  <c r="E30" i="2"/>
  <c r="E51" i="2"/>
  <c r="E100" i="2"/>
  <c r="E28" i="2"/>
  <c r="E84" i="2"/>
  <c r="E12" i="2"/>
  <c r="E27" i="2"/>
  <c r="E60" i="2"/>
  <c r="E73" i="2"/>
  <c r="E81" i="2"/>
  <c r="E20" i="2"/>
  <c r="E25" i="2"/>
  <c r="E52" i="2"/>
  <c r="E13" i="2"/>
  <c r="E87" i="2"/>
  <c r="E92" i="2"/>
  <c r="E54" i="2"/>
  <c r="E55" i="2"/>
  <c r="E75" i="2"/>
  <c r="E83" i="2"/>
  <c r="E37" i="2"/>
  <c r="E47" i="2"/>
  <c r="E21" i="2"/>
  <c r="E26" i="2"/>
  <c r="E56" i="2"/>
  <c r="E63" i="2"/>
  <c r="E93" i="2"/>
  <c r="E48" i="2"/>
  <c r="E106" i="2"/>
  <c r="E97" i="2"/>
  <c r="E105" i="2"/>
  <c r="E9" i="2"/>
  <c r="E89" i="2"/>
  <c r="E90" i="2"/>
  <c r="E96" i="2"/>
  <c r="E104" i="2"/>
  <c r="E40" i="2"/>
  <c r="E39" i="2"/>
  <c r="E44" i="2"/>
  <c r="E57" i="2"/>
  <c r="E58" i="2"/>
  <c r="E22" i="2"/>
  <c r="E38" i="2"/>
  <c r="E70" i="2"/>
  <c r="E71" i="2"/>
  <c r="E78" i="2"/>
  <c r="E79" i="2"/>
  <c r="E88" i="2"/>
  <c r="E11" i="2"/>
  <c r="E32" i="2"/>
  <c r="E45" i="2"/>
  <c r="E61" i="2"/>
  <c r="E19" i="2"/>
  <c r="E43" i="2"/>
  <c r="E49" i="2"/>
  <c r="E50" i="2"/>
  <c r="E67" i="2"/>
  <c r="E69" i="2"/>
  <c r="E82" i="2"/>
  <c r="E24" i="2"/>
  <c r="E35" i="2"/>
  <c r="E41" i="2"/>
  <c r="E42" i="2"/>
  <c r="E66" i="2"/>
  <c r="E80" i="2"/>
  <c r="E102" i="2"/>
  <c r="E14" i="2"/>
  <c r="E33" i="2"/>
  <c r="E34" i="2"/>
  <c r="E46" i="2"/>
  <c r="E62" i="2"/>
  <c r="E64" i="2"/>
  <c r="E74" i="2"/>
  <c r="E99" i="2"/>
  <c r="E101" i="2"/>
  <c r="E86" i="2"/>
  <c r="E53" i="2"/>
  <c r="E72" i="2"/>
  <c r="M18" i="2"/>
  <c r="E17" i="2"/>
  <c r="I17" i="2"/>
  <c r="I19" i="2"/>
  <c r="I12" i="2"/>
  <c r="I11" i="2"/>
  <c r="I13" i="2"/>
  <c r="E7" i="2"/>
  <c r="E18" i="2"/>
  <c r="E10" i="2"/>
  <c r="E8" i="2"/>
  <c r="E16" i="2"/>
  <c r="E15" i="2"/>
  <c r="M7" i="2"/>
  <c r="M11" i="2"/>
  <c r="M19" i="2"/>
</calcChain>
</file>

<file path=xl/sharedStrings.xml><?xml version="1.0" encoding="utf-8"?>
<sst xmlns="http://schemas.openxmlformats.org/spreadsheetml/2006/main" count="341" uniqueCount="128">
  <si>
    <t>Long-wave SWR meter</t>
    <phoneticPr fontId="1" type="noConversion"/>
  </si>
  <si>
    <t>Tandem match coupler</t>
    <phoneticPr fontId="1" type="noConversion"/>
  </si>
  <si>
    <t>http://www.giangrandi.ch/electronics/tandemmatch/tandemmatch.shtml</t>
    <phoneticPr fontId="1" type="noConversion"/>
  </si>
  <si>
    <r>
      <t>reflected wave의 current의 위상이 forward wave의 current와 180</t>
    </r>
    <r>
      <rPr>
        <sz val="11"/>
        <color theme="1"/>
        <rFont val="맑은 고딕"/>
        <family val="3"/>
        <charset val="129"/>
      </rPr>
      <t>º</t>
    </r>
    <r>
      <rPr>
        <sz val="11"/>
        <color theme="1"/>
        <rFont val="맑은 고딕"/>
        <family val="2"/>
      </rPr>
      <t xml:space="preserve"> 차이가 남.</t>
    </r>
    <phoneticPr fontId="1" type="noConversion"/>
  </si>
  <si>
    <t>forwaved wave와 reflected wave를 구별하기 위해 tandem match coupler 회로 사용</t>
    <phoneticPr fontId="1" type="noConversion"/>
  </si>
  <si>
    <t>TR1 : current transformer</t>
    <phoneticPr fontId="1" type="noConversion"/>
  </si>
  <si>
    <t>TR2 : voltage transformer</t>
    <phoneticPr fontId="1" type="noConversion"/>
  </si>
  <si>
    <t>forward wave : CN3 + / CN4 -</t>
    <phoneticPr fontId="1" type="noConversion"/>
  </si>
  <si>
    <t>reflected wave : CN3 - / CN4 +</t>
    <phoneticPr fontId="1" type="noConversion"/>
  </si>
  <si>
    <t>TR2 2차측 전압은 N:1 turn ratio를 가지므로</t>
    <phoneticPr fontId="1" type="noConversion"/>
  </si>
  <si>
    <t xml:space="preserve">즉, 입력 전압이 +이면, wave가 load로 진행되고 이때 전류는 +이며, </t>
    <phoneticPr fontId="1" type="noConversion"/>
  </si>
  <si>
    <t>반사파는 Load에서 source로 진행되고 전압이 +이지만 전류는 반대로 흐르므로 -이다.</t>
    <phoneticPr fontId="1" type="noConversion"/>
  </si>
  <si>
    <t>Voltage 계산 ( Voltage transformer TR2 )</t>
    <phoneticPr fontId="1" type="noConversion"/>
  </si>
  <si>
    <t>Current 계산 ( Current transformer TR1 )</t>
    <phoneticPr fontId="1" type="noConversion"/>
  </si>
  <si>
    <t>TR1 2차측 전류는 1:N turn ratio를 가지므로</t>
    <phoneticPr fontId="1" type="noConversion"/>
  </si>
  <si>
    <t>즉, 각각의 Z에 U_tr/2의 전압이 걸림</t>
    <phoneticPr fontId="1" type="noConversion"/>
  </si>
  <si>
    <t>U_fwd는 U_tr의 반대 방향이고, U_ref는 순방향이다.</t>
    <phoneticPr fontId="1" type="noConversion"/>
  </si>
  <si>
    <t>Load impedance가 ZL이므로 I_line = U_line / ZL</t>
    <phoneticPr fontId="1" type="noConversion"/>
  </si>
  <si>
    <t>I_tr = U_line / (NxZL)</t>
    <phoneticPr fontId="1" type="noConversion"/>
  </si>
  <si>
    <t>http://www.giangrandi.ch/electronics/lw-swr/lw-swr.shtml</t>
    <phoneticPr fontId="1" type="noConversion"/>
  </si>
  <si>
    <t>I_fwd = - I_line / 2N = -U_line / (2NxZL)</t>
    <phoneticPr fontId="1" type="noConversion"/>
  </si>
  <si>
    <t>I_ref = - I_line / 2N = -U_line / (2NxZL)</t>
    <phoneticPr fontId="1" type="noConversion"/>
  </si>
  <si>
    <t>            </t>
  </si>
  <si>
    <t xml:space="preserve">CN3와 CN4의 Z는 GND로 연결되어 있고, </t>
    <phoneticPr fontId="1" type="noConversion"/>
  </si>
  <si>
    <t>U_tr기준으로 closed loop를 생성하므로 2xZ의 impedance에 U_tr이 걸림</t>
    <phoneticPr fontId="1" type="noConversion"/>
  </si>
  <si>
    <t xml:space="preserve">CN3과 CN4가 동일 impedance를 갖고, </t>
    <phoneticPr fontId="1" type="noConversion"/>
  </si>
  <si>
    <t>    </t>
  </si>
  <si>
    <t>TR1과 TR2에서의 전압을 합산하면,</t>
    <phoneticPr fontId="1" type="noConversion"/>
  </si>
  <si>
    <t>= -U_line/2N ( 1 + Z/ZL )</t>
    <phoneticPr fontId="1" type="noConversion"/>
  </si>
  <si>
    <t>U_fwd = - ( U_line / 2N ) x ( Z / ZL )</t>
    <phoneticPr fontId="1" type="noConversion"/>
  </si>
  <si>
    <t>U_ref = - ( U_line / 2N ) x ( Z / ZL )</t>
    <phoneticPr fontId="1" type="noConversion"/>
  </si>
  <si>
    <t>= U_line/2N ( 1 - Z/ZL )</t>
    <phoneticPr fontId="1" type="noConversion"/>
  </si>
  <si>
    <t>Load impedance를 CN3,CN4의 impedance와 틀린 조건</t>
    <phoneticPr fontId="1" type="noConversion"/>
  </si>
  <si>
    <t>전류의 방향이 Z에 걸리는 전압과 반대 방향이므로</t>
    <phoneticPr fontId="1" type="noConversion"/>
  </si>
  <si>
    <t>또한, U_tr과 Iref의 방향이 반대이므로 Utr은 반대 방향(-)을 갖는다.</t>
    <phoneticPr fontId="1" type="noConversion"/>
  </si>
  <si>
    <t>이를 모두 적용하면</t>
    <phoneticPr fontId="1" type="noConversion"/>
  </si>
  <si>
    <t>U_fwd.u = -U_tr/2 = -(-U_line / N ) = U_line / N</t>
    <phoneticPr fontId="1" type="noConversion"/>
  </si>
  <si>
    <t>U_ref.u = -U_tr/2 = -(U_line / N ) = -U_line / N</t>
    <phoneticPr fontId="1" type="noConversion"/>
  </si>
  <si>
    <t>전류의 방향이 Z에 걸리는 전압과 같은 방향이므로</t>
    <phoneticPr fontId="1" type="noConversion"/>
  </si>
  <si>
    <t>U_fwd_total = U_line/2N - ( U_line / 2N ) x ( Z / ZL )</t>
    <phoneticPr fontId="1" type="noConversion"/>
  </si>
  <si>
    <t>U_ref_total = -U_line/2N - ( U_line / 2N ) x ( Z / ZL )</t>
    <phoneticPr fontId="1" type="noConversion"/>
  </si>
  <si>
    <t>U_fwd_total = -U_line/2N - ( U_line / 2N ) x ( Z / ZL )</t>
    <phoneticPr fontId="1" type="noConversion"/>
  </si>
  <si>
    <t>U_ref_total = U_line/2N - ( U_line / 2N ) x ( Z / ZL )</t>
    <phoneticPr fontId="1" type="noConversion"/>
  </si>
  <si>
    <t>Coupling Z</t>
    <phoneticPr fontId="1" type="noConversion"/>
  </si>
  <si>
    <t>Load Z</t>
    <phoneticPr fontId="1" type="noConversion"/>
  </si>
  <si>
    <t>Vin[Vrms]</t>
    <phoneticPr fontId="1" type="noConversion"/>
  </si>
  <si>
    <t>Turn ratio</t>
    <phoneticPr fontId="1" type="noConversion"/>
  </si>
  <si>
    <t>Vfwd</t>
    <phoneticPr fontId="1" type="noConversion"/>
  </si>
  <si>
    <t>Vref</t>
    <phoneticPr fontId="1" type="noConversion"/>
  </si>
  <si>
    <t>Delta</t>
    <phoneticPr fontId="1" type="noConversion"/>
  </si>
  <si>
    <t>TR1과 TR2각각에 대한 영향을 각각 계산하고 이를 합산한다.</t>
    <phoneticPr fontId="1" type="noConversion"/>
  </si>
  <si>
    <t>1) 순방향의 경우</t>
    <phoneticPr fontId="1" type="noConversion"/>
  </si>
  <si>
    <t>2) 역방향의 경우.</t>
    <phoneticPr fontId="1" type="noConversion"/>
  </si>
  <si>
    <t>3) 순방향과 역방향 계산 결과 비교</t>
    <phoneticPr fontId="1" type="noConversion"/>
  </si>
  <si>
    <t>순방향</t>
    <phoneticPr fontId="1" type="noConversion"/>
  </si>
  <si>
    <t>역방향</t>
    <phoneticPr fontId="1" type="noConversion"/>
  </si>
  <si>
    <t>대칭성을 가짐.</t>
    <phoneticPr fontId="1" type="noConversion"/>
  </si>
  <si>
    <t>Circuit</t>
    <phoneticPr fontId="1" type="noConversion"/>
  </si>
  <si>
    <t>1) Coupling impedance</t>
    <phoneticPr fontId="1" type="noConversion"/>
  </si>
  <si>
    <r>
      <t>100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2W 두개를 사용하여 50Ω 4W 설계</t>
    </r>
    <phoneticPr fontId="1" type="noConversion"/>
  </si>
  <si>
    <t>2) Transformer</t>
    <phoneticPr fontId="1" type="noConversion"/>
  </si>
  <si>
    <t>turn ratio 1:25의 동일한 Transformer 2ea 사용</t>
    <phoneticPr fontId="1" type="noConversion"/>
  </si>
  <si>
    <t>Vpp</t>
    <phoneticPr fontId="1" type="noConversion"/>
  </si>
  <si>
    <t>coupling</t>
    <phoneticPr fontId="1" type="noConversion"/>
  </si>
  <si>
    <t>INPUT</t>
    <phoneticPr fontId="1" type="noConversion"/>
  </si>
  <si>
    <t>P[W]</t>
    <phoneticPr fontId="1" type="noConversion"/>
  </si>
  <si>
    <t>AL</t>
    <phoneticPr fontId="1" type="noConversion"/>
  </si>
  <si>
    <t>uH</t>
    <phoneticPr fontId="1" type="noConversion"/>
  </si>
  <si>
    <t>2차측 impedance가 Load impedance의 10배의 impedance를 가져야 한다.</t>
    <phoneticPr fontId="1" type="noConversion"/>
  </si>
  <si>
    <t>Start frequency</t>
    <phoneticPr fontId="1" type="noConversion"/>
  </si>
  <si>
    <t>2차측 impedance</t>
    <phoneticPr fontId="1" type="noConversion"/>
  </si>
  <si>
    <t>Ω</t>
    <phoneticPr fontId="1" type="noConversion"/>
  </si>
  <si>
    <t>2차측 권선의 길이가 가장 짧은 파장의 1/10 이하 이어야 한다.</t>
    <phoneticPr fontId="1" type="noConversion"/>
  </si>
  <si>
    <t>End frequency</t>
    <phoneticPr fontId="1" type="noConversion"/>
  </si>
  <si>
    <t>파장</t>
    <phoneticPr fontId="1" type="noConversion"/>
  </si>
  <si>
    <t>MHz</t>
    <phoneticPr fontId="1" type="noConversion"/>
  </si>
  <si>
    <t>m</t>
    <phoneticPr fontId="1" type="noConversion"/>
  </si>
  <si>
    <t>2차측 권선 최대 길이</t>
    <phoneticPr fontId="1" type="noConversion"/>
  </si>
  <si>
    <t>Core</t>
    <phoneticPr fontId="1" type="noConversion"/>
  </si>
  <si>
    <t>FT114-43</t>
    <phoneticPr fontId="1" type="noConversion"/>
  </si>
  <si>
    <t>uH for 25T</t>
    <phoneticPr fontId="1" type="noConversion"/>
  </si>
  <si>
    <t>FT140-43</t>
    <phoneticPr fontId="1" type="noConversion"/>
  </si>
  <si>
    <t>2차측 권선 길이</t>
    <phoneticPr fontId="1" type="noConversion"/>
  </si>
  <si>
    <t>3) rectified circuit</t>
    <phoneticPr fontId="1" type="noConversion"/>
  </si>
  <si>
    <t>Pin[W]</t>
    <phoneticPr fontId="1" type="noConversion"/>
  </si>
  <si>
    <t>V2</t>
    <phoneticPr fontId="1" type="noConversion"/>
  </si>
  <si>
    <t>V1</t>
    <phoneticPr fontId="1" type="noConversion"/>
  </si>
  <si>
    <t>R1</t>
    <phoneticPr fontId="1" type="noConversion"/>
  </si>
  <si>
    <t>R2</t>
    <phoneticPr fontId="1" type="noConversion"/>
  </si>
  <si>
    <t>KΩ</t>
    <phoneticPr fontId="1" type="noConversion"/>
  </si>
  <si>
    <t>RM</t>
    <phoneticPr fontId="1" type="noConversion"/>
  </si>
  <si>
    <t>V3</t>
    <phoneticPr fontId="1" type="noConversion"/>
  </si>
  <si>
    <t>Pin[W]</t>
    <phoneticPr fontId="1" type="noConversion"/>
  </si>
  <si>
    <t>VSWR</t>
    <phoneticPr fontId="1" type="noConversion"/>
  </si>
  <si>
    <t>Vin</t>
    <phoneticPr fontId="1" type="noConversion"/>
  </si>
  <si>
    <t>Γ</t>
    <phoneticPr fontId="1" type="noConversion"/>
  </si>
  <si>
    <t>S</t>
    <phoneticPr fontId="1" type="noConversion"/>
  </si>
  <si>
    <t>ZL</t>
    <phoneticPr fontId="1" type="noConversion"/>
  </si>
  <si>
    <t>OPEN</t>
    <phoneticPr fontId="1" type="noConversion"/>
  </si>
  <si>
    <t>DDS : 800KHz, 20Vpp</t>
    <phoneticPr fontId="1" type="noConversion"/>
  </si>
  <si>
    <t>Vrms[mV]</t>
    <phoneticPr fontId="1" type="noConversion"/>
  </si>
  <si>
    <t>위상차</t>
    <phoneticPr fontId="1" type="noConversion"/>
  </si>
  <si>
    <t>nsec</t>
    <phoneticPr fontId="1" type="noConversion"/>
  </si>
  <si>
    <t>ref-fwd</t>
    <phoneticPr fontId="1" type="noConversion"/>
  </si>
  <si>
    <t>Vrms[V]</t>
    <phoneticPr fontId="1" type="noConversion"/>
  </si>
  <si>
    <t>Level = 5</t>
    <phoneticPr fontId="1" type="noConversion"/>
  </si>
  <si>
    <t>Level = 10</t>
    <phoneticPr fontId="1" type="noConversion"/>
  </si>
  <si>
    <t>w/o HP</t>
    <phoneticPr fontId="1" type="noConversion"/>
  </si>
  <si>
    <t>w/ HP</t>
    <phoneticPr fontId="1" type="noConversion"/>
  </si>
  <si>
    <r>
      <t>ULTRANSFORMER 50</t>
    </r>
    <r>
      <rPr>
        <b/>
        <sz val="11"/>
        <color theme="1"/>
        <rFont val="맑은 고딕"/>
        <family val="3"/>
        <charset val="129"/>
      </rPr>
      <t>Ω matching</t>
    </r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</si>
  <si>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</si>
  <si>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r>
      <t>w/o coupler 50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기준 : 23.9Vrms</t>
    </r>
    <phoneticPr fontId="1" type="noConversion"/>
  </si>
  <si>
    <t>coupler에 의한 Loss는 없음</t>
    <phoneticPr fontId="1" type="noConversion"/>
  </si>
  <si>
    <t>FT82-43</t>
    <phoneticPr fontId="1" type="noConversion"/>
  </si>
  <si>
    <t>Core OD</t>
    <phoneticPr fontId="1" type="noConversion"/>
  </si>
  <si>
    <t>mm</t>
    <phoneticPr fontId="1" type="noConversion"/>
  </si>
  <si>
    <t>FT50-43</t>
    <phoneticPr fontId="1" type="noConversion"/>
  </si>
  <si>
    <t>Vpp[V]</t>
    <phoneticPr fontId="1" type="noConversion"/>
  </si>
  <si>
    <t>Irms[A]</t>
    <phoneticPr fontId="1" type="noConversion"/>
  </si>
  <si>
    <t>rectified circuit</t>
    <phoneticPr fontId="1" type="noConversion"/>
  </si>
  <si>
    <t>VR1</t>
    <phoneticPr fontId="1" type="noConversion"/>
  </si>
  <si>
    <t>R3</t>
    <phoneticPr fontId="1" type="noConversion"/>
  </si>
  <si>
    <t>D1</t>
    <phoneticPr fontId="1" type="noConversion"/>
  </si>
  <si>
    <t>V</t>
    <phoneticPr fontId="1" type="noConversion"/>
  </si>
  <si>
    <t>FWIN</t>
    <phoneticPr fontId="1" type="noConversion"/>
  </si>
  <si>
    <t>Forward Voltage - 50Ohm match시 최대</t>
    <phoneticPr fontId="1" type="noConversion"/>
  </si>
  <si>
    <t>FWO</t>
    <phoneticPr fontId="1" type="noConversion"/>
  </si>
  <si>
    <t>V_D1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</si>
</sst>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0.000"/>
  </numFmts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sz val="14"/>
      <color rgb="FF000000"/>
      <name val="Malgun Gothic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7">
    <xf numFmtId="0" fontId="0" fillId="0" borderId="0" xfId="0"/>
    <xf numFmtId="0" fontId="5" fillId="0" borderId="0" xfId="0" applyFont="1"/>
    <xf numFmtId="0" fontId="6" fillId="0" borderId="0" xfId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quotePrefix="1" applyFont="1"/>
    <xf numFmtId="0" fontId="5" fillId="0" borderId="1" xfId="0" applyFont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2" fontId="0" fillId="0" borderId="1" xfId="0" applyNumberFormat="1" applyBorder="1"/>
    <xf numFmtId="176" fontId="0" fillId="0" borderId="2" xfId="0" applyNumberFormat="1" applyBorder="1"/>
    <xf numFmtId="2" fontId="0" fillId="0" borderId="2" xfId="0" applyNumberForma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3" xfId="0" applyBorder="1"/>
    <xf numFmtId="176" fontId="0" fillId="0" borderId="4" xfId="0" applyNumberFormat="1" applyBorder="1"/>
    <xf numFmtId="2" fontId="0" fillId="0" borderId="5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6" xfId="0" applyBorder="1"/>
    <xf numFmtId="176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5" fillId="0" borderId="12" xfId="0" applyFont="1" applyBorder="1" applyAlignment="1">
      <alignment horizontal="center"/>
    </xf>
    <xf numFmtId="176" fontId="0" fillId="0" borderId="11" xfId="0" applyNumberFormat="1" applyBorder="1"/>
    <xf numFmtId="176" fontId="0" fillId="0" borderId="13" xfId="0" applyNumberFormat="1" applyBorder="1"/>
    <xf numFmtId="176" fontId="0" fillId="0" borderId="12" xfId="0" applyNumberFormat="1" applyBorder="1"/>
    <xf numFmtId="2" fontId="0" fillId="0" borderId="3" xfId="0" applyNumberFormat="1" applyBorder="1"/>
    <xf numFmtId="2" fontId="0" fillId="0" borderId="9" xfId="0" applyNumberFormat="1" applyBorder="1"/>
    <xf numFmtId="2" fontId="0" fillId="0" borderId="6" xfId="0" applyNumberFormat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7" xfId="0" applyBorder="1"/>
    <xf numFmtId="0" fontId="3" fillId="0" borderId="8" xfId="0" applyFont="1" applyBorder="1"/>
    <xf numFmtId="176" fontId="0" fillId="0" borderId="6" xfId="0" applyNumberFormat="1" applyBorder="1"/>
    <xf numFmtId="176" fontId="0" fillId="0" borderId="9" xfId="0" applyNumberFormat="1" applyBorder="1"/>
    <xf numFmtId="176" fontId="0" fillId="0" borderId="15" xfId="0" applyNumberFormat="1" applyBorder="1"/>
    <xf numFmtId="176" fontId="0" fillId="0" borderId="14" xfId="0" applyNumberFormat="1" applyBorder="1"/>
    <xf numFmtId="0" fontId="3" fillId="0" borderId="10" xfId="0" applyFont="1" applyBorder="1"/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/>
    <xf numFmtId="2" fontId="0" fillId="0" borderId="17" xfId="0" applyNumberFormat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1" xfId="0" applyNumberFormat="1" applyBorder="1"/>
    <xf numFmtId="177" fontId="0" fillId="0" borderId="4" xfId="0" applyNumberFormat="1" applyBorder="1"/>
    <xf numFmtId="177" fontId="0" fillId="0" borderId="5" xfId="0" applyNumberFormat="1" applyBorder="1"/>
    <xf numFmtId="177" fontId="0" fillId="0" borderId="10" xfId="0" applyNumberFormat="1" applyBorder="1"/>
    <xf numFmtId="177" fontId="0" fillId="0" borderId="7" xfId="0" applyNumberFormat="1" applyBorder="1"/>
    <xf numFmtId="177" fontId="0" fillId="0" borderId="8" xfId="0" applyNumberForma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5" xfId="0" applyBorder="1"/>
    <xf numFmtId="176" fontId="0" fillId="0" borderId="3" xfId="0" applyNumberFormat="1" applyBorder="1"/>
    <xf numFmtId="177" fontId="0" fillId="0" borderId="13" xfId="0" applyNumberFormat="1" applyBorder="1"/>
    <xf numFmtId="177" fontId="0" fillId="0" borderId="12" xfId="0" applyNumberFormat="1" applyBorder="1"/>
    <xf numFmtId="176" fontId="0" fillId="0" borderId="16" xfId="0" applyNumberFormat="1" applyBorder="1"/>
    <xf numFmtId="177" fontId="0" fillId="0" borderId="17" xfId="0" applyNumberFormat="1" applyBorder="1"/>
    <xf numFmtId="176" fontId="0" fillId="0" borderId="32" xfId="0" applyNumberFormat="1" applyBorder="1"/>
    <xf numFmtId="177" fontId="0" fillId="0" borderId="33" xfId="0" applyNumberFormat="1" applyBorder="1"/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2" borderId="22" xfId="0" applyFont="1" applyFill="1" applyBorder="1"/>
    <xf numFmtId="176" fontId="5" fillId="2" borderId="9" xfId="0" applyNumberFormat="1" applyFont="1" applyFill="1" applyBorder="1"/>
    <xf numFmtId="176" fontId="5" fillId="2" borderId="1" xfId="0" applyNumberFormat="1" applyFont="1" applyFill="1" applyBorder="1"/>
    <xf numFmtId="177" fontId="5" fillId="2" borderId="1" xfId="0" applyNumberFormat="1" applyFont="1" applyFill="1" applyBorder="1"/>
    <xf numFmtId="177" fontId="5" fillId="2" borderId="10" xfId="0" applyNumberFormat="1" applyFont="1" applyFill="1" applyBorder="1"/>
    <xf numFmtId="176" fontId="5" fillId="2" borderId="15" xfId="0" applyNumberFormat="1" applyFont="1" applyFill="1" applyBorder="1"/>
    <xf numFmtId="177" fontId="5" fillId="2" borderId="13" xfId="0" applyNumberFormat="1" applyFont="1" applyFill="1" applyBorder="1"/>
    <xf numFmtId="0" fontId="0" fillId="3" borderId="22" xfId="0" applyFill="1" applyBorder="1"/>
    <xf numFmtId="176" fontId="0" fillId="3" borderId="9" xfId="0" applyNumberFormat="1" applyFill="1" applyBorder="1"/>
    <xf numFmtId="176" fontId="0" fillId="3" borderId="1" xfId="0" applyNumberFormat="1" applyFill="1" applyBorder="1"/>
    <xf numFmtId="177" fontId="0" fillId="3" borderId="1" xfId="0" applyNumberFormat="1" applyFill="1" applyBorder="1"/>
    <xf numFmtId="177" fontId="0" fillId="3" borderId="10" xfId="0" applyNumberFormat="1" applyFill="1" applyBorder="1"/>
    <xf numFmtId="176" fontId="0" fillId="3" borderId="15" xfId="0" applyNumberFormat="1" applyFill="1" applyBorder="1"/>
    <xf numFmtId="177" fontId="0" fillId="3" borderId="13" xfId="0" applyNumberFormat="1" applyFill="1" applyBorder="1"/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0" fillId="0" borderId="4" xfId="0" applyNumberFormat="1" applyBorder="1"/>
    <xf numFmtId="178" fontId="0" fillId="0" borderId="1" xfId="0" applyNumberFormat="1" applyBorder="1"/>
    <xf numFmtId="1" fontId="0" fillId="0" borderId="1" xfId="0" applyNumberFormat="1" applyBorder="1"/>
    <xf numFmtId="0" fontId="5" fillId="0" borderId="37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/>
    <xf numFmtId="0" fontId="5" fillId="0" borderId="5" xfId="0" applyFont="1" applyBorder="1"/>
    <xf numFmtId="0" fontId="0" fillId="0" borderId="3" xfId="0" applyBorder="1" applyAlignment="1">
      <alignment horizontal="right"/>
    </xf>
    <xf numFmtId="178" fontId="0" fillId="0" borderId="4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9" xfId="0" applyBorder="1" applyAlignment="1">
      <alignment horizontal="right"/>
    </xf>
    <xf numFmtId="1" fontId="0" fillId="0" borderId="10" xfId="0" applyNumberFormat="1" applyBorder="1"/>
    <xf numFmtId="0" fontId="0" fillId="0" borderId="6" xfId="0" applyBorder="1" applyAlignment="1">
      <alignment horizontal="right"/>
    </xf>
    <xf numFmtId="178" fontId="0" fillId="0" borderId="7" xfId="0" applyNumberFormat="1" applyBorder="1"/>
    <xf numFmtId="1" fontId="0" fillId="0" borderId="7" xfId="0" applyNumberFormat="1" applyBorder="1"/>
    <xf numFmtId="0" fontId="0" fillId="0" borderId="8" xfId="0" applyBorder="1"/>
    <xf numFmtId="0" fontId="5" fillId="0" borderId="4" xfId="0" applyFont="1" applyBorder="1"/>
    <xf numFmtId="176" fontId="0" fillId="0" borderId="5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0" fontId="5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0" fillId="0" borderId="39" xfId="0" applyBorder="1"/>
    <xf numFmtId="0" fontId="0" fillId="0" borderId="2" xfId="0" applyBorder="1"/>
    <xf numFmtId="0" fontId="0" fillId="0" borderId="17" xfId="0" applyBorder="1"/>
    <xf numFmtId="0" fontId="5" fillId="0" borderId="8" xfId="0" applyFont="1" applyFill="1" applyBorder="1" applyAlignment="1">
      <alignment horizontal="center"/>
    </xf>
    <xf numFmtId="0" fontId="0" fillId="0" borderId="42" xfId="0" applyBorder="1"/>
    <xf numFmtId="0" fontId="0" fillId="0" borderId="40" xfId="0" applyBorder="1"/>
    <xf numFmtId="0" fontId="5" fillId="0" borderId="40" xfId="0" applyFont="1" applyBorder="1" applyAlignment="1">
      <alignment horizontal="center"/>
    </xf>
    <xf numFmtId="0" fontId="0" fillId="0" borderId="43" xfId="0" applyBorder="1" applyAlignment="1">
      <alignment horizontal="center"/>
    </xf>
    <xf numFmtId="2" fontId="5" fillId="0" borderId="17" xfId="0" applyNumberFormat="1" applyFont="1" applyBorder="1"/>
    <xf numFmtId="0" fontId="5" fillId="2" borderId="9" xfId="0" applyFont="1" applyFill="1" applyBorder="1"/>
    <xf numFmtId="2" fontId="5" fillId="2" borderId="1" xfId="0" applyNumberFormat="1" applyFont="1" applyFill="1" applyBorder="1"/>
    <xf numFmtId="2" fontId="5" fillId="2" borderId="2" xfId="0" applyNumberFormat="1" applyFont="1" applyFill="1" applyBorder="1"/>
    <xf numFmtId="2" fontId="5" fillId="2" borderId="17" xfId="0" applyNumberFormat="1" applyFont="1" applyFill="1" applyBorder="1"/>
    <xf numFmtId="0" fontId="0" fillId="3" borderId="9" xfId="0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5" fillId="0" borderId="1" xfId="0" applyFont="1" applyBorder="1"/>
    <xf numFmtId="0" fontId="5" fillId="0" borderId="40" xfId="0" applyFont="1" applyBorder="1"/>
    <xf numFmtId="2" fontId="5" fillId="3" borderId="17" xfId="0" applyNumberFormat="1" applyFont="1" applyFill="1" applyBorder="1"/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gif"/><Relationship Id="rId2" Type="http://schemas.openxmlformats.org/officeDocument/2006/relationships/image" Target="../media/image21.png"/><Relationship Id="rId1" Type="http://schemas.openxmlformats.org/officeDocument/2006/relationships/image" Target="../media/image20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28</xdr:row>
      <xdr:rowOff>60960</xdr:rowOff>
    </xdr:from>
    <xdr:to>
      <xdr:col>14</xdr:col>
      <xdr:colOff>327660</xdr:colOff>
      <xdr:row>41</xdr:row>
      <xdr:rowOff>38101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F32D029-A74B-4EFD-90E5-99B57270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6248400"/>
          <a:ext cx="6896100" cy="2849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83820</xdr:colOff>
      <xdr:row>10</xdr:row>
      <xdr:rowOff>7620</xdr:rowOff>
    </xdr:from>
    <xdr:to>
      <xdr:col>15</xdr:col>
      <xdr:colOff>68580</xdr:colOff>
      <xdr:row>22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B01A88-0AF3-4D61-A738-DF99599B9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775460"/>
          <a:ext cx="6957060" cy="2849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89199</xdr:colOff>
      <xdr:row>86</xdr:row>
      <xdr:rowOff>55133</xdr:rowOff>
    </xdr:from>
    <xdr:to>
      <xdr:col>14</xdr:col>
      <xdr:colOff>630219</xdr:colOff>
      <xdr:row>99</xdr:row>
      <xdr:rowOff>24654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BD2EEA8-AF70-43DA-ACFF-ABC63B456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539" y="19059413"/>
          <a:ext cx="6842760" cy="2842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198120</xdr:colOff>
      <xdr:row>78</xdr:row>
      <xdr:rowOff>106680</xdr:rowOff>
    </xdr:from>
    <xdr:to>
      <xdr:col>10</xdr:col>
      <xdr:colOff>167640</xdr:colOff>
      <xdr:row>80</xdr:row>
      <xdr:rowOff>213360</xdr:rowOff>
    </xdr:to>
    <xdr:pic>
      <xdr:nvPicPr>
        <xdr:cNvPr id="6" name="그림 5" descr="U_fwd=U_fwdU+UfwdI=-U_line/(2N)-U_line/(2N)=-U_line/N">
          <a:extLst>
            <a:ext uri="{FF2B5EF4-FFF2-40B4-BE49-F238E27FC236}">
              <a16:creationId xmlns:a16="http://schemas.microsoft.com/office/drawing/2014/main" id="{D8DFD6E6-BB4C-4F76-87F0-CB9B56C6B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" y="17343120"/>
          <a:ext cx="399288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243840</xdr:colOff>
      <xdr:row>44</xdr:row>
      <xdr:rowOff>84836</xdr:rowOff>
    </xdr:from>
    <xdr:to>
      <xdr:col>5</xdr:col>
      <xdr:colOff>472440</xdr:colOff>
      <xdr:row>46</xdr:row>
      <xdr:rowOff>152400</xdr:rowOff>
    </xdr:to>
    <xdr:pic>
      <xdr:nvPicPr>
        <xdr:cNvPr id="7" name="그림 6" descr="U_tr=U_line/N">
          <a:extLst>
            <a:ext uri="{FF2B5EF4-FFF2-40B4-BE49-F238E27FC236}">
              <a16:creationId xmlns:a16="http://schemas.microsoft.com/office/drawing/2014/main" id="{9F3C372F-C93C-4660-B1F2-7E7FB96C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9807956"/>
          <a:ext cx="899160" cy="50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228599</xdr:colOff>
      <xdr:row>51</xdr:row>
      <xdr:rowOff>76199</xdr:rowOff>
    </xdr:from>
    <xdr:to>
      <xdr:col>6</xdr:col>
      <xdr:colOff>207320</xdr:colOff>
      <xdr:row>53</xdr:row>
      <xdr:rowOff>171952</xdr:rowOff>
    </xdr:to>
    <xdr:pic>
      <xdr:nvPicPr>
        <xdr:cNvPr id="8" name="그림 7" descr="U_fwdU=-U_line/(2N)">
          <a:extLst>
            <a:ext uri="{FF2B5EF4-FFF2-40B4-BE49-F238E27FC236}">
              <a16:creationId xmlns:a16="http://schemas.microsoft.com/office/drawing/2014/main" id="{E85541FE-13F1-49A9-9E56-5938BC2C0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79" y="11346179"/>
          <a:ext cx="1319841" cy="537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99060</xdr:rowOff>
    </xdr:from>
    <xdr:to>
      <xdr:col>8</xdr:col>
      <xdr:colOff>463526</xdr:colOff>
      <xdr:row>53</xdr:row>
      <xdr:rowOff>175260</xdr:rowOff>
    </xdr:to>
    <xdr:pic>
      <xdr:nvPicPr>
        <xdr:cNvPr id="9" name="그림 8" descr="U_refU=U_line/(2N)">
          <a:extLst>
            <a:ext uri="{FF2B5EF4-FFF2-40B4-BE49-F238E27FC236}">
              <a16:creationId xmlns:a16="http://schemas.microsoft.com/office/drawing/2014/main" id="{7A7D5828-A6F6-4713-B007-33FDDB788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11369040"/>
          <a:ext cx="1134086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251460</xdr:colOff>
      <xdr:row>58</xdr:row>
      <xdr:rowOff>83820</xdr:rowOff>
    </xdr:from>
    <xdr:to>
      <xdr:col>5</xdr:col>
      <xdr:colOff>454660</xdr:colOff>
      <xdr:row>60</xdr:row>
      <xdr:rowOff>190500</xdr:rowOff>
    </xdr:to>
    <xdr:pic>
      <xdr:nvPicPr>
        <xdr:cNvPr id="10" name="그림 9" descr="I_tr=I_line/N">
          <a:extLst>
            <a:ext uri="{FF2B5EF4-FFF2-40B4-BE49-F238E27FC236}">
              <a16:creationId xmlns:a16="http://schemas.microsoft.com/office/drawing/2014/main" id="{4B6932D6-E0B3-40F0-87EB-9BF1846EC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060" y="9806940"/>
          <a:ext cx="87376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114299</xdr:colOff>
      <xdr:row>62</xdr:row>
      <xdr:rowOff>60960</xdr:rowOff>
    </xdr:from>
    <xdr:to>
      <xdr:col>6</xdr:col>
      <xdr:colOff>361464</xdr:colOff>
      <xdr:row>64</xdr:row>
      <xdr:rowOff>144780</xdr:rowOff>
    </xdr:to>
    <xdr:pic>
      <xdr:nvPicPr>
        <xdr:cNvPr id="11" name="그림 10" descr="I_line=U_line/Z">
          <a:extLst>
            <a:ext uri="{FF2B5EF4-FFF2-40B4-BE49-F238E27FC236}">
              <a16:creationId xmlns:a16="http://schemas.microsoft.com/office/drawing/2014/main" id="{AFA0CC9A-D6C7-4964-902E-40B6DA186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819" y="10668000"/>
          <a:ext cx="917725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259079</xdr:colOff>
      <xdr:row>64</xdr:row>
      <xdr:rowOff>213360</xdr:rowOff>
    </xdr:from>
    <xdr:to>
      <xdr:col>6</xdr:col>
      <xdr:colOff>313666</xdr:colOff>
      <xdr:row>67</xdr:row>
      <xdr:rowOff>76200</xdr:rowOff>
    </xdr:to>
    <xdr:pic>
      <xdr:nvPicPr>
        <xdr:cNvPr id="12" name="그림 11" descr="I_tr=I_line/N=U_line/(NZ)">
          <a:extLst>
            <a:ext uri="{FF2B5EF4-FFF2-40B4-BE49-F238E27FC236}">
              <a16:creationId xmlns:a16="http://schemas.microsoft.com/office/drawing/2014/main" id="{460B1E62-55A6-4ACE-9CF2-515DB2840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39" y="11262360"/>
          <a:ext cx="1395707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106679</xdr:colOff>
      <xdr:row>70</xdr:row>
      <xdr:rowOff>60960</xdr:rowOff>
    </xdr:from>
    <xdr:to>
      <xdr:col>6</xdr:col>
      <xdr:colOff>587828</xdr:colOff>
      <xdr:row>72</xdr:row>
      <xdr:rowOff>167640</xdr:rowOff>
    </xdr:to>
    <xdr:pic>
      <xdr:nvPicPr>
        <xdr:cNvPr id="13" name="그림 12" descr="I_fwd=-I_line/(2N)=-U_line/(2NZ)">
          <a:extLst>
            <a:ext uri="{FF2B5EF4-FFF2-40B4-BE49-F238E27FC236}">
              <a16:creationId xmlns:a16="http://schemas.microsoft.com/office/drawing/2014/main" id="{4160A0A8-8BE7-4758-98B4-E70C7E625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19" y="15529560"/>
          <a:ext cx="18222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167639</xdr:colOff>
      <xdr:row>70</xdr:row>
      <xdr:rowOff>53340</xdr:rowOff>
    </xdr:from>
    <xdr:to>
      <xdr:col>9</xdr:col>
      <xdr:colOff>648788</xdr:colOff>
      <xdr:row>72</xdr:row>
      <xdr:rowOff>160020</xdr:rowOff>
    </xdr:to>
    <xdr:pic>
      <xdr:nvPicPr>
        <xdr:cNvPr id="14" name="그림 13" descr="I_ref=-I_line/(2N)=-U_line/(2NZ)">
          <a:extLst>
            <a:ext uri="{FF2B5EF4-FFF2-40B4-BE49-F238E27FC236}">
              <a16:creationId xmlns:a16="http://schemas.microsoft.com/office/drawing/2014/main" id="{0AD42508-E251-4C7B-A70B-E105ABEE6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59" y="15521940"/>
          <a:ext cx="18222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121920</xdr:colOff>
      <xdr:row>73</xdr:row>
      <xdr:rowOff>38100</xdr:rowOff>
    </xdr:from>
    <xdr:to>
      <xdr:col>6</xdr:col>
      <xdr:colOff>228600</xdr:colOff>
      <xdr:row>75</xdr:row>
      <xdr:rowOff>205740</xdr:rowOff>
    </xdr:to>
    <xdr:pic>
      <xdr:nvPicPr>
        <xdr:cNvPr id="17" name="그림 16" descr="U_fwdI=-U_line/(2N)">
          <a:extLst>
            <a:ext uri="{FF2B5EF4-FFF2-40B4-BE49-F238E27FC236}">
              <a16:creationId xmlns:a16="http://schemas.microsoft.com/office/drawing/2014/main" id="{D079F69A-A8C6-42D7-88CD-C9DA1C1A6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6169640"/>
          <a:ext cx="1447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182880</xdr:colOff>
      <xdr:row>73</xdr:row>
      <xdr:rowOff>22860</xdr:rowOff>
    </xdr:from>
    <xdr:to>
      <xdr:col>9</xdr:col>
      <xdr:colOff>289560</xdr:colOff>
      <xdr:row>75</xdr:row>
      <xdr:rowOff>190500</xdr:rowOff>
    </xdr:to>
    <xdr:pic>
      <xdr:nvPicPr>
        <xdr:cNvPr id="18" name="그림 17" descr="U_refI=-U_line/(2N)">
          <a:extLst>
            <a:ext uri="{FF2B5EF4-FFF2-40B4-BE49-F238E27FC236}">
              <a16:creationId xmlns:a16="http://schemas.microsoft.com/office/drawing/2014/main" id="{4EFB983F-2B3A-48A6-A805-093CDE515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6154400"/>
          <a:ext cx="1447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205739</xdr:colOff>
      <xdr:row>81</xdr:row>
      <xdr:rowOff>83820</xdr:rowOff>
    </xdr:from>
    <xdr:to>
      <xdr:col>9</xdr:col>
      <xdr:colOff>441112</xdr:colOff>
      <xdr:row>84</xdr:row>
      <xdr:rowOff>15240</xdr:rowOff>
    </xdr:to>
    <xdr:pic>
      <xdr:nvPicPr>
        <xdr:cNvPr id="19" name="그림 18" descr="U_ref=U_refU+U_refI=-U_line/(2N)+U_line/(2N)=0">
          <a:extLst>
            <a:ext uri="{FF2B5EF4-FFF2-40B4-BE49-F238E27FC236}">
              <a16:creationId xmlns:a16="http://schemas.microsoft.com/office/drawing/2014/main" id="{285F7F2A-9005-4D38-9C20-27EAA4886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79" y="17983200"/>
          <a:ext cx="3588173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243840</xdr:colOff>
      <xdr:row>102</xdr:row>
      <xdr:rowOff>84836</xdr:rowOff>
    </xdr:from>
    <xdr:ext cx="899160" cy="509524"/>
    <xdr:pic>
      <xdr:nvPicPr>
        <xdr:cNvPr id="20" name="그림 19" descr="U_tr=U_line/N">
          <a:extLst>
            <a:ext uri="{FF2B5EF4-FFF2-40B4-BE49-F238E27FC236}">
              <a16:creationId xmlns:a16="http://schemas.microsoft.com/office/drawing/2014/main" id="{A43A0129-42C2-47C9-9D4A-7E5B0C71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9807956"/>
          <a:ext cx="899160" cy="50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259080</xdr:colOff>
      <xdr:row>111</xdr:row>
      <xdr:rowOff>7620</xdr:rowOff>
    </xdr:from>
    <xdr:to>
      <xdr:col>6</xdr:col>
      <xdr:colOff>263056</xdr:colOff>
      <xdr:row>113</xdr:row>
      <xdr:rowOff>205740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AE3D22CD-2E07-443E-85CE-8D52978CD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" y="24536400"/>
          <a:ext cx="1345096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190500</xdr:colOff>
      <xdr:row>111</xdr:row>
      <xdr:rowOff>15240</xdr:rowOff>
    </xdr:from>
    <xdr:to>
      <xdr:col>9</xdr:col>
      <xdr:colOff>206848</xdr:colOff>
      <xdr:row>113</xdr:row>
      <xdr:rowOff>99060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265BCA8-A3D6-4095-A0DE-59688E31F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24544020"/>
          <a:ext cx="1357468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114</xdr:row>
      <xdr:rowOff>45720</xdr:rowOff>
    </xdr:from>
    <xdr:to>
      <xdr:col>15</xdr:col>
      <xdr:colOff>9201</xdr:colOff>
      <xdr:row>116</xdr:row>
      <xdr:rowOff>141473</xdr:rowOff>
    </xdr:to>
    <xdr:pic>
      <xdr:nvPicPr>
        <xdr:cNvPr id="28" name="그림 27" descr="U_fwdU=-U_line/(2N)">
          <a:extLst>
            <a:ext uri="{FF2B5EF4-FFF2-40B4-BE49-F238E27FC236}">
              <a16:creationId xmlns:a16="http://schemas.microsoft.com/office/drawing/2014/main" id="{58368E22-48A8-4262-B4F0-518EBA577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5237440"/>
          <a:ext cx="1319841" cy="537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472441</xdr:colOff>
      <xdr:row>114</xdr:row>
      <xdr:rowOff>68581</xdr:rowOff>
    </xdr:from>
    <xdr:to>
      <xdr:col>17</xdr:col>
      <xdr:colOff>265407</xdr:colOff>
      <xdr:row>116</xdr:row>
      <xdr:rowOff>144781</xdr:rowOff>
    </xdr:to>
    <xdr:pic>
      <xdr:nvPicPr>
        <xdr:cNvPr id="29" name="그림 28" descr="U_refU=U_line/(2N)">
          <a:extLst>
            <a:ext uri="{FF2B5EF4-FFF2-40B4-BE49-F238E27FC236}">
              <a16:creationId xmlns:a16="http://schemas.microsoft.com/office/drawing/2014/main" id="{EB7FD330-7622-44DE-A65B-7FC7002D2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1" y="25260301"/>
          <a:ext cx="1134086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251460</xdr:colOff>
      <xdr:row>116</xdr:row>
      <xdr:rowOff>83820</xdr:rowOff>
    </xdr:from>
    <xdr:ext cx="873760" cy="548640"/>
    <xdr:pic>
      <xdr:nvPicPr>
        <xdr:cNvPr id="31" name="그림 30" descr="I_tr=I_line/N">
          <a:extLst>
            <a:ext uri="{FF2B5EF4-FFF2-40B4-BE49-F238E27FC236}">
              <a16:creationId xmlns:a16="http://schemas.microsoft.com/office/drawing/2014/main" id="{97CCE5E1-B5E8-4E44-ABDD-E9A728672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2900660"/>
          <a:ext cx="87376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114299</xdr:colOff>
      <xdr:row>120</xdr:row>
      <xdr:rowOff>60960</xdr:rowOff>
    </xdr:from>
    <xdr:ext cx="917725" cy="525780"/>
    <xdr:pic>
      <xdr:nvPicPr>
        <xdr:cNvPr id="32" name="그림 31" descr="I_line=U_line/Z">
          <a:extLst>
            <a:ext uri="{FF2B5EF4-FFF2-40B4-BE49-F238E27FC236}">
              <a16:creationId xmlns:a16="http://schemas.microsoft.com/office/drawing/2014/main" id="{7756328E-53D4-4F61-B2BF-5C5E0646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199" y="13761720"/>
          <a:ext cx="917725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259079</xdr:colOff>
      <xdr:row>122</xdr:row>
      <xdr:rowOff>213360</xdr:rowOff>
    </xdr:from>
    <xdr:ext cx="1395707" cy="525780"/>
    <xdr:pic>
      <xdr:nvPicPr>
        <xdr:cNvPr id="33" name="그림 32" descr="I_tr=I_line/N=U_line/(NZ)">
          <a:extLst>
            <a:ext uri="{FF2B5EF4-FFF2-40B4-BE49-F238E27FC236}">
              <a16:creationId xmlns:a16="http://schemas.microsoft.com/office/drawing/2014/main" id="{1CE0D793-4BCD-448C-AC4D-AE1A08E17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19" y="14356080"/>
          <a:ext cx="1395707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106679</xdr:colOff>
      <xdr:row>128</xdr:row>
      <xdr:rowOff>60960</xdr:rowOff>
    </xdr:from>
    <xdr:ext cx="1822269" cy="548640"/>
    <xdr:pic>
      <xdr:nvPicPr>
        <xdr:cNvPr id="34" name="그림 33" descr="I_fwd=-I_line/(2N)=-U_line/(2NZ)">
          <a:extLst>
            <a:ext uri="{FF2B5EF4-FFF2-40B4-BE49-F238E27FC236}">
              <a16:creationId xmlns:a16="http://schemas.microsoft.com/office/drawing/2014/main" id="{8117C960-3BC4-47FF-B043-465FD6EF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19" y="15529560"/>
          <a:ext cx="18222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167639</xdr:colOff>
      <xdr:row>128</xdr:row>
      <xdr:rowOff>53340</xdr:rowOff>
    </xdr:from>
    <xdr:ext cx="1822269" cy="548640"/>
    <xdr:pic>
      <xdr:nvPicPr>
        <xdr:cNvPr id="35" name="그림 34" descr="I_ref=-I_line/(2N)=-U_line/(2NZ)">
          <a:extLst>
            <a:ext uri="{FF2B5EF4-FFF2-40B4-BE49-F238E27FC236}">
              <a16:creationId xmlns:a16="http://schemas.microsoft.com/office/drawing/2014/main" id="{35A8E0C3-55A3-4064-BB40-B65FA9994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59" y="15521940"/>
          <a:ext cx="18222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129540</xdr:colOff>
      <xdr:row>131</xdr:row>
      <xdr:rowOff>30480</xdr:rowOff>
    </xdr:from>
    <xdr:ext cx="1447800" cy="609600"/>
    <xdr:pic>
      <xdr:nvPicPr>
        <xdr:cNvPr id="36" name="그림 35" descr="U_fwdI=-U_line/(2N)">
          <a:extLst>
            <a:ext uri="{FF2B5EF4-FFF2-40B4-BE49-F238E27FC236}">
              <a16:creationId xmlns:a16="http://schemas.microsoft.com/office/drawing/2014/main" id="{3F19A8C3-84BA-4842-A4A5-F54C999EA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" y="28978860"/>
          <a:ext cx="1447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144780</xdr:colOff>
      <xdr:row>131</xdr:row>
      <xdr:rowOff>76200</xdr:rowOff>
    </xdr:from>
    <xdr:ext cx="1447800" cy="609600"/>
    <xdr:pic>
      <xdr:nvPicPr>
        <xdr:cNvPr id="37" name="그림 36" descr="U_refI=-U_line/(2N)">
          <a:extLst>
            <a:ext uri="{FF2B5EF4-FFF2-40B4-BE49-F238E27FC236}">
              <a16:creationId xmlns:a16="http://schemas.microsoft.com/office/drawing/2014/main" id="{3141BBC3-16BE-4C60-B9D6-44A71786D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29024580"/>
          <a:ext cx="1447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152399</xdr:colOff>
      <xdr:row>136</xdr:row>
      <xdr:rowOff>121920</xdr:rowOff>
    </xdr:from>
    <xdr:to>
      <xdr:col>9</xdr:col>
      <xdr:colOff>138288</xdr:colOff>
      <xdr:row>138</xdr:row>
      <xdr:rowOff>213360</xdr:rowOff>
    </xdr:to>
    <xdr:pic>
      <xdr:nvPicPr>
        <xdr:cNvPr id="39" name="그림 38" descr="U_fwd=-U_line/(2N)+U_line/(2N)=0">
          <a:extLst>
            <a:ext uri="{FF2B5EF4-FFF2-40B4-BE49-F238E27FC236}">
              <a16:creationId xmlns:a16="http://schemas.microsoft.com/office/drawing/2014/main" id="{373015BD-4CF0-4974-9F1A-EF6DC8758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39" y="30175200"/>
          <a:ext cx="333868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137159</xdr:colOff>
      <xdr:row>139</xdr:row>
      <xdr:rowOff>175260</xdr:rowOff>
    </xdr:from>
    <xdr:to>
      <xdr:col>9</xdr:col>
      <xdr:colOff>666326</xdr:colOff>
      <xdr:row>142</xdr:row>
      <xdr:rowOff>0</xdr:rowOff>
    </xdr:to>
    <xdr:pic>
      <xdr:nvPicPr>
        <xdr:cNvPr id="40" name="그림 39" descr="U_ref=-U_line/(2N)-U_line/(2N)=-U_line/N">
          <a:extLst>
            <a:ext uri="{FF2B5EF4-FFF2-40B4-BE49-F238E27FC236}">
              <a16:creationId xmlns:a16="http://schemas.microsoft.com/office/drawing/2014/main" id="{BBA2E00D-223A-4694-A910-06A4D8CBB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30891480"/>
          <a:ext cx="3881967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</xdr:colOff>
      <xdr:row>145</xdr:row>
      <xdr:rowOff>80682</xdr:rowOff>
    </xdr:from>
    <xdr:to>
      <xdr:col>9</xdr:col>
      <xdr:colOff>659802</xdr:colOff>
      <xdr:row>147</xdr:row>
      <xdr:rowOff>187362</xdr:rowOff>
    </xdr:to>
    <xdr:pic>
      <xdr:nvPicPr>
        <xdr:cNvPr id="38" name="그림 37" descr="U_fwd=U_fwdU+UfwdI=-U_line/(2N)-U_line/(2N)=-U_line/N">
          <a:extLst>
            <a:ext uri="{FF2B5EF4-FFF2-40B4-BE49-F238E27FC236}">
              <a16:creationId xmlns:a16="http://schemas.microsoft.com/office/drawing/2014/main" id="{0D7FBA8E-AC25-4081-B464-E0462171E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753" y="32398447"/>
          <a:ext cx="4003637" cy="554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25548</xdr:colOff>
      <xdr:row>148</xdr:row>
      <xdr:rowOff>57822</xdr:rowOff>
    </xdr:from>
    <xdr:to>
      <xdr:col>9</xdr:col>
      <xdr:colOff>260921</xdr:colOff>
      <xdr:row>150</xdr:row>
      <xdr:rowOff>213359</xdr:rowOff>
    </xdr:to>
    <xdr:pic>
      <xdr:nvPicPr>
        <xdr:cNvPr id="41" name="그림 40" descr="U_ref=U_refU+U_refI=-U_line/(2N)+U_line/(2N)=0">
          <a:extLst>
            <a:ext uri="{FF2B5EF4-FFF2-40B4-BE49-F238E27FC236}">
              <a16:creationId xmlns:a16="http://schemas.microsoft.com/office/drawing/2014/main" id="{9610BB4B-6852-4D8C-BF3F-00E6EDF95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72" y="33047940"/>
          <a:ext cx="3597137" cy="603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266252</xdr:colOff>
      <xdr:row>145</xdr:row>
      <xdr:rowOff>53788</xdr:rowOff>
    </xdr:from>
    <xdr:to>
      <xdr:col>16</xdr:col>
      <xdr:colOff>655552</xdr:colOff>
      <xdr:row>147</xdr:row>
      <xdr:rowOff>145227</xdr:rowOff>
    </xdr:to>
    <xdr:pic>
      <xdr:nvPicPr>
        <xdr:cNvPr id="44" name="그림 43" descr="U_fwd=-U_line/(2N)+U_line/(2N)=0">
          <a:extLst>
            <a:ext uri="{FF2B5EF4-FFF2-40B4-BE49-F238E27FC236}">
              <a16:creationId xmlns:a16="http://schemas.microsoft.com/office/drawing/2014/main" id="{43846F1C-218F-4D9B-B2EF-DE2770DA6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9546" y="32371553"/>
          <a:ext cx="3347653" cy="53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251012</xdr:colOff>
      <xdr:row>148</xdr:row>
      <xdr:rowOff>107128</xdr:rowOff>
    </xdr:from>
    <xdr:to>
      <xdr:col>17</xdr:col>
      <xdr:colOff>511237</xdr:colOff>
      <xdr:row>150</xdr:row>
      <xdr:rowOff>200808</xdr:rowOff>
    </xdr:to>
    <xdr:pic>
      <xdr:nvPicPr>
        <xdr:cNvPr id="45" name="그림 44" descr="U_ref=-U_line/(2N)-U_line/(2N)=-U_line/N">
          <a:extLst>
            <a:ext uri="{FF2B5EF4-FFF2-40B4-BE49-F238E27FC236}">
              <a16:creationId xmlns:a16="http://schemas.microsoft.com/office/drawing/2014/main" id="{B86DDF79-C562-4CCC-8FEB-94001E4B7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306" y="33097246"/>
          <a:ext cx="3890931" cy="541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326913</xdr:colOff>
      <xdr:row>0</xdr:row>
      <xdr:rowOff>77694</xdr:rowOff>
    </xdr:from>
    <xdr:to>
      <xdr:col>20</xdr:col>
      <xdr:colOff>276973</xdr:colOff>
      <xdr:row>24</xdr:row>
      <xdr:rowOff>94279</xdr:rowOff>
    </xdr:to>
    <xdr:pic>
      <xdr:nvPicPr>
        <xdr:cNvPr id="2" name="그림 1" descr="SWR 브리지의 회로도">
          <a:extLst>
            <a:ext uri="{FF2B5EF4-FFF2-40B4-BE49-F238E27FC236}">
              <a16:creationId xmlns:a16="http://schemas.microsoft.com/office/drawing/2014/main" id="{4C8F6A9A-AE3B-42F6-BA99-8E55E0C21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4313" y="77694"/>
          <a:ext cx="6007960" cy="5278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53340</xdr:colOff>
      <xdr:row>24</xdr:row>
      <xdr:rowOff>76200</xdr:rowOff>
    </xdr:from>
    <xdr:to>
      <xdr:col>11</xdr:col>
      <xdr:colOff>53340</xdr:colOff>
      <xdr:row>27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85F1AC5-A5B1-4B75-9FB3-7B486FD21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4099560"/>
          <a:ext cx="134112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192320</xdr:colOff>
      <xdr:row>29</xdr:row>
      <xdr:rowOff>7769</xdr:rowOff>
    </xdr:from>
    <xdr:to>
      <xdr:col>22</xdr:col>
      <xdr:colOff>244288</xdr:colOff>
      <xdr:row>50</xdr:row>
      <xdr:rowOff>156135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F614C7A3-4984-487E-9115-3925F9DC5B36}"/>
            </a:ext>
          </a:extLst>
        </xdr:cNvPr>
        <xdr:cNvGrpSpPr/>
      </xdr:nvGrpSpPr>
      <xdr:grpSpPr>
        <a:xfrm>
          <a:off x="6064202" y="6578898"/>
          <a:ext cx="7447851" cy="4881731"/>
          <a:chOff x="5887150" y="6400352"/>
          <a:chExt cx="7447850" cy="5011719"/>
        </a:xfrm>
      </xdr:grpSpPr>
      <xdr:pic>
        <xdr:nvPicPr>
          <xdr:cNvPr id="3" name="그림 2" descr="정류기 및 미터의 회로도">
            <a:extLst>
              <a:ext uri="{FF2B5EF4-FFF2-40B4-BE49-F238E27FC236}">
                <a16:creationId xmlns:a16="http://schemas.microsoft.com/office/drawing/2014/main" id="{437AFBE8-22F4-4C0D-8484-6B5F5E8409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87150" y="6499412"/>
            <a:ext cx="7447850" cy="49126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AF1C621-981D-43E3-9204-1DFD4B3E57A2}"/>
              </a:ext>
            </a:extLst>
          </xdr:cNvPr>
          <xdr:cNvSpPr txBox="1"/>
        </xdr:nvSpPr>
        <xdr:spPr>
          <a:xfrm>
            <a:off x="7260964" y="6400352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727E11A-0E04-4DA8-A26C-7CE208F3800B}"/>
              </a:ext>
            </a:extLst>
          </xdr:cNvPr>
          <xdr:cNvSpPr txBox="1"/>
        </xdr:nvSpPr>
        <xdr:spPr>
          <a:xfrm>
            <a:off x="7276204" y="8754035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42D8755-0AE0-4141-A43F-50A6D0475CC4}"/>
              </a:ext>
            </a:extLst>
          </xdr:cNvPr>
          <xdr:cNvSpPr txBox="1"/>
        </xdr:nvSpPr>
        <xdr:spPr>
          <a:xfrm>
            <a:off x="10239935" y="6400352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711B469-D732-4674-B1D5-1F3B94641FA7}"/>
              </a:ext>
            </a:extLst>
          </xdr:cNvPr>
          <xdr:cNvSpPr txBox="1"/>
        </xdr:nvSpPr>
        <xdr:spPr>
          <a:xfrm>
            <a:off x="8415169" y="6407972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D1F29D89-E09D-4198-B7DD-D3E2BF27532C}"/>
              </a:ext>
            </a:extLst>
          </xdr:cNvPr>
          <xdr:cNvSpPr txBox="1"/>
        </xdr:nvSpPr>
        <xdr:spPr>
          <a:xfrm>
            <a:off x="8399929" y="8769275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23D89661-2122-4438-8E3C-8A9A6ACF7B64}"/>
              </a:ext>
            </a:extLst>
          </xdr:cNvPr>
          <xdr:cNvSpPr txBox="1"/>
        </xdr:nvSpPr>
        <xdr:spPr>
          <a:xfrm>
            <a:off x="10278035" y="8784515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③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62753</xdr:colOff>
      <xdr:row>8</xdr:row>
      <xdr:rowOff>191500</xdr:rowOff>
    </xdr:from>
    <xdr:to>
      <xdr:col>35</xdr:col>
      <xdr:colOff>8516</xdr:colOff>
      <xdr:row>26</xdr:row>
      <xdr:rowOff>49754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3931683-FF5D-45B4-85F2-1C5C5672B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9812" y="2011335"/>
          <a:ext cx="10031057" cy="3892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iangrandi.ch/electronics/lw-swr/lw-swr.shtml" TargetMode="External"/><Relationship Id="rId1" Type="http://schemas.openxmlformats.org/officeDocument/2006/relationships/hyperlink" Target="http://www.giangrandi.ch/electronics/tandemmatch/tandemmatch.s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57"/>
  <sheetViews>
    <sheetView view="pageBreakPreview" topLeftCell="A67" zoomScale="85" zoomScaleNormal="100" zoomScaleSheetLayoutView="85" workbookViewId="0">
      <selection activeCell="R79" sqref="R79"/>
    </sheetView>
  </sheetViews>
  <sheetFormatPr defaultRowHeight="17.399999999999999"/>
  <cols>
    <col min="1" max="1" width="2.09765625" customWidth="1"/>
    <col min="2" max="2" width="2.3984375" style="1" customWidth="1"/>
    <col min="3" max="3" width="2.5" style="1" customWidth="1"/>
    <col min="4" max="4" width="3.69921875" customWidth="1"/>
    <col min="12" max="12" width="3.5" customWidth="1"/>
  </cols>
  <sheetData>
    <row r="1" spans="2:4">
      <c r="B1" s="1" t="s">
        <v>0</v>
      </c>
    </row>
    <row r="2" spans="2:4">
      <c r="C2" s="1" t="s">
        <v>1</v>
      </c>
    </row>
    <row r="3" spans="2:4">
      <c r="C3" s="2" t="s">
        <v>2</v>
      </c>
    </row>
    <row r="4" spans="2:4">
      <c r="C4" s="2" t="s">
        <v>19</v>
      </c>
    </row>
    <row r="5" spans="2:4">
      <c r="C5" s="2"/>
    </row>
    <row r="6" spans="2:4">
      <c r="D6" t="s">
        <v>3</v>
      </c>
    </row>
    <row r="7" spans="2:4">
      <c r="D7" t="s">
        <v>10</v>
      </c>
    </row>
    <row r="8" spans="2:4">
      <c r="D8" t="s">
        <v>11</v>
      </c>
    </row>
    <row r="10" spans="2:4">
      <c r="D10" t="s">
        <v>4</v>
      </c>
    </row>
    <row r="24" spans="3:11">
      <c r="E24" t="s">
        <v>5</v>
      </c>
      <c r="I24" t="s">
        <v>7</v>
      </c>
    </row>
    <row r="25" spans="3:11">
      <c r="E25" t="s">
        <v>6</v>
      </c>
      <c r="I25" t="s">
        <v>8</v>
      </c>
      <c r="K25" t="s">
        <v>110</v>
      </c>
    </row>
    <row r="27" spans="3:11">
      <c r="C27" s="1" t="s">
        <v>50</v>
      </c>
    </row>
    <row r="28" spans="3:11">
      <c r="C28" s="1" t="s">
        <v>51</v>
      </c>
    </row>
    <row r="43" spans="4:5">
      <c r="D43" s="1" t="s">
        <v>12</v>
      </c>
    </row>
    <row r="44" spans="4:5">
      <c r="E44" t="s">
        <v>9</v>
      </c>
    </row>
    <row r="48" spans="4:5">
      <c r="E48" t="s">
        <v>23</v>
      </c>
    </row>
    <row r="49" spans="4:12">
      <c r="E49" t="s">
        <v>24</v>
      </c>
    </row>
    <row r="50" spans="4:12">
      <c r="E50" t="s">
        <v>15</v>
      </c>
    </row>
    <row r="51" spans="4:12">
      <c r="E51" t="s">
        <v>16</v>
      </c>
    </row>
    <row r="52" spans="4:12" ht="17.399999999999999" customHeight="1">
      <c r="J52" s="3" t="s">
        <v>22</v>
      </c>
    </row>
    <row r="53" spans="4:12" ht="17.399999999999999" customHeight="1"/>
    <row r="54" spans="4:12" ht="17.399999999999999" customHeight="1"/>
    <row r="57" spans="4:12">
      <c r="D57" s="1" t="s">
        <v>13</v>
      </c>
    </row>
    <row r="58" spans="4:12">
      <c r="E58" t="s">
        <v>14</v>
      </c>
      <c r="L58" t="s">
        <v>32</v>
      </c>
    </row>
    <row r="62" spans="4:12">
      <c r="F62" t="s">
        <v>17</v>
      </c>
    </row>
    <row r="67" spans="5:13">
      <c r="L67" t="s">
        <v>18</v>
      </c>
    </row>
    <row r="69" spans="5:13">
      <c r="E69" t="s">
        <v>25</v>
      </c>
    </row>
    <row r="70" spans="5:13">
      <c r="E70" t="s">
        <v>33</v>
      </c>
    </row>
    <row r="72" spans="5:13">
      <c r="L72" t="s">
        <v>20</v>
      </c>
    </row>
    <row r="73" spans="5:13">
      <c r="L73" t="s">
        <v>21</v>
      </c>
    </row>
    <row r="75" spans="5:13">
      <c r="L75" t="s">
        <v>29</v>
      </c>
    </row>
    <row r="76" spans="5:13">
      <c r="L76" t="s">
        <v>30</v>
      </c>
    </row>
    <row r="78" spans="5:13">
      <c r="E78" t="s">
        <v>27</v>
      </c>
    </row>
    <row r="80" spans="5:13">
      <c r="L80" s="4" t="s">
        <v>41</v>
      </c>
      <c r="M80" s="5"/>
    </row>
    <row r="81" spans="3:13">
      <c r="L81" s="4"/>
      <c r="M81" s="6" t="s">
        <v>28</v>
      </c>
    </row>
    <row r="82" spans="3:13">
      <c r="L82" s="4"/>
      <c r="M82" s="5"/>
    </row>
    <row r="83" spans="3:13" ht="17.399999999999999" customHeight="1">
      <c r="J83" s="3" t="s">
        <v>26</v>
      </c>
      <c r="L83" s="4" t="s">
        <v>42</v>
      </c>
      <c r="M83" s="5"/>
    </row>
    <row r="84" spans="3:13">
      <c r="L84" s="4"/>
      <c r="M84" s="6" t="s">
        <v>31</v>
      </c>
    </row>
    <row r="86" spans="3:13">
      <c r="C86" s="1" t="s">
        <v>52</v>
      </c>
    </row>
    <row r="101" spans="4:13">
      <c r="D101" s="1" t="s">
        <v>12</v>
      </c>
    </row>
    <row r="102" spans="4:13">
      <c r="E102" t="s">
        <v>9</v>
      </c>
    </row>
    <row r="106" spans="4:13">
      <c r="E106" t="s">
        <v>23</v>
      </c>
    </row>
    <row r="107" spans="4:13">
      <c r="E107" t="s">
        <v>24</v>
      </c>
    </row>
    <row r="108" spans="4:13">
      <c r="E108" t="s">
        <v>15</v>
      </c>
    </row>
    <row r="109" spans="4:13">
      <c r="E109" t="s">
        <v>16</v>
      </c>
    </row>
    <row r="110" spans="4:13">
      <c r="E110" t="s">
        <v>34</v>
      </c>
      <c r="M110" t="s">
        <v>36</v>
      </c>
    </row>
    <row r="111" spans="4:13">
      <c r="E111" t="s">
        <v>35</v>
      </c>
      <c r="M111" t="s">
        <v>37</v>
      </c>
    </row>
    <row r="115" spans="4:6">
      <c r="D115" s="1" t="s">
        <v>13</v>
      </c>
    </row>
    <row r="116" spans="4:6">
      <c r="E116" t="s">
        <v>14</v>
      </c>
    </row>
    <row r="120" spans="4:6">
      <c r="F120" t="s">
        <v>17</v>
      </c>
    </row>
    <row r="127" spans="4:6">
      <c r="E127" t="s">
        <v>25</v>
      </c>
    </row>
    <row r="128" spans="4:6">
      <c r="E128" t="s">
        <v>38</v>
      </c>
    </row>
    <row r="136" spans="3:13">
      <c r="E136" t="s">
        <v>27</v>
      </c>
    </row>
    <row r="138" spans="3:13">
      <c r="L138" s="4" t="s">
        <v>39</v>
      </c>
      <c r="M138" s="5"/>
    </row>
    <row r="139" spans="3:13">
      <c r="L139" s="4"/>
      <c r="M139" s="6" t="s">
        <v>31</v>
      </c>
    </row>
    <row r="140" spans="3:13">
      <c r="L140" s="4"/>
      <c r="M140" s="5"/>
    </row>
    <row r="141" spans="3:13" ht="21">
      <c r="J141" s="3" t="s">
        <v>26</v>
      </c>
      <c r="L141" s="4" t="s">
        <v>40</v>
      </c>
      <c r="M141" s="5"/>
    </row>
    <row r="142" spans="3:13">
      <c r="L142" s="4"/>
      <c r="M142" s="6" t="s">
        <v>28</v>
      </c>
    </row>
    <row r="143" spans="3:13">
      <c r="C143" s="1" t="s">
        <v>53</v>
      </c>
    </row>
    <row r="144" spans="3:13">
      <c r="D144" t="s">
        <v>56</v>
      </c>
    </row>
    <row r="145" spans="4:13" s="1" customFormat="1">
      <c r="D145" s="1" t="s">
        <v>54</v>
      </c>
      <c r="L145" s="1" t="s">
        <v>55</v>
      </c>
    </row>
    <row r="146" spans="4:13">
      <c r="L146" s="4"/>
      <c r="M146" s="5"/>
    </row>
    <row r="147" spans="4:13">
      <c r="D147" s="4"/>
      <c r="L147" s="4"/>
      <c r="M147" s="6"/>
    </row>
    <row r="148" spans="4:13">
      <c r="E148" s="6"/>
      <c r="L148" s="4"/>
      <c r="M148" s="5"/>
    </row>
    <row r="149" spans="4:13">
      <c r="L149" s="4"/>
      <c r="M149" s="5"/>
    </row>
    <row r="150" spans="4:13">
      <c r="D150" s="4"/>
      <c r="L150" s="4"/>
      <c r="M150" s="6"/>
    </row>
    <row r="151" spans="4:13">
      <c r="E151" s="6"/>
    </row>
    <row r="153" spans="4:13">
      <c r="L153" s="4"/>
      <c r="M153" s="5"/>
    </row>
    <row r="154" spans="4:13">
      <c r="L154" s="4"/>
      <c r="M154" s="6"/>
    </row>
    <row r="155" spans="4:13">
      <c r="L155" s="4"/>
      <c r="M155" s="5"/>
    </row>
    <row r="156" spans="4:13">
      <c r="L156" s="4"/>
      <c r="M156" s="5"/>
    </row>
    <row r="157" spans="4:13">
      <c r="L157" s="4"/>
      <c r="M157" s="6"/>
    </row>
  </sheetData>
  <phoneticPr fontId="1" type="noConversion"/>
  <hyperlinks>
    <hyperlink ref="C3" r:id="rId1" xr:uid="{A1388F0B-08EB-4332-9E64-511566FA93A9}"/>
    <hyperlink ref="C4" r:id="rId2" xr:uid="{8EA03EEF-3DEF-4748-8DF6-BC96C1F6EAD6}"/>
  </hyperlinks>
  <pageMargins left="0.23622047244094491" right="0.23622047244094491" top="0.74803149606299213" bottom="0.74803149606299213" header="0.31496062992125984" footer="0.31496062992125984"/>
  <pageSetup paperSize="9" orientation="landscape" r:id="rId3"/>
  <headerFooter>
    <oddFooter>&amp;N페이지 중 &amp;P페이지</oddFooter>
  </headerFooter>
  <rowBreaks count="1" manualBreakCount="1">
    <brk id="27" max="17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7E10-EACE-4EF0-AB93-B63645C71F40}">
  <dimension ref="B1:K49"/>
  <sheetViews>
    <sheetView topLeftCell="A25" zoomScale="85" zoomScaleNormal="85" workbookViewId="0">
      <selection activeCell="D29" sqref="D29:I49"/>
    </sheetView>
  </sheetViews>
  <sheetFormatPr defaultRowHeight="17.399999999999999"/>
  <cols>
    <col min="1" max="1" width="3.19921875" customWidth="1"/>
    <col min="2" max="3" width="3.19921875" style="1" customWidth="1"/>
    <col min="4" max="4" width="3.69921875" style="1" customWidth="1"/>
    <col min="5" max="6" width="9.8984375" customWidth="1"/>
  </cols>
  <sheetData>
    <row r="1" spans="2:11">
      <c r="B1" s="1" t="s">
        <v>0</v>
      </c>
    </row>
    <row r="2" spans="2:11">
      <c r="C2" s="1" t="s">
        <v>57</v>
      </c>
    </row>
    <row r="3" spans="2:11">
      <c r="D3" s="1" t="s">
        <v>58</v>
      </c>
    </row>
    <row r="4" spans="2:11">
      <c r="E4" t="s">
        <v>59</v>
      </c>
    </row>
    <row r="5" spans="2:11">
      <c r="D5" s="1" t="s">
        <v>60</v>
      </c>
    </row>
    <row r="6" spans="2:11" ht="18" thickBot="1">
      <c r="E6" t="s">
        <v>61</v>
      </c>
    </row>
    <row r="7" spans="2:11">
      <c r="E7" s="122" t="s">
        <v>64</v>
      </c>
      <c r="F7" s="126"/>
      <c r="G7" s="127"/>
      <c r="H7" s="122" t="s">
        <v>63</v>
      </c>
      <c r="I7" s="126"/>
      <c r="J7" s="126"/>
      <c r="K7" s="123"/>
    </row>
    <row r="8" spans="2:11" ht="18" thickBot="1">
      <c r="E8" s="13" t="s">
        <v>65</v>
      </c>
      <c r="F8" s="14" t="s">
        <v>104</v>
      </c>
      <c r="G8" s="24" t="s">
        <v>117</v>
      </c>
      <c r="H8" s="94" t="s">
        <v>104</v>
      </c>
      <c r="I8" s="95" t="s">
        <v>117</v>
      </c>
      <c r="J8" s="95" t="s">
        <v>65</v>
      </c>
      <c r="K8" s="146" t="s">
        <v>118</v>
      </c>
    </row>
    <row r="9" spans="2:11">
      <c r="E9" s="15">
        <v>10</v>
      </c>
      <c r="F9" s="16">
        <f>(E9*50)^0.5</f>
        <v>22.360679774997898</v>
      </c>
      <c r="G9" s="25">
        <f>F9/0.707</f>
        <v>31.627552722769305</v>
      </c>
      <c r="H9" s="28">
        <f>F9/25</f>
        <v>0.89442719099991597</v>
      </c>
      <c r="I9" s="16">
        <f>H9/0.707</f>
        <v>1.2651021089107723</v>
      </c>
      <c r="J9" s="96">
        <f>H9*H9/50</f>
        <v>1.6000000000000004E-2</v>
      </c>
      <c r="K9" s="17">
        <f>J9/H9</f>
        <v>1.7888543819998319E-2</v>
      </c>
    </row>
    <row r="10" spans="2:11">
      <c r="E10" s="18">
        <v>100</v>
      </c>
      <c r="F10" s="9">
        <f t="shared" ref="F10:F13" si="0">(E10*50)^0.5</f>
        <v>70.710678118654755</v>
      </c>
      <c r="G10" s="26">
        <f t="shared" ref="G10:G13" si="1">F10/0.707</f>
        <v>100.01510342101098</v>
      </c>
      <c r="H10" s="29">
        <f t="shared" ref="H10:H13" si="2">F10/25</f>
        <v>2.8284271247461903</v>
      </c>
      <c r="I10" s="9">
        <f>H10/0.707</f>
        <v>4.0006041368404395</v>
      </c>
      <c r="J10" s="10">
        <f t="shared" ref="J10:J13" si="3">H10*H10/50</f>
        <v>0.16000000000000003</v>
      </c>
      <c r="K10" s="19">
        <f t="shared" ref="K10:K13" si="4">J10/H10</f>
        <v>5.656854249492381E-2</v>
      </c>
    </row>
    <row r="11" spans="2:11">
      <c r="E11" s="143">
        <v>300</v>
      </c>
      <c r="F11" s="9">
        <f t="shared" ref="F11" si="5">(E11*50)^0.5</f>
        <v>122.47448713915891</v>
      </c>
      <c r="G11" s="26">
        <f t="shared" ref="G11" si="6">F11/0.707</f>
        <v>173.23124064944685</v>
      </c>
      <c r="H11" s="29">
        <f t="shared" ref="H11" si="7">F11/25</f>
        <v>4.8989794855663567</v>
      </c>
      <c r="I11" s="9">
        <f>H11/0.707</f>
        <v>6.9292496259778744</v>
      </c>
      <c r="J11" s="10">
        <f t="shared" ref="J11" si="8">H11*H11/50</f>
        <v>0.48000000000000009</v>
      </c>
      <c r="K11" s="19">
        <f t="shared" si="4"/>
        <v>9.7979589711327128E-2</v>
      </c>
    </row>
    <row r="12" spans="2:11">
      <c r="E12" s="143">
        <v>600</v>
      </c>
      <c r="F12" s="9">
        <f t="shared" ref="F12" si="9">(E12*50)^0.5</f>
        <v>173.20508075688772</v>
      </c>
      <c r="G12" s="26">
        <f t="shared" ref="G12" si="10">F12/0.707</f>
        <v>244.98596995316512</v>
      </c>
      <c r="H12" s="29">
        <f t="shared" ref="H12" si="11">F12/25</f>
        <v>6.9282032302755088</v>
      </c>
      <c r="I12" s="9">
        <f>H12/0.707</f>
        <v>9.7994387981266033</v>
      </c>
      <c r="J12" s="10">
        <f t="shared" ref="J12" si="12">H12*H12/50</f>
        <v>0.95999999999999985</v>
      </c>
      <c r="K12" s="19">
        <f t="shared" si="4"/>
        <v>0.13856406460551016</v>
      </c>
    </row>
    <row r="13" spans="2:11" ht="18" thickBot="1">
      <c r="E13" s="20">
        <v>1000</v>
      </c>
      <c r="F13" s="21">
        <f t="shared" si="0"/>
        <v>223.60679774997897</v>
      </c>
      <c r="G13" s="27">
        <f t="shared" si="1"/>
        <v>316.27552722769303</v>
      </c>
      <c r="H13" s="30">
        <f t="shared" si="2"/>
        <v>8.9442719099991592</v>
      </c>
      <c r="I13" s="21">
        <f>H13/0.707</f>
        <v>12.651021089107722</v>
      </c>
      <c r="J13" s="22">
        <f t="shared" si="3"/>
        <v>1.6000000000000003</v>
      </c>
      <c r="K13" s="23">
        <f t="shared" si="4"/>
        <v>0.1788854381999832</v>
      </c>
    </row>
    <row r="15" spans="2:11" ht="18" thickBot="1">
      <c r="E15" t="s">
        <v>68</v>
      </c>
    </row>
    <row r="16" spans="2:11">
      <c r="E16" s="122" t="s">
        <v>78</v>
      </c>
      <c r="F16" s="123"/>
      <c r="G16" s="15" t="s">
        <v>81</v>
      </c>
      <c r="H16" s="32" t="s">
        <v>79</v>
      </c>
      <c r="I16" s="32" t="s">
        <v>113</v>
      </c>
      <c r="J16" s="32" t="s">
        <v>116</v>
      </c>
      <c r="K16" s="33"/>
    </row>
    <row r="17" spans="4:11">
      <c r="E17" s="118" t="s">
        <v>114</v>
      </c>
      <c r="F17" s="124"/>
      <c r="G17" s="44">
        <v>35.549999999999997</v>
      </c>
      <c r="H17" s="144">
        <v>29</v>
      </c>
      <c r="I17" s="144">
        <v>21</v>
      </c>
      <c r="J17" s="144">
        <v>12.7</v>
      </c>
      <c r="K17" s="145" t="s">
        <v>115</v>
      </c>
    </row>
    <row r="18" spans="4:11">
      <c r="E18" s="118" t="s">
        <v>66</v>
      </c>
      <c r="F18" s="124"/>
      <c r="G18" s="18">
        <v>885</v>
      </c>
      <c r="H18" s="8">
        <v>510</v>
      </c>
      <c r="I18" s="8">
        <v>470</v>
      </c>
      <c r="J18" s="8">
        <v>440</v>
      </c>
      <c r="K18" s="34"/>
    </row>
    <row r="19" spans="4:11">
      <c r="E19" s="118" t="s">
        <v>80</v>
      </c>
      <c r="F19" s="124"/>
      <c r="G19" s="38">
        <f>G18*25^2/1000</f>
        <v>553.125</v>
      </c>
      <c r="H19" s="9">
        <f>H18*25^2/1000</f>
        <v>318.75</v>
      </c>
      <c r="I19" s="9">
        <f>I18*25^2/1000</f>
        <v>293.75</v>
      </c>
      <c r="J19" s="9">
        <f>J18*25^2/1000</f>
        <v>275</v>
      </c>
      <c r="K19" s="34" t="s">
        <v>67</v>
      </c>
    </row>
    <row r="20" spans="4:11">
      <c r="E20" s="118" t="s">
        <v>69</v>
      </c>
      <c r="F20" s="124"/>
      <c r="G20" s="18">
        <v>0.3</v>
      </c>
      <c r="H20" s="8">
        <v>0.3</v>
      </c>
      <c r="I20" s="8">
        <v>0.3</v>
      </c>
      <c r="J20" s="8">
        <v>0.3</v>
      </c>
      <c r="K20" s="34" t="s">
        <v>75</v>
      </c>
    </row>
    <row r="21" spans="4:11">
      <c r="E21" s="118" t="s">
        <v>70</v>
      </c>
      <c r="F21" s="124"/>
      <c r="G21" s="38">
        <f>2*3.14*G20*G19</f>
        <v>1042.0874999999999</v>
      </c>
      <c r="H21" s="9">
        <f>2*3.14*H20*H19</f>
        <v>600.52499999999998</v>
      </c>
      <c r="I21" s="9">
        <f>2*3.14*I20*I19</f>
        <v>553.42499999999995</v>
      </c>
      <c r="J21" s="9">
        <f>2*3.14*J20*J19</f>
        <v>518.1</v>
      </c>
      <c r="K21" s="41" t="s">
        <v>71</v>
      </c>
    </row>
    <row r="22" spans="4:11" ht="18" thickBot="1">
      <c r="E22" s="120" t="s">
        <v>82</v>
      </c>
      <c r="F22" s="125"/>
      <c r="G22" s="30">
        <v>1.226</v>
      </c>
      <c r="H22" s="22">
        <v>0.78</v>
      </c>
      <c r="I22" s="22">
        <v>0.78</v>
      </c>
      <c r="J22" s="22">
        <v>0.78</v>
      </c>
      <c r="K22" s="36" t="s">
        <v>76</v>
      </c>
    </row>
    <row r="24" spans="4:11" ht="18" thickBot="1">
      <c r="E24" t="s">
        <v>72</v>
      </c>
    </row>
    <row r="25" spans="4:11">
      <c r="E25" s="122" t="s">
        <v>73</v>
      </c>
      <c r="F25" s="126"/>
      <c r="G25" s="32">
        <v>30</v>
      </c>
      <c r="H25" s="33" t="s">
        <v>75</v>
      </c>
    </row>
    <row r="26" spans="4:11">
      <c r="E26" s="118" t="s">
        <v>74</v>
      </c>
      <c r="F26" s="119"/>
      <c r="G26" s="8">
        <f>300/G25</f>
        <v>10</v>
      </c>
      <c r="H26" s="34" t="s">
        <v>76</v>
      </c>
    </row>
    <row r="27" spans="4:11" ht="18" thickBot="1">
      <c r="E27" s="120" t="s">
        <v>77</v>
      </c>
      <c r="F27" s="121"/>
      <c r="G27" s="35">
        <f>G26/10</f>
        <v>1</v>
      </c>
      <c r="H27" s="36" t="s">
        <v>76</v>
      </c>
    </row>
    <row r="29" spans="4:11" ht="18" thickBot="1">
      <c r="D29" s="1" t="s">
        <v>83</v>
      </c>
    </row>
    <row r="30" spans="4:11">
      <c r="E30" s="15"/>
      <c r="F30" s="32"/>
      <c r="G30" s="42" t="s">
        <v>87</v>
      </c>
      <c r="H30" s="32">
        <v>1</v>
      </c>
      <c r="I30" s="43" t="s">
        <v>89</v>
      </c>
    </row>
    <row r="31" spans="4:11">
      <c r="E31" s="18"/>
      <c r="F31" s="8"/>
      <c r="G31" s="7" t="s">
        <v>88</v>
      </c>
      <c r="H31" s="8">
        <v>50</v>
      </c>
      <c r="I31" s="49" t="s">
        <v>89</v>
      </c>
      <c r="J31" s="31"/>
    </row>
    <row r="32" spans="4:11" ht="18" thickBot="1">
      <c r="E32" s="20"/>
      <c r="F32" s="35"/>
      <c r="G32" s="14" t="s">
        <v>90</v>
      </c>
      <c r="H32" s="35">
        <v>1.5</v>
      </c>
      <c r="I32" s="50" t="s">
        <v>89</v>
      </c>
      <c r="J32" s="31"/>
    </row>
    <row r="33" spans="5:9" ht="18" thickBot="1">
      <c r="E33" s="46" t="s">
        <v>84</v>
      </c>
      <c r="F33" s="47" t="s">
        <v>62</v>
      </c>
      <c r="G33" s="47" t="s">
        <v>86</v>
      </c>
      <c r="H33" s="47" t="s">
        <v>85</v>
      </c>
      <c r="I33" s="48" t="s">
        <v>91</v>
      </c>
    </row>
    <row r="34" spans="5:9">
      <c r="E34" s="44">
        <v>0</v>
      </c>
      <c r="F34" s="11">
        <f>(E34*50)^0.5/0.707</f>
        <v>0</v>
      </c>
      <c r="G34" s="12">
        <f>F34/25</f>
        <v>0</v>
      </c>
      <c r="H34" s="12">
        <f>$G34*($H$32+$H$31)/($H$30+$H$31+$H$32)</f>
        <v>0</v>
      </c>
      <c r="I34" s="45">
        <f>$H34*$H$32/($H$31+$H$32)</f>
        <v>0</v>
      </c>
    </row>
    <row r="35" spans="5:9">
      <c r="E35" s="18">
        <v>20</v>
      </c>
      <c r="F35" s="9">
        <f>(E35*50)^0.5/0.707</f>
        <v>44.728114005210458</v>
      </c>
      <c r="G35" s="10">
        <f t="shared" ref="G35:G49" si="13">F35/25</f>
        <v>1.7891245602084183</v>
      </c>
      <c r="H35" s="10">
        <f t="shared" ref="H35:H49" si="14">$G35*($H$32+$H$31)/($H$30+$H$31+$H$32)</f>
        <v>1.7550459971568295</v>
      </c>
      <c r="I35" s="19">
        <f t="shared" ref="I35:I49" si="15">$H35*$H$32/($H$31+$H$32)</f>
        <v>5.1117844577383387E-2</v>
      </c>
    </row>
    <row r="36" spans="5:9">
      <c r="E36" s="18">
        <v>40</v>
      </c>
      <c r="F36" s="9">
        <f t="shared" ref="F35:F49" si="16">(E36*50)^0.5/0.707</f>
        <v>63.255105445538611</v>
      </c>
      <c r="G36" s="10">
        <f t="shared" si="13"/>
        <v>2.5302042178215443</v>
      </c>
      <c r="H36" s="10">
        <f t="shared" si="14"/>
        <v>2.4820098517678004</v>
      </c>
      <c r="I36" s="19">
        <f t="shared" si="15"/>
        <v>7.2291549080615539E-2</v>
      </c>
    </row>
    <row r="37" spans="5:9">
      <c r="E37" s="18">
        <v>60</v>
      </c>
      <c r="F37" s="9">
        <f t="shared" si="16"/>
        <v>77.471365983757593</v>
      </c>
      <c r="G37" s="10">
        <f t="shared" si="13"/>
        <v>3.0988546393503036</v>
      </c>
      <c r="H37" s="10">
        <f t="shared" si="14"/>
        <v>3.039828836696012</v>
      </c>
      <c r="I37" s="19">
        <f t="shared" si="15"/>
        <v>8.8538703981437247E-2</v>
      </c>
    </row>
    <row r="38" spans="5:9">
      <c r="E38" s="18">
        <v>80</v>
      </c>
      <c r="F38" s="9">
        <f t="shared" si="16"/>
        <v>89.456228010420915</v>
      </c>
      <c r="G38" s="10">
        <f t="shared" si="13"/>
        <v>3.5782491204168365</v>
      </c>
      <c r="H38" s="10">
        <f t="shared" si="14"/>
        <v>3.510091994313659</v>
      </c>
      <c r="I38" s="19">
        <f t="shared" si="15"/>
        <v>0.10223568915476677</v>
      </c>
    </row>
    <row r="39" spans="5:9">
      <c r="E39" s="18">
        <v>100</v>
      </c>
      <c r="F39" s="9">
        <f t="shared" si="16"/>
        <v>100.01510342101098</v>
      </c>
      <c r="G39" s="10">
        <f t="shared" si="13"/>
        <v>4.0006041368404395</v>
      </c>
      <c r="H39" s="10">
        <f t="shared" si="14"/>
        <v>3.9244021532815743</v>
      </c>
      <c r="I39" s="19">
        <f t="shared" si="15"/>
        <v>0.11430297533829828</v>
      </c>
    </row>
    <row r="40" spans="5:9">
      <c r="E40" s="18">
        <v>120</v>
      </c>
      <c r="F40" s="9">
        <f t="shared" si="16"/>
        <v>109.56105646979964</v>
      </c>
      <c r="G40" s="10">
        <f t="shared" si="13"/>
        <v>4.3824422587919853</v>
      </c>
      <c r="H40" s="10">
        <f t="shared" si="14"/>
        <v>4.2989671681483284</v>
      </c>
      <c r="I40" s="19">
        <f t="shared" si="15"/>
        <v>0.12521263596548529</v>
      </c>
    </row>
    <row r="41" spans="5:9">
      <c r="E41" s="18">
        <v>140</v>
      </c>
      <c r="F41" s="9">
        <f t="shared" si="16"/>
        <v>118.33946627073206</v>
      </c>
      <c r="G41" s="10">
        <f t="shared" si="13"/>
        <v>4.7335786508292825</v>
      </c>
      <c r="H41" s="10">
        <f t="shared" si="14"/>
        <v>4.6434152479563435</v>
      </c>
      <c r="I41" s="19">
        <f t="shared" si="15"/>
        <v>0.13524510430940806</v>
      </c>
    </row>
    <row r="42" spans="5:9">
      <c r="E42" s="18">
        <v>160</v>
      </c>
      <c r="F42" s="9">
        <f t="shared" si="16"/>
        <v>126.51021089107722</v>
      </c>
      <c r="G42" s="10">
        <f t="shared" si="13"/>
        <v>5.0604084356430885</v>
      </c>
      <c r="H42" s="10">
        <f t="shared" si="14"/>
        <v>4.9640197035356008</v>
      </c>
      <c r="I42" s="19">
        <f t="shared" si="15"/>
        <v>0.14458309816123108</v>
      </c>
    </row>
    <row r="43" spans="5:9">
      <c r="E43" s="18">
        <v>180</v>
      </c>
      <c r="F43" s="9">
        <f t="shared" si="16"/>
        <v>134.18434201563136</v>
      </c>
      <c r="G43" s="10">
        <f t="shared" si="13"/>
        <v>5.3673736806252546</v>
      </c>
      <c r="H43" s="10">
        <f t="shared" si="14"/>
        <v>5.2651379914704872</v>
      </c>
      <c r="I43" s="19">
        <f t="shared" si="15"/>
        <v>0.1533535337321501</v>
      </c>
    </row>
    <row r="44" spans="5:9">
      <c r="E44" s="18">
        <v>200</v>
      </c>
      <c r="F44" s="9">
        <f t="shared" si="16"/>
        <v>141.44271570014146</v>
      </c>
      <c r="G44" s="10">
        <f t="shared" si="13"/>
        <v>5.6577086280056585</v>
      </c>
      <c r="H44" s="10">
        <f t="shared" si="14"/>
        <v>5.5499427493769797</v>
      </c>
      <c r="I44" s="19">
        <f t="shared" si="15"/>
        <v>0.1616488179430188</v>
      </c>
    </row>
    <row r="45" spans="5:9">
      <c r="E45" s="18">
        <v>220</v>
      </c>
      <c r="F45" s="9">
        <f t="shared" si="16"/>
        <v>148.34637173552358</v>
      </c>
      <c r="G45" s="10">
        <f t="shared" si="13"/>
        <v>5.9338548694209434</v>
      </c>
      <c r="H45" s="10">
        <f t="shared" si="14"/>
        <v>5.8208290623843544</v>
      </c>
      <c r="I45" s="19">
        <f t="shared" si="15"/>
        <v>0.16953871055488409</v>
      </c>
    </row>
    <row r="46" spans="5:9">
      <c r="E46" s="18">
        <v>240</v>
      </c>
      <c r="F46" s="9">
        <f t="shared" si="16"/>
        <v>154.94273196751519</v>
      </c>
      <c r="G46" s="10">
        <f t="shared" si="13"/>
        <v>6.1977092787006072</v>
      </c>
      <c r="H46" s="10">
        <f t="shared" si="14"/>
        <v>6.079657673392024</v>
      </c>
      <c r="I46" s="19">
        <f t="shared" si="15"/>
        <v>0.17707740796287449</v>
      </c>
    </row>
    <row r="47" spans="5:9">
      <c r="E47" s="18">
        <v>260</v>
      </c>
      <c r="F47" s="9">
        <f t="shared" si="16"/>
        <v>161.26950850058529</v>
      </c>
      <c r="G47" s="10">
        <f t="shared" si="13"/>
        <v>6.4507803400234112</v>
      </c>
      <c r="H47" s="10">
        <f t="shared" si="14"/>
        <v>6.327908333546775</v>
      </c>
      <c r="I47" s="19">
        <f t="shared" si="15"/>
        <v>0.18430800971495462</v>
      </c>
    </row>
    <row r="48" spans="5:9">
      <c r="E48" s="18">
        <v>280</v>
      </c>
      <c r="F48" s="9">
        <f t="shared" si="16"/>
        <v>167.35727816406271</v>
      </c>
      <c r="G48" s="10">
        <f t="shared" si="13"/>
        <v>6.6942911265625078</v>
      </c>
      <c r="H48" s="10">
        <f t="shared" si="14"/>
        <v>6.5667808193898889</v>
      </c>
      <c r="I48" s="19">
        <f t="shared" si="15"/>
        <v>0.19126546075892878</v>
      </c>
    </row>
    <row r="49" spans="5:9" ht="18" thickBot="1">
      <c r="E49" s="20">
        <v>300</v>
      </c>
      <c r="F49" s="21">
        <f t="shared" si="16"/>
        <v>173.23124064944685</v>
      </c>
      <c r="G49" s="22">
        <f t="shared" si="13"/>
        <v>6.9292496259778735</v>
      </c>
      <c r="H49" s="22">
        <f t="shared" si="14"/>
        <v>6.7972639188163901</v>
      </c>
      <c r="I49" s="23">
        <f t="shared" si="15"/>
        <v>0.19797856074222495</v>
      </c>
    </row>
  </sheetData>
  <mergeCells count="12">
    <mergeCell ref="E7:G7"/>
    <mergeCell ref="E21:F21"/>
    <mergeCell ref="E20:F20"/>
    <mergeCell ref="E25:F25"/>
    <mergeCell ref="E17:F17"/>
    <mergeCell ref="H7:K7"/>
    <mergeCell ref="E26:F26"/>
    <mergeCell ref="E27:F27"/>
    <mergeCell ref="E16:F16"/>
    <mergeCell ref="E18:F18"/>
    <mergeCell ref="E19:F19"/>
    <mergeCell ref="E22:F22"/>
  </mergeCells>
  <phoneticPr fontId="1" type="noConversion"/>
  <pageMargins left="0.25" right="0.25" top="0.75" bottom="0.75" header="0.3" footer="0.3"/>
  <pageSetup paperSize="9" scale="71" orientation="landscape" r:id="rId1"/>
  <rowBreaks count="1" manualBreakCount="1">
    <brk id="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74D2-7178-47A2-B298-776195EBE040}">
  <dimension ref="B1:N106"/>
  <sheetViews>
    <sheetView workbookViewId="0">
      <selection activeCell="K11" sqref="K11"/>
    </sheetView>
  </sheetViews>
  <sheetFormatPr defaultRowHeight="17.399999999999999"/>
  <cols>
    <col min="2" max="2" width="10.796875" bestFit="1" customWidth="1"/>
  </cols>
  <sheetData>
    <row r="1" spans="2:14" ht="18" thickBot="1"/>
    <row r="2" spans="2:14">
      <c r="B2" s="57" t="s">
        <v>43</v>
      </c>
      <c r="C2" s="134">
        <v>100</v>
      </c>
      <c r="D2" s="135"/>
      <c r="E2" s="135"/>
      <c r="F2" s="136"/>
      <c r="G2" s="134">
        <v>100</v>
      </c>
      <c r="H2" s="135"/>
      <c r="I2" s="135"/>
      <c r="J2" s="136"/>
      <c r="K2" s="134">
        <v>50</v>
      </c>
      <c r="L2" s="135"/>
      <c r="M2" s="135"/>
      <c r="N2" s="136"/>
    </row>
    <row r="3" spans="2:14">
      <c r="B3" s="58" t="s">
        <v>45</v>
      </c>
      <c r="C3" s="131">
        <v>200</v>
      </c>
      <c r="D3" s="132"/>
      <c r="E3" s="132"/>
      <c r="F3" s="133"/>
      <c r="G3" s="131">
        <v>100</v>
      </c>
      <c r="H3" s="132"/>
      <c r="I3" s="132"/>
      <c r="J3" s="133"/>
      <c r="K3" s="131">
        <v>50</v>
      </c>
      <c r="L3" s="132"/>
      <c r="M3" s="132"/>
      <c r="N3" s="133"/>
    </row>
    <row r="4" spans="2:14">
      <c r="B4" s="58" t="s">
        <v>92</v>
      </c>
      <c r="C4" s="131">
        <f>C3*C3/C2</f>
        <v>400</v>
      </c>
      <c r="D4" s="132"/>
      <c r="E4" s="132"/>
      <c r="F4" s="133"/>
      <c r="G4" s="131">
        <f>G3*G3/G2</f>
        <v>100</v>
      </c>
      <c r="H4" s="132"/>
      <c r="I4" s="132"/>
      <c r="J4" s="133"/>
      <c r="K4" s="131">
        <f>K3*K3/K2</f>
        <v>50</v>
      </c>
      <c r="L4" s="132"/>
      <c r="M4" s="132"/>
      <c r="N4" s="133"/>
    </row>
    <row r="5" spans="2:14" ht="18" thickBot="1">
      <c r="B5" s="59" t="s">
        <v>46</v>
      </c>
      <c r="C5" s="128">
        <v>25</v>
      </c>
      <c r="D5" s="129"/>
      <c r="E5" s="129"/>
      <c r="F5" s="130"/>
      <c r="G5" s="128">
        <v>25</v>
      </c>
      <c r="H5" s="129"/>
      <c r="I5" s="129"/>
      <c r="J5" s="130"/>
      <c r="K5" s="128">
        <v>25</v>
      </c>
      <c r="L5" s="129"/>
      <c r="M5" s="129"/>
      <c r="N5" s="130"/>
    </row>
    <row r="6" spans="2:14" ht="18" thickBot="1">
      <c r="B6" s="60" t="s">
        <v>44</v>
      </c>
      <c r="C6" s="71" t="s">
        <v>47</v>
      </c>
      <c r="D6" s="72" t="s">
        <v>48</v>
      </c>
      <c r="E6" s="72" t="s">
        <v>49</v>
      </c>
      <c r="F6" s="73" t="s">
        <v>93</v>
      </c>
      <c r="G6" s="46" t="s">
        <v>47</v>
      </c>
      <c r="H6" s="47" t="s">
        <v>48</v>
      </c>
      <c r="I6" s="47" t="s">
        <v>49</v>
      </c>
      <c r="J6" s="48" t="s">
        <v>93</v>
      </c>
      <c r="K6" s="46" t="s">
        <v>47</v>
      </c>
      <c r="L6" s="47" t="s">
        <v>48</v>
      </c>
      <c r="M6" s="47" t="s">
        <v>49</v>
      </c>
      <c r="N6" s="48" t="s">
        <v>93</v>
      </c>
    </row>
    <row r="7" spans="2:14">
      <c r="B7" s="61">
        <v>10</v>
      </c>
      <c r="C7" s="64">
        <f>-$C$3/(2*$C$5)*(1+$C$2/B7)</f>
        <v>-44</v>
      </c>
      <c r="D7" s="16">
        <f>$C$3/(2*$C$5)*(1-$C$2/B7)</f>
        <v>-36</v>
      </c>
      <c r="E7" s="52">
        <f t="shared" ref="E7:E18" si="0">C7-D7</f>
        <v>-8</v>
      </c>
      <c r="F7" s="53">
        <f>(1+ABS(D7/C7))/(1-ABS(D7/C7))</f>
        <v>10.000000000000004</v>
      </c>
      <c r="G7" s="69">
        <f>-$G$3/(2*$G$5)*(1+$G$2/$B7)</f>
        <v>-22</v>
      </c>
      <c r="H7" s="11">
        <f>$G$3/(2*$G$5)*(1-$G$2/$B7)</f>
        <v>-18</v>
      </c>
      <c r="I7" s="70">
        <f t="shared" ref="I7:I19" si="1">G7-H7</f>
        <v>-4</v>
      </c>
      <c r="J7" s="53">
        <f>(1+ABS(H7/G7))/(1-ABS(H7/G7))</f>
        <v>10.000000000000004</v>
      </c>
      <c r="K7" s="67">
        <f>-$K$3/(2*$K$5)*(1+$K$2/$B7)</f>
        <v>-6</v>
      </c>
      <c r="L7" s="11">
        <f>$K$3/(2*$K$5)*(1-$K$2/$B7)</f>
        <v>-4</v>
      </c>
      <c r="M7" s="68">
        <f t="shared" ref="M7:M19" si="2">K7-L7</f>
        <v>-2</v>
      </c>
      <c r="N7" s="53">
        <f>(1+ABS(L7/K7))/(1-ABS(L7/K7))</f>
        <v>4.9999999999999991</v>
      </c>
    </row>
    <row r="8" spans="2:14">
      <c r="B8" s="81">
        <v>20</v>
      </c>
      <c r="C8" s="82">
        <f t="shared" ref="C8:C71" si="3">-$C$3/(2*$C$5)*(1+$C$2/B8)</f>
        <v>-24</v>
      </c>
      <c r="D8" s="83">
        <f t="shared" ref="D8:D19" si="4">$C$3/(2*$C$5)*(1-$C$2/B8)</f>
        <v>-16</v>
      </c>
      <c r="E8" s="84">
        <f t="shared" si="0"/>
        <v>-8</v>
      </c>
      <c r="F8" s="85">
        <f t="shared" ref="F8:F71" si="5">(1+ABS(D8/C8))/(1-ABS(D8/C8))</f>
        <v>4.9999999999999991</v>
      </c>
      <c r="G8" s="86">
        <f t="shared" ref="G8:G71" si="6">-$G$3/(2*$G$5)*(1+$G$2/$B8)</f>
        <v>-12</v>
      </c>
      <c r="H8" s="83">
        <f t="shared" ref="H8:H71" si="7">$G$3/(2*$G$5)*(1-$G$2/$B8)</f>
        <v>-8</v>
      </c>
      <c r="I8" s="87">
        <f t="shared" si="1"/>
        <v>-4</v>
      </c>
      <c r="J8" s="85">
        <f t="shared" ref="J8:J71" si="8">(1+ABS(H8/G8))/(1-ABS(H8/G8))</f>
        <v>4.9999999999999991</v>
      </c>
      <c r="K8" s="82">
        <f t="shared" ref="K8:K71" si="9">-$K$3/(2*$K$5)*(1+$K$2/$B8)</f>
        <v>-3.5</v>
      </c>
      <c r="L8" s="83">
        <f t="shared" ref="L8:L71" si="10">$K$3/(2*$K$5)*(1-$K$2/$B8)</f>
        <v>-1.5</v>
      </c>
      <c r="M8" s="85">
        <f t="shared" si="2"/>
        <v>-2</v>
      </c>
      <c r="N8" s="85">
        <f t="shared" ref="N8:N71" si="11">(1+ABS(L8/K8))/(1-ABS(L8/K8))</f>
        <v>2.5</v>
      </c>
    </row>
    <row r="9" spans="2:14">
      <c r="B9" s="81">
        <v>30</v>
      </c>
      <c r="C9" s="82">
        <f t="shared" si="3"/>
        <v>-17.333333333333336</v>
      </c>
      <c r="D9" s="83">
        <f t="shared" si="4"/>
        <v>-9.3333333333333339</v>
      </c>
      <c r="E9" s="84">
        <f t="shared" si="0"/>
        <v>-8.0000000000000018</v>
      </c>
      <c r="F9" s="85">
        <f t="shared" si="5"/>
        <v>3.333333333333333</v>
      </c>
      <c r="G9" s="86">
        <f t="shared" si="6"/>
        <v>-8.6666666666666679</v>
      </c>
      <c r="H9" s="83">
        <f t="shared" si="7"/>
        <v>-4.666666666666667</v>
      </c>
      <c r="I9" s="87">
        <f t="shared" si="1"/>
        <v>-4.0000000000000009</v>
      </c>
      <c r="J9" s="85">
        <f t="shared" si="8"/>
        <v>3.333333333333333</v>
      </c>
      <c r="K9" s="82">
        <f t="shared" si="9"/>
        <v>-2.666666666666667</v>
      </c>
      <c r="L9" s="83">
        <f t="shared" si="10"/>
        <v>-0.66666666666666674</v>
      </c>
      <c r="M9" s="85">
        <f t="shared" si="2"/>
        <v>-2</v>
      </c>
      <c r="N9" s="85">
        <f t="shared" si="11"/>
        <v>1.6666666666666667</v>
      </c>
    </row>
    <row r="10" spans="2:14">
      <c r="B10" s="81">
        <v>40</v>
      </c>
      <c r="C10" s="82">
        <f t="shared" si="3"/>
        <v>-14</v>
      </c>
      <c r="D10" s="83">
        <f t="shared" si="4"/>
        <v>-6</v>
      </c>
      <c r="E10" s="84">
        <f t="shared" si="0"/>
        <v>-8</v>
      </c>
      <c r="F10" s="85">
        <f t="shared" si="5"/>
        <v>2.5</v>
      </c>
      <c r="G10" s="86">
        <f t="shared" si="6"/>
        <v>-7</v>
      </c>
      <c r="H10" s="83">
        <f t="shared" si="7"/>
        <v>-3</v>
      </c>
      <c r="I10" s="87">
        <f t="shared" si="1"/>
        <v>-4</v>
      </c>
      <c r="J10" s="85">
        <f t="shared" si="8"/>
        <v>2.5</v>
      </c>
      <c r="K10" s="82">
        <f t="shared" si="9"/>
        <v>-2.25</v>
      </c>
      <c r="L10" s="83">
        <f t="shared" si="10"/>
        <v>-0.25</v>
      </c>
      <c r="M10" s="85">
        <f t="shared" si="2"/>
        <v>-2</v>
      </c>
      <c r="N10" s="85">
        <f>(1+ABS(L10/K10))/(1-ABS(L10/K10))</f>
        <v>1.2500000000000002</v>
      </c>
    </row>
    <row r="11" spans="2:14">
      <c r="B11" s="81">
        <v>50</v>
      </c>
      <c r="C11" s="82">
        <f t="shared" si="3"/>
        <v>-12</v>
      </c>
      <c r="D11" s="83">
        <f t="shared" si="4"/>
        <v>-4</v>
      </c>
      <c r="E11" s="84">
        <f t="shared" si="0"/>
        <v>-8</v>
      </c>
      <c r="F11" s="85">
        <f t="shared" si="5"/>
        <v>1.9999999999999998</v>
      </c>
      <c r="G11" s="86">
        <f t="shared" si="6"/>
        <v>-6</v>
      </c>
      <c r="H11" s="83">
        <f t="shared" si="7"/>
        <v>-2</v>
      </c>
      <c r="I11" s="87">
        <f t="shared" si="1"/>
        <v>-4</v>
      </c>
      <c r="J11" s="85">
        <f t="shared" si="8"/>
        <v>1.9999999999999998</v>
      </c>
      <c r="K11" s="82">
        <f>-$K$3/(2*$K$5)*(1+$K$2/$B11)</f>
        <v>-2</v>
      </c>
      <c r="L11" s="83">
        <f t="shared" si="10"/>
        <v>0</v>
      </c>
      <c r="M11" s="85">
        <f t="shared" si="2"/>
        <v>-2</v>
      </c>
      <c r="N11" s="85">
        <f t="shared" si="11"/>
        <v>1</v>
      </c>
    </row>
    <row r="12" spans="2:14">
      <c r="B12" s="81">
        <v>60</v>
      </c>
      <c r="C12" s="82">
        <f t="shared" si="3"/>
        <v>-10.666666666666668</v>
      </c>
      <c r="D12" s="83">
        <f t="shared" si="4"/>
        <v>-2.666666666666667</v>
      </c>
      <c r="E12" s="84">
        <f t="shared" si="0"/>
        <v>-8</v>
      </c>
      <c r="F12" s="85">
        <f t="shared" si="5"/>
        <v>1.6666666666666667</v>
      </c>
      <c r="G12" s="86">
        <f t="shared" si="6"/>
        <v>-5.3333333333333339</v>
      </c>
      <c r="H12" s="83">
        <f t="shared" si="7"/>
        <v>-1.3333333333333335</v>
      </c>
      <c r="I12" s="87">
        <f t="shared" si="1"/>
        <v>-4</v>
      </c>
      <c r="J12" s="85">
        <f t="shared" si="8"/>
        <v>1.6666666666666667</v>
      </c>
      <c r="K12" s="82">
        <f t="shared" si="9"/>
        <v>-1.8333333333333335</v>
      </c>
      <c r="L12" s="83">
        <f t="shared" si="10"/>
        <v>0.16666666666666663</v>
      </c>
      <c r="M12" s="85">
        <f t="shared" si="2"/>
        <v>-2</v>
      </c>
      <c r="N12" s="85">
        <f t="shared" si="11"/>
        <v>1.1999999999999997</v>
      </c>
    </row>
    <row r="13" spans="2:14">
      <c r="B13" s="81">
        <v>70</v>
      </c>
      <c r="C13" s="82">
        <f t="shared" si="3"/>
        <v>-9.7142857142857153</v>
      </c>
      <c r="D13" s="83">
        <f t="shared" si="4"/>
        <v>-1.7142857142857144</v>
      </c>
      <c r="E13" s="84">
        <f t="shared" si="0"/>
        <v>-8</v>
      </c>
      <c r="F13" s="85">
        <f t="shared" si="5"/>
        <v>1.4285714285714286</v>
      </c>
      <c r="G13" s="86">
        <f t="shared" si="6"/>
        <v>-4.8571428571428577</v>
      </c>
      <c r="H13" s="83">
        <f t="shared" si="7"/>
        <v>-0.85714285714285721</v>
      </c>
      <c r="I13" s="87">
        <f t="shared" si="1"/>
        <v>-4</v>
      </c>
      <c r="J13" s="85">
        <f t="shared" si="8"/>
        <v>1.4285714285714286</v>
      </c>
      <c r="K13" s="82">
        <f t="shared" si="9"/>
        <v>-1.7142857142857144</v>
      </c>
      <c r="L13" s="83">
        <f t="shared" si="10"/>
        <v>0.2857142857142857</v>
      </c>
      <c r="M13" s="85">
        <f t="shared" si="2"/>
        <v>-2</v>
      </c>
      <c r="N13" s="85">
        <f t="shared" si="11"/>
        <v>1.4000000000000001</v>
      </c>
    </row>
    <row r="14" spans="2:14">
      <c r="B14" s="81">
        <v>80</v>
      </c>
      <c r="C14" s="82">
        <f t="shared" si="3"/>
        <v>-9</v>
      </c>
      <c r="D14" s="83">
        <f t="shared" si="4"/>
        <v>-1</v>
      </c>
      <c r="E14" s="84">
        <f t="shared" si="0"/>
        <v>-8</v>
      </c>
      <c r="F14" s="85">
        <f t="shared" si="5"/>
        <v>1.2500000000000002</v>
      </c>
      <c r="G14" s="86">
        <f t="shared" si="6"/>
        <v>-4.5</v>
      </c>
      <c r="H14" s="83">
        <f t="shared" si="7"/>
        <v>-0.5</v>
      </c>
      <c r="I14" s="87">
        <f t="shared" si="1"/>
        <v>-4</v>
      </c>
      <c r="J14" s="85">
        <f t="shared" si="8"/>
        <v>1.2500000000000002</v>
      </c>
      <c r="K14" s="82">
        <f t="shared" si="9"/>
        <v>-1.625</v>
      </c>
      <c r="L14" s="83">
        <f t="shared" si="10"/>
        <v>0.375</v>
      </c>
      <c r="M14" s="85">
        <f t="shared" si="2"/>
        <v>-2</v>
      </c>
      <c r="N14" s="85">
        <f t="shared" si="11"/>
        <v>1.6000000000000003</v>
      </c>
    </row>
    <row r="15" spans="2:14">
      <c r="B15" s="81">
        <v>90</v>
      </c>
      <c r="C15" s="82">
        <f t="shared" si="3"/>
        <v>-8.4444444444444446</v>
      </c>
      <c r="D15" s="83">
        <f t="shared" si="4"/>
        <v>-0.44444444444444464</v>
      </c>
      <c r="E15" s="84">
        <f t="shared" si="0"/>
        <v>-8</v>
      </c>
      <c r="F15" s="85">
        <f t="shared" si="5"/>
        <v>1.1111111111111112</v>
      </c>
      <c r="G15" s="86">
        <f t="shared" si="6"/>
        <v>-4.2222222222222223</v>
      </c>
      <c r="H15" s="83">
        <f t="shared" si="7"/>
        <v>-0.22222222222222232</v>
      </c>
      <c r="I15" s="87">
        <f t="shared" si="1"/>
        <v>-4</v>
      </c>
      <c r="J15" s="85">
        <f t="shared" si="8"/>
        <v>1.1111111111111112</v>
      </c>
      <c r="K15" s="82">
        <f t="shared" si="9"/>
        <v>-1.5555555555555556</v>
      </c>
      <c r="L15" s="83">
        <f t="shared" si="10"/>
        <v>0.44444444444444442</v>
      </c>
      <c r="M15" s="85">
        <f t="shared" si="2"/>
        <v>-2</v>
      </c>
      <c r="N15" s="85">
        <f t="shared" si="11"/>
        <v>1.7999999999999998</v>
      </c>
    </row>
    <row r="16" spans="2:14">
      <c r="B16" s="74">
        <v>100</v>
      </c>
      <c r="C16" s="75">
        <f t="shared" si="3"/>
        <v>-8</v>
      </c>
      <c r="D16" s="76">
        <f t="shared" si="4"/>
        <v>0</v>
      </c>
      <c r="E16" s="77">
        <f t="shared" si="0"/>
        <v>-8</v>
      </c>
      <c r="F16" s="78">
        <f t="shared" si="5"/>
        <v>1</v>
      </c>
      <c r="G16" s="79">
        <f t="shared" si="6"/>
        <v>-4</v>
      </c>
      <c r="H16" s="76">
        <f t="shared" si="7"/>
        <v>0</v>
      </c>
      <c r="I16" s="80">
        <f t="shared" si="1"/>
        <v>-4</v>
      </c>
      <c r="J16" s="78">
        <f t="shared" si="8"/>
        <v>1</v>
      </c>
      <c r="K16" s="75">
        <f t="shared" si="9"/>
        <v>-1.5</v>
      </c>
      <c r="L16" s="76">
        <f t="shared" si="10"/>
        <v>0.5</v>
      </c>
      <c r="M16" s="78">
        <f t="shared" si="2"/>
        <v>-2</v>
      </c>
      <c r="N16" s="78">
        <f t="shared" si="11"/>
        <v>1.9999999999999998</v>
      </c>
    </row>
    <row r="17" spans="2:14">
      <c r="B17" s="81">
        <v>110</v>
      </c>
      <c r="C17" s="82">
        <f t="shared" si="3"/>
        <v>-7.6363636363636367</v>
      </c>
      <c r="D17" s="83">
        <f t="shared" si="4"/>
        <v>0.36363636363636376</v>
      </c>
      <c r="E17" s="84">
        <f t="shared" si="0"/>
        <v>-8</v>
      </c>
      <c r="F17" s="85">
        <f t="shared" si="5"/>
        <v>1.1000000000000001</v>
      </c>
      <c r="G17" s="86">
        <f t="shared" si="6"/>
        <v>-3.8181818181818183</v>
      </c>
      <c r="H17" s="83">
        <f t="shared" si="7"/>
        <v>0.18181818181818188</v>
      </c>
      <c r="I17" s="87">
        <f t="shared" si="1"/>
        <v>-4</v>
      </c>
      <c r="J17" s="85">
        <f t="shared" si="8"/>
        <v>1.1000000000000001</v>
      </c>
      <c r="K17" s="82">
        <f t="shared" si="9"/>
        <v>-1.4545454545454546</v>
      </c>
      <c r="L17" s="83">
        <f t="shared" si="10"/>
        <v>0.54545454545454541</v>
      </c>
      <c r="M17" s="85">
        <f t="shared" si="2"/>
        <v>-2</v>
      </c>
      <c r="N17" s="85">
        <f t="shared" si="11"/>
        <v>2.2000000000000002</v>
      </c>
    </row>
    <row r="18" spans="2:14">
      <c r="B18" s="81">
        <v>120</v>
      </c>
      <c r="C18" s="82">
        <f t="shared" si="3"/>
        <v>-7.3333333333333339</v>
      </c>
      <c r="D18" s="83">
        <f t="shared" si="4"/>
        <v>0.66666666666666652</v>
      </c>
      <c r="E18" s="84">
        <f t="shared" si="0"/>
        <v>-8</v>
      </c>
      <c r="F18" s="85">
        <f t="shared" si="5"/>
        <v>1.1999999999999997</v>
      </c>
      <c r="G18" s="86">
        <f t="shared" si="6"/>
        <v>-3.666666666666667</v>
      </c>
      <c r="H18" s="83">
        <f t="shared" si="7"/>
        <v>0.33333333333333326</v>
      </c>
      <c r="I18" s="87">
        <f t="shared" si="1"/>
        <v>-4</v>
      </c>
      <c r="J18" s="85">
        <f t="shared" si="8"/>
        <v>1.1999999999999997</v>
      </c>
      <c r="K18" s="82">
        <f t="shared" si="9"/>
        <v>-1.4166666666666667</v>
      </c>
      <c r="L18" s="83">
        <f t="shared" si="10"/>
        <v>0.58333333333333326</v>
      </c>
      <c r="M18" s="85">
        <f t="shared" si="2"/>
        <v>-2</v>
      </c>
      <c r="N18" s="85">
        <f t="shared" si="11"/>
        <v>2.3999999999999995</v>
      </c>
    </row>
    <row r="19" spans="2:14">
      <c r="B19" s="81">
        <v>130</v>
      </c>
      <c r="C19" s="82">
        <f t="shared" si="3"/>
        <v>-7.0769230769230766</v>
      </c>
      <c r="D19" s="83">
        <f t="shared" si="4"/>
        <v>0.92307692307692291</v>
      </c>
      <c r="E19" s="84">
        <f t="shared" ref="E19" si="12">C19-D19</f>
        <v>-8</v>
      </c>
      <c r="F19" s="85">
        <f t="shared" si="5"/>
        <v>1.2999999999999998</v>
      </c>
      <c r="G19" s="86">
        <f t="shared" si="6"/>
        <v>-3.5384615384615383</v>
      </c>
      <c r="H19" s="83">
        <f t="shared" si="7"/>
        <v>0.46153846153846145</v>
      </c>
      <c r="I19" s="87">
        <f t="shared" si="1"/>
        <v>-4</v>
      </c>
      <c r="J19" s="85">
        <f t="shared" si="8"/>
        <v>1.2999999999999998</v>
      </c>
      <c r="K19" s="82">
        <f t="shared" si="9"/>
        <v>-1.3846153846153846</v>
      </c>
      <c r="L19" s="83">
        <f t="shared" si="10"/>
        <v>0.61538461538461542</v>
      </c>
      <c r="M19" s="85">
        <f t="shared" si="2"/>
        <v>-2</v>
      </c>
      <c r="N19" s="85">
        <f t="shared" si="11"/>
        <v>2.5999999999999996</v>
      </c>
    </row>
    <row r="20" spans="2:14">
      <c r="B20" s="81">
        <v>140</v>
      </c>
      <c r="C20" s="82">
        <f t="shared" si="3"/>
        <v>-6.8571428571428577</v>
      </c>
      <c r="D20" s="83">
        <f t="shared" ref="D20:D32" si="13">$C$3/(2*$C$5)*(1-$C$2/B20)</f>
        <v>1.1428571428571428</v>
      </c>
      <c r="E20" s="84">
        <f t="shared" ref="E20:E32" si="14">C20-D20</f>
        <v>-8</v>
      </c>
      <c r="F20" s="85">
        <f t="shared" si="5"/>
        <v>1.4000000000000001</v>
      </c>
      <c r="G20" s="86">
        <f t="shared" si="6"/>
        <v>-3.4285714285714288</v>
      </c>
      <c r="H20" s="83">
        <f t="shared" si="7"/>
        <v>0.5714285714285714</v>
      </c>
      <c r="I20" s="87">
        <f t="shared" ref="I20:I32" si="15">G20-H20</f>
        <v>-4</v>
      </c>
      <c r="J20" s="85">
        <f t="shared" si="8"/>
        <v>1.4000000000000001</v>
      </c>
      <c r="K20" s="82">
        <f t="shared" si="9"/>
        <v>-1.3571428571428572</v>
      </c>
      <c r="L20" s="83">
        <f t="shared" si="10"/>
        <v>0.64285714285714279</v>
      </c>
      <c r="M20" s="85">
        <f t="shared" ref="M20:M32" si="16">K20-L20</f>
        <v>-2</v>
      </c>
      <c r="N20" s="85">
        <f t="shared" si="11"/>
        <v>2.7999999999999994</v>
      </c>
    </row>
    <row r="21" spans="2:14">
      <c r="B21" s="81">
        <v>150</v>
      </c>
      <c r="C21" s="82">
        <f t="shared" si="3"/>
        <v>-6.6666666666666661</v>
      </c>
      <c r="D21" s="83">
        <f t="shared" si="13"/>
        <v>1.3333333333333335</v>
      </c>
      <c r="E21" s="84">
        <f t="shared" si="14"/>
        <v>-8</v>
      </c>
      <c r="F21" s="85">
        <f t="shared" si="5"/>
        <v>1.5</v>
      </c>
      <c r="G21" s="86">
        <f t="shared" si="6"/>
        <v>-3.333333333333333</v>
      </c>
      <c r="H21" s="83">
        <f t="shared" si="7"/>
        <v>0.66666666666666674</v>
      </c>
      <c r="I21" s="87">
        <f t="shared" si="15"/>
        <v>-4</v>
      </c>
      <c r="J21" s="85">
        <f t="shared" si="8"/>
        <v>1.5</v>
      </c>
      <c r="K21" s="82">
        <f t="shared" si="9"/>
        <v>-1.3333333333333333</v>
      </c>
      <c r="L21" s="83">
        <f t="shared" si="10"/>
        <v>0.66666666666666674</v>
      </c>
      <c r="M21" s="85">
        <f t="shared" si="16"/>
        <v>-2</v>
      </c>
      <c r="N21" s="85">
        <f t="shared" si="11"/>
        <v>3.0000000000000009</v>
      </c>
    </row>
    <row r="22" spans="2:14">
      <c r="B22" s="81">
        <v>160</v>
      </c>
      <c r="C22" s="82">
        <f t="shared" si="3"/>
        <v>-6.5</v>
      </c>
      <c r="D22" s="83">
        <f t="shared" si="13"/>
        <v>1.5</v>
      </c>
      <c r="E22" s="84">
        <f t="shared" si="14"/>
        <v>-8</v>
      </c>
      <c r="F22" s="85">
        <f t="shared" si="5"/>
        <v>1.6000000000000003</v>
      </c>
      <c r="G22" s="86">
        <f t="shared" si="6"/>
        <v>-3.25</v>
      </c>
      <c r="H22" s="83">
        <f t="shared" si="7"/>
        <v>0.75</v>
      </c>
      <c r="I22" s="87">
        <f t="shared" si="15"/>
        <v>-4</v>
      </c>
      <c r="J22" s="85">
        <f t="shared" si="8"/>
        <v>1.6000000000000003</v>
      </c>
      <c r="K22" s="82">
        <f t="shared" si="9"/>
        <v>-1.3125</v>
      </c>
      <c r="L22" s="83">
        <f t="shared" si="10"/>
        <v>0.6875</v>
      </c>
      <c r="M22" s="85">
        <f t="shared" si="16"/>
        <v>-2</v>
      </c>
      <c r="N22" s="85">
        <f t="shared" si="11"/>
        <v>3.2</v>
      </c>
    </row>
    <row r="23" spans="2:14">
      <c r="B23" s="81">
        <v>170</v>
      </c>
      <c r="C23" s="82">
        <f t="shared" si="3"/>
        <v>-6.3529411764705888</v>
      </c>
      <c r="D23" s="83">
        <f t="shared" si="13"/>
        <v>1.6470588235294117</v>
      </c>
      <c r="E23" s="84">
        <f t="shared" si="14"/>
        <v>-8</v>
      </c>
      <c r="F23" s="85">
        <f t="shared" si="5"/>
        <v>1.7000000000000002</v>
      </c>
      <c r="G23" s="86">
        <f t="shared" si="6"/>
        <v>-3.1764705882352944</v>
      </c>
      <c r="H23" s="83">
        <f t="shared" si="7"/>
        <v>0.82352941176470584</v>
      </c>
      <c r="I23" s="87">
        <f t="shared" si="15"/>
        <v>-4</v>
      </c>
      <c r="J23" s="85">
        <f t="shared" si="8"/>
        <v>1.7000000000000002</v>
      </c>
      <c r="K23" s="82">
        <f t="shared" si="9"/>
        <v>-1.2941176470588236</v>
      </c>
      <c r="L23" s="83">
        <f t="shared" si="10"/>
        <v>0.70588235294117641</v>
      </c>
      <c r="M23" s="85">
        <f t="shared" si="16"/>
        <v>-2</v>
      </c>
      <c r="N23" s="85">
        <f t="shared" si="11"/>
        <v>3.3999999999999995</v>
      </c>
    </row>
    <row r="24" spans="2:14">
      <c r="B24" s="81">
        <v>180</v>
      </c>
      <c r="C24" s="82">
        <f t="shared" si="3"/>
        <v>-6.2222222222222223</v>
      </c>
      <c r="D24" s="83">
        <f t="shared" si="13"/>
        <v>1.7777777777777777</v>
      </c>
      <c r="E24" s="84">
        <f t="shared" si="14"/>
        <v>-8</v>
      </c>
      <c r="F24" s="85">
        <f t="shared" si="5"/>
        <v>1.7999999999999998</v>
      </c>
      <c r="G24" s="86">
        <f t="shared" si="6"/>
        <v>-3.1111111111111112</v>
      </c>
      <c r="H24" s="83">
        <f t="shared" si="7"/>
        <v>0.88888888888888884</v>
      </c>
      <c r="I24" s="87">
        <f t="shared" si="15"/>
        <v>-4</v>
      </c>
      <c r="J24" s="85">
        <f t="shared" si="8"/>
        <v>1.7999999999999998</v>
      </c>
      <c r="K24" s="82">
        <f t="shared" si="9"/>
        <v>-1.2777777777777777</v>
      </c>
      <c r="L24" s="83">
        <f t="shared" si="10"/>
        <v>0.72222222222222221</v>
      </c>
      <c r="M24" s="85">
        <f t="shared" si="16"/>
        <v>-2</v>
      </c>
      <c r="N24" s="85">
        <f t="shared" si="11"/>
        <v>3.6000000000000005</v>
      </c>
    </row>
    <row r="25" spans="2:14">
      <c r="B25" s="81">
        <v>190</v>
      </c>
      <c r="C25" s="82">
        <f t="shared" si="3"/>
        <v>-6.1052631578947363</v>
      </c>
      <c r="D25" s="83">
        <f t="shared" si="13"/>
        <v>1.8947368421052633</v>
      </c>
      <c r="E25" s="84">
        <f t="shared" si="14"/>
        <v>-8</v>
      </c>
      <c r="F25" s="85">
        <f t="shared" si="5"/>
        <v>1.9000000000000001</v>
      </c>
      <c r="G25" s="86">
        <f t="shared" si="6"/>
        <v>-3.0526315789473681</v>
      </c>
      <c r="H25" s="83">
        <f t="shared" si="7"/>
        <v>0.94736842105263164</v>
      </c>
      <c r="I25" s="87">
        <f t="shared" si="15"/>
        <v>-4</v>
      </c>
      <c r="J25" s="85">
        <f t="shared" si="8"/>
        <v>1.9000000000000001</v>
      </c>
      <c r="K25" s="82">
        <f t="shared" si="9"/>
        <v>-1.263157894736842</v>
      </c>
      <c r="L25" s="83">
        <f t="shared" si="10"/>
        <v>0.73684210526315796</v>
      </c>
      <c r="M25" s="85">
        <f t="shared" si="16"/>
        <v>-2</v>
      </c>
      <c r="N25" s="85">
        <f t="shared" si="11"/>
        <v>3.8000000000000007</v>
      </c>
    </row>
    <row r="26" spans="2:14">
      <c r="B26" s="81">
        <v>200</v>
      </c>
      <c r="C26" s="82">
        <f t="shared" si="3"/>
        <v>-6</v>
      </c>
      <c r="D26" s="83">
        <f t="shared" si="13"/>
        <v>2</v>
      </c>
      <c r="E26" s="84">
        <f t="shared" si="14"/>
        <v>-8</v>
      </c>
      <c r="F26" s="85">
        <f t="shared" si="5"/>
        <v>1.9999999999999998</v>
      </c>
      <c r="G26" s="86">
        <f t="shared" si="6"/>
        <v>-3</v>
      </c>
      <c r="H26" s="83">
        <f t="shared" si="7"/>
        <v>1</v>
      </c>
      <c r="I26" s="87">
        <f t="shared" si="15"/>
        <v>-4</v>
      </c>
      <c r="J26" s="85">
        <f t="shared" si="8"/>
        <v>1.9999999999999998</v>
      </c>
      <c r="K26" s="82">
        <f t="shared" si="9"/>
        <v>-1.25</v>
      </c>
      <c r="L26" s="83">
        <f t="shared" si="10"/>
        <v>0.75</v>
      </c>
      <c r="M26" s="85">
        <f t="shared" si="16"/>
        <v>-2</v>
      </c>
      <c r="N26" s="85">
        <f t="shared" si="11"/>
        <v>4</v>
      </c>
    </row>
    <row r="27" spans="2:14">
      <c r="B27" s="81">
        <v>210</v>
      </c>
      <c r="C27" s="82">
        <f t="shared" si="3"/>
        <v>-5.9047619047619051</v>
      </c>
      <c r="D27" s="83">
        <f t="shared" si="13"/>
        <v>2.0952380952380953</v>
      </c>
      <c r="E27" s="84">
        <f t="shared" si="14"/>
        <v>-8</v>
      </c>
      <c r="F27" s="85">
        <f t="shared" si="5"/>
        <v>2.1</v>
      </c>
      <c r="G27" s="86">
        <f t="shared" si="6"/>
        <v>-2.9523809523809526</v>
      </c>
      <c r="H27" s="83">
        <f t="shared" si="7"/>
        <v>1.0476190476190477</v>
      </c>
      <c r="I27" s="87">
        <f t="shared" si="15"/>
        <v>-4</v>
      </c>
      <c r="J27" s="85">
        <f t="shared" si="8"/>
        <v>2.1</v>
      </c>
      <c r="K27" s="82">
        <f t="shared" si="9"/>
        <v>-1.2380952380952381</v>
      </c>
      <c r="L27" s="83">
        <f t="shared" si="10"/>
        <v>0.76190476190476186</v>
      </c>
      <c r="M27" s="85">
        <f t="shared" si="16"/>
        <v>-2</v>
      </c>
      <c r="N27" s="85">
        <f t="shared" si="11"/>
        <v>4.1999999999999993</v>
      </c>
    </row>
    <row r="28" spans="2:14">
      <c r="B28" s="81">
        <v>220</v>
      </c>
      <c r="C28" s="82">
        <f t="shared" si="3"/>
        <v>-5.8181818181818183</v>
      </c>
      <c r="D28" s="83">
        <f t="shared" si="13"/>
        <v>2.1818181818181817</v>
      </c>
      <c r="E28" s="84">
        <f t="shared" si="14"/>
        <v>-8</v>
      </c>
      <c r="F28" s="85">
        <f t="shared" si="5"/>
        <v>2.2000000000000002</v>
      </c>
      <c r="G28" s="86">
        <f t="shared" si="6"/>
        <v>-2.9090909090909092</v>
      </c>
      <c r="H28" s="83">
        <f t="shared" si="7"/>
        <v>1.0909090909090908</v>
      </c>
      <c r="I28" s="87">
        <f t="shared" si="15"/>
        <v>-4</v>
      </c>
      <c r="J28" s="85">
        <f t="shared" si="8"/>
        <v>2.2000000000000002</v>
      </c>
      <c r="K28" s="82">
        <f t="shared" si="9"/>
        <v>-1.2272727272727273</v>
      </c>
      <c r="L28" s="83">
        <f t="shared" si="10"/>
        <v>0.77272727272727271</v>
      </c>
      <c r="M28" s="85">
        <f t="shared" si="16"/>
        <v>-2</v>
      </c>
      <c r="N28" s="85">
        <f t="shared" si="11"/>
        <v>4.4000000000000004</v>
      </c>
    </row>
    <row r="29" spans="2:14">
      <c r="B29" s="81">
        <v>230</v>
      </c>
      <c r="C29" s="82">
        <f t="shared" si="3"/>
        <v>-5.7391304347826084</v>
      </c>
      <c r="D29" s="83">
        <f t="shared" si="13"/>
        <v>2.2608695652173916</v>
      </c>
      <c r="E29" s="84">
        <f t="shared" si="14"/>
        <v>-8</v>
      </c>
      <c r="F29" s="85">
        <f t="shared" si="5"/>
        <v>2.3000000000000007</v>
      </c>
      <c r="G29" s="86">
        <f t="shared" si="6"/>
        <v>-2.8695652173913042</v>
      </c>
      <c r="H29" s="83">
        <f t="shared" si="7"/>
        <v>1.1304347826086958</v>
      </c>
      <c r="I29" s="87">
        <f t="shared" si="15"/>
        <v>-4</v>
      </c>
      <c r="J29" s="85">
        <f t="shared" si="8"/>
        <v>2.3000000000000007</v>
      </c>
      <c r="K29" s="82">
        <f t="shared" si="9"/>
        <v>-1.2173913043478262</v>
      </c>
      <c r="L29" s="83">
        <f t="shared" si="10"/>
        <v>0.78260869565217395</v>
      </c>
      <c r="M29" s="85">
        <f t="shared" si="16"/>
        <v>-2</v>
      </c>
      <c r="N29" s="85">
        <f t="shared" si="11"/>
        <v>4.5999999999999988</v>
      </c>
    </row>
    <row r="30" spans="2:14">
      <c r="B30" s="81">
        <v>240</v>
      </c>
      <c r="C30" s="82">
        <f t="shared" si="3"/>
        <v>-5.666666666666667</v>
      </c>
      <c r="D30" s="83">
        <f t="shared" si="13"/>
        <v>2.333333333333333</v>
      </c>
      <c r="E30" s="84">
        <f t="shared" si="14"/>
        <v>-8</v>
      </c>
      <c r="F30" s="85">
        <f t="shared" si="5"/>
        <v>2.3999999999999995</v>
      </c>
      <c r="G30" s="86">
        <f t="shared" si="6"/>
        <v>-2.8333333333333335</v>
      </c>
      <c r="H30" s="83">
        <f t="shared" si="7"/>
        <v>1.1666666666666665</v>
      </c>
      <c r="I30" s="87">
        <f t="shared" si="15"/>
        <v>-4</v>
      </c>
      <c r="J30" s="85">
        <f t="shared" si="8"/>
        <v>2.3999999999999995</v>
      </c>
      <c r="K30" s="82">
        <f t="shared" si="9"/>
        <v>-1.2083333333333333</v>
      </c>
      <c r="L30" s="83">
        <f t="shared" si="10"/>
        <v>0.79166666666666663</v>
      </c>
      <c r="M30" s="85">
        <f t="shared" si="16"/>
        <v>-2</v>
      </c>
      <c r="N30" s="85">
        <f t="shared" si="11"/>
        <v>4.8</v>
      </c>
    </row>
    <row r="31" spans="2:14">
      <c r="B31" s="81">
        <v>250</v>
      </c>
      <c r="C31" s="82">
        <f t="shared" si="3"/>
        <v>-5.6</v>
      </c>
      <c r="D31" s="83">
        <f t="shared" si="13"/>
        <v>2.4</v>
      </c>
      <c r="E31" s="84">
        <f t="shared" si="14"/>
        <v>-8</v>
      </c>
      <c r="F31" s="85">
        <f t="shared" si="5"/>
        <v>2.5</v>
      </c>
      <c r="G31" s="86">
        <f t="shared" si="6"/>
        <v>-2.8</v>
      </c>
      <c r="H31" s="83">
        <f t="shared" si="7"/>
        <v>1.2</v>
      </c>
      <c r="I31" s="87">
        <f t="shared" si="15"/>
        <v>-4</v>
      </c>
      <c r="J31" s="85">
        <f t="shared" si="8"/>
        <v>2.5</v>
      </c>
      <c r="K31" s="82">
        <f t="shared" si="9"/>
        <v>-1.2</v>
      </c>
      <c r="L31" s="83">
        <f t="shared" si="10"/>
        <v>0.8</v>
      </c>
      <c r="M31" s="85">
        <f t="shared" si="16"/>
        <v>-2</v>
      </c>
      <c r="N31" s="85">
        <f t="shared" si="11"/>
        <v>5.0000000000000018</v>
      </c>
    </row>
    <row r="32" spans="2:14">
      <c r="B32" s="81">
        <v>260</v>
      </c>
      <c r="C32" s="82">
        <f t="shared" si="3"/>
        <v>-5.5384615384615383</v>
      </c>
      <c r="D32" s="83">
        <f t="shared" si="13"/>
        <v>2.4615384615384617</v>
      </c>
      <c r="E32" s="84">
        <f t="shared" si="14"/>
        <v>-8</v>
      </c>
      <c r="F32" s="85">
        <f t="shared" si="5"/>
        <v>2.5999999999999996</v>
      </c>
      <c r="G32" s="86">
        <f t="shared" si="6"/>
        <v>-2.7692307692307692</v>
      </c>
      <c r="H32" s="83">
        <f t="shared" si="7"/>
        <v>1.2307692307692308</v>
      </c>
      <c r="I32" s="87">
        <f t="shared" si="15"/>
        <v>-4</v>
      </c>
      <c r="J32" s="85">
        <f t="shared" si="8"/>
        <v>2.5999999999999996</v>
      </c>
      <c r="K32" s="82">
        <f t="shared" si="9"/>
        <v>-1.1923076923076923</v>
      </c>
      <c r="L32" s="83">
        <f t="shared" si="10"/>
        <v>0.80769230769230771</v>
      </c>
      <c r="M32" s="85">
        <f t="shared" si="16"/>
        <v>-2</v>
      </c>
      <c r="N32" s="85">
        <f t="shared" si="11"/>
        <v>5.2000000000000011</v>
      </c>
    </row>
    <row r="33" spans="2:14">
      <c r="B33" s="81">
        <v>270</v>
      </c>
      <c r="C33" s="82">
        <f t="shared" si="3"/>
        <v>-5.481481481481481</v>
      </c>
      <c r="D33" s="83">
        <f t="shared" ref="D33:D96" si="17">$C$3/(2*$C$5)*(1-$C$2/B33)</f>
        <v>2.5185185185185186</v>
      </c>
      <c r="E33" s="84">
        <f t="shared" ref="E33:E96" si="18">C33-D33</f>
        <v>-8</v>
      </c>
      <c r="F33" s="85">
        <f t="shared" si="5"/>
        <v>2.7000000000000006</v>
      </c>
      <c r="G33" s="86">
        <f t="shared" si="6"/>
        <v>-2.7407407407407405</v>
      </c>
      <c r="H33" s="83">
        <f t="shared" si="7"/>
        <v>1.2592592592592593</v>
      </c>
      <c r="I33" s="87">
        <f t="shared" ref="I33:I96" si="19">G33-H33</f>
        <v>-4</v>
      </c>
      <c r="J33" s="85">
        <f t="shared" si="8"/>
        <v>2.7000000000000006</v>
      </c>
      <c r="K33" s="82">
        <f t="shared" si="9"/>
        <v>-1.1851851851851851</v>
      </c>
      <c r="L33" s="83">
        <f t="shared" si="10"/>
        <v>0.81481481481481488</v>
      </c>
      <c r="M33" s="85">
        <f t="shared" ref="M33:M96" si="20">K33-L33</f>
        <v>-2</v>
      </c>
      <c r="N33" s="85">
        <f t="shared" si="11"/>
        <v>5.4000000000000021</v>
      </c>
    </row>
    <row r="34" spans="2:14">
      <c r="B34" s="81">
        <v>280</v>
      </c>
      <c r="C34" s="82">
        <f t="shared" si="3"/>
        <v>-5.4285714285714288</v>
      </c>
      <c r="D34" s="83">
        <f t="shared" si="17"/>
        <v>2.5714285714285712</v>
      </c>
      <c r="E34" s="84">
        <f t="shared" si="18"/>
        <v>-8</v>
      </c>
      <c r="F34" s="85">
        <f t="shared" si="5"/>
        <v>2.7999999999999994</v>
      </c>
      <c r="G34" s="86">
        <f t="shared" si="6"/>
        <v>-2.7142857142857144</v>
      </c>
      <c r="H34" s="83">
        <f t="shared" si="7"/>
        <v>1.2857142857142856</v>
      </c>
      <c r="I34" s="87">
        <f t="shared" si="19"/>
        <v>-4</v>
      </c>
      <c r="J34" s="85">
        <f t="shared" si="8"/>
        <v>2.7999999999999994</v>
      </c>
      <c r="K34" s="82">
        <f t="shared" si="9"/>
        <v>-1.1785714285714286</v>
      </c>
      <c r="L34" s="83">
        <f t="shared" si="10"/>
        <v>0.8214285714285714</v>
      </c>
      <c r="M34" s="85">
        <f t="shared" si="20"/>
        <v>-2</v>
      </c>
      <c r="N34" s="85">
        <f t="shared" si="11"/>
        <v>5.5999999999999979</v>
      </c>
    </row>
    <row r="35" spans="2:14">
      <c r="B35" s="81">
        <v>290</v>
      </c>
      <c r="C35" s="82">
        <f t="shared" si="3"/>
        <v>-5.3793103448275863</v>
      </c>
      <c r="D35" s="83">
        <f t="shared" si="17"/>
        <v>2.6206896551724137</v>
      </c>
      <c r="E35" s="84">
        <f t="shared" si="18"/>
        <v>-8</v>
      </c>
      <c r="F35" s="85">
        <f t="shared" si="5"/>
        <v>2.9000000000000004</v>
      </c>
      <c r="G35" s="86">
        <f t="shared" si="6"/>
        <v>-2.6896551724137931</v>
      </c>
      <c r="H35" s="83">
        <f t="shared" si="7"/>
        <v>1.3103448275862069</v>
      </c>
      <c r="I35" s="87">
        <f t="shared" si="19"/>
        <v>-4</v>
      </c>
      <c r="J35" s="85">
        <f t="shared" si="8"/>
        <v>2.9000000000000004</v>
      </c>
      <c r="K35" s="82">
        <f t="shared" si="9"/>
        <v>-1.1724137931034484</v>
      </c>
      <c r="L35" s="83">
        <f t="shared" si="10"/>
        <v>0.82758620689655171</v>
      </c>
      <c r="M35" s="85">
        <f t="shared" si="20"/>
        <v>-2</v>
      </c>
      <c r="N35" s="85">
        <f t="shared" si="11"/>
        <v>5.7999999999999989</v>
      </c>
    </row>
    <row r="36" spans="2:14">
      <c r="B36" s="81">
        <v>300</v>
      </c>
      <c r="C36" s="82">
        <f t="shared" si="3"/>
        <v>-5.333333333333333</v>
      </c>
      <c r="D36" s="83">
        <f t="shared" si="17"/>
        <v>2.666666666666667</v>
      </c>
      <c r="E36" s="84">
        <f t="shared" si="18"/>
        <v>-8</v>
      </c>
      <c r="F36" s="85">
        <f t="shared" si="5"/>
        <v>3.0000000000000009</v>
      </c>
      <c r="G36" s="86">
        <f t="shared" si="6"/>
        <v>-2.6666666666666665</v>
      </c>
      <c r="H36" s="83">
        <f t="shared" si="7"/>
        <v>1.3333333333333335</v>
      </c>
      <c r="I36" s="87">
        <f t="shared" si="19"/>
        <v>-4</v>
      </c>
      <c r="J36" s="85">
        <f t="shared" si="8"/>
        <v>3.0000000000000009</v>
      </c>
      <c r="K36" s="82">
        <f t="shared" si="9"/>
        <v>-1.1666666666666667</v>
      </c>
      <c r="L36" s="83">
        <f t="shared" si="10"/>
        <v>0.83333333333333337</v>
      </c>
      <c r="M36" s="85">
        <f t="shared" si="20"/>
        <v>-2</v>
      </c>
      <c r="N36" s="85">
        <f t="shared" si="11"/>
        <v>6.0000000000000009</v>
      </c>
    </row>
    <row r="37" spans="2:14">
      <c r="B37" s="81">
        <v>310</v>
      </c>
      <c r="C37" s="82">
        <f t="shared" si="3"/>
        <v>-5.290322580645161</v>
      </c>
      <c r="D37" s="83">
        <f t="shared" si="17"/>
        <v>2.709677419354839</v>
      </c>
      <c r="E37" s="84">
        <f t="shared" si="18"/>
        <v>-8</v>
      </c>
      <c r="F37" s="85">
        <f t="shared" si="5"/>
        <v>3.100000000000001</v>
      </c>
      <c r="G37" s="86">
        <f t="shared" si="6"/>
        <v>-2.6451612903225805</v>
      </c>
      <c r="H37" s="83">
        <f t="shared" si="7"/>
        <v>1.3548387096774195</v>
      </c>
      <c r="I37" s="87">
        <f t="shared" si="19"/>
        <v>-4</v>
      </c>
      <c r="J37" s="85">
        <f t="shared" si="8"/>
        <v>3.100000000000001</v>
      </c>
      <c r="K37" s="82">
        <f t="shared" si="9"/>
        <v>-1.1612903225806452</v>
      </c>
      <c r="L37" s="83">
        <f t="shared" si="10"/>
        <v>0.83870967741935487</v>
      </c>
      <c r="M37" s="85">
        <f t="shared" si="20"/>
        <v>-2</v>
      </c>
      <c r="N37" s="85">
        <f t="shared" si="11"/>
        <v>6.2</v>
      </c>
    </row>
    <row r="38" spans="2:14">
      <c r="B38" s="81">
        <v>320</v>
      </c>
      <c r="C38" s="82">
        <f t="shared" si="3"/>
        <v>-5.25</v>
      </c>
      <c r="D38" s="83">
        <f t="shared" si="17"/>
        <v>2.75</v>
      </c>
      <c r="E38" s="84">
        <f t="shared" si="18"/>
        <v>-8</v>
      </c>
      <c r="F38" s="85">
        <f t="shared" si="5"/>
        <v>3.2</v>
      </c>
      <c r="G38" s="86">
        <f t="shared" si="6"/>
        <v>-2.625</v>
      </c>
      <c r="H38" s="83">
        <f t="shared" si="7"/>
        <v>1.375</v>
      </c>
      <c r="I38" s="87">
        <f t="shared" si="19"/>
        <v>-4</v>
      </c>
      <c r="J38" s="85">
        <f t="shared" si="8"/>
        <v>3.2</v>
      </c>
      <c r="K38" s="82">
        <f t="shared" si="9"/>
        <v>-1.15625</v>
      </c>
      <c r="L38" s="83">
        <f t="shared" si="10"/>
        <v>0.84375</v>
      </c>
      <c r="M38" s="85">
        <f t="shared" si="20"/>
        <v>-2</v>
      </c>
      <c r="N38" s="85">
        <f t="shared" si="11"/>
        <v>6.4</v>
      </c>
    </row>
    <row r="39" spans="2:14">
      <c r="B39" s="81">
        <v>330</v>
      </c>
      <c r="C39" s="82">
        <f t="shared" si="3"/>
        <v>-5.2121212121212119</v>
      </c>
      <c r="D39" s="83">
        <f t="shared" si="17"/>
        <v>2.7878787878787881</v>
      </c>
      <c r="E39" s="84">
        <f t="shared" si="18"/>
        <v>-8</v>
      </c>
      <c r="F39" s="85">
        <f t="shared" si="5"/>
        <v>3.3000000000000007</v>
      </c>
      <c r="G39" s="86">
        <f t="shared" si="6"/>
        <v>-2.606060606060606</v>
      </c>
      <c r="H39" s="83">
        <f t="shared" si="7"/>
        <v>1.393939393939394</v>
      </c>
      <c r="I39" s="87">
        <f t="shared" si="19"/>
        <v>-4</v>
      </c>
      <c r="J39" s="85">
        <f t="shared" si="8"/>
        <v>3.3000000000000007</v>
      </c>
      <c r="K39" s="82">
        <f t="shared" si="9"/>
        <v>-1.1515151515151516</v>
      </c>
      <c r="L39" s="83">
        <f t="shared" si="10"/>
        <v>0.84848484848484851</v>
      </c>
      <c r="M39" s="85">
        <f t="shared" si="20"/>
        <v>-2</v>
      </c>
      <c r="N39" s="85">
        <f t="shared" si="11"/>
        <v>6.6</v>
      </c>
    </row>
    <row r="40" spans="2:14">
      <c r="B40" s="81">
        <v>340</v>
      </c>
      <c r="C40" s="82">
        <f t="shared" si="3"/>
        <v>-5.1764705882352944</v>
      </c>
      <c r="D40" s="83">
        <f t="shared" si="17"/>
        <v>2.8235294117647056</v>
      </c>
      <c r="E40" s="84">
        <f t="shared" si="18"/>
        <v>-8</v>
      </c>
      <c r="F40" s="85">
        <f t="shared" si="5"/>
        <v>3.3999999999999995</v>
      </c>
      <c r="G40" s="86">
        <f t="shared" si="6"/>
        <v>-2.5882352941176472</v>
      </c>
      <c r="H40" s="83">
        <f t="shared" si="7"/>
        <v>1.4117647058823528</v>
      </c>
      <c r="I40" s="87">
        <f t="shared" si="19"/>
        <v>-4</v>
      </c>
      <c r="J40" s="85">
        <f t="shared" si="8"/>
        <v>3.3999999999999995</v>
      </c>
      <c r="K40" s="82">
        <f t="shared" si="9"/>
        <v>-1.1470588235294117</v>
      </c>
      <c r="L40" s="83">
        <f t="shared" si="10"/>
        <v>0.8529411764705882</v>
      </c>
      <c r="M40" s="85">
        <f t="shared" si="20"/>
        <v>-2</v>
      </c>
      <c r="N40" s="85">
        <f t="shared" si="11"/>
        <v>6.8000000000000007</v>
      </c>
    </row>
    <row r="41" spans="2:14">
      <c r="B41" s="81">
        <v>350</v>
      </c>
      <c r="C41" s="82">
        <f t="shared" si="3"/>
        <v>-5.1428571428571423</v>
      </c>
      <c r="D41" s="83">
        <f t="shared" si="17"/>
        <v>2.8571428571428572</v>
      </c>
      <c r="E41" s="84">
        <f t="shared" si="18"/>
        <v>-8</v>
      </c>
      <c r="F41" s="85">
        <f t="shared" si="5"/>
        <v>3.5000000000000004</v>
      </c>
      <c r="G41" s="86">
        <f t="shared" si="6"/>
        <v>-2.5714285714285712</v>
      </c>
      <c r="H41" s="83">
        <f t="shared" si="7"/>
        <v>1.4285714285714286</v>
      </c>
      <c r="I41" s="87">
        <f t="shared" si="19"/>
        <v>-4</v>
      </c>
      <c r="J41" s="85">
        <f t="shared" si="8"/>
        <v>3.5000000000000004</v>
      </c>
      <c r="K41" s="82">
        <f t="shared" si="9"/>
        <v>-1.1428571428571428</v>
      </c>
      <c r="L41" s="83">
        <f t="shared" si="10"/>
        <v>0.85714285714285721</v>
      </c>
      <c r="M41" s="85">
        <f t="shared" si="20"/>
        <v>-2</v>
      </c>
      <c r="N41" s="85">
        <f t="shared" si="11"/>
        <v>7.0000000000000036</v>
      </c>
    </row>
    <row r="42" spans="2:14">
      <c r="B42" s="81">
        <v>360</v>
      </c>
      <c r="C42" s="82">
        <f t="shared" si="3"/>
        <v>-5.1111111111111107</v>
      </c>
      <c r="D42" s="83">
        <f t="shared" si="17"/>
        <v>2.8888888888888888</v>
      </c>
      <c r="E42" s="84">
        <f t="shared" si="18"/>
        <v>-8</v>
      </c>
      <c r="F42" s="85">
        <f t="shared" si="5"/>
        <v>3.6000000000000005</v>
      </c>
      <c r="G42" s="86">
        <f t="shared" si="6"/>
        <v>-2.5555555555555554</v>
      </c>
      <c r="H42" s="83">
        <f t="shared" si="7"/>
        <v>1.4444444444444444</v>
      </c>
      <c r="I42" s="87">
        <f t="shared" si="19"/>
        <v>-4</v>
      </c>
      <c r="J42" s="85">
        <f t="shared" si="8"/>
        <v>3.6000000000000005</v>
      </c>
      <c r="K42" s="82">
        <f t="shared" si="9"/>
        <v>-1.1388888888888888</v>
      </c>
      <c r="L42" s="83">
        <f t="shared" si="10"/>
        <v>0.86111111111111116</v>
      </c>
      <c r="M42" s="85">
        <f t="shared" si="20"/>
        <v>-2</v>
      </c>
      <c r="N42" s="85">
        <f t="shared" si="11"/>
        <v>7.2000000000000046</v>
      </c>
    </row>
    <row r="43" spans="2:14">
      <c r="B43" s="81">
        <v>370</v>
      </c>
      <c r="C43" s="82">
        <f t="shared" si="3"/>
        <v>-5.0810810810810807</v>
      </c>
      <c r="D43" s="83">
        <f t="shared" si="17"/>
        <v>2.9189189189189189</v>
      </c>
      <c r="E43" s="84">
        <f t="shared" si="18"/>
        <v>-8</v>
      </c>
      <c r="F43" s="85">
        <f t="shared" si="5"/>
        <v>3.7000000000000006</v>
      </c>
      <c r="G43" s="86">
        <f t="shared" si="6"/>
        <v>-2.5405405405405403</v>
      </c>
      <c r="H43" s="83">
        <f t="shared" si="7"/>
        <v>1.4594594594594594</v>
      </c>
      <c r="I43" s="87">
        <f t="shared" si="19"/>
        <v>-4</v>
      </c>
      <c r="J43" s="85">
        <f t="shared" si="8"/>
        <v>3.7000000000000006</v>
      </c>
      <c r="K43" s="82">
        <f t="shared" si="9"/>
        <v>-1.1351351351351351</v>
      </c>
      <c r="L43" s="83">
        <f t="shared" si="10"/>
        <v>0.86486486486486491</v>
      </c>
      <c r="M43" s="85">
        <f t="shared" si="20"/>
        <v>-2</v>
      </c>
      <c r="N43" s="85">
        <f t="shared" si="11"/>
        <v>7.4000000000000021</v>
      </c>
    </row>
    <row r="44" spans="2:14">
      <c r="B44" s="81">
        <v>380</v>
      </c>
      <c r="C44" s="82">
        <f t="shared" si="3"/>
        <v>-5.0526315789473681</v>
      </c>
      <c r="D44" s="83">
        <f t="shared" si="17"/>
        <v>2.9473684210526319</v>
      </c>
      <c r="E44" s="84">
        <f t="shared" si="18"/>
        <v>-8</v>
      </c>
      <c r="F44" s="85">
        <f t="shared" si="5"/>
        <v>3.8000000000000007</v>
      </c>
      <c r="G44" s="86">
        <f t="shared" si="6"/>
        <v>-2.5263157894736841</v>
      </c>
      <c r="H44" s="83">
        <f t="shared" si="7"/>
        <v>1.4736842105263159</v>
      </c>
      <c r="I44" s="87">
        <f t="shared" si="19"/>
        <v>-4</v>
      </c>
      <c r="J44" s="85">
        <f t="shared" si="8"/>
        <v>3.8000000000000007</v>
      </c>
      <c r="K44" s="82">
        <f t="shared" si="9"/>
        <v>-1.131578947368421</v>
      </c>
      <c r="L44" s="83">
        <f t="shared" si="10"/>
        <v>0.86842105263157898</v>
      </c>
      <c r="M44" s="85">
        <f t="shared" si="20"/>
        <v>-2</v>
      </c>
      <c r="N44" s="85">
        <f t="shared" si="11"/>
        <v>7.6000000000000014</v>
      </c>
    </row>
    <row r="45" spans="2:14">
      <c r="B45" s="81">
        <v>390</v>
      </c>
      <c r="C45" s="82">
        <f t="shared" si="3"/>
        <v>-5.0256410256410255</v>
      </c>
      <c r="D45" s="83">
        <f t="shared" si="17"/>
        <v>2.9743589743589745</v>
      </c>
      <c r="E45" s="84">
        <f t="shared" si="18"/>
        <v>-8</v>
      </c>
      <c r="F45" s="85">
        <f t="shared" si="5"/>
        <v>3.9</v>
      </c>
      <c r="G45" s="86">
        <f t="shared" si="6"/>
        <v>-2.5128205128205128</v>
      </c>
      <c r="H45" s="83">
        <f t="shared" si="7"/>
        <v>1.4871794871794872</v>
      </c>
      <c r="I45" s="87">
        <f t="shared" si="19"/>
        <v>-4</v>
      </c>
      <c r="J45" s="85">
        <f t="shared" si="8"/>
        <v>3.9</v>
      </c>
      <c r="K45" s="82">
        <f t="shared" si="9"/>
        <v>-1.1282051282051282</v>
      </c>
      <c r="L45" s="83">
        <f t="shared" si="10"/>
        <v>0.87179487179487181</v>
      </c>
      <c r="M45" s="85">
        <f t="shared" si="20"/>
        <v>-2</v>
      </c>
      <c r="N45" s="85">
        <f t="shared" si="11"/>
        <v>7.7999999999999989</v>
      </c>
    </row>
    <row r="46" spans="2:14">
      <c r="B46" s="81">
        <v>400</v>
      </c>
      <c r="C46" s="82">
        <f t="shared" si="3"/>
        <v>-5</v>
      </c>
      <c r="D46" s="83">
        <f t="shared" si="17"/>
        <v>3</v>
      </c>
      <c r="E46" s="84">
        <f t="shared" si="18"/>
        <v>-8</v>
      </c>
      <c r="F46" s="85">
        <f t="shared" si="5"/>
        <v>4</v>
      </c>
      <c r="G46" s="86">
        <f t="shared" si="6"/>
        <v>-2.5</v>
      </c>
      <c r="H46" s="83">
        <f t="shared" si="7"/>
        <v>1.5</v>
      </c>
      <c r="I46" s="87">
        <f t="shared" si="19"/>
        <v>-4</v>
      </c>
      <c r="J46" s="85">
        <f t="shared" si="8"/>
        <v>4</v>
      </c>
      <c r="K46" s="82">
        <f t="shared" si="9"/>
        <v>-1.125</v>
      </c>
      <c r="L46" s="83">
        <f t="shared" si="10"/>
        <v>0.875</v>
      </c>
      <c r="M46" s="85">
        <f t="shared" si="20"/>
        <v>-2</v>
      </c>
      <c r="N46" s="85">
        <f t="shared" si="11"/>
        <v>8</v>
      </c>
    </row>
    <row r="47" spans="2:14">
      <c r="B47" s="81">
        <v>410</v>
      </c>
      <c r="C47" s="82">
        <f t="shared" si="3"/>
        <v>-4.975609756097561</v>
      </c>
      <c r="D47" s="83">
        <f t="shared" si="17"/>
        <v>3.024390243902439</v>
      </c>
      <c r="E47" s="84">
        <f t="shared" si="18"/>
        <v>-8</v>
      </c>
      <c r="F47" s="85">
        <f t="shared" si="5"/>
        <v>4.1000000000000005</v>
      </c>
      <c r="G47" s="86">
        <f t="shared" si="6"/>
        <v>-2.4878048780487805</v>
      </c>
      <c r="H47" s="83">
        <f t="shared" si="7"/>
        <v>1.5121951219512195</v>
      </c>
      <c r="I47" s="87">
        <f t="shared" si="19"/>
        <v>-4</v>
      </c>
      <c r="J47" s="85">
        <f t="shared" si="8"/>
        <v>4.1000000000000005</v>
      </c>
      <c r="K47" s="82">
        <f t="shared" si="9"/>
        <v>-1.1219512195121952</v>
      </c>
      <c r="L47" s="83">
        <f t="shared" si="10"/>
        <v>0.87804878048780488</v>
      </c>
      <c r="M47" s="85">
        <f t="shared" si="20"/>
        <v>-2</v>
      </c>
      <c r="N47" s="85">
        <f t="shared" si="11"/>
        <v>8.1999999999999975</v>
      </c>
    </row>
    <row r="48" spans="2:14">
      <c r="B48" s="81">
        <v>420</v>
      </c>
      <c r="C48" s="82">
        <f t="shared" si="3"/>
        <v>-4.9523809523809526</v>
      </c>
      <c r="D48" s="83">
        <f t="shared" si="17"/>
        <v>3.0476190476190474</v>
      </c>
      <c r="E48" s="84">
        <f t="shared" si="18"/>
        <v>-8</v>
      </c>
      <c r="F48" s="85">
        <f t="shared" si="5"/>
        <v>4.1999999999999993</v>
      </c>
      <c r="G48" s="86">
        <f t="shared" si="6"/>
        <v>-2.4761904761904763</v>
      </c>
      <c r="H48" s="83">
        <f t="shared" si="7"/>
        <v>1.5238095238095237</v>
      </c>
      <c r="I48" s="87">
        <f t="shared" si="19"/>
        <v>-4</v>
      </c>
      <c r="J48" s="85">
        <f t="shared" si="8"/>
        <v>4.1999999999999993</v>
      </c>
      <c r="K48" s="82">
        <f t="shared" si="9"/>
        <v>-1.1190476190476191</v>
      </c>
      <c r="L48" s="83">
        <f t="shared" si="10"/>
        <v>0.88095238095238093</v>
      </c>
      <c r="M48" s="85">
        <f t="shared" si="20"/>
        <v>-2</v>
      </c>
      <c r="N48" s="85">
        <f t="shared" si="11"/>
        <v>8.3999999999999968</v>
      </c>
    </row>
    <row r="49" spans="2:14">
      <c r="B49" s="81">
        <v>430</v>
      </c>
      <c r="C49" s="82">
        <f t="shared" si="3"/>
        <v>-4.9302325581395348</v>
      </c>
      <c r="D49" s="83">
        <f t="shared" si="17"/>
        <v>3.0697674418604652</v>
      </c>
      <c r="E49" s="84">
        <f t="shared" si="18"/>
        <v>-8</v>
      </c>
      <c r="F49" s="85">
        <f t="shared" si="5"/>
        <v>4.3000000000000016</v>
      </c>
      <c r="G49" s="86">
        <f t="shared" si="6"/>
        <v>-2.4651162790697674</v>
      </c>
      <c r="H49" s="83">
        <f t="shared" si="7"/>
        <v>1.5348837209302326</v>
      </c>
      <c r="I49" s="87">
        <f t="shared" si="19"/>
        <v>-4</v>
      </c>
      <c r="J49" s="85">
        <f t="shared" si="8"/>
        <v>4.3000000000000016</v>
      </c>
      <c r="K49" s="82">
        <f t="shared" si="9"/>
        <v>-1.1162790697674418</v>
      </c>
      <c r="L49" s="83">
        <f t="shared" si="10"/>
        <v>0.88372093023255816</v>
      </c>
      <c r="M49" s="85">
        <f t="shared" si="20"/>
        <v>-2</v>
      </c>
      <c r="N49" s="85">
        <f t="shared" si="11"/>
        <v>8.6000000000000032</v>
      </c>
    </row>
    <row r="50" spans="2:14">
      <c r="B50" s="81">
        <v>440</v>
      </c>
      <c r="C50" s="82">
        <f t="shared" si="3"/>
        <v>-4.9090909090909092</v>
      </c>
      <c r="D50" s="83">
        <f t="shared" si="17"/>
        <v>3.0909090909090908</v>
      </c>
      <c r="E50" s="84">
        <f t="shared" si="18"/>
        <v>-8</v>
      </c>
      <c r="F50" s="85">
        <f t="shared" si="5"/>
        <v>4.4000000000000004</v>
      </c>
      <c r="G50" s="86">
        <f t="shared" si="6"/>
        <v>-2.4545454545454546</v>
      </c>
      <c r="H50" s="83">
        <f t="shared" si="7"/>
        <v>1.5454545454545454</v>
      </c>
      <c r="I50" s="87">
        <f t="shared" si="19"/>
        <v>-4</v>
      </c>
      <c r="J50" s="85">
        <f t="shared" si="8"/>
        <v>4.4000000000000004</v>
      </c>
      <c r="K50" s="82">
        <f t="shared" si="9"/>
        <v>-1.1136363636363635</v>
      </c>
      <c r="L50" s="83">
        <f t="shared" si="10"/>
        <v>0.88636363636363635</v>
      </c>
      <c r="M50" s="85">
        <f t="shared" si="20"/>
        <v>-2</v>
      </c>
      <c r="N50" s="85">
        <f t="shared" si="11"/>
        <v>8.800000000000006</v>
      </c>
    </row>
    <row r="51" spans="2:14">
      <c r="B51" s="81">
        <v>450</v>
      </c>
      <c r="C51" s="82">
        <f t="shared" si="3"/>
        <v>-4.8888888888888893</v>
      </c>
      <c r="D51" s="83">
        <f t="shared" si="17"/>
        <v>3.1111111111111112</v>
      </c>
      <c r="E51" s="84">
        <f t="shared" si="18"/>
        <v>-8</v>
      </c>
      <c r="F51" s="85">
        <f t="shared" si="5"/>
        <v>4.4999999999999991</v>
      </c>
      <c r="G51" s="86">
        <f t="shared" si="6"/>
        <v>-2.4444444444444446</v>
      </c>
      <c r="H51" s="83">
        <f t="shared" si="7"/>
        <v>1.5555555555555556</v>
      </c>
      <c r="I51" s="87">
        <f t="shared" si="19"/>
        <v>-4</v>
      </c>
      <c r="J51" s="85">
        <f t="shared" si="8"/>
        <v>4.4999999999999991</v>
      </c>
      <c r="K51" s="82">
        <f t="shared" si="9"/>
        <v>-1.1111111111111112</v>
      </c>
      <c r="L51" s="83">
        <f t="shared" si="10"/>
        <v>0.88888888888888884</v>
      </c>
      <c r="M51" s="85">
        <f t="shared" si="20"/>
        <v>-2</v>
      </c>
      <c r="N51" s="85">
        <f t="shared" si="11"/>
        <v>8.9999999999999964</v>
      </c>
    </row>
    <row r="52" spans="2:14">
      <c r="B52" s="81">
        <v>460</v>
      </c>
      <c r="C52" s="82">
        <f t="shared" si="3"/>
        <v>-4.8695652173913047</v>
      </c>
      <c r="D52" s="83">
        <f t="shared" si="17"/>
        <v>3.1304347826086958</v>
      </c>
      <c r="E52" s="84">
        <f t="shared" si="18"/>
        <v>-8</v>
      </c>
      <c r="F52" s="85">
        <f t="shared" si="5"/>
        <v>4.5999999999999988</v>
      </c>
      <c r="G52" s="86">
        <f t="shared" si="6"/>
        <v>-2.4347826086956523</v>
      </c>
      <c r="H52" s="83">
        <f t="shared" si="7"/>
        <v>1.5652173913043479</v>
      </c>
      <c r="I52" s="87">
        <f t="shared" si="19"/>
        <v>-4</v>
      </c>
      <c r="J52" s="85">
        <f t="shared" si="8"/>
        <v>4.5999999999999988</v>
      </c>
      <c r="K52" s="82">
        <f t="shared" si="9"/>
        <v>-1.1086956521739131</v>
      </c>
      <c r="L52" s="83">
        <f t="shared" si="10"/>
        <v>0.89130434782608692</v>
      </c>
      <c r="M52" s="85">
        <f t="shared" si="20"/>
        <v>-2</v>
      </c>
      <c r="N52" s="85">
        <f t="shared" si="11"/>
        <v>9.1999999999999957</v>
      </c>
    </row>
    <row r="53" spans="2:14">
      <c r="B53" s="81">
        <v>470</v>
      </c>
      <c r="C53" s="82">
        <f t="shared" si="3"/>
        <v>-4.8510638297872344</v>
      </c>
      <c r="D53" s="83">
        <f t="shared" si="17"/>
        <v>3.1489361702127661</v>
      </c>
      <c r="E53" s="84">
        <f t="shared" si="18"/>
        <v>-8</v>
      </c>
      <c r="F53" s="85">
        <f t="shared" si="5"/>
        <v>4.7</v>
      </c>
      <c r="G53" s="86">
        <f t="shared" si="6"/>
        <v>-2.4255319148936172</v>
      </c>
      <c r="H53" s="83">
        <f t="shared" si="7"/>
        <v>1.574468085106383</v>
      </c>
      <c r="I53" s="87">
        <f t="shared" si="19"/>
        <v>-4</v>
      </c>
      <c r="J53" s="85">
        <f t="shared" si="8"/>
        <v>4.7</v>
      </c>
      <c r="K53" s="82">
        <f t="shared" si="9"/>
        <v>-1.1063829787234043</v>
      </c>
      <c r="L53" s="83">
        <f t="shared" si="10"/>
        <v>0.8936170212765957</v>
      </c>
      <c r="M53" s="85">
        <f t="shared" si="20"/>
        <v>-2</v>
      </c>
      <c r="N53" s="85">
        <f t="shared" si="11"/>
        <v>9.399999999999995</v>
      </c>
    </row>
    <row r="54" spans="2:14">
      <c r="B54" s="81">
        <v>480</v>
      </c>
      <c r="C54" s="82">
        <f t="shared" si="3"/>
        <v>-4.833333333333333</v>
      </c>
      <c r="D54" s="83">
        <f t="shared" si="17"/>
        <v>3.1666666666666665</v>
      </c>
      <c r="E54" s="84">
        <f t="shared" si="18"/>
        <v>-8</v>
      </c>
      <c r="F54" s="85">
        <f t="shared" si="5"/>
        <v>4.8</v>
      </c>
      <c r="G54" s="86">
        <f t="shared" si="6"/>
        <v>-2.4166666666666665</v>
      </c>
      <c r="H54" s="83">
        <f t="shared" si="7"/>
        <v>1.5833333333333333</v>
      </c>
      <c r="I54" s="87">
        <f t="shared" si="19"/>
        <v>-4</v>
      </c>
      <c r="J54" s="85">
        <f t="shared" si="8"/>
        <v>4.8</v>
      </c>
      <c r="K54" s="82">
        <f t="shared" si="9"/>
        <v>-1.1041666666666667</v>
      </c>
      <c r="L54" s="83">
        <f t="shared" si="10"/>
        <v>0.89583333333333337</v>
      </c>
      <c r="M54" s="85">
        <f t="shared" si="20"/>
        <v>-2</v>
      </c>
      <c r="N54" s="85">
        <f t="shared" si="11"/>
        <v>9.5999999999999961</v>
      </c>
    </row>
    <row r="55" spans="2:14">
      <c r="B55" s="81">
        <v>490</v>
      </c>
      <c r="C55" s="82">
        <f t="shared" si="3"/>
        <v>-4.8163265306122449</v>
      </c>
      <c r="D55" s="83">
        <f t="shared" si="17"/>
        <v>3.1836734693877551</v>
      </c>
      <c r="E55" s="84">
        <f t="shared" si="18"/>
        <v>-8</v>
      </c>
      <c r="F55" s="85">
        <f t="shared" si="5"/>
        <v>4.9000000000000004</v>
      </c>
      <c r="G55" s="86">
        <f t="shared" si="6"/>
        <v>-2.4081632653061225</v>
      </c>
      <c r="H55" s="83">
        <f t="shared" si="7"/>
        <v>1.5918367346938775</v>
      </c>
      <c r="I55" s="87">
        <f t="shared" si="19"/>
        <v>-4</v>
      </c>
      <c r="J55" s="85">
        <f t="shared" si="8"/>
        <v>4.9000000000000004</v>
      </c>
      <c r="K55" s="82">
        <f t="shared" si="9"/>
        <v>-1.1020408163265305</v>
      </c>
      <c r="L55" s="83">
        <f t="shared" si="10"/>
        <v>0.89795918367346939</v>
      </c>
      <c r="M55" s="85">
        <f t="shared" si="20"/>
        <v>-2</v>
      </c>
      <c r="N55" s="85">
        <f t="shared" si="11"/>
        <v>9.8000000000000043</v>
      </c>
    </row>
    <row r="56" spans="2:14">
      <c r="B56" s="81">
        <v>500</v>
      </c>
      <c r="C56" s="82">
        <f t="shared" si="3"/>
        <v>-4.8</v>
      </c>
      <c r="D56" s="83">
        <f t="shared" si="17"/>
        <v>3.2</v>
      </c>
      <c r="E56" s="84">
        <f t="shared" si="18"/>
        <v>-8</v>
      </c>
      <c r="F56" s="85">
        <f t="shared" si="5"/>
        <v>5.0000000000000018</v>
      </c>
      <c r="G56" s="86">
        <f t="shared" si="6"/>
        <v>-2.4</v>
      </c>
      <c r="H56" s="83">
        <f t="shared" si="7"/>
        <v>1.6</v>
      </c>
      <c r="I56" s="87">
        <f t="shared" si="19"/>
        <v>-4</v>
      </c>
      <c r="J56" s="85">
        <f t="shared" si="8"/>
        <v>5.0000000000000018</v>
      </c>
      <c r="K56" s="82">
        <f t="shared" si="9"/>
        <v>-1.1000000000000001</v>
      </c>
      <c r="L56" s="83">
        <f t="shared" si="10"/>
        <v>0.9</v>
      </c>
      <c r="M56" s="85">
        <f t="shared" si="20"/>
        <v>-2</v>
      </c>
      <c r="N56" s="85">
        <f t="shared" si="11"/>
        <v>9.9999999999999964</v>
      </c>
    </row>
    <row r="57" spans="2:14">
      <c r="B57" s="62">
        <v>510</v>
      </c>
      <c r="C57" s="38">
        <f t="shared" si="3"/>
        <v>-4.784313725490196</v>
      </c>
      <c r="D57" s="9">
        <f t="shared" si="17"/>
        <v>3.215686274509804</v>
      </c>
      <c r="E57" s="51">
        <f t="shared" si="18"/>
        <v>-8</v>
      </c>
      <c r="F57" s="54">
        <f t="shared" si="5"/>
        <v>5.1000000000000014</v>
      </c>
      <c r="G57" s="39">
        <f t="shared" si="6"/>
        <v>-2.392156862745098</v>
      </c>
      <c r="H57" s="9">
        <f t="shared" si="7"/>
        <v>1.607843137254902</v>
      </c>
      <c r="I57" s="65">
        <f t="shared" si="19"/>
        <v>-4</v>
      </c>
      <c r="J57" s="54">
        <f t="shared" si="8"/>
        <v>5.1000000000000014</v>
      </c>
      <c r="K57" s="38">
        <f t="shared" si="9"/>
        <v>-1.0980392156862746</v>
      </c>
      <c r="L57" s="9">
        <f t="shared" si="10"/>
        <v>0.90196078431372551</v>
      </c>
      <c r="M57" s="54">
        <f t="shared" si="20"/>
        <v>-2</v>
      </c>
      <c r="N57" s="54">
        <f t="shared" si="11"/>
        <v>10.199999999999998</v>
      </c>
    </row>
    <row r="58" spans="2:14">
      <c r="B58" s="62">
        <v>520</v>
      </c>
      <c r="C58" s="38">
        <f t="shared" si="3"/>
        <v>-4.7692307692307692</v>
      </c>
      <c r="D58" s="9">
        <f t="shared" si="17"/>
        <v>3.2307692307692308</v>
      </c>
      <c r="E58" s="51">
        <f t="shared" si="18"/>
        <v>-8</v>
      </c>
      <c r="F58" s="54">
        <f t="shared" si="5"/>
        <v>5.2000000000000011</v>
      </c>
      <c r="G58" s="39">
        <f t="shared" si="6"/>
        <v>-2.3846153846153846</v>
      </c>
      <c r="H58" s="9">
        <f t="shared" si="7"/>
        <v>1.6153846153846154</v>
      </c>
      <c r="I58" s="65">
        <f t="shared" si="19"/>
        <v>-4</v>
      </c>
      <c r="J58" s="54">
        <f t="shared" si="8"/>
        <v>5.2000000000000011</v>
      </c>
      <c r="K58" s="38">
        <f t="shared" si="9"/>
        <v>-1.0961538461538463</v>
      </c>
      <c r="L58" s="9">
        <f t="shared" si="10"/>
        <v>0.90384615384615385</v>
      </c>
      <c r="M58" s="54">
        <f t="shared" si="20"/>
        <v>-2</v>
      </c>
      <c r="N58" s="54">
        <f t="shared" si="11"/>
        <v>10.399999999999993</v>
      </c>
    </row>
    <row r="59" spans="2:14">
      <c r="B59" s="62">
        <v>530</v>
      </c>
      <c r="C59" s="38">
        <f t="shared" si="3"/>
        <v>-4.7547169811320753</v>
      </c>
      <c r="D59" s="9">
        <f t="shared" si="17"/>
        <v>3.2452830188679247</v>
      </c>
      <c r="E59" s="51">
        <f t="shared" si="18"/>
        <v>-8</v>
      </c>
      <c r="F59" s="54">
        <f t="shared" si="5"/>
        <v>5.3000000000000007</v>
      </c>
      <c r="G59" s="39">
        <f t="shared" si="6"/>
        <v>-2.3773584905660377</v>
      </c>
      <c r="H59" s="9">
        <f t="shared" si="7"/>
        <v>1.6226415094339623</v>
      </c>
      <c r="I59" s="65">
        <f t="shared" si="19"/>
        <v>-4</v>
      </c>
      <c r="J59" s="54">
        <f t="shared" si="8"/>
        <v>5.3000000000000007</v>
      </c>
      <c r="K59" s="38">
        <f t="shared" si="9"/>
        <v>-1.0943396226415094</v>
      </c>
      <c r="L59" s="9">
        <f t="shared" si="10"/>
        <v>0.90566037735849059</v>
      </c>
      <c r="M59" s="54">
        <f t="shared" si="20"/>
        <v>-2</v>
      </c>
      <c r="N59" s="54">
        <f t="shared" si="11"/>
        <v>10.599999999999998</v>
      </c>
    </row>
    <row r="60" spans="2:14">
      <c r="B60" s="62">
        <v>540</v>
      </c>
      <c r="C60" s="38">
        <f t="shared" si="3"/>
        <v>-4.7407407407407405</v>
      </c>
      <c r="D60" s="9">
        <f t="shared" si="17"/>
        <v>3.2592592592592595</v>
      </c>
      <c r="E60" s="51">
        <f t="shared" si="18"/>
        <v>-8</v>
      </c>
      <c r="F60" s="54">
        <f t="shared" si="5"/>
        <v>5.4000000000000021</v>
      </c>
      <c r="G60" s="39">
        <f t="shared" si="6"/>
        <v>-2.3703703703703702</v>
      </c>
      <c r="H60" s="9">
        <f t="shared" si="7"/>
        <v>1.6296296296296298</v>
      </c>
      <c r="I60" s="65">
        <f t="shared" si="19"/>
        <v>-4</v>
      </c>
      <c r="J60" s="54">
        <f t="shared" si="8"/>
        <v>5.4000000000000021</v>
      </c>
      <c r="K60" s="38">
        <f t="shared" si="9"/>
        <v>-1.0925925925925926</v>
      </c>
      <c r="L60" s="9">
        <f t="shared" si="10"/>
        <v>0.90740740740740744</v>
      </c>
      <c r="M60" s="54">
        <f t="shared" si="20"/>
        <v>-2</v>
      </c>
      <c r="N60" s="54">
        <f t="shared" si="11"/>
        <v>10.8</v>
      </c>
    </row>
    <row r="61" spans="2:14">
      <c r="B61" s="62">
        <v>550</v>
      </c>
      <c r="C61" s="38">
        <f t="shared" si="3"/>
        <v>-4.7272727272727275</v>
      </c>
      <c r="D61" s="9">
        <f t="shared" si="17"/>
        <v>3.2727272727272725</v>
      </c>
      <c r="E61" s="51">
        <f t="shared" si="18"/>
        <v>-8</v>
      </c>
      <c r="F61" s="54">
        <f t="shared" si="5"/>
        <v>5.4999999999999973</v>
      </c>
      <c r="G61" s="39">
        <f t="shared" si="6"/>
        <v>-2.3636363636363638</v>
      </c>
      <c r="H61" s="9">
        <f t="shared" si="7"/>
        <v>1.6363636363636362</v>
      </c>
      <c r="I61" s="65">
        <f t="shared" si="19"/>
        <v>-4</v>
      </c>
      <c r="J61" s="54">
        <f t="shared" si="8"/>
        <v>5.4999999999999973</v>
      </c>
      <c r="K61" s="38">
        <f t="shared" si="9"/>
        <v>-1.0909090909090908</v>
      </c>
      <c r="L61" s="9">
        <f t="shared" si="10"/>
        <v>0.90909090909090906</v>
      </c>
      <c r="M61" s="54">
        <f t="shared" si="20"/>
        <v>-2</v>
      </c>
      <c r="N61" s="54">
        <f t="shared" si="11"/>
        <v>11.000000000000004</v>
      </c>
    </row>
    <row r="62" spans="2:14">
      <c r="B62" s="62">
        <v>560</v>
      </c>
      <c r="C62" s="38">
        <f t="shared" si="3"/>
        <v>-4.7142857142857144</v>
      </c>
      <c r="D62" s="9">
        <f t="shared" si="17"/>
        <v>3.2857142857142856</v>
      </c>
      <c r="E62" s="51">
        <f t="shared" si="18"/>
        <v>-8</v>
      </c>
      <c r="F62" s="54">
        <f t="shared" si="5"/>
        <v>5.5999999999999979</v>
      </c>
      <c r="G62" s="39">
        <f t="shared" si="6"/>
        <v>-2.3571428571428572</v>
      </c>
      <c r="H62" s="9">
        <f t="shared" si="7"/>
        <v>1.6428571428571428</v>
      </c>
      <c r="I62" s="65">
        <f t="shared" si="19"/>
        <v>-4</v>
      </c>
      <c r="J62" s="54">
        <f t="shared" si="8"/>
        <v>5.5999999999999979</v>
      </c>
      <c r="K62" s="38">
        <f t="shared" si="9"/>
        <v>-1.0892857142857142</v>
      </c>
      <c r="L62" s="9">
        <f t="shared" si="10"/>
        <v>0.9107142857142857</v>
      </c>
      <c r="M62" s="54">
        <f t="shared" si="20"/>
        <v>-2</v>
      </c>
      <c r="N62" s="54">
        <f t="shared" si="11"/>
        <v>11.200000000000003</v>
      </c>
    </row>
    <row r="63" spans="2:14">
      <c r="B63" s="62">
        <v>570</v>
      </c>
      <c r="C63" s="38">
        <f t="shared" si="3"/>
        <v>-4.7017543859649127</v>
      </c>
      <c r="D63" s="9">
        <f t="shared" si="17"/>
        <v>3.2982456140350878</v>
      </c>
      <c r="E63" s="51">
        <f t="shared" si="18"/>
        <v>-8</v>
      </c>
      <c r="F63" s="54">
        <f t="shared" si="5"/>
        <v>5.6999999999999984</v>
      </c>
      <c r="G63" s="39">
        <f t="shared" si="6"/>
        <v>-2.3508771929824563</v>
      </c>
      <c r="H63" s="9">
        <f t="shared" si="7"/>
        <v>1.6491228070175439</v>
      </c>
      <c r="I63" s="65">
        <f t="shared" si="19"/>
        <v>-4</v>
      </c>
      <c r="J63" s="54">
        <f t="shared" si="8"/>
        <v>5.6999999999999984</v>
      </c>
      <c r="K63" s="38">
        <f t="shared" si="9"/>
        <v>-1.0877192982456141</v>
      </c>
      <c r="L63" s="9">
        <f t="shared" si="10"/>
        <v>0.91228070175438591</v>
      </c>
      <c r="M63" s="54">
        <f t="shared" si="20"/>
        <v>-2</v>
      </c>
      <c r="N63" s="54">
        <f t="shared" si="11"/>
        <v>11.399999999999993</v>
      </c>
    </row>
    <row r="64" spans="2:14">
      <c r="B64" s="62">
        <v>580</v>
      </c>
      <c r="C64" s="38">
        <f t="shared" si="3"/>
        <v>-4.6896551724137936</v>
      </c>
      <c r="D64" s="9">
        <f t="shared" si="17"/>
        <v>3.3103448275862069</v>
      </c>
      <c r="E64" s="51">
        <f t="shared" si="18"/>
        <v>-8</v>
      </c>
      <c r="F64" s="54">
        <f t="shared" si="5"/>
        <v>5.7999999999999989</v>
      </c>
      <c r="G64" s="39">
        <f t="shared" si="6"/>
        <v>-2.3448275862068968</v>
      </c>
      <c r="H64" s="9">
        <f t="shared" si="7"/>
        <v>1.6551724137931034</v>
      </c>
      <c r="I64" s="65">
        <f t="shared" si="19"/>
        <v>-4</v>
      </c>
      <c r="J64" s="54">
        <f t="shared" si="8"/>
        <v>5.7999999999999989</v>
      </c>
      <c r="K64" s="38">
        <f t="shared" si="9"/>
        <v>-1.0862068965517242</v>
      </c>
      <c r="L64" s="9">
        <f t="shared" si="10"/>
        <v>0.9137931034482758</v>
      </c>
      <c r="M64" s="54">
        <f t="shared" si="20"/>
        <v>-2</v>
      </c>
      <c r="N64" s="54">
        <f t="shared" si="11"/>
        <v>11.599999999999993</v>
      </c>
    </row>
    <row r="65" spans="2:14">
      <c r="B65" s="62">
        <v>590</v>
      </c>
      <c r="C65" s="38">
        <f t="shared" si="3"/>
        <v>-4.6779661016949152</v>
      </c>
      <c r="D65" s="9">
        <f t="shared" si="17"/>
        <v>3.3220338983050848</v>
      </c>
      <c r="E65" s="51">
        <f t="shared" si="18"/>
        <v>-8</v>
      </c>
      <c r="F65" s="54">
        <f t="shared" si="5"/>
        <v>5.9000000000000012</v>
      </c>
      <c r="G65" s="39">
        <f t="shared" si="6"/>
        <v>-2.3389830508474576</v>
      </c>
      <c r="H65" s="9">
        <f t="shared" si="7"/>
        <v>1.6610169491525424</v>
      </c>
      <c r="I65" s="65">
        <f t="shared" si="19"/>
        <v>-4</v>
      </c>
      <c r="J65" s="54">
        <f t="shared" si="8"/>
        <v>5.9000000000000012</v>
      </c>
      <c r="K65" s="38">
        <f t="shared" si="9"/>
        <v>-1.0847457627118644</v>
      </c>
      <c r="L65" s="9">
        <f t="shared" si="10"/>
        <v>0.9152542372881356</v>
      </c>
      <c r="M65" s="54">
        <f t="shared" si="20"/>
        <v>-2</v>
      </c>
      <c r="N65" s="54">
        <f t="shared" si="11"/>
        <v>11.8</v>
      </c>
    </row>
    <row r="66" spans="2:14">
      <c r="B66" s="62">
        <v>600</v>
      </c>
      <c r="C66" s="38">
        <f t="shared" si="3"/>
        <v>-4.666666666666667</v>
      </c>
      <c r="D66" s="9">
        <f t="shared" si="17"/>
        <v>3.3333333333333335</v>
      </c>
      <c r="E66" s="51">
        <f t="shared" si="18"/>
        <v>-8</v>
      </c>
      <c r="F66" s="54">
        <f t="shared" si="5"/>
        <v>6.0000000000000009</v>
      </c>
      <c r="G66" s="39">
        <f t="shared" si="6"/>
        <v>-2.3333333333333335</v>
      </c>
      <c r="H66" s="9">
        <f t="shared" si="7"/>
        <v>1.6666666666666667</v>
      </c>
      <c r="I66" s="65">
        <f t="shared" si="19"/>
        <v>-4</v>
      </c>
      <c r="J66" s="54">
        <f t="shared" si="8"/>
        <v>6.0000000000000009</v>
      </c>
      <c r="K66" s="38">
        <f t="shared" si="9"/>
        <v>-1.0833333333333333</v>
      </c>
      <c r="L66" s="9">
        <f t="shared" si="10"/>
        <v>0.91666666666666663</v>
      </c>
      <c r="M66" s="54">
        <f t="shared" si="20"/>
        <v>-2</v>
      </c>
      <c r="N66" s="54">
        <f t="shared" si="11"/>
        <v>12</v>
      </c>
    </row>
    <row r="67" spans="2:14">
      <c r="B67" s="62">
        <v>610</v>
      </c>
      <c r="C67" s="38">
        <f t="shared" si="3"/>
        <v>-4.6557377049180326</v>
      </c>
      <c r="D67" s="9">
        <f t="shared" si="17"/>
        <v>3.3442622950819674</v>
      </c>
      <c r="E67" s="51">
        <f t="shared" si="18"/>
        <v>-8</v>
      </c>
      <c r="F67" s="54">
        <f t="shared" si="5"/>
        <v>6.1000000000000005</v>
      </c>
      <c r="G67" s="39">
        <f t="shared" si="6"/>
        <v>-2.3278688524590163</v>
      </c>
      <c r="H67" s="9">
        <f t="shared" si="7"/>
        <v>1.6721311475409837</v>
      </c>
      <c r="I67" s="65">
        <f t="shared" si="19"/>
        <v>-4</v>
      </c>
      <c r="J67" s="54">
        <f t="shared" si="8"/>
        <v>6.1000000000000005</v>
      </c>
      <c r="K67" s="38">
        <f t="shared" si="9"/>
        <v>-1.0819672131147542</v>
      </c>
      <c r="L67" s="9">
        <f t="shared" si="10"/>
        <v>0.91803278688524592</v>
      </c>
      <c r="M67" s="54">
        <f t="shared" si="20"/>
        <v>-2</v>
      </c>
      <c r="N67" s="54">
        <f t="shared" si="11"/>
        <v>12.199999999999992</v>
      </c>
    </row>
    <row r="68" spans="2:14">
      <c r="B68" s="62">
        <v>620</v>
      </c>
      <c r="C68" s="38">
        <f t="shared" si="3"/>
        <v>-4.645161290322581</v>
      </c>
      <c r="D68" s="9">
        <f t="shared" si="17"/>
        <v>3.3548387096774195</v>
      </c>
      <c r="E68" s="51">
        <f t="shared" si="18"/>
        <v>-8</v>
      </c>
      <c r="F68" s="54">
        <f t="shared" si="5"/>
        <v>6.2</v>
      </c>
      <c r="G68" s="39">
        <f t="shared" si="6"/>
        <v>-2.3225806451612905</v>
      </c>
      <c r="H68" s="9">
        <f t="shared" si="7"/>
        <v>1.6774193548387097</v>
      </c>
      <c r="I68" s="65">
        <f t="shared" si="19"/>
        <v>-4</v>
      </c>
      <c r="J68" s="54">
        <f t="shared" si="8"/>
        <v>6.2</v>
      </c>
      <c r="K68" s="38">
        <f t="shared" si="9"/>
        <v>-1.0806451612903225</v>
      </c>
      <c r="L68" s="9">
        <f t="shared" si="10"/>
        <v>0.91935483870967738</v>
      </c>
      <c r="M68" s="54">
        <f t="shared" si="20"/>
        <v>-2</v>
      </c>
      <c r="N68" s="54">
        <f t="shared" si="11"/>
        <v>12.4</v>
      </c>
    </row>
    <row r="69" spans="2:14">
      <c r="B69" s="62">
        <v>630</v>
      </c>
      <c r="C69" s="38">
        <f t="shared" si="3"/>
        <v>-4.6349206349206344</v>
      </c>
      <c r="D69" s="9">
        <f t="shared" si="17"/>
        <v>3.3650793650793651</v>
      </c>
      <c r="E69" s="51">
        <f t="shared" si="18"/>
        <v>-8</v>
      </c>
      <c r="F69" s="54">
        <f t="shared" si="5"/>
        <v>6.3000000000000034</v>
      </c>
      <c r="G69" s="39">
        <f t="shared" si="6"/>
        <v>-2.3174603174603172</v>
      </c>
      <c r="H69" s="9">
        <f t="shared" si="7"/>
        <v>1.6825396825396826</v>
      </c>
      <c r="I69" s="65">
        <f t="shared" si="19"/>
        <v>-4</v>
      </c>
      <c r="J69" s="54">
        <f t="shared" si="8"/>
        <v>6.3000000000000034</v>
      </c>
      <c r="K69" s="38">
        <f t="shared" si="9"/>
        <v>-1.0793650793650793</v>
      </c>
      <c r="L69" s="9">
        <f t="shared" si="10"/>
        <v>0.92063492063492069</v>
      </c>
      <c r="M69" s="54">
        <f t="shared" si="20"/>
        <v>-2</v>
      </c>
      <c r="N69" s="54">
        <f t="shared" si="11"/>
        <v>12.600000000000007</v>
      </c>
    </row>
    <row r="70" spans="2:14">
      <c r="B70" s="62">
        <v>640</v>
      </c>
      <c r="C70" s="38">
        <f t="shared" si="3"/>
        <v>-4.625</v>
      </c>
      <c r="D70" s="9">
        <f t="shared" si="17"/>
        <v>3.375</v>
      </c>
      <c r="E70" s="51">
        <f t="shared" si="18"/>
        <v>-8</v>
      </c>
      <c r="F70" s="54">
        <f t="shared" si="5"/>
        <v>6.4</v>
      </c>
      <c r="G70" s="39">
        <f t="shared" si="6"/>
        <v>-2.3125</v>
      </c>
      <c r="H70" s="9">
        <f t="shared" si="7"/>
        <v>1.6875</v>
      </c>
      <c r="I70" s="65">
        <f t="shared" si="19"/>
        <v>-4</v>
      </c>
      <c r="J70" s="54">
        <f t="shared" si="8"/>
        <v>6.4</v>
      </c>
      <c r="K70" s="38">
        <f t="shared" si="9"/>
        <v>-1.078125</v>
      </c>
      <c r="L70" s="9">
        <f t="shared" si="10"/>
        <v>0.921875</v>
      </c>
      <c r="M70" s="54">
        <f t="shared" si="20"/>
        <v>-2</v>
      </c>
      <c r="N70" s="54">
        <f t="shared" si="11"/>
        <v>12.800000000000002</v>
      </c>
    </row>
    <row r="71" spans="2:14">
      <c r="B71" s="62">
        <v>650</v>
      </c>
      <c r="C71" s="38">
        <f t="shared" si="3"/>
        <v>-4.615384615384615</v>
      </c>
      <c r="D71" s="9">
        <f t="shared" si="17"/>
        <v>3.3846153846153846</v>
      </c>
      <c r="E71" s="51">
        <f t="shared" si="18"/>
        <v>-8</v>
      </c>
      <c r="F71" s="54">
        <f t="shared" si="5"/>
        <v>6.5000000000000018</v>
      </c>
      <c r="G71" s="39">
        <f t="shared" si="6"/>
        <v>-2.3076923076923075</v>
      </c>
      <c r="H71" s="9">
        <f t="shared" si="7"/>
        <v>1.6923076923076923</v>
      </c>
      <c r="I71" s="65">
        <f t="shared" si="19"/>
        <v>-4</v>
      </c>
      <c r="J71" s="54">
        <f t="shared" si="8"/>
        <v>6.5000000000000018</v>
      </c>
      <c r="K71" s="38">
        <f t="shared" si="9"/>
        <v>-1.0769230769230769</v>
      </c>
      <c r="L71" s="9">
        <f t="shared" si="10"/>
        <v>0.92307692307692313</v>
      </c>
      <c r="M71" s="54">
        <f t="shared" si="20"/>
        <v>-2</v>
      </c>
      <c r="N71" s="54">
        <f t="shared" si="11"/>
        <v>13.000000000000007</v>
      </c>
    </row>
    <row r="72" spans="2:14">
      <c r="B72" s="62">
        <v>660</v>
      </c>
      <c r="C72" s="38">
        <f t="shared" ref="C72:C106" si="21">-$C$3/(2*$C$5)*(1+$C$2/B72)</f>
        <v>-4.6060606060606064</v>
      </c>
      <c r="D72" s="9">
        <f t="shared" si="17"/>
        <v>3.393939393939394</v>
      </c>
      <c r="E72" s="51">
        <f t="shared" si="18"/>
        <v>-8</v>
      </c>
      <c r="F72" s="54">
        <f t="shared" ref="F72:F106" si="22">(1+ABS(D72/C72))/(1-ABS(D72/C72))</f>
        <v>6.6</v>
      </c>
      <c r="G72" s="39">
        <f t="shared" ref="G72:G106" si="23">-$G$3/(2*$G$5)*(1+$G$2/$B72)</f>
        <v>-2.3030303030303032</v>
      </c>
      <c r="H72" s="9">
        <f t="shared" ref="H72:H106" si="24">$G$3/(2*$G$5)*(1-$G$2/$B72)</f>
        <v>1.696969696969697</v>
      </c>
      <c r="I72" s="65">
        <f t="shared" si="19"/>
        <v>-4</v>
      </c>
      <c r="J72" s="54">
        <f t="shared" ref="J72:J106" si="25">(1+ABS(H72/G72))/(1-ABS(H72/G72))</f>
        <v>6.6</v>
      </c>
      <c r="K72" s="38">
        <f t="shared" ref="K72:K106" si="26">-$K$3/(2*$K$5)*(1+$K$2/$B72)</f>
        <v>-1.0757575757575757</v>
      </c>
      <c r="L72" s="9">
        <f t="shared" ref="L72:L106" si="27">$K$3/(2*$K$5)*(1-$K$2/$B72)</f>
        <v>0.9242424242424242</v>
      </c>
      <c r="M72" s="54">
        <f t="shared" si="20"/>
        <v>-2</v>
      </c>
      <c r="N72" s="54">
        <f t="shared" ref="N72:N106" si="28">(1+ABS(L72/K72))/(1-ABS(L72/K72))</f>
        <v>13.199999999999996</v>
      </c>
    </row>
    <row r="73" spans="2:14">
      <c r="B73" s="62">
        <v>670</v>
      </c>
      <c r="C73" s="38">
        <f t="shared" si="21"/>
        <v>-4.5970149253731343</v>
      </c>
      <c r="D73" s="9">
        <f t="shared" si="17"/>
        <v>3.4029850746268657</v>
      </c>
      <c r="E73" s="51">
        <f t="shared" si="18"/>
        <v>-8</v>
      </c>
      <c r="F73" s="54">
        <f t="shared" si="22"/>
        <v>6.7</v>
      </c>
      <c r="G73" s="39">
        <f t="shared" si="23"/>
        <v>-2.2985074626865671</v>
      </c>
      <c r="H73" s="9">
        <f t="shared" si="24"/>
        <v>1.7014925373134329</v>
      </c>
      <c r="I73" s="65">
        <f t="shared" si="19"/>
        <v>-4</v>
      </c>
      <c r="J73" s="54">
        <f t="shared" si="25"/>
        <v>6.7</v>
      </c>
      <c r="K73" s="38">
        <f t="shared" si="26"/>
        <v>-1.0746268656716418</v>
      </c>
      <c r="L73" s="9">
        <f t="shared" si="27"/>
        <v>0.92537313432835822</v>
      </c>
      <c r="M73" s="54">
        <f t="shared" si="20"/>
        <v>-2</v>
      </c>
      <c r="N73" s="54">
        <f t="shared" si="28"/>
        <v>13.400000000000006</v>
      </c>
    </row>
    <row r="74" spans="2:14">
      <c r="B74" s="62">
        <v>680</v>
      </c>
      <c r="C74" s="38">
        <f t="shared" si="21"/>
        <v>-4.5882352941176467</v>
      </c>
      <c r="D74" s="9">
        <f t="shared" si="17"/>
        <v>3.4117647058823528</v>
      </c>
      <c r="E74" s="51">
        <f t="shared" si="18"/>
        <v>-8</v>
      </c>
      <c r="F74" s="54">
        <f t="shared" si="22"/>
        <v>6.8000000000000007</v>
      </c>
      <c r="G74" s="39">
        <f t="shared" si="23"/>
        <v>-2.2941176470588234</v>
      </c>
      <c r="H74" s="9">
        <f t="shared" si="24"/>
        <v>1.7058823529411764</v>
      </c>
      <c r="I74" s="65">
        <f t="shared" si="19"/>
        <v>-4</v>
      </c>
      <c r="J74" s="54">
        <f t="shared" si="25"/>
        <v>6.8000000000000007</v>
      </c>
      <c r="K74" s="38">
        <f t="shared" si="26"/>
        <v>-1.0735294117647058</v>
      </c>
      <c r="L74" s="9">
        <f t="shared" si="27"/>
        <v>0.92647058823529416</v>
      </c>
      <c r="M74" s="54">
        <f t="shared" si="20"/>
        <v>-2</v>
      </c>
      <c r="N74" s="54">
        <f t="shared" si="28"/>
        <v>13.600000000000012</v>
      </c>
    </row>
    <row r="75" spans="2:14">
      <c r="B75" s="62">
        <v>690</v>
      </c>
      <c r="C75" s="38">
        <f t="shared" si="21"/>
        <v>-4.5797101449275361</v>
      </c>
      <c r="D75" s="9">
        <f t="shared" si="17"/>
        <v>3.4202898550724639</v>
      </c>
      <c r="E75" s="51">
        <f t="shared" si="18"/>
        <v>-8</v>
      </c>
      <c r="F75" s="54">
        <f t="shared" si="22"/>
        <v>6.8999999999999995</v>
      </c>
      <c r="G75" s="39">
        <f t="shared" si="23"/>
        <v>-2.2898550724637681</v>
      </c>
      <c r="H75" s="9">
        <f t="shared" si="24"/>
        <v>1.7101449275362319</v>
      </c>
      <c r="I75" s="65">
        <f t="shared" si="19"/>
        <v>-4</v>
      </c>
      <c r="J75" s="54">
        <f t="shared" si="25"/>
        <v>6.8999999999999995</v>
      </c>
      <c r="K75" s="38">
        <f t="shared" si="26"/>
        <v>-1.0724637681159421</v>
      </c>
      <c r="L75" s="9">
        <f t="shared" si="27"/>
        <v>0.92753623188405798</v>
      </c>
      <c r="M75" s="54">
        <f t="shared" si="20"/>
        <v>-2</v>
      </c>
      <c r="N75" s="54">
        <f t="shared" si="28"/>
        <v>13.799999999999994</v>
      </c>
    </row>
    <row r="76" spans="2:14">
      <c r="B76" s="62">
        <v>700</v>
      </c>
      <c r="C76" s="38">
        <f t="shared" si="21"/>
        <v>-4.5714285714285712</v>
      </c>
      <c r="D76" s="9">
        <f t="shared" si="17"/>
        <v>3.4285714285714288</v>
      </c>
      <c r="E76" s="51">
        <f t="shared" si="18"/>
        <v>-8</v>
      </c>
      <c r="F76" s="54">
        <f t="shared" si="22"/>
        <v>7.0000000000000036</v>
      </c>
      <c r="G76" s="39">
        <f t="shared" si="23"/>
        <v>-2.2857142857142856</v>
      </c>
      <c r="H76" s="9">
        <f t="shared" si="24"/>
        <v>1.7142857142857144</v>
      </c>
      <c r="I76" s="65">
        <f t="shared" si="19"/>
        <v>-4</v>
      </c>
      <c r="J76" s="54">
        <f t="shared" si="25"/>
        <v>7.0000000000000036</v>
      </c>
      <c r="K76" s="38">
        <f t="shared" si="26"/>
        <v>-1.0714285714285714</v>
      </c>
      <c r="L76" s="9">
        <f t="shared" si="27"/>
        <v>0.9285714285714286</v>
      </c>
      <c r="M76" s="54">
        <f t="shared" si="20"/>
        <v>-2</v>
      </c>
      <c r="N76" s="54">
        <f t="shared" si="28"/>
        <v>14.000000000000004</v>
      </c>
    </row>
    <row r="77" spans="2:14">
      <c r="B77" s="62">
        <v>710</v>
      </c>
      <c r="C77" s="38">
        <f t="shared" si="21"/>
        <v>-4.563380281690141</v>
      </c>
      <c r="D77" s="9">
        <f t="shared" si="17"/>
        <v>3.436619718309859</v>
      </c>
      <c r="E77" s="51">
        <f t="shared" si="18"/>
        <v>-8</v>
      </c>
      <c r="F77" s="54">
        <f t="shared" si="22"/>
        <v>7.0999999999999961</v>
      </c>
      <c r="G77" s="39">
        <f t="shared" si="23"/>
        <v>-2.2816901408450705</v>
      </c>
      <c r="H77" s="9">
        <f t="shared" si="24"/>
        <v>1.7183098591549295</v>
      </c>
      <c r="I77" s="65">
        <f t="shared" si="19"/>
        <v>-4</v>
      </c>
      <c r="J77" s="54">
        <f t="shared" si="25"/>
        <v>7.0999999999999961</v>
      </c>
      <c r="K77" s="38">
        <f t="shared" si="26"/>
        <v>-1.0704225352112675</v>
      </c>
      <c r="L77" s="9">
        <f t="shared" si="27"/>
        <v>0.92957746478873238</v>
      </c>
      <c r="M77" s="54">
        <f t="shared" si="20"/>
        <v>-2</v>
      </c>
      <c r="N77" s="54">
        <f t="shared" si="28"/>
        <v>14.200000000000005</v>
      </c>
    </row>
    <row r="78" spans="2:14">
      <c r="B78" s="62">
        <v>720</v>
      </c>
      <c r="C78" s="38">
        <f t="shared" si="21"/>
        <v>-4.5555555555555554</v>
      </c>
      <c r="D78" s="9">
        <f t="shared" si="17"/>
        <v>3.4444444444444446</v>
      </c>
      <c r="E78" s="51">
        <f t="shared" si="18"/>
        <v>-8</v>
      </c>
      <c r="F78" s="54">
        <f t="shared" si="22"/>
        <v>7.2000000000000046</v>
      </c>
      <c r="G78" s="39">
        <f t="shared" si="23"/>
        <v>-2.2777777777777777</v>
      </c>
      <c r="H78" s="9">
        <f t="shared" si="24"/>
        <v>1.7222222222222223</v>
      </c>
      <c r="I78" s="65">
        <f t="shared" si="19"/>
        <v>-4</v>
      </c>
      <c r="J78" s="54">
        <f t="shared" si="25"/>
        <v>7.2000000000000046</v>
      </c>
      <c r="K78" s="38">
        <f t="shared" si="26"/>
        <v>-1.0694444444444444</v>
      </c>
      <c r="L78" s="9">
        <f t="shared" si="27"/>
        <v>0.93055555555555558</v>
      </c>
      <c r="M78" s="54">
        <f t="shared" si="20"/>
        <v>-2</v>
      </c>
      <c r="N78" s="54">
        <f t="shared" si="28"/>
        <v>14.400000000000009</v>
      </c>
    </row>
    <row r="79" spans="2:14">
      <c r="B79" s="62">
        <v>730</v>
      </c>
      <c r="C79" s="38">
        <f t="shared" si="21"/>
        <v>-4.5479452054794525</v>
      </c>
      <c r="D79" s="9">
        <f t="shared" si="17"/>
        <v>3.452054794520548</v>
      </c>
      <c r="E79" s="51">
        <f t="shared" si="18"/>
        <v>-8</v>
      </c>
      <c r="F79" s="54">
        <f t="shared" si="22"/>
        <v>7.2999999999999963</v>
      </c>
      <c r="G79" s="39">
        <f t="shared" si="23"/>
        <v>-2.2739726027397262</v>
      </c>
      <c r="H79" s="9">
        <f t="shared" si="24"/>
        <v>1.726027397260274</v>
      </c>
      <c r="I79" s="65">
        <f t="shared" si="19"/>
        <v>-4</v>
      </c>
      <c r="J79" s="54">
        <f t="shared" si="25"/>
        <v>7.2999999999999963</v>
      </c>
      <c r="K79" s="38">
        <f t="shared" si="26"/>
        <v>-1.0684931506849316</v>
      </c>
      <c r="L79" s="9">
        <f t="shared" si="27"/>
        <v>0.93150684931506844</v>
      </c>
      <c r="M79" s="54">
        <f t="shared" si="20"/>
        <v>-2</v>
      </c>
      <c r="N79" s="54">
        <f t="shared" si="28"/>
        <v>14.599999999999989</v>
      </c>
    </row>
    <row r="80" spans="2:14">
      <c r="B80" s="62">
        <v>740</v>
      </c>
      <c r="C80" s="38">
        <f t="shared" si="21"/>
        <v>-4.5405405405405403</v>
      </c>
      <c r="D80" s="9">
        <f t="shared" si="17"/>
        <v>3.4594594594594597</v>
      </c>
      <c r="E80" s="51">
        <f t="shared" si="18"/>
        <v>-8</v>
      </c>
      <c r="F80" s="54">
        <f t="shared" si="22"/>
        <v>7.4000000000000021</v>
      </c>
      <c r="G80" s="39">
        <f t="shared" si="23"/>
        <v>-2.2702702702702702</v>
      </c>
      <c r="H80" s="9">
        <f t="shared" si="24"/>
        <v>1.7297297297297298</v>
      </c>
      <c r="I80" s="65">
        <f t="shared" si="19"/>
        <v>-4</v>
      </c>
      <c r="J80" s="54">
        <f t="shared" si="25"/>
        <v>7.4000000000000021</v>
      </c>
      <c r="K80" s="38">
        <f t="shared" si="26"/>
        <v>-1.0675675675675675</v>
      </c>
      <c r="L80" s="9">
        <f t="shared" si="27"/>
        <v>0.93243243243243246</v>
      </c>
      <c r="M80" s="54">
        <f t="shared" si="20"/>
        <v>-2</v>
      </c>
      <c r="N80" s="54">
        <f t="shared" si="28"/>
        <v>14.799999999999999</v>
      </c>
    </row>
    <row r="81" spans="2:14">
      <c r="B81" s="62">
        <v>750</v>
      </c>
      <c r="C81" s="38">
        <f t="shared" si="21"/>
        <v>-4.5333333333333332</v>
      </c>
      <c r="D81" s="9">
        <f t="shared" si="17"/>
        <v>3.4666666666666668</v>
      </c>
      <c r="E81" s="51">
        <f t="shared" si="18"/>
        <v>-8</v>
      </c>
      <c r="F81" s="54">
        <f t="shared" si="22"/>
        <v>7.5000000000000018</v>
      </c>
      <c r="G81" s="39">
        <f t="shared" si="23"/>
        <v>-2.2666666666666666</v>
      </c>
      <c r="H81" s="9">
        <f t="shared" si="24"/>
        <v>1.7333333333333334</v>
      </c>
      <c r="I81" s="65">
        <f t="shared" si="19"/>
        <v>-4</v>
      </c>
      <c r="J81" s="54">
        <f t="shared" si="25"/>
        <v>7.5000000000000018</v>
      </c>
      <c r="K81" s="38">
        <f t="shared" si="26"/>
        <v>-1.0666666666666667</v>
      </c>
      <c r="L81" s="9">
        <f t="shared" si="27"/>
        <v>0.93333333333333335</v>
      </c>
      <c r="M81" s="54">
        <f t="shared" si="20"/>
        <v>-2</v>
      </c>
      <c r="N81" s="54">
        <f t="shared" si="28"/>
        <v>15</v>
      </c>
    </row>
    <row r="82" spans="2:14">
      <c r="B82" s="62">
        <v>760</v>
      </c>
      <c r="C82" s="38">
        <f t="shared" si="21"/>
        <v>-4.5263157894736841</v>
      </c>
      <c r="D82" s="9">
        <f t="shared" si="17"/>
        <v>3.4736842105263159</v>
      </c>
      <c r="E82" s="51">
        <f t="shared" si="18"/>
        <v>-8</v>
      </c>
      <c r="F82" s="54">
        <f t="shared" si="22"/>
        <v>7.6000000000000014</v>
      </c>
      <c r="G82" s="39">
        <f t="shared" si="23"/>
        <v>-2.263157894736842</v>
      </c>
      <c r="H82" s="9">
        <f t="shared" si="24"/>
        <v>1.736842105263158</v>
      </c>
      <c r="I82" s="65">
        <f t="shared" si="19"/>
        <v>-4</v>
      </c>
      <c r="J82" s="54">
        <f t="shared" si="25"/>
        <v>7.6000000000000014</v>
      </c>
      <c r="K82" s="38">
        <f t="shared" si="26"/>
        <v>-1.0657894736842106</v>
      </c>
      <c r="L82" s="9">
        <f t="shared" si="27"/>
        <v>0.93421052631578949</v>
      </c>
      <c r="M82" s="54">
        <f t="shared" si="20"/>
        <v>-2</v>
      </c>
      <c r="N82" s="54">
        <f t="shared" si="28"/>
        <v>15.199999999999987</v>
      </c>
    </row>
    <row r="83" spans="2:14">
      <c r="B83" s="62">
        <v>770</v>
      </c>
      <c r="C83" s="38">
        <f t="shared" si="21"/>
        <v>-4.5194805194805197</v>
      </c>
      <c r="D83" s="9">
        <f t="shared" si="17"/>
        <v>3.4805194805194803</v>
      </c>
      <c r="E83" s="51">
        <f t="shared" si="18"/>
        <v>-8</v>
      </c>
      <c r="F83" s="54">
        <f t="shared" si="22"/>
        <v>7.6999999999999975</v>
      </c>
      <c r="G83" s="39">
        <f t="shared" si="23"/>
        <v>-2.2597402597402598</v>
      </c>
      <c r="H83" s="9">
        <f t="shared" si="24"/>
        <v>1.7402597402597402</v>
      </c>
      <c r="I83" s="65">
        <f t="shared" si="19"/>
        <v>-4</v>
      </c>
      <c r="J83" s="54">
        <f t="shared" si="25"/>
        <v>7.6999999999999975</v>
      </c>
      <c r="K83" s="38">
        <f t="shared" si="26"/>
        <v>-1.0649350649350648</v>
      </c>
      <c r="L83" s="9">
        <f t="shared" si="27"/>
        <v>0.93506493506493504</v>
      </c>
      <c r="M83" s="54">
        <f t="shared" si="20"/>
        <v>-2</v>
      </c>
      <c r="N83" s="54">
        <f t="shared" si="28"/>
        <v>15.399999999999999</v>
      </c>
    </row>
    <row r="84" spans="2:14">
      <c r="B84" s="62">
        <v>780</v>
      </c>
      <c r="C84" s="38">
        <f t="shared" si="21"/>
        <v>-4.5128205128205128</v>
      </c>
      <c r="D84" s="9">
        <f t="shared" si="17"/>
        <v>3.4871794871794872</v>
      </c>
      <c r="E84" s="51">
        <f t="shared" si="18"/>
        <v>-8</v>
      </c>
      <c r="F84" s="54">
        <f t="shared" si="22"/>
        <v>7.7999999999999989</v>
      </c>
      <c r="G84" s="39">
        <f t="shared" si="23"/>
        <v>-2.2564102564102564</v>
      </c>
      <c r="H84" s="9">
        <f t="shared" si="24"/>
        <v>1.7435897435897436</v>
      </c>
      <c r="I84" s="65">
        <f t="shared" si="19"/>
        <v>-4</v>
      </c>
      <c r="J84" s="54">
        <f t="shared" si="25"/>
        <v>7.7999999999999989</v>
      </c>
      <c r="K84" s="38">
        <f t="shared" si="26"/>
        <v>-1.0641025641025641</v>
      </c>
      <c r="L84" s="9">
        <f t="shared" si="27"/>
        <v>0.9358974358974359</v>
      </c>
      <c r="M84" s="54">
        <f t="shared" si="20"/>
        <v>-2</v>
      </c>
      <c r="N84" s="54">
        <f t="shared" si="28"/>
        <v>15.600000000000009</v>
      </c>
    </row>
    <row r="85" spans="2:14">
      <c r="B85" s="62">
        <v>790</v>
      </c>
      <c r="C85" s="38">
        <f t="shared" si="21"/>
        <v>-4.5063291139240507</v>
      </c>
      <c r="D85" s="9">
        <f t="shared" si="17"/>
        <v>3.4936708860759493</v>
      </c>
      <c r="E85" s="51">
        <f t="shared" si="18"/>
        <v>-8</v>
      </c>
      <c r="F85" s="54">
        <f t="shared" si="22"/>
        <v>7.8999999999999995</v>
      </c>
      <c r="G85" s="39">
        <f t="shared" si="23"/>
        <v>-2.2531645569620253</v>
      </c>
      <c r="H85" s="9">
        <f t="shared" si="24"/>
        <v>1.7468354430379747</v>
      </c>
      <c r="I85" s="65">
        <f t="shared" si="19"/>
        <v>-4</v>
      </c>
      <c r="J85" s="54">
        <f t="shared" si="25"/>
        <v>7.8999999999999995</v>
      </c>
      <c r="K85" s="38">
        <f t="shared" si="26"/>
        <v>-1.0632911392405062</v>
      </c>
      <c r="L85" s="9">
        <f t="shared" si="27"/>
        <v>0.93670886075949367</v>
      </c>
      <c r="M85" s="54">
        <f t="shared" si="20"/>
        <v>-2</v>
      </c>
      <c r="N85" s="54">
        <f t="shared" si="28"/>
        <v>15.800000000000011</v>
      </c>
    </row>
    <row r="86" spans="2:14">
      <c r="B86" s="62">
        <v>800</v>
      </c>
      <c r="C86" s="38">
        <f t="shared" si="21"/>
        <v>-4.5</v>
      </c>
      <c r="D86" s="9">
        <f t="shared" si="17"/>
        <v>3.5</v>
      </c>
      <c r="E86" s="51">
        <f t="shared" si="18"/>
        <v>-8</v>
      </c>
      <c r="F86" s="54">
        <f t="shared" si="22"/>
        <v>8</v>
      </c>
      <c r="G86" s="39">
        <f t="shared" si="23"/>
        <v>-2.25</v>
      </c>
      <c r="H86" s="9">
        <f t="shared" si="24"/>
        <v>1.75</v>
      </c>
      <c r="I86" s="65">
        <f t="shared" si="19"/>
        <v>-4</v>
      </c>
      <c r="J86" s="54">
        <f t="shared" si="25"/>
        <v>8</v>
      </c>
      <c r="K86" s="38">
        <f t="shared" si="26"/>
        <v>-1.0625</v>
      </c>
      <c r="L86" s="9">
        <f t="shared" si="27"/>
        <v>0.9375</v>
      </c>
      <c r="M86" s="54">
        <f t="shared" si="20"/>
        <v>-2</v>
      </c>
      <c r="N86" s="54">
        <f t="shared" si="28"/>
        <v>15.999999999999996</v>
      </c>
    </row>
    <row r="87" spans="2:14">
      <c r="B87" s="62">
        <v>810</v>
      </c>
      <c r="C87" s="38">
        <f t="shared" si="21"/>
        <v>-4.4938271604938276</v>
      </c>
      <c r="D87" s="9">
        <f t="shared" si="17"/>
        <v>3.5061728395061729</v>
      </c>
      <c r="E87" s="51">
        <f t="shared" si="18"/>
        <v>-8</v>
      </c>
      <c r="F87" s="54">
        <f t="shared" si="22"/>
        <v>8.0999999999999961</v>
      </c>
      <c r="G87" s="39">
        <f t="shared" si="23"/>
        <v>-2.2469135802469138</v>
      </c>
      <c r="H87" s="9">
        <f t="shared" si="24"/>
        <v>1.7530864197530864</v>
      </c>
      <c r="I87" s="65">
        <f t="shared" si="19"/>
        <v>-4</v>
      </c>
      <c r="J87" s="54">
        <f t="shared" si="25"/>
        <v>8.0999999999999961</v>
      </c>
      <c r="K87" s="38">
        <f t="shared" si="26"/>
        <v>-1.0617283950617284</v>
      </c>
      <c r="L87" s="9">
        <f t="shared" si="27"/>
        <v>0.93827160493827155</v>
      </c>
      <c r="M87" s="54">
        <f t="shared" si="20"/>
        <v>-2</v>
      </c>
      <c r="N87" s="54">
        <f t="shared" si="28"/>
        <v>16.199999999999985</v>
      </c>
    </row>
    <row r="88" spans="2:14">
      <c r="B88" s="62">
        <v>820</v>
      </c>
      <c r="C88" s="38">
        <f t="shared" si="21"/>
        <v>-4.4878048780487809</v>
      </c>
      <c r="D88" s="9">
        <f t="shared" si="17"/>
        <v>3.5121951219512195</v>
      </c>
      <c r="E88" s="51">
        <f t="shared" si="18"/>
        <v>-8</v>
      </c>
      <c r="F88" s="54">
        <f t="shared" si="22"/>
        <v>8.1999999999999975</v>
      </c>
      <c r="G88" s="39">
        <f t="shared" si="23"/>
        <v>-2.2439024390243905</v>
      </c>
      <c r="H88" s="9">
        <f t="shared" si="24"/>
        <v>1.7560975609756098</v>
      </c>
      <c r="I88" s="65">
        <f t="shared" si="19"/>
        <v>-4</v>
      </c>
      <c r="J88" s="54">
        <f t="shared" si="25"/>
        <v>8.1999999999999975</v>
      </c>
      <c r="K88" s="38">
        <f t="shared" si="26"/>
        <v>-1.0609756097560976</v>
      </c>
      <c r="L88" s="9">
        <f t="shared" si="27"/>
        <v>0.93902439024390238</v>
      </c>
      <c r="M88" s="54">
        <f t="shared" si="20"/>
        <v>-2</v>
      </c>
      <c r="N88" s="54">
        <f t="shared" si="28"/>
        <v>16.399999999999988</v>
      </c>
    </row>
    <row r="89" spans="2:14">
      <c r="B89" s="62">
        <v>830</v>
      </c>
      <c r="C89" s="38">
        <f t="shared" si="21"/>
        <v>-4.4819277108433733</v>
      </c>
      <c r="D89" s="9">
        <f t="shared" si="17"/>
        <v>3.5180722891566267</v>
      </c>
      <c r="E89" s="51">
        <f t="shared" si="18"/>
        <v>-8</v>
      </c>
      <c r="F89" s="54">
        <f t="shared" si="22"/>
        <v>8.3000000000000043</v>
      </c>
      <c r="G89" s="39">
        <f t="shared" si="23"/>
        <v>-2.2409638554216866</v>
      </c>
      <c r="H89" s="9">
        <f t="shared" si="24"/>
        <v>1.7590361445783134</v>
      </c>
      <c r="I89" s="65">
        <f t="shared" si="19"/>
        <v>-4</v>
      </c>
      <c r="J89" s="54">
        <f t="shared" si="25"/>
        <v>8.3000000000000043</v>
      </c>
      <c r="K89" s="38">
        <f t="shared" si="26"/>
        <v>-1.0602409638554218</v>
      </c>
      <c r="L89" s="9">
        <f t="shared" si="27"/>
        <v>0.93975903614457834</v>
      </c>
      <c r="M89" s="54">
        <f t="shared" si="20"/>
        <v>-2</v>
      </c>
      <c r="N89" s="54">
        <f t="shared" si="28"/>
        <v>16.599999999999998</v>
      </c>
    </row>
    <row r="90" spans="2:14">
      <c r="B90" s="62">
        <v>840</v>
      </c>
      <c r="C90" s="38">
        <f t="shared" si="21"/>
        <v>-4.4761904761904763</v>
      </c>
      <c r="D90" s="9">
        <f t="shared" si="17"/>
        <v>3.5238095238095237</v>
      </c>
      <c r="E90" s="51">
        <f t="shared" si="18"/>
        <v>-8</v>
      </c>
      <c r="F90" s="54">
        <f t="shared" si="22"/>
        <v>8.3999999999999968</v>
      </c>
      <c r="G90" s="39">
        <f t="shared" si="23"/>
        <v>-2.2380952380952381</v>
      </c>
      <c r="H90" s="9">
        <f t="shared" si="24"/>
        <v>1.7619047619047619</v>
      </c>
      <c r="I90" s="65">
        <f t="shared" si="19"/>
        <v>-4</v>
      </c>
      <c r="J90" s="54">
        <f t="shared" si="25"/>
        <v>8.3999999999999968</v>
      </c>
      <c r="K90" s="38">
        <f t="shared" si="26"/>
        <v>-1.0595238095238095</v>
      </c>
      <c r="L90" s="9">
        <f t="shared" si="27"/>
        <v>0.94047619047619047</v>
      </c>
      <c r="M90" s="54">
        <f t="shared" si="20"/>
        <v>-2</v>
      </c>
      <c r="N90" s="54">
        <f t="shared" si="28"/>
        <v>16.79999999999999</v>
      </c>
    </row>
    <row r="91" spans="2:14">
      <c r="B91" s="62">
        <v>850</v>
      </c>
      <c r="C91" s="38">
        <f t="shared" si="21"/>
        <v>-4.4705882352941178</v>
      </c>
      <c r="D91" s="9">
        <f t="shared" si="17"/>
        <v>3.5294117647058822</v>
      </c>
      <c r="E91" s="51">
        <f t="shared" si="18"/>
        <v>-8</v>
      </c>
      <c r="F91" s="54">
        <f t="shared" si="22"/>
        <v>8.5</v>
      </c>
      <c r="G91" s="39">
        <f t="shared" si="23"/>
        <v>-2.2352941176470589</v>
      </c>
      <c r="H91" s="9">
        <f t="shared" si="24"/>
        <v>1.7647058823529411</v>
      </c>
      <c r="I91" s="65">
        <f t="shared" si="19"/>
        <v>-4</v>
      </c>
      <c r="J91" s="54">
        <f t="shared" si="25"/>
        <v>8.5</v>
      </c>
      <c r="K91" s="38">
        <f t="shared" si="26"/>
        <v>-1.0588235294117647</v>
      </c>
      <c r="L91" s="9">
        <f t="shared" si="27"/>
        <v>0.94117647058823528</v>
      </c>
      <c r="M91" s="54">
        <f t="shared" si="20"/>
        <v>-2</v>
      </c>
      <c r="N91" s="54">
        <f t="shared" si="28"/>
        <v>16.999999999999993</v>
      </c>
    </row>
    <row r="92" spans="2:14">
      <c r="B92" s="62">
        <v>860</v>
      </c>
      <c r="C92" s="38">
        <f t="shared" si="21"/>
        <v>-4.4651162790697674</v>
      </c>
      <c r="D92" s="9">
        <f t="shared" si="17"/>
        <v>3.5348837209302326</v>
      </c>
      <c r="E92" s="51">
        <f t="shared" si="18"/>
        <v>-8</v>
      </c>
      <c r="F92" s="54">
        <f t="shared" si="22"/>
        <v>8.6000000000000032</v>
      </c>
      <c r="G92" s="39">
        <f t="shared" si="23"/>
        <v>-2.2325581395348837</v>
      </c>
      <c r="H92" s="9">
        <f t="shared" si="24"/>
        <v>1.7674418604651163</v>
      </c>
      <c r="I92" s="65">
        <f t="shared" si="19"/>
        <v>-4</v>
      </c>
      <c r="J92" s="54">
        <f t="shared" si="25"/>
        <v>8.6000000000000032</v>
      </c>
      <c r="K92" s="38">
        <f t="shared" si="26"/>
        <v>-1.058139534883721</v>
      </c>
      <c r="L92" s="9">
        <f t="shared" si="27"/>
        <v>0.94186046511627908</v>
      </c>
      <c r="M92" s="54">
        <f t="shared" si="20"/>
        <v>-2</v>
      </c>
      <c r="N92" s="54">
        <f t="shared" si="28"/>
        <v>17.199999999999992</v>
      </c>
    </row>
    <row r="93" spans="2:14">
      <c r="B93" s="62">
        <v>870</v>
      </c>
      <c r="C93" s="38">
        <f t="shared" si="21"/>
        <v>-4.4597701149425291</v>
      </c>
      <c r="D93" s="9">
        <f t="shared" si="17"/>
        <v>3.5402298850574714</v>
      </c>
      <c r="E93" s="51">
        <f t="shared" si="18"/>
        <v>-8</v>
      </c>
      <c r="F93" s="54">
        <f t="shared" si="22"/>
        <v>8.6999999999999975</v>
      </c>
      <c r="G93" s="39">
        <f t="shared" si="23"/>
        <v>-2.2298850574712645</v>
      </c>
      <c r="H93" s="9">
        <f t="shared" si="24"/>
        <v>1.7701149425287357</v>
      </c>
      <c r="I93" s="65">
        <f t="shared" si="19"/>
        <v>-4</v>
      </c>
      <c r="J93" s="54">
        <f t="shared" si="25"/>
        <v>8.6999999999999975</v>
      </c>
      <c r="K93" s="38">
        <f t="shared" si="26"/>
        <v>-1.0574712643678161</v>
      </c>
      <c r="L93" s="9">
        <f t="shared" si="27"/>
        <v>0.94252873563218387</v>
      </c>
      <c r="M93" s="54">
        <f t="shared" si="20"/>
        <v>-2</v>
      </c>
      <c r="N93" s="54">
        <f t="shared" si="28"/>
        <v>17.399999999999995</v>
      </c>
    </row>
    <row r="94" spans="2:14">
      <c r="B94" s="62">
        <v>880</v>
      </c>
      <c r="C94" s="38">
        <f t="shared" si="21"/>
        <v>-4.4545454545454541</v>
      </c>
      <c r="D94" s="9">
        <f t="shared" si="17"/>
        <v>3.5454545454545454</v>
      </c>
      <c r="E94" s="51">
        <f t="shared" si="18"/>
        <v>-8</v>
      </c>
      <c r="F94" s="54">
        <f t="shared" si="22"/>
        <v>8.800000000000006</v>
      </c>
      <c r="G94" s="39">
        <f t="shared" si="23"/>
        <v>-2.2272727272727271</v>
      </c>
      <c r="H94" s="9">
        <f t="shared" si="24"/>
        <v>1.7727272727272727</v>
      </c>
      <c r="I94" s="65">
        <f t="shared" si="19"/>
        <v>-4</v>
      </c>
      <c r="J94" s="54">
        <f t="shared" si="25"/>
        <v>8.800000000000006</v>
      </c>
      <c r="K94" s="38">
        <f t="shared" si="26"/>
        <v>-1.0568181818181819</v>
      </c>
      <c r="L94" s="9">
        <f t="shared" si="27"/>
        <v>0.94318181818181823</v>
      </c>
      <c r="M94" s="54">
        <f t="shared" si="20"/>
        <v>-2</v>
      </c>
      <c r="N94" s="54">
        <f t="shared" si="28"/>
        <v>17.599999999999998</v>
      </c>
    </row>
    <row r="95" spans="2:14">
      <c r="B95" s="62">
        <v>890</v>
      </c>
      <c r="C95" s="38">
        <f t="shared" si="21"/>
        <v>-4.4494382022471912</v>
      </c>
      <c r="D95" s="9">
        <f t="shared" si="17"/>
        <v>3.5505617977528088</v>
      </c>
      <c r="E95" s="51">
        <f t="shared" si="18"/>
        <v>-8</v>
      </c>
      <c r="F95" s="54">
        <f t="shared" si="22"/>
        <v>8.8999999999999968</v>
      </c>
      <c r="G95" s="39">
        <f t="shared" si="23"/>
        <v>-2.2247191011235956</v>
      </c>
      <c r="H95" s="9">
        <f t="shared" si="24"/>
        <v>1.7752808988764044</v>
      </c>
      <c r="I95" s="65">
        <f t="shared" si="19"/>
        <v>-4</v>
      </c>
      <c r="J95" s="54">
        <f t="shared" si="25"/>
        <v>8.8999999999999968</v>
      </c>
      <c r="K95" s="38">
        <f t="shared" si="26"/>
        <v>-1.0561797752808988</v>
      </c>
      <c r="L95" s="9">
        <f t="shared" si="27"/>
        <v>0.9438202247191011</v>
      </c>
      <c r="M95" s="54">
        <f t="shared" si="20"/>
        <v>-2</v>
      </c>
      <c r="N95" s="54">
        <f t="shared" si="28"/>
        <v>17.800000000000015</v>
      </c>
    </row>
    <row r="96" spans="2:14">
      <c r="B96" s="62">
        <v>900</v>
      </c>
      <c r="C96" s="38">
        <f t="shared" si="21"/>
        <v>-4.4444444444444446</v>
      </c>
      <c r="D96" s="9">
        <f t="shared" si="17"/>
        <v>3.5555555555555554</v>
      </c>
      <c r="E96" s="51">
        <f t="shared" si="18"/>
        <v>-8</v>
      </c>
      <c r="F96" s="54">
        <f t="shared" si="22"/>
        <v>8.9999999999999964</v>
      </c>
      <c r="G96" s="39">
        <f t="shared" si="23"/>
        <v>-2.2222222222222223</v>
      </c>
      <c r="H96" s="9">
        <f t="shared" si="24"/>
        <v>1.7777777777777777</v>
      </c>
      <c r="I96" s="65">
        <f t="shared" si="19"/>
        <v>-4</v>
      </c>
      <c r="J96" s="54">
        <f t="shared" si="25"/>
        <v>8.9999999999999964</v>
      </c>
      <c r="K96" s="38">
        <f t="shared" si="26"/>
        <v>-1.0555555555555556</v>
      </c>
      <c r="L96" s="9">
        <f t="shared" si="27"/>
        <v>0.94444444444444442</v>
      </c>
      <c r="M96" s="54">
        <f t="shared" si="20"/>
        <v>-2</v>
      </c>
      <c r="N96" s="54">
        <f t="shared" si="28"/>
        <v>18.000000000000004</v>
      </c>
    </row>
    <row r="97" spans="2:14">
      <c r="B97" s="62">
        <v>910</v>
      </c>
      <c r="C97" s="38">
        <f t="shared" si="21"/>
        <v>-4.4395604395604398</v>
      </c>
      <c r="D97" s="9">
        <f t="shared" ref="D97:D106" si="29">$C$3/(2*$C$5)*(1-$C$2/B97)</f>
        <v>3.5604395604395602</v>
      </c>
      <c r="E97" s="51">
        <f t="shared" ref="E97:E106" si="30">C97-D97</f>
        <v>-8</v>
      </c>
      <c r="F97" s="54">
        <f t="shared" si="22"/>
        <v>9.0999999999999961</v>
      </c>
      <c r="G97" s="39">
        <f t="shared" si="23"/>
        <v>-2.2197802197802199</v>
      </c>
      <c r="H97" s="9">
        <f t="shared" si="24"/>
        <v>1.7802197802197801</v>
      </c>
      <c r="I97" s="65">
        <f t="shared" ref="I97:I106" si="31">G97-H97</f>
        <v>-4</v>
      </c>
      <c r="J97" s="54">
        <f t="shared" si="25"/>
        <v>9.0999999999999961</v>
      </c>
      <c r="K97" s="38">
        <f t="shared" si="26"/>
        <v>-1.054945054945055</v>
      </c>
      <c r="L97" s="9">
        <f t="shared" si="27"/>
        <v>0.94505494505494503</v>
      </c>
      <c r="M97" s="54">
        <f t="shared" ref="M97:M106" si="32">K97-L97</f>
        <v>-2</v>
      </c>
      <c r="N97" s="54">
        <f t="shared" si="28"/>
        <v>18.199999999999985</v>
      </c>
    </row>
    <row r="98" spans="2:14">
      <c r="B98" s="62">
        <v>920</v>
      </c>
      <c r="C98" s="38">
        <f t="shared" si="21"/>
        <v>-4.4347826086956523</v>
      </c>
      <c r="D98" s="9">
        <f t="shared" si="29"/>
        <v>3.5652173913043477</v>
      </c>
      <c r="E98" s="51">
        <f t="shared" si="30"/>
        <v>-8</v>
      </c>
      <c r="F98" s="54">
        <f t="shared" si="22"/>
        <v>9.1999999999999957</v>
      </c>
      <c r="G98" s="39">
        <f t="shared" si="23"/>
        <v>-2.2173913043478262</v>
      </c>
      <c r="H98" s="9">
        <f t="shared" si="24"/>
        <v>1.7826086956521738</v>
      </c>
      <c r="I98" s="65">
        <f t="shared" si="31"/>
        <v>-4</v>
      </c>
      <c r="J98" s="54">
        <f t="shared" si="25"/>
        <v>9.1999999999999957</v>
      </c>
      <c r="K98" s="38">
        <f t="shared" si="26"/>
        <v>-1.0543478260869565</v>
      </c>
      <c r="L98" s="9">
        <f t="shared" si="27"/>
        <v>0.94565217391304346</v>
      </c>
      <c r="M98" s="54">
        <f t="shared" si="32"/>
        <v>-2</v>
      </c>
      <c r="N98" s="54">
        <f t="shared" si="28"/>
        <v>18.399999999999984</v>
      </c>
    </row>
    <row r="99" spans="2:14">
      <c r="B99" s="62">
        <v>930</v>
      </c>
      <c r="C99" s="38">
        <f t="shared" si="21"/>
        <v>-4.43010752688172</v>
      </c>
      <c r="D99" s="9">
        <f t="shared" si="29"/>
        <v>3.5698924731182795</v>
      </c>
      <c r="E99" s="51">
        <f t="shared" si="30"/>
        <v>-8</v>
      </c>
      <c r="F99" s="54">
        <f t="shared" si="22"/>
        <v>9.3000000000000043</v>
      </c>
      <c r="G99" s="39">
        <f t="shared" si="23"/>
        <v>-2.21505376344086</v>
      </c>
      <c r="H99" s="9">
        <f t="shared" si="24"/>
        <v>1.7849462365591398</v>
      </c>
      <c r="I99" s="65">
        <f t="shared" si="31"/>
        <v>-4</v>
      </c>
      <c r="J99" s="54">
        <f t="shared" si="25"/>
        <v>9.3000000000000043</v>
      </c>
      <c r="K99" s="38">
        <f t="shared" si="26"/>
        <v>-1.053763440860215</v>
      </c>
      <c r="L99" s="9">
        <f t="shared" si="27"/>
        <v>0.94623655913978499</v>
      </c>
      <c r="M99" s="54">
        <f t="shared" si="32"/>
        <v>-2</v>
      </c>
      <c r="N99" s="54">
        <f t="shared" si="28"/>
        <v>18.600000000000019</v>
      </c>
    </row>
    <row r="100" spans="2:14">
      <c r="B100" s="62">
        <v>940</v>
      </c>
      <c r="C100" s="38">
        <f t="shared" si="21"/>
        <v>-4.4255319148936172</v>
      </c>
      <c r="D100" s="9">
        <f t="shared" si="29"/>
        <v>3.5744680851063828</v>
      </c>
      <c r="E100" s="51">
        <f t="shared" si="30"/>
        <v>-8</v>
      </c>
      <c r="F100" s="54">
        <f t="shared" si="22"/>
        <v>9.399999999999995</v>
      </c>
      <c r="G100" s="39">
        <f t="shared" si="23"/>
        <v>-2.2127659574468086</v>
      </c>
      <c r="H100" s="9">
        <f t="shared" si="24"/>
        <v>1.7872340425531914</v>
      </c>
      <c r="I100" s="65">
        <f t="shared" si="31"/>
        <v>-4</v>
      </c>
      <c r="J100" s="54">
        <f t="shared" si="25"/>
        <v>9.399999999999995</v>
      </c>
      <c r="K100" s="38">
        <f t="shared" si="26"/>
        <v>-1.053191489361702</v>
      </c>
      <c r="L100" s="9">
        <f t="shared" si="27"/>
        <v>0.94680851063829785</v>
      </c>
      <c r="M100" s="54">
        <f t="shared" si="32"/>
        <v>-2</v>
      </c>
      <c r="N100" s="54">
        <f t="shared" si="28"/>
        <v>18.800000000000004</v>
      </c>
    </row>
    <row r="101" spans="2:14">
      <c r="B101" s="62">
        <v>950</v>
      </c>
      <c r="C101" s="38">
        <f t="shared" si="21"/>
        <v>-4.4210526315789469</v>
      </c>
      <c r="D101" s="9">
        <f t="shared" si="29"/>
        <v>3.5789473684210527</v>
      </c>
      <c r="E101" s="51">
        <f t="shared" si="30"/>
        <v>-8</v>
      </c>
      <c r="F101" s="54">
        <f t="shared" si="22"/>
        <v>9.5000000000000071</v>
      </c>
      <c r="G101" s="39">
        <f t="shared" si="23"/>
        <v>-2.2105263157894735</v>
      </c>
      <c r="H101" s="9">
        <f t="shared" si="24"/>
        <v>1.7894736842105263</v>
      </c>
      <c r="I101" s="65">
        <f t="shared" si="31"/>
        <v>-4</v>
      </c>
      <c r="J101" s="54">
        <f t="shared" si="25"/>
        <v>9.5000000000000071</v>
      </c>
      <c r="K101" s="38">
        <f t="shared" si="26"/>
        <v>-1.0526315789473684</v>
      </c>
      <c r="L101" s="9">
        <f t="shared" si="27"/>
        <v>0.94736842105263164</v>
      </c>
      <c r="M101" s="54">
        <f t="shared" si="32"/>
        <v>-2</v>
      </c>
      <c r="N101" s="54">
        <f t="shared" si="28"/>
        <v>19.000000000000028</v>
      </c>
    </row>
    <row r="102" spans="2:14">
      <c r="B102" s="62">
        <v>960</v>
      </c>
      <c r="C102" s="38">
        <f t="shared" si="21"/>
        <v>-4.416666666666667</v>
      </c>
      <c r="D102" s="9">
        <f t="shared" si="29"/>
        <v>3.5833333333333335</v>
      </c>
      <c r="E102" s="51">
        <f t="shared" si="30"/>
        <v>-8</v>
      </c>
      <c r="F102" s="54">
        <f t="shared" si="22"/>
        <v>9.5999999999999961</v>
      </c>
      <c r="G102" s="39">
        <f t="shared" si="23"/>
        <v>-2.2083333333333335</v>
      </c>
      <c r="H102" s="9">
        <f t="shared" si="24"/>
        <v>1.7916666666666667</v>
      </c>
      <c r="I102" s="65">
        <f t="shared" si="31"/>
        <v>-4</v>
      </c>
      <c r="J102" s="54">
        <f t="shared" si="25"/>
        <v>9.5999999999999961</v>
      </c>
      <c r="K102" s="38">
        <f t="shared" si="26"/>
        <v>-1.0520833333333333</v>
      </c>
      <c r="L102" s="9">
        <f t="shared" si="27"/>
        <v>0.94791666666666663</v>
      </c>
      <c r="M102" s="54">
        <f t="shared" si="32"/>
        <v>-2</v>
      </c>
      <c r="N102" s="54">
        <f t="shared" si="28"/>
        <v>19.200000000000003</v>
      </c>
    </row>
    <row r="103" spans="2:14">
      <c r="B103" s="62">
        <v>970</v>
      </c>
      <c r="C103" s="38">
        <f t="shared" si="21"/>
        <v>-4.4123711340206189</v>
      </c>
      <c r="D103" s="9">
        <f t="shared" si="29"/>
        <v>3.5876288659793816</v>
      </c>
      <c r="E103" s="51">
        <f t="shared" si="30"/>
        <v>-8</v>
      </c>
      <c r="F103" s="54">
        <f t="shared" si="22"/>
        <v>9.6999999999999993</v>
      </c>
      <c r="G103" s="39">
        <f t="shared" si="23"/>
        <v>-2.2061855670103094</v>
      </c>
      <c r="H103" s="9">
        <f t="shared" si="24"/>
        <v>1.7938144329896908</v>
      </c>
      <c r="I103" s="65">
        <f t="shared" si="31"/>
        <v>-4</v>
      </c>
      <c r="J103" s="54">
        <f t="shared" si="25"/>
        <v>9.6999999999999993</v>
      </c>
      <c r="K103" s="38">
        <f t="shared" si="26"/>
        <v>-1.0515463917525774</v>
      </c>
      <c r="L103" s="9">
        <f t="shared" si="27"/>
        <v>0.94845360824742264</v>
      </c>
      <c r="M103" s="54">
        <f t="shared" si="32"/>
        <v>-2</v>
      </c>
      <c r="N103" s="54">
        <f t="shared" si="28"/>
        <v>19.399999999999981</v>
      </c>
    </row>
    <row r="104" spans="2:14">
      <c r="B104" s="62">
        <v>980</v>
      </c>
      <c r="C104" s="38">
        <f t="shared" si="21"/>
        <v>-4.408163265306122</v>
      </c>
      <c r="D104" s="9">
        <f t="shared" si="29"/>
        <v>3.5918367346938775</v>
      </c>
      <c r="E104" s="51">
        <f t="shared" si="30"/>
        <v>-8</v>
      </c>
      <c r="F104" s="54">
        <f t="shared" si="22"/>
        <v>9.8000000000000043</v>
      </c>
      <c r="G104" s="39">
        <f t="shared" si="23"/>
        <v>-2.204081632653061</v>
      </c>
      <c r="H104" s="9">
        <f t="shared" si="24"/>
        <v>1.7959183673469388</v>
      </c>
      <c r="I104" s="65">
        <f t="shared" si="31"/>
        <v>-4</v>
      </c>
      <c r="J104" s="54">
        <f t="shared" si="25"/>
        <v>9.8000000000000043</v>
      </c>
      <c r="K104" s="38">
        <f t="shared" si="26"/>
        <v>-1.0510204081632653</v>
      </c>
      <c r="L104" s="9">
        <f t="shared" si="27"/>
        <v>0.94897959183673475</v>
      </c>
      <c r="M104" s="54">
        <f t="shared" si="32"/>
        <v>-2</v>
      </c>
      <c r="N104" s="54">
        <f t="shared" si="28"/>
        <v>19.600000000000009</v>
      </c>
    </row>
    <row r="105" spans="2:14">
      <c r="B105" s="62">
        <v>990</v>
      </c>
      <c r="C105" s="38">
        <f t="shared" si="21"/>
        <v>-4.404040404040404</v>
      </c>
      <c r="D105" s="9">
        <f t="shared" si="29"/>
        <v>3.595959595959596</v>
      </c>
      <c r="E105" s="51">
        <f t="shared" si="30"/>
        <v>-8</v>
      </c>
      <c r="F105" s="54">
        <f t="shared" si="22"/>
        <v>9.8999999999999986</v>
      </c>
      <c r="G105" s="39">
        <f t="shared" si="23"/>
        <v>-2.202020202020202</v>
      </c>
      <c r="H105" s="9">
        <f t="shared" si="24"/>
        <v>1.797979797979798</v>
      </c>
      <c r="I105" s="65">
        <f t="shared" si="31"/>
        <v>-4</v>
      </c>
      <c r="J105" s="54">
        <f t="shared" si="25"/>
        <v>9.8999999999999986</v>
      </c>
      <c r="K105" s="38">
        <f t="shared" si="26"/>
        <v>-1.0505050505050506</v>
      </c>
      <c r="L105" s="9">
        <f t="shared" si="27"/>
        <v>0.9494949494949495</v>
      </c>
      <c r="M105" s="54">
        <f t="shared" si="32"/>
        <v>-2</v>
      </c>
      <c r="N105" s="54">
        <f t="shared" si="28"/>
        <v>19.799999999999979</v>
      </c>
    </row>
    <row r="106" spans="2:14" ht="18" thickBot="1">
      <c r="B106" s="63">
        <v>1000</v>
      </c>
      <c r="C106" s="37">
        <f t="shared" si="21"/>
        <v>-4.4000000000000004</v>
      </c>
      <c r="D106" s="21">
        <f t="shared" si="29"/>
        <v>3.6</v>
      </c>
      <c r="E106" s="55">
        <f t="shared" si="30"/>
        <v>-8</v>
      </c>
      <c r="F106" s="56">
        <f t="shared" si="22"/>
        <v>9.9999999999999964</v>
      </c>
      <c r="G106" s="40">
        <f t="shared" si="23"/>
        <v>-2.2000000000000002</v>
      </c>
      <c r="H106" s="21">
        <f t="shared" si="24"/>
        <v>1.8</v>
      </c>
      <c r="I106" s="66">
        <f t="shared" si="31"/>
        <v>-4</v>
      </c>
      <c r="J106" s="56">
        <f t="shared" si="25"/>
        <v>9.9999999999999964</v>
      </c>
      <c r="K106" s="37">
        <f t="shared" si="26"/>
        <v>-1.05</v>
      </c>
      <c r="L106" s="21">
        <f t="shared" si="27"/>
        <v>0.95</v>
      </c>
      <c r="M106" s="56">
        <f t="shared" si="32"/>
        <v>-2</v>
      </c>
      <c r="N106" s="56">
        <f t="shared" si="28"/>
        <v>19.999999999999975</v>
      </c>
    </row>
  </sheetData>
  <mergeCells count="12">
    <mergeCell ref="K5:N5"/>
    <mergeCell ref="K4:N4"/>
    <mergeCell ref="K3:N3"/>
    <mergeCell ref="K2:N2"/>
    <mergeCell ref="C5:F5"/>
    <mergeCell ref="C4:F4"/>
    <mergeCell ref="C3:F3"/>
    <mergeCell ref="C2:F2"/>
    <mergeCell ref="G5:J5"/>
    <mergeCell ref="G4:J4"/>
    <mergeCell ref="G3:J3"/>
    <mergeCell ref="G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E8D8-CE0C-463B-AD76-1451E429726F}">
  <dimension ref="A1:N46"/>
  <sheetViews>
    <sheetView topLeftCell="A31" workbookViewId="0">
      <selection activeCell="K49" sqref="K49"/>
    </sheetView>
  </sheetViews>
  <sheetFormatPr defaultRowHeight="17.399999999999999"/>
  <cols>
    <col min="1" max="1" width="5.19921875" style="1" customWidth="1"/>
    <col min="2" max="2" width="10.796875" customWidth="1"/>
  </cols>
  <sheetData>
    <row r="1" spans="1:14">
      <c r="A1" s="1" t="s">
        <v>99</v>
      </c>
    </row>
    <row r="2" spans="1:14" ht="18" thickBot="1"/>
    <row r="3" spans="1:14">
      <c r="B3" s="100"/>
      <c r="C3" s="101"/>
      <c r="D3" s="101"/>
      <c r="E3" s="126" t="s">
        <v>100</v>
      </c>
      <c r="F3" s="126"/>
      <c r="G3" s="88"/>
      <c r="H3" s="32"/>
      <c r="I3" s="126" t="s">
        <v>47</v>
      </c>
      <c r="J3" s="126"/>
      <c r="K3" s="126" t="s">
        <v>48</v>
      </c>
      <c r="L3" s="126"/>
      <c r="M3" s="102" t="s">
        <v>103</v>
      </c>
    </row>
    <row r="4" spans="1:14" ht="18" thickBot="1">
      <c r="B4" s="89" t="s">
        <v>97</v>
      </c>
      <c r="C4" s="90" t="s">
        <v>94</v>
      </c>
      <c r="D4" s="90" t="s">
        <v>65</v>
      </c>
      <c r="E4" s="90" t="s">
        <v>47</v>
      </c>
      <c r="F4" s="90" t="s">
        <v>48</v>
      </c>
      <c r="G4" s="90"/>
      <c r="H4" s="90" t="s">
        <v>95</v>
      </c>
      <c r="I4" s="90" t="s">
        <v>102</v>
      </c>
      <c r="J4" s="90" t="s">
        <v>101</v>
      </c>
      <c r="K4" s="90" t="s">
        <v>102</v>
      </c>
      <c r="L4" s="90" t="s">
        <v>101</v>
      </c>
      <c r="M4" s="91" t="s">
        <v>101</v>
      </c>
    </row>
    <row r="5" spans="1:14">
      <c r="B5" s="103">
        <v>10</v>
      </c>
      <c r="C5" s="32">
        <v>1.8</v>
      </c>
      <c r="D5" s="96">
        <f t="shared" ref="D5:D10" si="0">C5*C5/B5</f>
        <v>0.32400000000000001</v>
      </c>
      <c r="E5" s="32">
        <v>135</v>
      </c>
      <c r="F5" s="32">
        <v>89.4</v>
      </c>
      <c r="G5" s="32"/>
      <c r="H5" s="104">
        <f t="shared" ref="H5:H11" si="1">F5/E5</f>
        <v>0.66222222222222227</v>
      </c>
      <c r="I5" s="32">
        <v>740</v>
      </c>
      <c r="J5" s="105">
        <f>I5/1250*360</f>
        <v>213.11999999999998</v>
      </c>
      <c r="K5" s="32">
        <v>850</v>
      </c>
      <c r="L5" s="105">
        <f>K5/1250*360</f>
        <v>244.8</v>
      </c>
      <c r="M5" s="106">
        <f>L5-J5</f>
        <v>31.680000000000035</v>
      </c>
    </row>
    <row r="6" spans="1:14">
      <c r="B6" s="107">
        <v>50</v>
      </c>
      <c r="C6" s="8">
        <v>3.58</v>
      </c>
      <c r="D6" s="10">
        <f t="shared" si="0"/>
        <v>0.256328</v>
      </c>
      <c r="E6" s="8">
        <v>136</v>
      </c>
      <c r="F6" s="8">
        <v>18.399999999999999</v>
      </c>
      <c r="G6" s="8"/>
      <c r="H6" s="97">
        <f t="shared" si="1"/>
        <v>0.13529411764705881</v>
      </c>
      <c r="I6" s="8">
        <v>640</v>
      </c>
      <c r="J6" s="98">
        <f>I6/1250*360</f>
        <v>184.32</v>
      </c>
      <c r="K6" s="8">
        <v>950</v>
      </c>
      <c r="L6" s="98">
        <f>K6/1250*360</f>
        <v>273.60000000000002</v>
      </c>
      <c r="M6" s="108">
        <f>L6-J6</f>
        <v>89.28000000000003</v>
      </c>
    </row>
    <row r="7" spans="1:14">
      <c r="B7" s="107">
        <v>100</v>
      </c>
      <c r="C7" s="8">
        <v>4.71</v>
      </c>
      <c r="D7" s="10">
        <f t="shared" si="0"/>
        <v>0.22184100000000001</v>
      </c>
      <c r="E7" s="8">
        <v>137</v>
      </c>
      <c r="F7" s="8">
        <v>47.2</v>
      </c>
      <c r="G7" s="8"/>
      <c r="H7" s="97">
        <f t="shared" si="1"/>
        <v>0.34452554744525549</v>
      </c>
      <c r="I7" s="98">
        <v>620</v>
      </c>
      <c r="J7" s="98">
        <f>I7/1250*360</f>
        <v>178.56</v>
      </c>
      <c r="K7" s="8">
        <v>1210</v>
      </c>
      <c r="L7" s="98">
        <f>K7/1250*360</f>
        <v>348.48</v>
      </c>
      <c r="M7" s="108">
        <f>L7-J7</f>
        <v>169.92000000000002</v>
      </c>
    </row>
    <row r="8" spans="1:14">
      <c r="B8" s="107">
        <v>200</v>
      </c>
      <c r="C8" s="8">
        <v>5.65</v>
      </c>
      <c r="D8" s="10">
        <f t="shared" si="0"/>
        <v>0.15961250000000002</v>
      </c>
      <c r="E8" s="8">
        <v>137</v>
      </c>
      <c r="F8" s="8">
        <v>82.9</v>
      </c>
      <c r="G8" s="8"/>
      <c r="H8" s="97">
        <f t="shared" si="1"/>
        <v>0.60510948905109496</v>
      </c>
      <c r="I8" s="8">
        <v>630</v>
      </c>
      <c r="J8" s="98">
        <f>I8/1250*360</f>
        <v>181.44</v>
      </c>
      <c r="K8" s="98">
        <v>1240</v>
      </c>
      <c r="L8" s="98">
        <f>K8/1250*360</f>
        <v>357.12</v>
      </c>
      <c r="M8" s="108">
        <f>L8-J8</f>
        <v>175.68</v>
      </c>
    </row>
    <row r="9" spans="1:14">
      <c r="B9" s="107">
        <v>500</v>
      </c>
      <c r="C9" s="8">
        <v>6.37</v>
      </c>
      <c r="D9" s="10">
        <f t="shared" si="0"/>
        <v>8.1153799999999998E-2</v>
      </c>
      <c r="E9" s="8">
        <v>137</v>
      </c>
      <c r="F9" s="8">
        <v>111</v>
      </c>
      <c r="G9" s="8"/>
      <c r="H9" s="97">
        <f t="shared" si="1"/>
        <v>0.81021897810218979</v>
      </c>
      <c r="I9" s="8">
        <v>620</v>
      </c>
      <c r="J9" s="98">
        <f>I9/1250*360</f>
        <v>178.56</v>
      </c>
      <c r="K9" s="8">
        <v>1240</v>
      </c>
      <c r="L9" s="98">
        <f>K9/1250*360</f>
        <v>357.12</v>
      </c>
      <c r="M9" s="108">
        <f>L9-J9</f>
        <v>178.56</v>
      </c>
    </row>
    <row r="10" spans="1:14">
      <c r="B10" s="107">
        <v>1000</v>
      </c>
      <c r="C10" s="8">
        <v>6.74</v>
      </c>
      <c r="D10" s="10">
        <f t="shared" si="0"/>
        <v>4.5427600000000005E-2</v>
      </c>
      <c r="E10" s="8">
        <v>138</v>
      </c>
      <c r="F10" s="8">
        <v>126</v>
      </c>
      <c r="G10" s="8"/>
      <c r="H10" s="97">
        <f t="shared" si="1"/>
        <v>0.91304347826086951</v>
      </c>
      <c r="I10" s="8"/>
      <c r="J10" s="98"/>
      <c r="K10" s="8"/>
      <c r="L10" s="98"/>
      <c r="M10" s="34"/>
    </row>
    <row r="11" spans="1:14" ht="18" thickBot="1">
      <c r="B11" s="109" t="s">
        <v>98</v>
      </c>
      <c r="C11" s="35">
        <v>7.05</v>
      </c>
      <c r="D11" s="35"/>
      <c r="E11" s="35">
        <v>138</v>
      </c>
      <c r="F11" s="35">
        <v>137</v>
      </c>
      <c r="G11" s="35"/>
      <c r="H11" s="110">
        <f t="shared" si="1"/>
        <v>0.99275362318840576</v>
      </c>
      <c r="I11" s="35"/>
      <c r="J11" s="111"/>
      <c r="K11" s="35"/>
      <c r="L11" s="111"/>
      <c r="M11" s="112"/>
    </row>
    <row r="13" spans="1:14">
      <c r="A13" s="1" t="s">
        <v>109</v>
      </c>
    </row>
    <row r="14" spans="1:14" ht="18" thickBot="1">
      <c r="B14" t="s">
        <v>107</v>
      </c>
    </row>
    <row r="15" spans="1:14">
      <c r="B15" s="100" t="s">
        <v>105</v>
      </c>
      <c r="C15" s="137" t="s">
        <v>94</v>
      </c>
      <c r="D15" s="137" t="s">
        <v>65</v>
      </c>
      <c r="E15" s="126" t="s">
        <v>104</v>
      </c>
      <c r="F15" s="126"/>
      <c r="G15" s="137" t="s">
        <v>49</v>
      </c>
      <c r="H15" s="137" t="s">
        <v>95</v>
      </c>
      <c r="I15" s="126" t="s">
        <v>47</v>
      </c>
      <c r="J15" s="126"/>
      <c r="K15" s="126" t="s">
        <v>48</v>
      </c>
      <c r="L15" s="126"/>
      <c r="M15" s="113" t="s">
        <v>103</v>
      </c>
      <c r="N15" s="139" t="s">
        <v>96</v>
      </c>
    </row>
    <row r="16" spans="1:14" ht="18" thickBot="1">
      <c r="B16" s="89" t="s">
        <v>97</v>
      </c>
      <c r="C16" s="142"/>
      <c r="D16" s="142"/>
      <c r="E16" s="90" t="s">
        <v>47</v>
      </c>
      <c r="F16" s="90" t="s">
        <v>48</v>
      </c>
      <c r="G16" s="142"/>
      <c r="H16" s="142"/>
      <c r="I16" s="90" t="s">
        <v>102</v>
      </c>
      <c r="J16" s="90" t="s">
        <v>101</v>
      </c>
      <c r="K16" s="90" t="s">
        <v>102</v>
      </c>
      <c r="L16" s="90" t="s">
        <v>101</v>
      </c>
      <c r="M16" s="90" t="s">
        <v>101</v>
      </c>
      <c r="N16" s="141"/>
    </row>
    <row r="17" spans="2:14">
      <c r="B17" s="103">
        <v>10</v>
      </c>
      <c r="C17" s="32">
        <v>13.6</v>
      </c>
      <c r="D17" s="96">
        <f t="shared" ref="D17:D22" si="2">C17*C17/B17</f>
        <v>18.495999999999999</v>
      </c>
      <c r="E17" s="32">
        <v>1.04</v>
      </c>
      <c r="F17" s="32">
        <v>0.69699999999999995</v>
      </c>
      <c r="G17" s="32">
        <f t="shared" ref="G17:G23" si="3">E17-F17</f>
        <v>0.34300000000000008</v>
      </c>
      <c r="H17" s="104">
        <f>F17/E17</f>
        <v>0.67019230769230764</v>
      </c>
      <c r="I17" s="32">
        <v>700</v>
      </c>
      <c r="J17" s="105">
        <f>I17/1250*360</f>
        <v>201.60000000000002</v>
      </c>
      <c r="K17" s="32">
        <v>830</v>
      </c>
      <c r="L17" s="105">
        <f>K17/1250*360</f>
        <v>239.04000000000002</v>
      </c>
      <c r="M17" s="105">
        <f>L17-J17</f>
        <v>37.44</v>
      </c>
      <c r="N17" s="114">
        <f t="shared" ref="N17:N23" si="4">(1+H17)/(1-H17)</f>
        <v>5.0641399416909616</v>
      </c>
    </row>
    <row r="18" spans="2:14">
      <c r="B18" s="107">
        <v>50</v>
      </c>
      <c r="C18" s="8">
        <v>23.9</v>
      </c>
      <c r="D18" s="10">
        <f t="shared" si="2"/>
        <v>11.424199999999999</v>
      </c>
      <c r="E18" s="8">
        <v>0.92400000000000004</v>
      </c>
      <c r="F18" s="8">
        <v>0.121</v>
      </c>
      <c r="G18" s="8">
        <f t="shared" si="3"/>
        <v>0.80300000000000005</v>
      </c>
      <c r="H18" s="97">
        <f>F18/E18</f>
        <v>0.13095238095238093</v>
      </c>
      <c r="I18" s="8">
        <v>630</v>
      </c>
      <c r="J18" s="98">
        <f t="shared" ref="J18:J23" si="5">I18/1250*360</f>
        <v>181.44</v>
      </c>
      <c r="K18" s="8">
        <v>1000</v>
      </c>
      <c r="L18" s="98">
        <f t="shared" ref="L18:L23" si="6">K18/1250*360</f>
        <v>288</v>
      </c>
      <c r="M18" s="98">
        <f t="shared" ref="M18:M23" si="7">L18-J18</f>
        <v>106.56</v>
      </c>
      <c r="N18" s="115">
        <f t="shared" si="4"/>
        <v>1.3013698630136985</v>
      </c>
    </row>
    <row r="19" spans="2:14">
      <c r="B19" s="107">
        <v>100</v>
      </c>
      <c r="C19" s="8">
        <v>33.9</v>
      </c>
      <c r="D19" s="10">
        <f t="shared" si="2"/>
        <v>11.492099999999999</v>
      </c>
      <c r="E19" s="8">
        <v>1</v>
      </c>
      <c r="F19" s="8">
        <v>0.35099999999999998</v>
      </c>
      <c r="G19" s="8">
        <f t="shared" si="3"/>
        <v>0.64900000000000002</v>
      </c>
      <c r="H19" s="97">
        <f t="shared" ref="H19:H23" si="8">F19/E19</f>
        <v>0.35099999999999998</v>
      </c>
      <c r="I19" s="8">
        <v>640</v>
      </c>
      <c r="J19" s="98">
        <f t="shared" si="5"/>
        <v>184.32</v>
      </c>
      <c r="K19" s="8">
        <v>1230</v>
      </c>
      <c r="L19" s="98">
        <f t="shared" si="6"/>
        <v>354.24</v>
      </c>
      <c r="M19" s="98">
        <f t="shared" si="7"/>
        <v>169.92000000000002</v>
      </c>
      <c r="N19" s="115">
        <f t="shared" si="4"/>
        <v>2.0816640986132509</v>
      </c>
    </row>
    <row r="20" spans="2:14">
      <c r="B20" s="107">
        <v>200</v>
      </c>
      <c r="C20" s="8">
        <v>38.299999999999997</v>
      </c>
      <c r="D20" s="10">
        <f t="shared" si="2"/>
        <v>7.3344499999999995</v>
      </c>
      <c r="E20" s="8">
        <v>0.94599999999999995</v>
      </c>
      <c r="F20" s="8">
        <v>0.57699999999999996</v>
      </c>
      <c r="G20" s="8">
        <f t="shared" si="3"/>
        <v>0.36899999999999999</v>
      </c>
      <c r="H20" s="97">
        <f t="shared" si="8"/>
        <v>0.60993657505285415</v>
      </c>
      <c r="I20" s="8">
        <v>600</v>
      </c>
      <c r="J20" s="98">
        <f t="shared" si="5"/>
        <v>172.79999999999998</v>
      </c>
      <c r="K20" s="8">
        <v>1240</v>
      </c>
      <c r="L20" s="98">
        <f t="shared" si="6"/>
        <v>357.12</v>
      </c>
      <c r="M20" s="98">
        <f t="shared" si="7"/>
        <v>184.32000000000002</v>
      </c>
      <c r="N20" s="115">
        <f t="shared" si="4"/>
        <v>4.127371273712737</v>
      </c>
    </row>
    <row r="21" spans="2:14">
      <c r="B21" s="107">
        <v>500</v>
      </c>
      <c r="C21" s="8">
        <v>40.200000000000003</v>
      </c>
      <c r="D21" s="10">
        <f t="shared" si="2"/>
        <v>3.2320800000000003</v>
      </c>
      <c r="E21" s="8">
        <v>0.88400000000000001</v>
      </c>
      <c r="F21" s="8">
        <v>0.71799999999999997</v>
      </c>
      <c r="G21" s="8">
        <f t="shared" si="3"/>
        <v>0.16600000000000004</v>
      </c>
      <c r="H21" s="97">
        <f t="shared" si="8"/>
        <v>0.81221719457013575</v>
      </c>
      <c r="I21" s="8">
        <v>610</v>
      </c>
      <c r="J21" s="98">
        <f t="shared" si="5"/>
        <v>175.68</v>
      </c>
      <c r="K21" s="8">
        <v>1210</v>
      </c>
      <c r="L21" s="98">
        <f t="shared" si="6"/>
        <v>348.48</v>
      </c>
      <c r="M21" s="98">
        <f t="shared" si="7"/>
        <v>172.8</v>
      </c>
      <c r="N21" s="115">
        <f t="shared" si="4"/>
        <v>9.6506024096385534</v>
      </c>
    </row>
    <row r="22" spans="2:14">
      <c r="B22" s="107">
        <v>1000</v>
      </c>
      <c r="C22" s="8">
        <v>41.6</v>
      </c>
      <c r="D22" s="10">
        <f t="shared" si="2"/>
        <v>1.7305600000000001</v>
      </c>
      <c r="E22" s="8">
        <v>0.86299999999999999</v>
      </c>
      <c r="F22" s="8">
        <v>0.79400000000000004</v>
      </c>
      <c r="G22" s="8">
        <f t="shared" si="3"/>
        <v>6.899999999999995E-2</v>
      </c>
      <c r="H22" s="97">
        <f t="shared" si="8"/>
        <v>0.92004634994206258</v>
      </c>
      <c r="I22" s="8">
        <v>590</v>
      </c>
      <c r="J22" s="98">
        <f t="shared" si="5"/>
        <v>169.92</v>
      </c>
      <c r="K22" s="8">
        <v>1220</v>
      </c>
      <c r="L22" s="98">
        <f t="shared" si="6"/>
        <v>351.36</v>
      </c>
      <c r="M22" s="98">
        <f t="shared" si="7"/>
        <v>181.44000000000003</v>
      </c>
      <c r="N22" s="115">
        <f t="shared" si="4"/>
        <v>24.014492753623191</v>
      </c>
    </row>
    <row r="23" spans="2:14" ht="18" thickBot="1">
      <c r="B23" s="109" t="s">
        <v>98</v>
      </c>
      <c r="C23" s="35">
        <v>41.4</v>
      </c>
      <c r="D23" s="22"/>
      <c r="E23" s="35">
        <v>0.82299999999999995</v>
      </c>
      <c r="F23" s="35">
        <v>0.82799999999999996</v>
      </c>
      <c r="G23" s="35">
        <f t="shared" si="3"/>
        <v>-5.0000000000000044E-3</v>
      </c>
      <c r="H23" s="110">
        <f t="shared" si="8"/>
        <v>1.0060753341433779</v>
      </c>
      <c r="I23" s="35">
        <v>620</v>
      </c>
      <c r="J23" s="111">
        <f t="shared" si="5"/>
        <v>178.56</v>
      </c>
      <c r="K23" s="35">
        <v>1250</v>
      </c>
      <c r="L23" s="111">
        <f t="shared" si="6"/>
        <v>360</v>
      </c>
      <c r="M23" s="111">
        <f t="shared" si="7"/>
        <v>181.44</v>
      </c>
      <c r="N23" s="116">
        <f t="shared" si="4"/>
        <v>-330.19999999999879</v>
      </c>
    </row>
    <row r="24" spans="2:14" ht="18" thickBot="1"/>
    <row r="25" spans="2:14">
      <c r="B25" s="100" t="s">
        <v>106</v>
      </c>
      <c r="C25" s="137" t="s">
        <v>94</v>
      </c>
      <c r="D25" s="137" t="s">
        <v>65</v>
      </c>
      <c r="E25" s="126" t="s">
        <v>104</v>
      </c>
      <c r="F25" s="126"/>
      <c r="G25" s="137" t="s">
        <v>49</v>
      </c>
      <c r="H25" s="137" t="s">
        <v>95</v>
      </c>
      <c r="I25" s="126" t="s">
        <v>47</v>
      </c>
      <c r="J25" s="126"/>
      <c r="K25" s="126" t="s">
        <v>48</v>
      </c>
      <c r="L25" s="126"/>
      <c r="M25" s="113" t="s">
        <v>103</v>
      </c>
      <c r="N25" s="139" t="s">
        <v>96</v>
      </c>
    </row>
    <row r="26" spans="2:14" ht="18" thickBot="1">
      <c r="B26" s="117" t="s">
        <v>97</v>
      </c>
      <c r="C26" s="138"/>
      <c r="D26" s="138"/>
      <c r="E26" s="99" t="s">
        <v>47</v>
      </c>
      <c r="F26" s="99" t="s">
        <v>48</v>
      </c>
      <c r="G26" s="138"/>
      <c r="H26" s="138"/>
      <c r="I26" s="99" t="s">
        <v>102</v>
      </c>
      <c r="J26" s="99" t="s">
        <v>101</v>
      </c>
      <c r="K26" s="99" t="s">
        <v>102</v>
      </c>
      <c r="L26" s="99" t="s">
        <v>101</v>
      </c>
      <c r="M26" s="99" t="s">
        <v>101</v>
      </c>
      <c r="N26" s="140"/>
    </row>
    <row r="27" spans="2:14">
      <c r="B27" s="103">
        <v>10</v>
      </c>
      <c r="C27" s="32">
        <v>19</v>
      </c>
      <c r="D27" s="96">
        <f t="shared" ref="D27:D32" si="9">C27*C27/B27</f>
        <v>36.1</v>
      </c>
      <c r="E27" s="32">
        <v>1.44</v>
      </c>
      <c r="F27" s="32">
        <v>0.95699999999999996</v>
      </c>
      <c r="G27" s="32">
        <f t="shared" ref="G27:G33" si="10">E27-F27</f>
        <v>0.48299999999999998</v>
      </c>
      <c r="H27" s="104">
        <f t="shared" ref="H27:H33" si="11">F27/E27</f>
        <v>0.6645833333333333</v>
      </c>
      <c r="I27" s="32"/>
      <c r="J27" s="32"/>
      <c r="K27" s="32"/>
      <c r="L27" s="32"/>
      <c r="M27" s="32"/>
      <c r="N27" s="114">
        <f t="shared" ref="N27:N33" si="12">(1+H27)/(1-H27)</f>
        <v>4.9627329192546581</v>
      </c>
    </row>
    <row r="28" spans="2:14">
      <c r="B28" s="107">
        <v>50</v>
      </c>
      <c r="C28" s="8">
        <v>33.1</v>
      </c>
      <c r="D28" s="10">
        <f t="shared" si="9"/>
        <v>21.912200000000002</v>
      </c>
      <c r="E28" s="8">
        <v>1.28</v>
      </c>
      <c r="F28" s="8">
        <v>0.16800000000000001</v>
      </c>
      <c r="G28" s="8">
        <f t="shared" si="10"/>
        <v>1.1120000000000001</v>
      </c>
      <c r="H28" s="97">
        <f t="shared" si="11"/>
        <v>0.13125000000000001</v>
      </c>
      <c r="I28" s="8"/>
      <c r="J28" s="8"/>
      <c r="K28" s="8"/>
      <c r="L28" s="8"/>
      <c r="M28" s="8"/>
      <c r="N28" s="115">
        <f t="shared" si="12"/>
        <v>1.3021582733812951</v>
      </c>
    </row>
    <row r="29" spans="2:14">
      <c r="B29" s="107">
        <v>100</v>
      </c>
      <c r="C29" s="8">
        <v>46.3</v>
      </c>
      <c r="D29" s="10">
        <f t="shared" si="9"/>
        <v>21.436899999999994</v>
      </c>
      <c r="E29" s="8">
        <v>1.37</v>
      </c>
      <c r="F29" s="8">
        <v>0.48099999999999998</v>
      </c>
      <c r="G29" s="8">
        <f t="shared" si="10"/>
        <v>0.88900000000000012</v>
      </c>
      <c r="H29" s="97">
        <f t="shared" si="11"/>
        <v>0.35109489051094889</v>
      </c>
      <c r="I29" s="8"/>
      <c r="J29" s="8"/>
      <c r="K29" s="8"/>
      <c r="L29" s="8"/>
      <c r="M29" s="8"/>
      <c r="N29" s="115">
        <f t="shared" si="12"/>
        <v>2.0821147356580423</v>
      </c>
    </row>
    <row r="30" spans="2:14">
      <c r="B30" s="107">
        <v>200</v>
      </c>
      <c r="C30" s="8">
        <v>51.9</v>
      </c>
      <c r="D30" s="10">
        <f t="shared" si="9"/>
        <v>13.468049999999998</v>
      </c>
      <c r="E30" s="8">
        <v>1.29</v>
      </c>
      <c r="F30" s="8">
        <v>0.78600000000000003</v>
      </c>
      <c r="G30" s="8">
        <f t="shared" si="10"/>
        <v>0.504</v>
      </c>
      <c r="H30" s="97">
        <f t="shared" si="11"/>
        <v>0.60930232558139541</v>
      </c>
      <c r="I30" s="8"/>
      <c r="J30" s="8"/>
      <c r="K30" s="8"/>
      <c r="L30" s="8"/>
      <c r="M30" s="8"/>
      <c r="N30" s="115">
        <f t="shared" si="12"/>
        <v>4.1190476190476195</v>
      </c>
    </row>
    <row r="31" spans="2:14">
      <c r="B31" s="107">
        <v>500</v>
      </c>
      <c r="C31" s="8">
        <v>54.4</v>
      </c>
      <c r="D31" s="10">
        <f t="shared" si="9"/>
        <v>5.9187199999999995</v>
      </c>
      <c r="E31" s="8">
        <v>1.2</v>
      </c>
      <c r="F31" s="8">
        <v>0.97399999999999998</v>
      </c>
      <c r="G31" s="8">
        <f t="shared" si="10"/>
        <v>0.22599999999999998</v>
      </c>
      <c r="H31" s="97">
        <f t="shared" si="11"/>
        <v>0.81166666666666665</v>
      </c>
      <c r="I31" s="8"/>
      <c r="J31" s="8"/>
      <c r="K31" s="8"/>
      <c r="L31" s="8"/>
      <c r="M31" s="8"/>
      <c r="N31" s="115">
        <f t="shared" si="12"/>
        <v>9.6194690265486713</v>
      </c>
    </row>
    <row r="32" spans="2:14">
      <c r="B32" s="107">
        <v>1000</v>
      </c>
      <c r="C32" s="8">
        <v>56.3</v>
      </c>
      <c r="D32" s="10">
        <f t="shared" si="9"/>
        <v>3.1696899999999997</v>
      </c>
      <c r="E32" s="8">
        <v>1.18</v>
      </c>
      <c r="F32" s="8">
        <v>1.08</v>
      </c>
      <c r="G32" s="8">
        <f t="shared" si="10"/>
        <v>9.9999999999999867E-2</v>
      </c>
      <c r="H32" s="97">
        <f t="shared" si="11"/>
        <v>0.91525423728813571</v>
      </c>
      <c r="I32" s="8"/>
      <c r="J32" s="8"/>
      <c r="K32" s="8"/>
      <c r="L32" s="8"/>
      <c r="M32" s="8"/>
      <c r="N32" s="115">
        <f t="shared" si="12"/>
        <v>22.600000000000033</v>
      </c>
    </row>
    <row r="33" spans="2:14" ht="18" thickBot="1">
      <c r="B33" s="109" t="s">
        <v>98</v>
      </c>
      <c r="C33" s="35">
        <v>56.1</v>
      </c>
      <c r="D33" s="35"/>
      <c r="E33" s="35">
        <v>1.1200000000000001</v>
      </c>
      <c r="F33" s="35">
        <v>1.1200000000000001</v>
      </c>
      <c r="G33" s="35">
        <f t="shared" si="10"/>
        <v>0</v>
      </c>
      <c r="H33" s="110">
        <f t="shared" si="11"/>
        <v>1</v>
      </c>
      <c r="I33" s="35"/>
      <c r="J33" s="35"/>
      <c r="K33" s="35"/>
      <c r="L33" s="35"/>
      <c r="M33" s="35"/>
      <c r="N33" s="116" t="e">
        <f t="shared" si="12"/>
        <v>#DIV/0!</v>
      </c>
    </row>
    <row r="35" spans="2:14">
      <c r="B35" t="s">
        <v>108</v>
      </c>
    </row>
    <row r="36" spans="2:14" ht="18" thickBot="1">
      <c r="B36" t="s">
        <v>111</v>
      </c>
    </row>
    <row r="37" spans="2:14">
      <c r="B37" s="100" t="s">
        <v>105</v>
      </c>
      <c r="C37" s="137" t="s">
        <v>94</v>
      </c>
      <c r="D37" s="137" t="s">
        <v>65</v>
      </c>
      <c r="E37" s="126" t="s">
        <v>104</v>
      </c>
      <c r="F37" s="126"/>
      <c r="G37" s="137" t="s">
        <v>49</v>
      </c>
      <c r="H37" s="137" t="s">
        <v>95</v>
      </c>
      <c r="I37" s="126" t="s">
        <v>47</v>
      </c>
      <c r="J37" s="126"/>
      <c r="K37" s="126" t="s">
        <v>48</v>
      </c>
      <c r="L37" s="126"/>
      <c r="M37" s="113" t="s">
        <v>103</v>
      </c>
      <c r="N37" s="139" t="s">
        <v>96</v>
      </c>
    </row>
    <row r="38" spans="2:14" ht="18" thickBot="1">
      <c r="B38" s="117" t="s">
        <v>97</v>
      </c>
      <c r="C38" s="138"/>
      <c r="D38" s="138"/>
      <c r="E38" s="99" t="s">
        <v>47</v>
      </c>
      <c r="F38" s="99" t="s">
        <v>48</v>
      </c>
      <c r="G38" s="138"/>
      <c r="H38" s="138"/>
      <c r="I38" s="99" t="s">
        <v>102</v>
      </c>
      <c r="J38" s="99" t="s">
        <v>101</v>
      </c>
      <c r="K38" s="99" t="s">
        <v>102</v>
      </c>
      <c r="L38" s="99" t="s">
        <v>101</v>
      </c>
      <c r="M38" s="99" t="s">
        <v>101</v>
      </c>
      <c r="N38" s="140"/>
    </row>
    <row r="39" spans="2:14">
      <c r="B39" s="103">
        <v>10</v>
      </c>
      <c r="C39" s="32">
        <v>8.85</v>
      </c>
      <c r="D39" s="96">
        <f t="shared" ref="D39:D44" si="13">C39*C39/B39</f>
        <v>7.8322499999999993</v>
      </c>
      <c r="E39" s="32">
        <v>0.92100000000000004</v>
      </c>
      <c r="F39" s="32">
        <v>0.55200000000000005</v>
      </c>
      <c r="G39" s="32">
        <f t="shared" ref="G39:G45" si="14">E39-F39</f>
        <v>0.36899999999999999</v>
      </c>
      <c r="H39" s="104">
        <f>F39/E39</f>
        <v>0.59934853420195444</v>
      </c>
      <c r="I39" s="32"/>
      <c r="J39" s="105">
        <f>I39/1250*360</f>
        <v>0</v>
      </c>
      <c r="K39" s="32"/>
      <c r="L39" s="105">
        <f>K39/1250*360</f>
        <v>0</v>
      </c>
      <c r="M39" s="105">
        <f>L39-J39</f>
        <v>0</v>
      </c>
      <c r="N39" s="114">
        <f t="shared" ref="N39:N45" si="15">(1+H39)/(1-H39)</f>
        <v>3.9918699186991877</v>
      </c>
    </row>
    <row r="40" spans="2:14">
      <c r="B40" s="107">
        <v>50</v>
      </c>
      <c r="C40" s="8">
        <v>23.7</v>
      </c>
      <c r="D40" s="10">
        <f t="shared" si="13"/>
        <v>11.233799999999999</v>
      </c>
      <c r="E40" s="8">
        <v>0.96</v>
      </c>
      <c r="F40" s="8">
        <v>9.7900000000000001E-2</v>
      </c>
      <c r="G40" s="8">
        <f t="shared" si="14"/>
        <v>0.86209999999999998</v>
      </c>
      <c r="H40" s="97">
        <f>F40/E40</f>
        <v>0.10197916666666668</v>
      </c>
      <c r="I40" s="8"/>
      <c r="J40" s="98">
        <f t="shared" ref="J40:J45" si="16">I40/1250*360</f>
        <v>0</v>
      </c>
      <c r="K40" s="8"/>
      <c r="L40" s="98">
        <f t="shared" ref="L40:L45" si="17">K40/1250*360</f>
        <v>0</v>
      </c>
      <c r="M40" s="98">
        <f t="shared" ref="M40:M45" si="18">L40-J40</f>
        <v>0</v>
      </c>
      <c r="N40" s="115">
        <f t="shared" si="15"/>
        <v>1.2271198236863474</v>
      </c>
    </row>
    <row r="41" spans="2:14">
      <c r="B41" s="107">
        <v>100</v>
      </c>
      <c r="C41" s="8">
        <v>31.6</v>
      </c>
      <c r="D41" s="10">
        <f t="shared" si="13"/>
        <v>9.9855999999999998</v>
      </c>
      <c r="E41" s="8">
        <v>0.95899999999999996</v>
      </c>
      <c r="F41" s="8">
        <v>0.34100000000000003</v>
      </c>
      <c r="G41" s="8">
        <f t="shared" si="14"/>
        <v>0.61799999999999988</v>
      </c>
      <c r="H41" s="97">
        <f t="shared" ref="H41:H45" si="19">F41/E41</f>
        <v>0.35557872784150163</v>
      </c>
      <c r="I41" s="8"/>
      <c r="J41" s="98">
        <f t="shared" si="16"/>
        <v>0</v>
      </c>
      <c r="K41" s="8"/>
      <c r="L41" s="98">
        <f t="shared" si="17"/>
        <v>0</v>
      </c>
      <c r="M41" s="98">
        <f t="shared" si="18"/>
        <v>0</v>
      </c>
      <c r="N41" s="115">
        <f t="shared" si="15"/>
        <v>2.1035598705501624</v>
      </c>
    </row>
    <row r="42" spans="2:14">
      <c r="B42" s="107">
        <v>200</v>
      </c>
      <c r="C42" s="8">
        <v>34.5</v>
      </c>
      <c r="D42" s="10">
        <f t="shared" si="13"/>
        <v>5.9512499999999999</v>
      </c>
      <c r="E42" s="8">
        <v>0.875</v>
      </c>
      <c r="F42" s="8">
        <v>0.53200000000000003</v>
      </c>
      <c r="G42" s="8">
        <f t="shared" si="14"/>
        <v>0.34299999999999997</v>
      </c>
      <c r="H42" s="97">
        <f t="shared" si="19"/>
        <v>0.60799999999999998</v>
      </c>
      <c r="I42" s="8"/>
      <c r="J42" s="98">
        <f t="shared" si="16"/>
        <v>0</v>
      </c>
      <c r="K42" s="8"/>
      <c r="L42" s="98">
        <f t="shared" si="17"/>
        <v>0</v>
      </c>
      <c r="M42" s="98">
        <f t="shared" si="18"/>
        <v>0</v>
      </c>
      <c r="N42" s="115">
        <f t="shared" si="15"/>
        <v>4.1020408163265305</v>
      </c>
    </row>
    <row r="43" spans="2:14">
      <c r="B43" s="107">
        <v>500</v>
      </c>
      <c r="C43" s="8">
        <v>35.799999999999997</v>
      </c>
      <c r="D43" s="10">
        <f t="shared" si="13"/>
        <v>2.5632799999999998</v>
      </c>
      <c r="E43" s="8">
        <v>0.80500000000000005</v>
      </c>
      <c r="F43" s="8">
        <v>0.65200000000000002</v>
      </c>
      <c r="G43" s="8">
        <f t="shared" si="14"/>
        <v>0.15300000000000002</v>
      </c>
      <c r="H43" s="97">
        <f t="shared" si="19"/>
        <v>0.80993788819875778</v>
      </c>
      <c r="I43" s="8"/>
      <c r="J43" s="98">
        <f t="shared" si="16"/>
        <v>0</v>
      </c>
      <c r="K43" s="8"/>
      <c r="L43" s="98">
        <f t="shared" si="17"/>
        <v>0</v>
      </c>
      <c r="M43" s="98">
        <f t="shared" si="18"/>
        <v>0</v>
      </c>
      <c r="N43" s="115">
        <f t="shared" si="15"/>
        <v>9.5228758169934657</v>
      </c>
    </row>
    <row r="44" spans="2:14">
      <c r="B44" s="107">
        <v>1000</v>
      </c>
      <c r="C44" s="8">
        <v>36.9</v>
      </c>
      <c r="D44" s="10">
        <f t="shared" si="13"/>
        <v>1.36161</v>
      </c>
      <c r="E44" s="8">
        <v>0.78300000000000003</v>
      </c>
      <c r="F44" s="8">
        <v>0.71399999999999997</v>
      </c>
      <c r="G44" s="8">
        <f t="shared" si="14"/>
        <v>6.9000000000000061E-2</v>
      </c>
      <c r="H44" s="97">
        <f t="shared" si="19"/>
        <v>0.91187739463601525</v>
      </c>
      <c r="I44" s="8"/>
      <c r="J44" s="98">
        <f t="shared" si="16"/>
        <v>0</v>
      </c>
      <c r="K44" s="8"/>
      <c r="L44" s="98">
        <f t="shared" si="17"/>
        <v>0</v>
      </c>
      <c r="M44" s="98">
        <f t="shared" si="18"/>
        <v>0</v>
      </c>
      <c r="N44" s="115">
        <f t="shared" si="15"/>
        <v>21.695652173913025</v>
      </c>
    </row>
    <row r="45" spans="2:14" ht="18" thickBot="1">
      <c r="B45" s="109" t="s">
        <v>98</v>
      </c>
      <c r="C45" s="35">
        <v>36.9</v>
      </c>
      <c r="D45" s="22"/>
      <c r="E45" s="35">
        <v>0.748</v>
      </c>
      <c r="F45" s="35">
        <v>0.747</v>
      </c>
      <c r="G45" s="35">
        <f t="shared" si="14"/>
        <v>1.0000000000000009E-3</v>
      </c>
      <c r="H45" s="110">
        <f t="shared" si="19"/>
        <v>0.99866310160427807</v>
      </c>
      <c r="I45" s="35"/>
      <c r="J45" s="111">
        <f t="shared" si="16"/>
        <v>0</v>
      </c>
      <c r="K45" s="35"/>
      <c r="L45" s="111">
        <f t="shared" si="17"/>
        <v>0</v>
      </c>
      <c r="M45" s="111">
        <f t="shared" si="18"/>
        <v>0</v>
      </c>
      <c r="N45" s="116">
        <f t="shared" si="15"/>
        <v>1494.9999999999939</v>
      </c>
    </row>
    <row r="46" spans="2:14">
      <c r="B46" t="s">
        <v>112</v>
      </c>
    </row>
  </sheetData>
  <mergeCells count="27">
    <mergeCell ref="K3:L3"/>
    <mergeCell ref="I3:J3"/>
    <mergeCell ref="E3:F3"/>
    <mergeCell ref="E15:F15"/>
    <mergeCell ref="I15:J15"/>
    <mergeCell ref="K15:L15"/>
    <mergeCell ref="C25:C26"/>
    <mergeCell ref="D25:D26"/>
    <mergeCell ref="G25:G26"/>
    <mergeCell ref="H25:H26"/>
    <mergeCell ref="N25:N26"/>
    <mergeCell ref="E25:F25"/>
    <mergeCell ref="I25:J25"/>
    <mergeCell ref="K25:L25"/>
    <mergeCell ref="N15:N16"/>
    <mergeCell ref="H15:H16"/>
    <mergeCell ref="G15:G16"/>
    <mergeCell ref="C15:C16"/>
    <mergeCell ref="D15:D16"/>
    <mergeCell ref="C37:C38"/>
    <mergeCell ref="D37:D38"/>
    <mergeCell ref="G37:G38"/>
    <mergeCell ref="H37:H38"/>
    <mergeCell ref="N37:N38"/>
    <mergeCell ref="E37:F37"/>
    <mergeCell ref="I37:J37"/>
    <mergeCell ref="K37:L3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3B81-B7BE-4688-9B9F-F21EB0C23224}">
  <dimension ref="B2:T28"/>
  <sheetViews>
    <sheetView tabSelected="1" topLeftCell="B2" zoomScale="85" zoomScaleNormal="85" workbookViewId="0">
      <selection activeCell="J14" sqref="J14"/>
    </sheetView>
  </sheetViews>
  <sheetFormatPr defaultRowHeight="17.399999999999999"/>
  <cols>
    <col min="7" max="7" width="8.796875" style="1"/>
    <col min="9" max="9" width="8.796875" style="1"/>
    <col min="11" max="11" width="8.796875" style="1"/>
    <col min="13" max="13" width="8.796875" style="1"/>
    <col min="15" max="15" width="8.796875" style="1"/>
    <col min="17" max="17" width="8.796875" style="1"/>
    <col min="19" max="19" width="8.796875" style="1"/>
  </cols>
  <sheetData>
    <row r="2" spans="2:20">
      <c r="B2" s="1" t="s">
        <v>119</v>
      </c>
    </row>
    <row r="3" spans="2:20" ht="18" thickBot="1">
      <c r="C3" s="1" t="s">
        <v>125</v>
      </c>
    </row>
    <row r="4" spans="2:20">
      <c r="B4" s="1"/>
      <c r="C4" s="15"/>
      <c r="D4" s="32"/>
      <c r="F4" s="92" t="s">
        <v>120</v>
      </c>
      <c r="G4" s="113">
        <v>1</v>
      </c>
      <c r="H4" s="92" t="s">
        <v>120</v>
      </c>
      <c r="I4" s="113">
        <v>2</v>
      </c>
      <c r="J4" s="92" t="s">
        <v>120</v>
      </c>
      <c r="K4" s="113">
        <v>3</v>
      </c>
      <c r="L4" s="92" t="s">
        <v>120</v>
      </c>
      <c r="M4" s="113">
        <v>4</v>
      </c>
      <c r="N4" s="92" t="s">
        <v>120</v>
      </c>
      <c r="O4" s="113">
        <v>5</v>
      </c>
      <c r="P4" s="92" t="s">
        <v>120</v>
      </c>
      <c r="Q4" s="113">
        <v>1</v>
      </c>
      <c r="R4" s="92" t="s">
        <v>120</v>
      </c>
      <c r="S4" s="113">
        <v>5</v>
      </c>
      <c r="T4" s="43" t="s">
        <v>89</v>
      </c>
    </row>
    <row r="5" spans="2:20">
      <c r="B5" s="1"/>
      <c r="C5" s="18"/>
      <c r="D5" s="8"/>
      <c r="F5" s="165" t="s">
        <v>121</v>
      </c>
      <c r="G5" s="166">
        <v>1</v>
      </c>
      <c r="H5" s="165" t="s">
        <v>121</v>
      </c>
      <c r="I5" s="166">
        <v>1</v>
      </c>
      <c r="J5" s="165" t="s">
        <v>121</v>
      </c>
      <c r="K5" s="166">
        <v>1</v>
      </c>
      <c r="L5" s="165" t="s">
        <v>121</v>
      </c>
      <c r="M5" s="166">
        <v>1</v>
      </c>
      <c r="N5" s="165" t="s">
        <v>121</v>
      </c>
      <c r="O5" s="166">
        <v>1</v>
      </c>
      <c r="P5" s="93" t="s">
        <v>121</v>
      </c>
      <c r="Q5" s="159">
        <v>5</v>
      </c>
      <c r="R5" s="93" t="s">
        <v>121</v>
      </c>
      <c r="S5" s="159">
        <v>5</v>
      </c>
      <c r="T5" s="49" t="s">
        <v>89</v>
      </c>
    </row>
    <row r="6" spans="2:20" ht="18" thickBot="1">
      <c r="B6" s="1"/>
      <c r="C6" s="147"/>
      <c r="D6" s="148"/>
      <c r="F6" s="149" t="s">
        <v>122</v>
      </c>
      <c r="G6" s="160">
        <v>0.3</v>
      </c>
      <c r="H6" s="149" t="s">
        <v>122</v>
      </c>
      <c r="I6" s="160">
        <v>0.3</v>
      </c>
      <c r="J6" s="149" t="s">
        <v>122</v>
      </c>
      <c r="K6" s="160">
        <v>0.3</v>
      </c>
      <c r="L6" s="149" t="s">
        <v>122</v>
      </c>
      <c r="M6" s="160">
        <v>0.3</v>
      </c>
      <c r="N6" s="149" t="s">
        <v>122</v>
      </c>
      <c r="O6" s="160">
        <v>0.3</v>
      </c>
      <c r="P6" s="149" t="s">
        <v>122</v>
      </c>
      <c r="Q6" s="160">
        <v>0.3</v>
      </c>
      <c r="R6" s="149" t="s">
        <v>122</v>
      </c>
      <c r="S6" s="160">
        <v>0.3</v>
      </c>
      <c r="T6" s="150" t="s">
        <v>123</v>
      </c>
    </row>
    <row r="7" spans="2:20" ht="18" thickBot="1">
      <c r="B7" s="1"/>
      <c r="C7" s="162" t="s">
        <v>84</v>
      </c>
      <c r="D7" s="163" t="s">
        <v>62</v>
      </c>
      <c r="E7" s="163" t="s">
        <v>124</v>
      </c>
      <c r="F7" s="163" t="s">
        <v>127</v>
      </c>
      <c r="G7" s="164" t="s">
        <v>126</v>
      </c>
      <c r="H7" s="163" t="s">
        <v>127</v>
      </c>
      <c r="I7" s="164" t="s">
        <v>126</v>
      </c>
      <c r="J7" s="163" t="s">
        <v>127</v>
      </c>
      <c r="K7" s="164" t="s">
        <v>126</v>
      </c>
      <c r="L7" s="163" t="s">
        <v>127</v>
      </c>
      <c r="M7" s="164" t="s">
        <v>126</v>
      </c>
      <c r="N7" s="163" t="s">
        <v>127</v>
      </c>
      <c r="O7" s="164" t="s">
        <v>126</v>
      </c>
      <c r="P7" s="163" t="s">
        <v>127</v>
      </c>
      <c r="Q7" s="164" t="s">
        <v>126</v>
      </c>
      <c r="R7" s="163" t="s">
        <v>127</v>
      </c>
      <c r="S7" s="164" t="s">
        <v>126</v>
      </c>
    </row>
    <row r="8" spans="2:20">
      <c r="B8" s="1"/>
      <c r="C8" s="44">
        <v>0</v>
      </c>
      <c r="D8" s="11">
        <f>(C8*50)^0.5/0.707</f>
        <v>0</v>
      </c>
      <c r="E8" s="12">
        <f>D8/25</f>
        <v>0</v>
      </c>
      <c r="F8" s="12">
        <f>$E8-G$6</f>
        <v>-0.3</v>
      </c>
      <c r="G8" s="151">
        <f>F8*G$5/(G$5+G$4)</f>
        <v>-0.15</v>
      </c>
      <c r="H8" s="12">
        <f>$E8-I$6</f>
        <v>-0.3</v>
      </c>
      <c r="I8" s="151">
        <f>H8*I$5/(I$5+I$4)</f>
        <v>-9.9999999999999992E-2</v>
      </c>
      <c r="J8" s="12">
        <f>$E8-K$6</f>
        <v>-0.3</v>
      </c>
      <c r="K8" s="151">
        <f>J8*K$5/(K$5+K$4)</f>
        <v>-7.4999999999999997E-2</v>
      </c>
      <c r="L8" s="12">
        <f>$E8-M$6</f>
        <v>-0.3</v>
      </c>
      <c r="M8" s="151">
        <f>L8*M$5/(M$5+M$4)</f>
        <v>-0.06</v>
      </c>
      <c r="N8" s="12">
        <f>$E8-O$6</f>
        <v>-0.3</v>
      </c>
      <c r="O8" s="151">
        <f>N8*O$5/(O$5+O$4)</f>
        <v>-4.9999999999999996E-2</v>
      </c>
      <c r="P8" s="12">
        <f>$E8-Q$6</f>
        <v>-0.3</v>
      </c>
      <c r="Q8" s="151">
        <f>P8*Q$5/(Q$5+Q$4)</f>
        <v>-0.25</v>
      </c>
      <c r="R8" s="12">
        <f>$E8-S$6</f>
        <v>-0.3</v>
      </c>
      <c r="S8" s="151">
        <f>R8*S$5/(S$5+S$4)</f>
        <v>-0.15</v>
      </c>
    </row>
    <row r="9" spans="2:20">
      <c r="B9" s="1"/>
      <c r="C9" s="18">
        <v>50</v>
      </c>
      <c r="D9" s="9">
        <f>(C9*50)^0.5/0.707</f>
        <v>70.721357850070731</v>
      </c>
      <c r="E9" s="10">
        <f t="shared" ref="E9:E22" si="0">D9/25</f>
        <v>2.8288543140028293</v>
      </c>
      <c r="F9" s="12">
        <f>$E9-G$6</f>
        <v>2.5288543140028295</v>
      </c>
      <c r="G9" s="151">
        <f>F9*G$5/(G$5+G$4)</f>
        <v>1.2644271570014147</v>
      </c>
      <c r="H9" s="12">
        <f>$E9-I$6</f>
        <v>2.5288543140028295</v>
      </c>
      <c r="I9" s="151">
        <f>H9*I$5/(I$5+I$4)</f>
        <v>0.84295143800094319</v>
      </c>
      <c r="J9" s="12">
        <f>$E9-K$6</f>
        <v>2.5288543140028295</v>
      </c>
      <c r="K9" s="151">
        <f>J9*K$5/(K$5+K$4)</f>
        <v>0.63221357850070736</v>
      </c>
      <c r="L9" s="12">
        <f>$E9-M$6</f>
        <v>2.5288543140028295</v>
      </c>
      <c r="M9" s="151">
        <f>L9*M$5/(M$5+M$4)</f>
        <v>0.50577086280056593</v>
      </c>
      <c r="N9" s="12">
        <f>$E9-O$6</f>
        <v>2.5288543140028295</v>
      </c>
      <c r="O9" s="151">
        <f>N9*O$5/(O$5+O$4)</f>
        <v>0.42147571900047159</v>
      </c>
      <c r="P9" s="12">
        <f>$E9-Q$6</f>
        <v>2.5288543140028295</v>
      </c>
      <c r="Q9" s="151">
        <f>P9*Q$5/(Q$5+Q$4)</f>
        <v>2.1073785950023578</v>
      </c>
      <c r="R9" s="12">
        <f>$E9-S$6</f>
        <v>2.5288543140028295</v>
      </c>
      <c r="S9" s="151">
        <f>R9*S$5/(S$5+S$4)</f>
        <v>1.2644271570014147</v>
      </c>
    </row>
    <row r="10" spans="2:20">
      <c r="B10" s="1"/>
      <c r="C10" s="18">
        <v>100</v>
      </c>
      <c r="D10" s="9">
        <f t="shared" ref="D10:D22" si="1">(C10*50)^0.5/0.707</f>
        <v>100.01510342101098</v>
      </c>
      <c r="E10" s="10">
        <f t="shared" si="0"/>
        <v>4.0006041368404395</v>
      </c>
      <c r="F10" s="12">
        <f t="shared" ref="F10:H22" si="2">$E10-G$6</f>
        <v>3.7006041368404397</v>
      </c>
      <c r="G10" s="151">
        <f>F10*G$5/(G$5+G$4)</f>
        <v>1.8503020684202198</v>
      </c>
      <c r="H10" s="12">
        <f t="shared" si="2"/>
        <v>3.7006041368404397</v>
      </c>
      <c r="I10" s="151">
        <f>H10*I$5/(I$5+I$4)</f>
        <v>1.2335347122801466</v>
      </c>
      <c r="J10" s="12">
        <f t="shared" ref="J10:K10" si="3">$E10-K$6</f>
        <v>3.7006041368404397</v>
      </c>
      <c r="K10" s="151">
        <f>J10*K$5/(K$5+K$4)</f>
        <v>0.92515103421010991</v>
      </c>
      <c r="L10" s="12">
        <f t="shared" ref="L10:M10" si="4">$E10-M$6</f>
        <v>3.7006041368404397</v>
      </c>
      <c r="M10" s="151">
        <f>L10*M$5/(M$5+M$4)</f>
        <v>0.74012082736808793</v>
      </c>
      <c r="N10" s="12">
        <f t="shared" ref="N10:O10" si="5">$E10-O$6</f>
        <v>3.7006041368404397</v>
      </c>
      <c r="O10" s="151">
        <f>N10*O$5/(O$5+O$4)</f>
        <v>0.61676735614007328</v>
      </c>
      <c r="P10" s="12">
        <f t="shared" ref="P10:Q10" si="6">$E10-Q$6</f>
        <v>3.7006041368404397</v>
      </c>
      <c r="Q10" s="151">
        <f>P10*Q$5/(Q$5+Q$4)</f>
        <v>3.0838367807003664</v>
      </c>
      <c r="R10" s="12">
        <f t="shared" ref="R10:S10" si="7">$E10-S$6</f>
        <v>3.7006041368404397</v>
      </c>
      <c r="S10" s="151">
        <f>R10*S$5/(S$5+S$4)</f>
        <v>1.8503020684202198</v>
      </c>
    </row>
    <row r="11" spans="2:20">
      <c r="B11" s="1"/>
      <c r="C11" s="18">
        <v>150</v>
      </c>
      <c r="D11" s="9">
        <f t="shared" si="1"/>
        <v>122.49298497658256</v>
      </c>
      <c r="E11" s="10">
        <f t="shared" si="0"/>
        <v>4.8997193990633026</v>
      </c>
      <c r="F11" s="12">
        <f t="shared" si="2"/>
        <v>4.5997193990633027</v>
      </c>
      <c r="G11" s="151">
        <f>F11*G$5/(G$5+G$4)</f>
        <v>2.2998596995316514</v>
      </c>
      <c r="H11" s="12">
        <f t="shared" si="2"/>
        <v>4.5997193990633027</v>
      </c>
      <c r="I11" s="151">
        <f>H11*I$5/(I$5+I$4)</f>
        <v>1.5332397996877676</v>
      </c>
      <c r="J11" s="12">
        <f t="shared" ref="J11:K11" si="8">$E11-K$6</f>
        <v>4.5997193990633027</v>
      </c>
      <c r="K11" s="151">
        <f>J11*K$5/(K$5+K$4)</f>
        <v>1.1499298497658257</v>
      </c>
      <c r="L11" s="12">
        <f t="shared" ref="L11:M11" si="9">$E11-M$6</f>
        <v>4.5997193990633027</v>
      </c>
      <c r="M11" s="151">
        <f>L11*M$5/(M$5+M$4)</f>
        <v>0.91994387981266057</v>
      </c>
      <c r="N11" s="12">
        <f t="shared" ref="N11:O11" si="10">$E11-O$6</f>
        <v>4.5997193990633027</v>
      </c>
      <c r="O11" s="151">
        <f>N11*O$5/(O$5+O$4)</f>
        <v>0.76661989984388379</v>
      </c>
      <c r="P11" s="12">
        <f t="shared" ref="P11:Q11" si="11">$E11-Q$6</f>
        <v>4.5997193990633027</v>
      </c>
      <c r="Q11" s="151">
        <f>P11*Q$5/(Q$5+Q$4)</f>
        <v>3.8330994992194189</v>
      </c>
      <c r="R11" s="12">
        <f t="shared" ref="R11:S11" si="12">$E11-S$6</f>
        <v>4.5997193990633027</v>
      </c>
      <c r="S11" s="151">
        <f>R11*S$5/(S$5+S$4)</f>
        <v>2.2998596995316514</v>
      </c>
    </row>
    <row r="12" spans="2:20">
      <c r="B12" s="1"/>
      <c r="C12" s="18">
        <v>200</v>
      </c>
      <c r="D12" s="9">
        <f t="shared" si="1"/>
        <v>141.44271570014146</v>
      </c>
      <c r="E12" s="10">
        <f t="shared" si="0"/>
        <v>5.6577086280056585</v>
      </c>
      <c r="F12" s="12">
        <f t="shared" si="2"/>
        <v>5.3577086280056587</v>
      </c>
      <c r="G12" s="151">
        <f>F12*G$5/(G$5+G$4)</f>
        <v>2.6788543140028294</v>
      </c>
      <c r="H12" s="12">
        <f t="shared" si="2"/>
        <v>5.3577086280056587</v>
      </c>
      <c r="I12" s="151">
        <f>H12*I$5/(I$5+I$4)</f>
        <v>1.7859028760018862</v>
      </c>
      <c r="J12" s="12">
        <f t="shared" ref="J12:K12" si="13">$E12-K$6</f>
        <v>5.3577086280056587</v>
      </c>
      <c r="K12" s="151">
        <f>J12*K$5/(K$5+K$4)</f>
        <v>1.3394271570014147</v>
      </c>
      <c r="L12" s="12">
        <f t="shared" ref="L12:M12" si="14">$E12-M$6</f>
        <v>5.3577086280056587</v>
      </c>
      <c r="M12" s="151">
        <f>L12*M$5/(M$5+M$4)</f>
        <v>1.0715417256011317</v>
      </c>
      <c r="N12" s="12">
        <f t="shared" ref="N12:O12" si="15">$E12-O$6</f>
        <v>5.3577086280056587</v>
      </c>
      <c r="O12" s="151">
        <f>N12*O$5/(O$5+O$4)</f>
        <v>0.89295143800094312</v>
      </c>
      <c r="P12" s="12">
        <f t="shared" ref="P12:Q12" si="16">$E12-Q$6</f>
        <v>5.3577086280056587</v>
      </c>
      <c r="Q12" s="151">
        <f>P12*Q$5/(Q$5+Q$4)</f>
        <v>4.4647571900047156</v>
      </c>
      <c r="R12" s="12">
        <f t="shared" ref="R12:S12" si="17">$E12-S$6</f>
        <v>5.3577086280056587</v>
      </c>
      <c r="S12" s="151">
        <f>R12*S$5/(S$5+S$4)</f>
        <v>2.6788543140028294</v>
      </c>
    </row>
    <row r="13" spans="2:20">
      <c r="B13" s="1"/>
      <c r="C13" s="18">
        <v>250</v>
      </c>
      <c r="D13" s="9">
        <f t="shared" si="1"/>
        <v>158.13776361384652</v>
      </c>
      <c r="E13" s="10">
        <f t="shared" si="0"/>
        <v>6.3255105445538611</v>
      </c>
      <c r="F13" s="12">
        <f t="shared" si="2"/>
        <v>6.0255105445538613</v>
      </c>
      <c r="G13" s="151">
        <f>F13*G$5/(G$5+G$4)</f>
        <v>3.0127552722769306</v>
      </c>
      <c r="H13" s="12">
        <f t="shared" si="2"/>
        <v>6.0255105445538613</v>
      </c>
      <c r="I13" s="151">
        <f>H13*I$5/(I$5+I$4)</f>
        <v>2.0085035148512871</v>
      </c>
      <c r="J13" s="12">
        <f t="shared" ref="J13:K13" si="18">$E13-K$6</f>
        <v>6.0255105445538613</v>
      </c>
      <c r="K13" s="151">
        <f>J13*K$5/(K$5+K$4)</f>
        <v>1.5063776361384653</v>
      </c>
      <c r="L13" s="12">
        <f t="shared" ref="L13:M13" si="19">$E13-M$6</f>
        <v>6.0255105445538613</v>
      </c>
      <c r="M13" s="151">
        <f>L13*M$5/(M$5+M$4)</f>
        <v>1.2051021089107723</v>
      </c>
      <c r="N13" s="12">
        <f t="shared" ref="N13:O13" si="20">$E13-O$6</f>
        <v>6.0255105445538613</v>
      </c>
      <c r="O13" s="151">
        <f>N13*O$5/(O$5+O$4)</f>
        <v>1.0042517574256435</v>
      </c>
      <c r="P13" s="12">
        <f t="shared" ref="P13:Q13" si="21">$E13-Q$6</f>
        <v>6.0255105445538613</v>
      </c>
      <c r="Q13" s="151">
        <f>P13*Q$5/(Q$5+Q$4)</f>
        <v>5.0212587871282173</v>
      </c>
      <c r="R13" s="12">
        <f t="shared" ref="R13:S13" si="22">$E13-S$6</f>
        <v>6.0255105445538613</v>
      </c>
      <c r="S13" s="151">
        <f>R13*S$5/(S$5+S$4)</f>
        <v>3.0127552722769306</v>
      </c>
    </row>
    <row r="14" spans="2:20">
      <c r="B14" s="1"/>
      <c r="C14" s="18">
        <v>300</v>
      </c>
      <c r="D14" s="9">
        <f t="shared" si="1"/>
        <v>173.23124064944685</v>
      </c>
      <c r="E14" s="10">
        <f t="shared" si="0"/>
        <v>6.9292496259778735</v>
      </c>
      <c r="F14" s="12">
        <f t="shared" si="2"/>
        <v>6.6292496259778737</v>
      </c>
      <c r="G14" s="151">
        <f>F14*G$5/(G$5+G$4)</f>
        <v>3.3146248129889369</v>
      </c>
      <c r="H14" s="12">
        <f t="shared" si="2"/>
        <v>6.6292496259778737</v>
      </c>
      <c r="I14" s="151">
        <f>H14*I$5/(I$5+I$4)</f>
        <v>2.2097498753259579</v>
      </c>
      <c r="J14" s="12">
        <f t="shared" ref="J14:K14" si="23">$E14-K$6</f>
        <v>6.6292496259778737</v>
      </c>
      <c r="K14" s="151">
        <f>J14*K$5/(K$5+K$4)</f>
        <v>1.6573124064944684</v>
      </c>
      <c r="L14" s="12">
        <f t="shared" ref="L14:M14" si="24">$E14-M$6</f>
        <v>6.6292496259778737</v>
      </c>
      <c r="M14" s="151">
        <f>L14*M$5/(M$5+M$4)</f>
        <v>1.3258499251955747</v>
      </c>
      <c r="N14" s="12">
        <f t="shared" ref="N14:O14" si="25">$E14-O$6</f>
        <v>6.6292496259778737</v>
      </c>
      <c r="O14" s="151">
        <f>N14*O$5/(O$5+O$4)</f>
        <v>1.104874937662979</v>
      </c>
      <c r="P14" s="12">
        <f t="shared" ref="P14:Q14" si="26">$E14-Q$6</f>
        <v>6.6292496259778737</v>
      </c>
      <c r="Q14" s="151">
        <f>P14*Q$5/(Q$5+Q$4)</f>
        <v>5.5243746883148956</v>
      </c>
      <c r="R14" s="12">
        <f t="shared" ref="R14:S14" si="27">$E14-S$6</f>
        <v>6.6292496259778737</v>
      </c>
      <c r="S14" s="151">
        <f>R14*S$5/(S$5+S$4)</f>
        <v>3.3146248129889373</v>
      </c>
    </row>
    <row r="15" spans="2:20">
      <c r="B15" s="1"/>
      <c r="C15" s="18">
        <v>350</v>
      </c>
      <c r="D15" s="9">
        <f t="shared" si="1"/>
        <v>187.11112525209271</v>
      </c>
      <c r="E15" s="10">
        <f t="shared" si="0"/>
        <v>7.4844450100837081</v>
      </c>
      <c r="F15" s="12">
        <f t="shared" si="2"/>
        <v>7.1844450100837083</v>
      </c>
      <c r="G15" s="151">
        <f>F15*G$5/(G$5+G$4)</f>
        <v>3.5922225050418541</v>
      </c>
      <c r="H15" s="12">
        <f t="shared" si="2"/>
        <v>7.1844450100837083</v>
      </c>
      <c r="I15" s="151">
        <f>H15*I$5/(I$5+I$4)</f>
        <v>2.3948150033612361</v>
      </c>
      <c r="J15" s="12">
        <f t="shared" ref="J15:K15" si="28">$E15-K$6</f>
        <v>7.1844450100837083</v>
      </c>
      <c r="K15" s="151">
        <f>J15*K$5/(K$5+K$4)</f>
        <v>1.7961112525209271</v>
      </c>
      <c r="L15" s="12">
        <f t="shared" ref="L15:M15" si="29">$E15-M$6</f>
        <v>7.1844450100837083</v>
      </c>
      <c r="M15" s="151">
        <f>L15*M$5/(M$5+M$4)</f>
        <v>1.4368890020167417</v>
      </c>
      <c r="N15" s="12">
        <f t="shared" ref="N15:O15" si="30">$E15-O$6</f>
        <v>7.1844450100837083</v>
      </c>
      <c r="O15" s="151">
        <f>N15*O$5/(O$5+O$4)</f>
        <v>1.197407501680618</v>
      </c>
      <c r="P15" s="12">
        <f t="shared" ref="P15:Q15" si="31">$E15-Q$6</f>
        <v>7.1844450100837083</v>
      </c>
      <c r="Q15" s="151">
        <f>P15*Q$5/(Q$5+Q$4)</f>
        <v>5.9870375084030902</v>
      </c>
      <c r="R15" s="12">
        <f t="shared" ref="R15:S15" si="32">$E15-S$6</f>
        <v>7.1844450100837083</v>
      </c>
      <c r="S15" s="151">
        <f>R15*S$5/(S$5+S$4)</f>
        <v>3.5922225050418541</v>
      </c>
    </row>
    <row r="16" spans="2:20">
      <c r="B16" s="1"/>
      <c r="C16" s="18">
        <v>400</v>
      </c>
      <c r="D16" s="9">
        <f t="shared" si="1"/>
        <v>200.03020684202195</v>
      </c>
      <c r="E16" s="10">
        <f t="shared" si="0"/>
        <v>8.0012082736808789</v>
      </c>
      <c r="F16" s="12">
        <f t="shared" si="2"/>
        <v>7.7012082736808791</v>
      </c>
      <c r="G16" s="151">
        <f>F16*G$5/(G$5+G$4)</f>
        <v>3.8506041368404396</v>
      </c>
      <c r="H16" s="12">
        <f t="shared" si="2"/>
        <v>7.7012082736808791</v>
      </c>
      <c r="I16" s="151">
        <f>H16*I$5/(I$5+I$4)</f>
        <v>2.5670694245602932</v>
      </c>
      <c r="J16" s="12">
        <f t="shared" ref="J16:K16" si="33">$E16-K$6</f>
        <v>7.7012082736808791</v>
      </c>
      <c r="K16" s="151">
        <f>J16*K$5/(K$5+K$4)</f>
        <v>1.9253020684202198</v>
      </c>
      <c r="L16" s="12">
        <f t="shared" ref="L16:M16" si="34">$E16-M$6</f>
        <v>7.7012082736808791</v>
      </c>
      <c r="M16" s="151">
        <f>L16*M$5/(M$5+M$4)</f>
        <v>1.5402416547361759</v>
      </c>
      <c r="N16" s="12">
        <f t="shared" ref="N16:O16" si="35">$E16-O$6</f>
        <v>7.7012082736808791</v>
      </c>
      <c r="O16" s="151">
        <f>N16*O$5/(O$5+O$4)</f>
        <v>1.2835347122801466</v>
      </c>
      <c r="P16" s="12">
        <f t="shared" ref="P16:Q16" si="36">$E16-Q$6</f>
        <v>7.7012082736808791</v>
      </c>
      <c r="Q16" s="151">
        <f>P16*Q$5/(Q$5+Q$4)</f>
        <v>6.4176735614007328</v>
      </c>
      <c r="R16" s="12">
        <f t="shared" ref="R16:S16" si="37">$E16-S$6</f>
        <v>7.7012082736808791</v>
      </c>
      <c r="S16" s="151">
        <f>R16*S$5/(S$5+S$4)</f>
        <v>3.8506041368404396</v>
      </c>
    </row>
    <row r="17" spans="2:19">
      <c r="B17" s="1"/>
      <c r="C17" s="18">
        <v>450</v>
      </c>
      <c r="D17" s="9">
        <f t="shared" si="1"/>
        <v>212.16407355021218</v>
      </c>
      <c r="E17" s="10">
        <f t="shared" si="0"/>
        <v>8.4865629420084865</v>
      </c>
      <c r="F17" s="12">
        <f t="shared" si="2"/>
        <v>8.1865629420084858</v>
      </c>
      <c r="G17" s="151">
        <f>F17*G$5/(G$5+G$4)</f>
        <v>4.0932814710042429</v>
      </c>
      <c r="H17" s="12">
        <f t="shared" si="2"/>
        <v>8.1865629420084858</v>
      </c>
      <c r="I17" s="151">
        <f>H17*I$5/(I$5+I$4)</f>
        <v>2.7288543140028287</v>
      </c>
      <c r="J17" s="12">
        <f t="shared" ref="J17:K17" si="38">$E17-K$6</f>
        <v>8.1865629420084858</v>
      </c>
      <c r="K17" s="151">
        <f>J17*K$5/(K$5+K$4)</f>
        <v>2.0466407355021214</v>
      </c>
      <c r="L17" s="12">
        <f t="shared" ref="L17:M17" si="39">$E17-M$6</f>
        <v>8.1865629420084858</v>
      </c>
      <c r="M17" s="151">
        <f>L17*M$5/(M$5+M$4)</f>
        <v>1.6373125884016972</v>
      </c>
      <c r="N17" s="12">
        <f t="shared" ref="N17:O17" si="40">$E17-O$6</f>
        <v>8.1865629420084858</v>
      </c>
      <c r="O17" s="151">
        <f>N17*O$5/(O$5+O$4)</f>
        <v>1.3644271570014144</v>
      </c>
      <c r="P17" s="12">
        <f t="shared" ref="P17:Q17" si="41">$E17-Q$6</f>
        <v>8.1865629420084858</v>
      </c>
      <c r="Q17" s="151">
        <f>P17*Q$5/(Q$5+Q$4)</f>
        <v>6.8221357850070712</v>
      </c>
      <c r="R17" s="12">
        <f t="shared" ref="R17:S17" si="42">$E17-S$6</f>
        <v>8.1865629420084858</v>
      </c>
      <c r="S17" s="151">
        <f>R17*S$5/(S$5+S$4)</f>
        <v>4.0932814710042429</v>
      </c>
    </row>
    <row r="18" spans="2:19">
      <c r="B18" s="1"/>
      <c r="C18" s="18">
        <v>500</v>
      </c>
      <c r="D18" s="9">
        <f t="shared" si="1"/>
        <v>223.64057002605233</v>
      </c>
      <c r="E18" s="10">
        <f t="shared" si="0"/>
        <v>8.9456228010420933</v>
      </c>
      <c r="F18" s="12">
        <f t="shared" si="2"/>
        <v>8.6456228010420926</v>
      </c>
      <c r="G18" s="151">
        <f>F18*G$5/(G$5+G$4)</f>
        <v>4.3228114005210463</v>
      </c>
      <c r="H18" s="12">
        <f t="shared" si="2"/>
        <v>8.6456228010420926</v>
      </c>
      <c r="I18" s="151">
        <f>H18*I$5/(I$5+I$4)</f>
        <v>2.8818742670140307</v>
      </c>
      <c r="J18" s="12">
        <f t="shared" ref="J18:K18" si="43">$E18-K$6</f>
        <v>8.6456228010420926</v>
      </c>
      <c r="K18" s="151">
        <f>J18*K$5/(K$5+K$4)</f>
        <v>2.1614057002605231</v>
      </c>
      <c r="L18" s="12">
        <f t="shared" ref="L18:M18" si="44">$E18-M$6</f>
        <v>8.6456228010420926</v>
      </c>
      <c r="M18" s="151">
        <f>L18*M$5/(M$5+M$4)</f>
        <v>1.7291245602084184</v>
      </c>
      <c r="N18" s="12">
        <f t="shared" ref="N18:O18" si="45">$E18-O$6</f>
        <v>8.6456228010420926</v>
      </c>
      <c r="O18" s="151">
        <f>N18*O$5/(O$5+O$4)</f>
        <v>1.4409371335070154</v>
      </c>
      <c r="P18" s="12">
        <f t="shared" ref="P18:Q18" si="46">$E18-Q$6</f>
        <v>8.6456228010420926</v>
      </c>
      <c r="Q18" s="151">
        <f>P18*Q$5/(Q$5+Q$4)</f>
        <v>7.2046856675350774</v>
      </c>
      <c r="R18" s="12">
        <f t="shared" ref="R18:S18" si="47">$E18-S$6</f>
        <v>8.6456228010420926</v>
      </c>
      <c r="S18" s="151">
        <f>R18*S$5/(S$5+S$4)</f>
        <v>4.3228114005210463</v>
      </c>
    </row>
    <row r="19" spans="2:19">
      <c r="B19" s="1"/>
      <c r="C19" s="18">
        <v>550</v>
      </c>
      <c r="D19" s="9">
        <f t="shared" si="1"/>
        <v>234.55620865314003</v>
      </c>
      <c r="E19" s="10">
        <f t="shared" si="0"/>
        <v>9.3822483461256017</v>
      </c>
      <c r="F19" s="12">
        <f t="shared" si="2"/>
        <v>9.0822483461256009</v>
      </c>
      <c r="G19" s="151">
        <f>F19*G$5/(G$5+G$4)</f>
        <v>4.5411241730628005</v>
      </c>
      <c r="H19" s="12">
        <f t="shared" si="2"/>
        <v>9.0822483461256009</v>
      </c>
      <c r="I19" s="151">
        <f>H19*I$5/(I$5+I$4)</f>
        <v>3.0274161153752002</v>
      </c>
      <c r="J19" s="12">
        <f t="shared" ref="J19:K19" si="48">$E19-K$6</f>
        <v>9.0822483461256009</v>
      </c>
      <c r="K19" s="151">
        <f>J19*K$5/(K$5+K$4)</f>
        <v>2.2705620865314002</v>
      </c>
      <c r="L19" s="12">
        <f t="shared" ref="L19:M19" si="49">$E19-M$6</f>
        <v>9.0822483461256009</v>
      </c>
      <c r="M19" s="151">
        <f>L19*M$5/(M$5+M$4)</f>
        <v>1.8164496692251202</v>
      </c>
      <c r="N19" s="12">
        <f t="shared" ref="N19:O19" si="50">$E19-O$6</f>
        <v>9.0822483461256009</v>
      </c>
      <c r="O19" s="151">
        <f>N19*O$5/(O$5+O$4)</f>
        <v>1.5137080576876001</v>
      </c>
      <c r="P19" s="12">
        <f t="shared" ref="P19:Q19" si="51">$E19-Q$6</f>
        <v>9.0822483461256009</v>
      </c>
      <c r="Q19" s="151">
        <f>P19*Q$5/(Q$5+Q$4)</f>
        <v>7.5685402884380011</v>
      </c>
      <c r="R19" s="12">
        <f t="shared" ref="R19:S19" si="52">$E19-S$6</f>
        <v>9.0822483461256009</v>
      </c>
      <c r="S19" s="151">
        <f>R19*S$5/(S$5+S$4)</f>
        <v>4.5411241730628005</v>
      </c>
    </row>
    <row r="20" spans="2:19">
      <c r="B20" s="1"/>
      <c r="C20" s="152">
        <v>600</v>
      </c>
      <c r="D20" s="76">
        <f t="shared" si="1"/>
        <v>244.98596995316512</v>
      </c>
      <c r="E20" s="153">
        <f t="shared" si="0"/>
        <v>9.7994387981266051</v>
      </c>
      <c r="F20" s="154">
        <f t="shared" si="2"/>
        <v>9.4994387981266044</v>
      </c>
      <c r="G20" s="155">
        <f>F20*G$5/(G$5+G$4)</f>
        <v>4.7497193990633022</v>
      </c>
      <c r="H20" s="154">
        <f t="shared" si="2"/>
        <v>9.4994387981266044</v>
      </c>
      <c r="I20" s="155">
        <f>H20*I$5/(I$5+I$4)</f>
        <v>3.1664795993755348</v>
      </c>
      <c r="J20" s="154">
        <f t="shared" ref="J20:K20" si="53">$E20-K$6</f>
        <v>9.4994387981266044</v>
      </c>
      <c r="K20" s="155">
        <f>J20*K$5/(K$5+K$4)</f>
        <v>2.3748596995316511</v>
      </c>
      <c r="L20" s="154">
        <f t="shared" ref="L20:M20" si="54">$E20-M$6</f>
        <v>9.4994387981266044</v>
      </c>
      <c r="M20" s="155">
        <f>L20*M$5/(M$5+M$4)</f>
        <v>1.899887759625321</v>
      </c>
      <c r="N20" s="154">
        <f t="shared" ref="N20:O20" si="55">$E20-O$6</f>
        <v>9.4994387981266044</v>
      </c>
      <c r="O20" s="155">
        <f>N20*O$5/(O$5+O$4)</f>
        <v>1.5832397996877674</v>
      </c>
      <c r="P20" s="154">
        <f t="shared" ref="P20:Q20" si="56">$E20-Q$6</f>
        <v>9.4994387981266044</v>
      </c>
      <c r="Q20" s="155">
        <f>P20*Q$5/(Q$5+Q$4)</f>
        <v>7.916198998438837</v>
      </c>
      <c r="R20" s="154">
        <f t="shared" ref="R20:S20" si="57">$E20-S$6</f>
        <v>9.4994387981266044</v>
      </c>
      <c r="S20" s="155">
        <f>R20*S$5/(S$5+S$4)</f>
        <v>4.7497193990633022</v>
      </c>
    </row>
    <row r="21" spans="2:19">
      <c r="B21" s="1"/>
      <c r="C21" s="18">
        <v>650</v>
      </c>
      <c r="D21" s="9">
        <f t="shared" si="1"/>
        <v>254.98948199886772</v>
      </c>
      <c r="E21" s="10">
        <f t="shared" si="0"/>
        <v>10.199579279954708</v>
      </c>
      <c r="F21" s="12">
        <f t="shared" si="2"/>
        <v>9.8995792799547075</v>
      </c>
      <c r="G21" s="151">
        <f>F21*G$5/(G$5+G$4)</f>
        <v>4.9497896399773538</v>
      </c>
      <c r="H21" s="12">
        <f t="shared" si="2"/>
        <v>9.8995792799547075</v>
      </c>
      <c r="I21" s="151">
        <f>H21*I$5/(I$5+I$4)</f>
        <v>3.2998597599849027</v>
      </c>
      <c r="J21" s="12">
        <f t="shared" ref="J21:K21" si="58">$E21-K$6</f>
        <v>9.8995792799547075</v>
      </c>
      <c r="K21" s="151">
        <f>J21*K$5/(K$5+K$4)</f>
        <v>2.4748948199886769</v>
      </c>
      <c r="L21" s="12">
        <f t="shared" ref="L21:M21" si="59">$E21-M$6</f>
        <v>9.8995792799547075</v>
      </c>
      <c r="M21" s="151">
        <f>L21*M$5/(M$5+M$4)</f>
        <v>1.9799158559909416</v>
      </c>
      <c r="N21" s="12">
        <f t="shared" ref="N21:O21" si="60">$E21-O$6</f>
        <v>9.8995792799547075</v>
      </c>
      <c r="O21" s="151">
        <f>N21*O$5/(O$5+O$4)</f>
        <v>1.6499298799924513</v>
      </c>
      <c r="P21" s="12">
        <f t="shared" ref="P21:Q21" si="61">$E21-Q$6</f>
        <v>9.8995792799547075</v>
      </c>
      <c r="Q21" s="151">
        <f>P21*Q$5/(Q$5+Q$4)</f>
        <v>8.2496493999622569</v>
      </c>
      <c r="R21" s="12">
        <f t="shared" ref="R21:S21" si="62">$E21-S$6</f>
        <v>9.8995792799547075</v>
      </c>
      <c r="S21" s="151">
        <f>R21*S$5/(S$5+S$4)</f>
        <v>4.9497896399773538</v>
      </c>
    </row>
    <row r="22" spans="2:19">
      <c r="B22" s="1"/>
      <c r="C22" s="18">
        <v>700</v>
      </c>
      <c r="D22" s="9">
        <f t="shared" si="1"/>
        <v>264.61509100240039</v>
      </c>
      <c r="E22" s="10">
        <f t="shared" si="0"/>
        <v>10.584603640096015</v>
      </c>
      <c r="F22" s="12">
        <f t="shared" si="2"/>
        <v>10.284603640096014</v>
      </c>
      <c r="G22" s="151">
        <f>F22*G$5/(G$5+G$4)</f>
        <v>5.1423018200480071</v>
      </c>
      <c r="H22" s="12">
        <f t="shared" si="2"/>
        <v>10.284603640096014</v>
      </c>
      <c r="I22" s="151">
        <f>H22*I$5/(I$5+I$4)</f>
        <v>3.4282012133653379</v>
      </c>
      <c r="J22" s="12">
        <f t="shared" ref="J22:K22" si="63">$E22-K$6</f>
        <v>10.284603640096014</v>
      </c>
      <c r="K22" s="151">
        <f>J22*K$5/(K$5+K$4)</f>
        <v>2.5711509100240035</v>
      </c>
      <c r="L22" s="12">
        <f t="shared" ref="L22:M22" si="64">$E22-M$6</f>
        <v>10.284603640096014</v>
      </c>
      <c r="M22" s="151">
        <f>L22*M$5/(M$5+M$4)</f>
        <v>2.056920728019203</v>
      </c>
      <c r="N22" s="12">
        <f t="shared" ref="N22:O22" si="65">$E22-O$6</f>
        <v>10.284603640096014</v>
      </c>
      <c r="O22" s="151">
        <f>N22*O$5/(O$5+O$4)</f>
        <v>1.7141006066826689</v>
      </c>
      <c r="P22" s="12">
        <f t="shared" ref="P22:Q22" si="66">$E22-Q$6</f>
        <v>10.284603640096014</v>
      </c>
      <c r="Q22" s="151">
        <f>P22*Q$5/(Q$5+Q$4)</f>
        <v>8.5705030334133454</v>
      </c>
      <c r="R22" s="12">
        <f t="shared" ref="R22:S22" si="67">$E22-S$6</f>
        <v>10.284603640096014</v>
      </c>
      <c r="S22" s="151">
        <f>R22*S$5/(S$5+S$4)</f>
        <v>5.1423018200480071</v>
      </c>
    </row>
    <row r="23" spans="2:19">
      <c r="B23" s="1"/>
      <c r="C23" s="18">
        <v>750</v>
      </c>
      <c r="D23" s="9">
        <f t="shared" ref="D23:D28" si="68">(C23*50)^0.5/0.707</f>
        <v>273.90264117449908</v>
      </c>
      <c r="E23" s="10">
        <f t="shared" ref="E23:E28" si="69">D23/25</f>
        <v>10.956105646979964</v>
      </c>
      <c r="F23" s="12">
        <f t="shared" ref="F23:H23" si="70">$E23-G$6</f>
        <v>10.656105646979963</v>
      </c>
      <c r="G23" s="151">
        <f t="shared" ref="G23:G28" si="71">F23*G$5/(G$5+G$4)</f>
        <v>5.3280528234899815</v>
      </c>
      <c r="H23" s="12">
        <f t="shared" ref="H23:J23" si="72">$E23-I$6</f>
        <v>10.656105646979963</v>
      </c>
      <c r="I23" s="151">
        <f t="shared" ref="I23:I28" si="73">H23*I$5/(I$5+I$4)</f>
        <v>3.5520352156599877</v>
      </c>
      <c r="J23" s="12">
        <f t="shared" ref="J23:K23" si="74">$E23-K$6</f>
        <v>10.656105646979963</v>
      </c>
      <c r="K23" s="151">
        <f t="shared" ref="K23:M28" si="75">J23*K$5/(K$5+K$4)</f>
        <v>2.6640264117449908</v>
      </c>
      <c r="L23" s="12">
        <f t="shared" ref="L23:M23" si="76">$E23-M$6</f>
        <v>10.656105646979963</v>
      </c>
      <c r="M23" s="151">
        <f t="shared" si="75"/>
        <v>2.1312211293959926</v>
      </c>
      <c r="N23" s="12">
        <f t="shared" ref="N23:O23" si="77">$E23-O$6</f>
        <v>10.656105646979963</v>
      </c>
      <c r="O23" s="151">
        <f t="shared" ref="O23" si="78">N23*O$5/(O$5+O$4)</f>
        <v>1.7760176078299938</v>
      </c>
      <c r="P23" s="12">
        <f t="shared" ref="P23:Q23" si="79">$E23-Q$6</f>
        <v>10.656105646979963</v>
      </c>
      <c r="Q23" s="151">
        <f t="shared" ref="Q23:S23" si="80">P23*Q$5/(Q$5+Q$4)</f>
        <v>8.8800880391499692</v>
      </c>
      <c r="R23" s="12">
        <f t="shared" ref="R23:S23" si="81">$E23-S$6</f>
        <v>10.656105646979963</v>
      </c>
      <c r="S23" s="151">
        <f t="shared" si="80"/>
        <v>5.3280528234899815</v>
      </c>
    </row>
    <row r="24" spans="2:19">
      <c r="C24" s="156">
        <v>800</v>
      </c>
      <c r="D24" s="83">
        <f t="shared" si="68"/>
        <v>282.88543140028293</v>
      </c>
      <c r="E24" s="157">
        <f t="shared" si="69"/>
        <v>11.315417256011317</v>
      </c>
      <c r="F24" s="158">
        <f t="shared" ref="F24:H24" si="82">$E24-G$6</f>
        <v>11.015417256011316</v>
      </c>
      <c r="G24" s="161">
        <f t="shared" si="71"/>
        <v>5.5077086280056582</v>
      </c>
      <c r="H24" s="158">
        <f t="shared" ref="H24:J24" si="83">$E24-I$6</f>
        <v>11.015417256011316</v>
      </c>
      <c r="I24" s="161">
        <f t="shared" si="73"/>
        <v>3.6718057520037721</v>
      </c>
      <c r="J24" s="158">
        <f t="shared" ref="J24:K24" si="84">$E24-K$6</f>
        <v>11.015417256011316</v>
      </c>
      <c r="K24" s="161">
        <f t="shared" si="75"/>
        <v>2.7538543140028291</v>
      </c>
      <c r="L24" s="158">
        <f t="shared" ref="L24:M24" si="85">$E24-M$6</f>
        <v>11.015417256011316</v>
      </c>
      <c r="M24" s="161">
        <f t="shared" si="75"/>
        <v>2.2030834512022635</v>
      </c>
      <c r="N24" s="158">
        <f t="shared" ref="N24:O24" si="86">$E24-O$6</f>
        <v>11.015417256011316</v>
      </c>
      <c r="O24" s="161">
        <f t="shared" ref="O24" si="87">N24*O$5/(O$5+O$4)</f>
        <v>1.8359028760018861</v>
      </c>
      <c r="P24" s="158">
        <f t="shared" ref="P24:Q24" si="88">$E24-Q$6</f>
        <v>11.015417256011316</v>
      </c>
      <c r="Q24" s="161">
        <f t="shared" ref="Q24:S24" si="89">P24*Q$5/(Q$5+Q$4)</f>
        <v>9.1795143800094312</v>
      </c>
      <c r="R24" s="158">
        <f t="shared" ref="R24:S24" si="90">$E24-S$6</f>
        <v>11.015417256011316</v>
      </c>
      <c r="S24" s="161">
        <f t="shared" si="89"/>
        <v>5.5077086280056582</v>
      </c>
    </row>
    <row r="25" spans="2:19">
      <c r="C25" s="18">
        <v>850</v>
      </c>
      <c r="D25" s="9">
        <f t="shared" si="68"/>
        <v>291.5916284029463</v>
      </c>
      <c r="E25" s="10">
        <f t="shared" si="69"/>
        <v>11.663665136117851</v>
      </c>
      <c r="F25" s="12">
        <f t="shared" ref="F25:H25" si="91">$E25-G$6</f>
        <v>11.36366513611785</v>
      </c>
      <c r="G25" s="151">
        <f t="shared" si="71"/>
        <v>5.6818325680589252</v>
      </c>
      <c r="H25" s="12">
        <f t="shared" ref="H25:J25" si="92">$E25-I$6</f>
        <v>11.36366513611785</v>
      </c>
      <c r="I25" s="151">
        <f t="shared" si="73"/>
        <v>3.7878883787059503</v>
      </c>
      <c r="J25" s="12">
        <f t="shared" ref="J25:K25" si="93">$E25-K$6</f>
        <v>11.36366513611785</v>
      </c>
      <c r="K25" s="151">
        <f t="shared" si="75"/>
        <v>2.8409162840294626</v>
      </c>
      <c r="L25" s="12">
        <f t="shared" ref="L25:M25" si="94">$E25-M$6</f>
        <v>11.36366513611785</v>
      </c>
      <c r="M25" s="151">
        <f t="shared" si="75"/>
        <v>2.2727330272235702</v>
      </c>
      <c r="N25" s="12">
        <f t="shared" ref="N25:O25" si="95">$E25-O$6</f>
        <v>11.36366513611785</v>
      </c>
      <c r="O25" s="151">
        <f t="shared" ref="O25" si="96">N25*O$5/(O$5+O$4)</f>
        <v>1.8939441893529751</v>
      </c>
      <c r="P25" s="12">
        <f t="shared" ref="P25:Q25" si="97">$E25-Q$6</f>
        <v>11.36366513611785</v>
      </c>
      <c r="Q25" s="151">
        <f t="shared" ref="Q25:S25" si="98">P25*Q$5/(Q$5+Q$4)</f>
        <v>9.4697209467648751</v>
      </c>
      <c r="R25" s="12">
        <f t="shared" ref="R25:S25" si="99">$E25-S$6</f>
        <v>11.36366513611785</v>
      </c>
      <c r="S25" s="151">
        <f t="shared" si="98"/>
        <v>5.6818325680589252</v>
      </c>
    </row>
    <row r="26" spans="2:19">
      <c r="C26" s="18">
        <v>900</v>
      </c>
      <c r="D26" s="9">
        <f t="shared" si="68"/>
        <v>300.04531026303295</v>
      </c>
      <c r="E26" s="10">
        <f t="shared" si="69"/>
        <v>12.001812410521318</v>
      </c>
      <c r="F26" s="12">
        <f t="shared" ref="F26:H26" si="100">$E26-G$6</f>
        <v>11.701812410521317</v>
      </c>
      <c r="G26" s="151">
        <f t="shared" si="71"/>
        <v>5.8509062052606584</v>
      </c>
      <c r="H26" s="12">
        <f t="shared" ref="H26:J26" si="101">$E26-I$6</f>
        <v>11.701812410521317</v>
      </c>
      <c r="I26" s="151">
        <f t="shared" si="73"/>
        <v>3.9006041368404389</v>
      </c>
      <c r="J26" s="12">
        <f t="shared" ref="J26:K26" si="102">$E26-K$6</f>
        <v>11.701812410521317</v>
      </c>
      <c r="K26" s="151">
        <f t="shared" si="75"/>
        <v>2.9254531026303292</v>
      </c>
      <c r="L26" s="12">
        <f t="shared" ref="L26:M26" si="103">$E26-M$6</f>
        <v>11.701812410521317</v>
      </c>
      <c r="M26" s="151">
        <f t="shared" si="75"/>
        <v>2.3403624821042635</v>
      </c>
      <c r="N26" s="12">
        <f t="shared" ref="N26:O26" si="104">$E26-O$6</f>
        <v>11.701812410521317</v>
      </c>
      <c r="O26" s="151">
        <f t="shared" ref="O26" si="105">N26*O$5/(O$5+O$4)</f>
        <v>1.9503020684202195</v>
      </c>
      <c r="P26" s="12">
        <f t="shared" ref="P26:Q26" si="106">$E26-Q$6</f>
        <v>11.701812410521317</v>
      </c>
      <c r="Q26" s="151">
        <f t="shared" ref="Q26:S26" si="107">P26*Q$5/(Q$5+Q$4)</f>
        <v>9.7515103421010974</v>
      </c>
      <c r="R26" s="12">
        <f t="shared" ref="R26:S26" si="108">$E26-S$6</f>
        <v>11.701812410521317</v>
      </c>
      <c r="S26" s="151">
        <f t="shared" si="107"/>
        <v>5.8509062052606584</v>
      </c>
    </row>
    <row r="27" spans="2:19">
      <c r="C27" s="18">
        <v>950</v>
      </c>
      <c r="D27" s="9">
        <f t="shared" si="68"/>
        <v>308.26725201843522</v>
      </c>
      <c r="E27" s="10">
        <f t="shared" si="69"/>
        <v>12.330690080737408</v>
      </c>
      <c r="F27" s="12">
        <f t="shared" ref="F27:H27" si="109">$E27-G$6</f>
        <v>12.030690080737408</v>
      </c>
      <c r="G27" s="151">
        <f t="shared" si="71"/>
        <v>6.0153450403687039</v>
      </c>
      <c r="H27" s="12">
        <f t="shared" ref="H27:J27" si="110">$E27-I$6</f>
        <v>12.030690080737408</v>
      </c>
      <c r="I27" s="151">
        <f t="shared" si="73"/>
        <v>4.0102300269124695</v>
      </c>
      <c r="J27" s="12">
        <f t="shared" ref="J27:K27" si="111">$E27-K$6</f>
        <v>12.030690080737408</v>
      </c>
      <c r="K27" s="151">
        <f t="shared" si="75"/>
        <v>3.0076725201843519</v>
      </c>
      <c r="L27" s="12">
        <f t="shared" ref="L27:M27" si="112">$E27-M$6</f>
        <v>12.030690080737408</v>
      </c>
      <c r="M27" s="151">
        <f t="shared" si="75"/>
        <v>2.4061380161474815</v>
      </c>
      <c r="N27" s="12">
        <f t="shared" ref="N27:O27" si="113">$E27-O$6</f>
        <v>12.030690080737408</v>
      </c>
      <c r="O27" s="151">
        <f t="shared" ref="O27" si="114">N27*O$5/(O$5+O$4)</f>
        <v>2.0051150134562348</v>
      </c>
      <c r="P27" s="12">
        <f t="shared" ref="P27:Q27" si="115">$E27-Q$6</f>
        <v>12.030690080737408</v>
      </c>
      <c r="Q27" s="151">
        <f t="shared" ref="Q27:S27" si="116">P27*Q$5/(Q$5+Q$4)</f>
        <v>10.025575067281173</v>
      </c>
      <c r="R27" s="12">
        <f t="shared" ref="R27:S27" si="117">$E27-S$6</f>
        <v>12.030690080737408</v>
      </c>
      <c r="S27" s="151">
        <f t="shared" si="116"/>
        <v>6.0153450403687039</v>
      </c>
    </row>
    <row r="28" spans="2:19">
      <c r="C28" s="18">
        <v>1000</v>
      </c>
      <c r="D28" s="9">
        <f t="shared" si="68"/>
        <v>316.27552722769303</v>
      </c>
      <c r="E28" s="10">
        <f t="shared" si="69"/>
        <v>12.651021089107722</v>
      </c>
      <c r="F28" s="12">
        <f t="shared" ref="F28:H28" si="118">$E28-G$6</f>
        <v>12.351021089107721</v>
      </c>
      <c r="G28" s="151">
        <f t="shared" si="71"/>
        <v>6.1755105445538607</v>
      </c>
      <c r="H28" s="12">
        <f t="shared" ref="H28:J28" si="119">$E28-I$6</f>
        <v>12.351021089107721</v>
      </c>
      <c r="I28" s="151">
        <f t="shared" si="73"/>
        <v>4.1170070297025738</v>
      </c>
      <c r="J28" s="12">
        <f t="shared" ref="J28:K28" si="120">$E28-K$6</f>
        <v>12.351021089107721</v>
      </c>
      <c r="K28" s="151">
        <f t="shared" si="75"/>
        <v>3.0877552722769304</v>
      </c>
      <c r="L28" s="12">
        <f t="shared" ref="L28:M28" si="121">$E28-M$6</f>
        <v>12.351021089107721</v>
      </c>
      <c r="M28" s="151">
        <f t="shared" si="75"/>
        <v>2.4702042178215442</v>
      </c>
      <c r="N28" s="12">
        <f t="shared" ref="N28:O28" si="122">$E28-O$6</f>
        <v>12.351021089107721</v>
      </c>
      <c r="O28" s="151">
        <f t="shared" ref="O28" si="123">N28*O$5/(O$5+O$4)</f>
        <v>2.0585035148512869</v>
      </c>
      <c r="P28" s="12">
        <f t="shared" ref="P28:Q28" si="124">$E28-Q$6</f>
        <v>12.351021089107721</v>
      </c>
      <c r="Q28" s="151">
        <f t="shared" ref="Q28:S28" si="125">P28*Q$5/(Q$5+Q$4)</f>
        <v>10.292517574256435</v>
      </c>
      <c r="R28" s="12">
        <f t="shared" ref="R28:S28" si="126">$E28-S$6</f>
        <v>12.351021089107721</v>
      </c>
      <c r="S28" s="151">
        <f t="shared" si="125"/>
        <v>6.1755105445538607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Tandem match coupler</vt:lpstr>
      <vt:lpstr>Circuit</vt:lpstr>
      <vt:lpstr>Coupling Voltage</vt:lpstr>
      <vt:lpstr>Test results</vt:lpstr>
      <vt:lpstr>rectified</vt:lpstr>
      <vt:lpstr>'Tandem match coupler'!Print_Area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ESG</cp:lastModifiedBy>
  <cp:lastPrinted>2019-10-04T00:37:59Z</cp:lastPrinted>
  <dcterms:created xsi:type="dcterms:W3CDTF">2015-06-05T18:19:34Z</dcterms:created>
  <dcterms:modified xsi:type="dcterms:W3CDTF">2019-11-12T04:03:44Z</dcterms:modified>
</cp:coreProperties>
</file>