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_Work\20170801_Tongup_2\"/>
    </mc:Choice>
  </mc:AlternateContent>
  <bookViews>
    <workbookView xWindow="13230" yWindow="315" windowWidth="16755" windowHeight="12135" tabRatio="926" firstSheet="2" activeTab="16"/>
  </bookViews>
  <sheets>
    <sheet name="Check" sheetId="2" r:id="rId1"/>
    <sheet name="전체상품보기" sheetId="3" r:id="rId2"/>
    <sheet name="봉지라면류_68ea" sheetId="4" r:id="rId3"/>
    <sheet name="용기라면류_73ea" sheetId="5" r:id="rId4"/>
    <sheet name="스낵제과_106ea" sheetId="6" r:id="rId5"/>
    <sheet name="생수음료_24ea" sheetId="7" r:id="rId6"/>
    <sheet name="원두커피_26ea" sheetId="17" r:id="rId7"/>
    <sheet name="원두_11ea" sheetId="8" r:id="rId8"/>
    <sheet name="자판기_23ea" sheetId="9" r:id="rId9"/>
    <sheet name="맥심커피_39ea" sheetId="10" r:id="rId10"/>
    <sheet name="카누_18ea" sheetId="11" r:id="rId11"/>
    <sheet name="시리얼_35ea" sheetId="12" r:id="rId12"/>
    <sheet name="오레오_19ea" sheetId="13" r:id="rId13"/>
    <sheet name="담터_20ea" sheetId="18" r:id="rId14"/>
    <sheet name="쌍계고려_15ea" sheetId="20" r:id="rId15"/>
    <sheet name="식품_28ea" sheetId="15" r:id="rId16"/>
    <sheet name="전통차_31ea" sheetId="14" r:id="rId17"/>
  </sheets>
  <definedNames>
    <definedName name="_xlnm._FilterDatabase" localSheetId="13" hidden="1">담터_20ea!$A$1:$AN$21</definedName>
    <definedName name="_xlnm._FilterDatabase" localSheetId="14" hidden="1">쌍계고려_15ea!$A$1:$AN$16</definedName>
    <definedName name="_xlnm._FilterDatabase" localSheetId="3" hidden="1">용기라면류_73ea!$A$1:$AS$74</definedName>
    <definedName name="_xlnm._FilterDatabase" localSheetId="16" hidden="1">전통차_31ea!$A$1:$AN$32</definedName>
  </definedNames>
  <calcPr calcId="152511"/>
</workbook>
</file>

<file path=xl/calcChain.xml><?xml version="1.0" encoding="utf-8"?>
<calcChain xmlns="http://schemas.openxmlformats.org/spreadsheetml/2006/main">
  <c r="AO16" i="20" l="1"/>
  <c r="AK16" i="20"/>
  <c r="T16" i="20"/>
  <c r="V16" i="20" s="1"/>
  <c r="X16" i="20" s="1"/>
  <c r="Z16" i="20" s="1"/>
  <c r="AB16" i="20" s="1"/>
  <c r="S16" i="20"/>
  <c r="I16" i="20"/>
  <c r="K16" i="20" s="1"/>
  <c r="H16" i="20"/>
  <c r="G16" i="20"/>
  <c r="F16" i="20"/>
  <c r="E16" i="20"/>
  <c r="AO15" i="20"/>
  <c r="AK15" i="20"/>
  <c r="T15" i="20"/>
  <c r="S15" i="20"/>
  <c r="I15" i="20"/>
  <c r="K15" i="20" s="1"/>
  <c r="H15" i="20"/>
  <c r="G15" i="20"/>
  <c r="F15" i="20"/>
  <c r="E15" i="20"/>
  <c r="AO14" i="20"/>
  <c r="AK14" i="20"/>
  <c r="T14" i="20"/>
  <c r="V14" i="20" s="1"/>
  <c r="X14" i="20" s="1"/>
  <c r="Z14" i="20" s="1"/>
  <c r="S14" i="20"/>
  <c r="I14" i="20"/>
  <c r="K14" i="20" s="1"/>
  <c r="H14" i="20"/>
  <c r="G14" i="20"/>
  <c r="F14" i="20"/>
  <c r="E14" i="20"/>
  <c r="AO13" i="20"/>
  <c r="AK13" i="20"/>
  <c r="T13" i="20"/>
  <c r="V13" i="20" s="1"/>
  <c r="S13" i="20"/>
  <c r="I13" i="20"/>
  <c r="K13" i="20" s="1"/>
  <c r="H13" i="20"/>
  <c r="G13" i="20"/>
  <c r="F13" i="20"/>
  <c r="E13" i="20"/>
  <c r="AO12" i="20"/>
  <c r="AK12" i="20"/>
  <c r="T12" i="20"/>
  <c r="V12" i="20" s="1"/>
  <c r="X12" i="20" s="1"/>
  <c r="S12" i="20"/>
  <c r="I12" i="20"/>
  <c r="K12" i="20" s="1"/>
  <c r="H12" i="20"/>
  <c r="G12" i="20"/>
  <c r="F12" i="20"/>
  <c r="E12" i="20"/>
  <c r="AO11" i="20"/>
  <c r="AK11" i="20"/>
  <c r="T11" i="20"/>
  <c r="U11" i="20" s="1"/>
  <c r="S11" i="20"/>
  <c r="I11" i="20"/>
  <c r="K11" i="20" s="1"/>
  <c r="H11" i="20"/>
  <c r="G11" i="20"/>
  <c r="F11" i="20"/>
  <c r="E11" i="20"/>
  <c r="AO10" i="20"/>
  <c r="AK10" i="20"/>
  <c r="T10" i="20"/>
  <c r="V10" i="20" s="1"/>
  <c r="S10" i="20"/>
  <c r="I10" i="20"/>
  <c r="K10" i="20" s="1"/>
  <c r="H10" i="20"/>
  <c r="G10" i="20"/>
  <c r="F10" i="20"/>
  <c r="E10" i="20"/>
  <c r="AO9" i="20"/>
  <c r="AK9" i="20"/>
  <c r="T9" i="20"/>
  <c r="S9" i="20"/>
  <c r="I9" i="20"/>
  <c r="K9" i="20" s="1"/>
  <c r="H9" i="20"/>
  <c r="G9" i="20"/>
  <c r="F9" i="20"/>
  <c r="E9" i="20"/>
  <c r="AO8" i="20"/>
  <c r="AK8" i="20"/>
  <c r="T8" i="20"/>
  <c r="V8" i="20" s="1"/>
  <c r="X8" i="20" s="1"/>
  <c r="Z8" i="20" s="1"/>
  <c r="AB8" i="20" s="1"/>
  <c r="S8" i="20"/>
  <c r="I8" i="20"/>
  <c r="K8" i="20" s="1"/>
  <c r="H8" i="20"/>
  <c r="G8" i="20"/>
  <c r="F8" i="20"/>
  <c r="E8" i="20"/>
  <c r="AO7" i="20"/>
  <c r="AK7" i="20"/>
  <c r="T7" i="20"/>
  <c r="S7" i="20"/>
  <c r="I7" i="20"/>
  <c r="K7" i="20" s="1"/>
  <c r="H7" i="20"/>
  <c r="G7" i="20"/>
  <c r="F7" i="20"/>
  <c r="E7" i="20"/>
  <c r="AO6" i="20"/>
  <c r="AK6" i="20"/>
  <c r="T6" i="20"/>
  <c r="U6" i="20" s="1"/>
  <c r="S6" i="20"/>
  <c r="I6" i="20"/>
  <c r="K6" i="20" s="1"/>
  <c r="H6" i="20"/>
  <c r="G6" i="20"/>
  <c r="F6" i="20"/>
  <c r="E6" i="20"/>
  <c r="AO5" i="20"/>
  <c r="AK5" i="20"/>
  <c r="V5" i="20"/>
  <c r="T5" i="20"/>
  <c r="U5" i="20" s="1"/>
  <c r="S5" i="20"/>
  <c r="I5" i="20"/>
  <c r="K5" i="20" s="1"/>
  <c r="H5" i="20"/>
  <c r="G5" i="20"/>
  <c r="F5" i="20"/>
  <c r="E5" i="20"/>
  <c r="AO4" i="20"/>
  <c r="AK4" i="20"/>
  <c r="T4" i="20"/>
  <c r="V4" i="20" s="1"/>
  <c r="X4" i="20" s="1"/>
  <c r="S4" i="20"/>
  <c r="I4" i="20"/>
  <c r="K4" i="20" s="1"/>
  <c r="H4" i="20"/>
  <c r="G4" i="20"/>
  <c r="F4" i="20"/>
  <c r="E4" i="20"/>
  <c r="AO3" i="20"/>
  <c r="AK3" i="20"/>
  <c r="T3" i="20"/>
  <c r="V3" i="20" s="1"/>
  <c r="S3" i="20"/>
  <c r="I3" i="20"/>
  <c r="K3" i="20" s="1"/>
  <c r="H3" i="20"/>
  <c r="G3" i="20"/>
  <c r="F3" i="20"/>
  <c r="E3" i="20"/>
  <c r="AO2" i="20"/>
  <c r="AK2" i="20"/>
  <c r="V2" i="20"/>
  <c r="W2" i="20" s="1"/>
  <c r="T2" i="20"/>
  <c r="U2" i="20" s="1"/>
  <c r="S2" i="20"/>
  <c r="I2" i="20"/>
  <c r="K2" i="20" s="1"/>
  <c r="H2" i="20"/>
  <c r="G2" i="20"/>
  <c r="F2" i="20"/>
  <c r="E2" i="20"/>
  <c r="AO21" i="18"/>
  <c r="AK21" i="18"/>
  <c r="T21" i="18"/>
  <c r="V21" i="18" s="1"/>
  <c r="W21" i="18" s="1"/>
  <c r="S21" i="18"/>
  <c r="I21" i="18"/>
  <c r="K21" i="18" s="1"/>
  <c r="H21" i="18"/>
  <c r="G21" i="18"/>
  <c r="F21" i="18"/>
  <c r="E21" i="18"/>
  <c r="AO20" i="18"/>
  <c r="AK20" i="18"/>
  <c r="T20" i="18"/>
  <c r="S20" i="18"/>
  <c r="I20" i="18"/>
  <c r="K20" i="18" s="1"/>
  <c r="H20" i="18"/>
  <c r="G20" i="18"/>
  <c r="F20" i="18"/>
  <c r="E20" i="18"/>
  <c r="AO19" i="18"/>
  <c r="AK19" i="18"/>
  <c r="T19" i="18"/>
  <c r="U19" i="18" s="1"/>
  <c r="S19" i="18"/>
  <c r="I19" i="18"/>
  <c r="K19" i="18" s="1"/>
  <c r="H19" i="18"/>
  <c r="G19" i="18"/>
  <c r="F19" i="18"/>
  <c r="E19" i="18"/>
  <c r="AO18" i="18"/>
  <c r="AK18" i="18"/>
  <c r="T18" i="18"/>
  <c r="V18" i="18" s="1"/>
  <c r="S18" i="18"/>
  <c r="I18" i="18"/>
  <c r="K18" i="18" s="1"/>
  <c r="H18" i="18"/>
  <c r="G18" i="18"/>
  <c r="F18" i="18"/>
  <c r="E18" i="18"/>
  <c r="AO17" i="18"/>
  <c r="AK17" i="18"/>
  <c r="T17" i="18"/>
  <c r="V17" i="18" s="1"/>
  <c r="W17" i="18" s="1"/>
  <c r="S17" i="18"/>
  <c r="I17" i="18"/>
  <c r="K17" i="18" s="1"/>
  <c r="H17" i="18"/>
  <c r="G17" i="18"/>
  <c r="F17" i="18"/>
  <c r="E17" i="18"/>
  <c r="AO16" i="18"/>
  <c r="AK16" i="18"/>
  <c r="T16" i="18"/>
  <c r="S16" i="18"/>
  <c r="I16" i="18"/>
  <c r="K16" i="18" s="1"/>
  <c r="H16" i="18"/>
  <c r="G16" i="18"/>
  <c r="F16" i="18"/>
  <c r="E16" i="18"/>
  <c r="AO15" i="18"/>
  <c r="AK15" i="18"/>
  <c r="T15" i="18"/>
  <c r="U15" i="18" s="1"/>
  <c r="S15" i="18"/>
  <c r="I15" i="18"/>
  <c r="K15" i="18" s="1"/>
  <c r="H15" i="18"/>
  <c r="G15" i="18"/>
  <c r="F15" i="18"/>
  <c r="E15" i="18"/>
  <c r="AO14" i="18"/>
  <c r="AK14" i="18"/>
  <c r="T14" i="18"/>
  <c r="V14" i="18" s="1"/>
  <c r="S14" i="18"/>
  <c r="I14" i="18"/>
  <c r="K14" i="18" s="1"/>
  <c r="H14" i="18"/>
  <c r="G14" i="18"/>
  <c r="F14" i="18"/>
  <c r="E14" i="18"/>
  <c r="AO13" i="18"/>
  <c r="AK13" i="18"/>
  <c r="T13" i="18"/>
  <c r="V13" i="18" s="1"/>
  <c r="W13" i="18" s="1"/>
  <c r="S13" i="18"/>
  <c r="I13" i="18"/>
  <c r="K13" i="18" s="1"/>
  <c r="H13" i="18"/>
  <c r="G13" i="18"/>
  <c r="F13" i="18"/>
  <c r="E13" i="18"/>
  <c r="AO12" i="18"/>
  <c r="AK12" i="18"/>
  <c r="T12" i="18"/>
  <c r="S12" i="18"/>
  <c r="I12" i="18"/>
  <c r="K12" i="18" s="1"/>
  <c r="H12" i="18"/>
  <c r="G12" i="18"/>
  <c r="F12" i="18"/>
  <c r="E12" i="18"/>
  <c r="AO11" i="18"/>
  <c r="AK11" i="18"/>
  <c r="T11" i="18"/>
  <c r="S11" i="18"/>
  <c r="I11" i="18"/>
  <c r="K11" i="18" s="1"/>
  <c r="H11" i="18"/>
  <c r="G11" i="18"/>
  <c r="F11" i="18"/>
  <c r="E11" i="18"/>
  <c r="AO10" i="18"/>
  <c r="AK10" i="18"/>
  <c r="T10" i="18"/>
  <c r="V10" i="18" s="1"/>
  <c r="S10" i="18"/>
  <c r="I10" i="18"/>
  <c r="K10" i="18" s="1"/>
  <c r="H10" i="18"/>
  <c r="G10" i="18"/>
  <c r="F10" i="18"/>
  <c r="E10" i="18"/>
  <c r="AO9" i="18"/>
  <c r="AK9" i="18"/>
  <c r="T9" i="18"/>
  <c r="V9" i="18" s="1"/>
  <c r="S9" i="18"/>
  <c r="I9" i="18"/>
  <c r="K9" i="18" s="1"/>
  <c r="H9" i="18"/>
  <c r="G9" i="18"/>
  <c r="F9" i="18"/>
  <c r="E9" i="18"/>
  <c r="AO8" i="18"/>
  <c r="AK8" i="18"/>
  <c r="T8" i="18"/>
  <c r="V8" i="18" s="1"/>
  <c r="S8" i="18"/>
  <c r="I8" i="18"/>
  <c r="K8" i="18" s="1"/>
  <c r="H8" i="18"/>
  <c r="G8" i="18"/>
  <c r="F8" i="18"/>
  <c r="E8" i="18"/>
  <c r="AO7" i="18"/>
  <c r="AK7" i="18"/>
  <c r="T7" i="18"/>
  <c r="S7" i="18"/>
  <c r="I7" i="18"/>
  <c r="K7" i="18" s="1"/>
  <c r="H7" i="18"/>
  <c r="G7" i="18"/>
  <c r="F7" i="18"/>
  <c r="E7" i="18"/>
  <c r="AO6" i="18"/>
  <c r="AK6" i="18"/>
  <c r="T6" i="18"/>
  <c r="V6" i="18" s="1"/>
  <c r="X6" i="18" s="1"/>
  <c r="S6" i="18"/>
  <c r="I6" i="18"/>
  <c r="K6" i="18" s="1"/>
  <c r="H6" i="18"/>
  <c r="G6" i="18"/>
  <c r="F6" i="18"/>
  <c r="E6" i="18"/>
  <c r="AO5" i="18"/>
  <c r="AK5" i="18"/>
  <c r="T5" i="18"/>
  <c r="V5" i="18" s="1"/>
  <c r="S5" i="18"/>
  <c r="I5" i="18"/>
  <c r="K5" i="18" s="1"/>
  <c r="H5" i="18"/>
  <c r="G5" i="18"/>
  <c r="F5" i="18"/>
  <c r="E5" i="18"/>
  <c r="AO4" i="18"/>
  <c r="AK4" i="18"/>
  <c r="T4" i="18"/>
  <c r="V4" i="18" s="1"/>
  <c r="S4" i="18"/>
  <c r="I4" i="18"/>
  <c r="K4" i="18" s="1"/>
  <c r="H4" i="18"/>
  <c r="G4" i="18"/>
  <c r="F4" i="18"/>
  <c r="E4" i="18"/>
  <c r="AO3" i="18"/>
  <c r="AK3" i="18"/>
  <c r="T3" i="18"/>
  <c r="S3" i="18"/>
  <c r="I3" i="18"/>
  <c r="K3" i="18" s="1"/>
  <c r="H3" i="18"/>
  <c r="G3" i="18"/>
  <c r="F3" i="18"/>
  <c r="E3" i="18"/>
  <c r="AO2" i="18"/>
  <c r="AK2" i="18"/>
  <c r="V2" i="18"/>
  <c r="X2" i="18" s="1"/>
  <c r="T2" i="18"/>
  <c r="U2" i="18" s="1"/>
  <c r="S2" i="18"/>
  <c r="I2" i="18"/>
  <c r="K2" i="18" s="1"/>
  <c r="H2" i="18"/>
  <c r="G2" i="18"/>
  <c r="F2" i="18"/>
  <c r="E2" i="18"/>
  <c r="AO32" i="14"/>
  <c r="AO31" i="14"/>
  <c r="AO30" i="14"/>
  <c r="AO29" i="14"/>
  <c r="AO28" i="14"/>
  <c r="AO27" i="14"/>
  <c r="AO26" i="14"/>
  <c r="AO25" i="14"/>
  <c r="AO24" i="14"/>
  <c r="AO23" i="14"/>
  <c r="AO22" i="14"/>
  <c r="AO21" i="14"/>
  <c r="AO20" i="14"/>
  <c r="AO19" i="14"/>
  <c r="AO18" i="14"/>
  <c r="AO17" i="14"/>
  <c r="AO16" i="14"/>
  <c r="AO15" i="14"/>
  <c r="AO14" i="14"/>
  <c r="AO13" i="14"/>
  <c r="AO12" i="14"/>
  <c r="AO11" i="14"/>
  <c r="AO10" i="14"/>
  <c r="AO9" i="14"/>
  <c r="AO8" i="14"/>
  <c r="AO7" i="14"/>
  <c r="AO6" i="14"/>
  <c r="AO5" i="14"/>
  <c r="AO4" i="14"/>
  <c r="AO3" i="14"/>
  <c r="AO2" i="14"/>
  <c r="T32" i="14"/>
  <c r="V32" i="14" s="1"/>
  <c r="S32" i="14"/>
  <c r="T31" i="14"/>
  <c r="U31" i="14" s="1"/>
  <c r="S31" i="14"/>
  <c r="T30" i="14"/>
  <c r="U30" i="14" s="1"/>
  <c r="S30" i="14"/>
  <c r="T29" i="14"/>
  <c r="U29" i="14" s="1"/>
  <c r="S29" i="14"/>
  <c r="T28" i="14"/>
  <c r="U28" i="14" s="1"/>
  <c r="S28" i="14"/>
  <c r="T27" i="14"/>
  <c r="V27" i="14" s="1"/>
  <c r="S27" i="14"/>
  <c r="T25" i="14"/>
  <c r="S25" i="14"/>
  <c r="U21" i="14"/>
  <c r="T21" i="14"/>
  <c r="V21" i="14" s="1"/>
  <c r="S21" i="14"/>
  <c r="T20" i="14"/>
  <c r="U20" i="14" s="1"/>
  <c r="S20" i="14"/>
  <c r="T19" i="14"/>
  <c r="S19" i="14"/>
  <c r="T18" i="14"/>
  <c r="U18" i="14" s="1"/>
  <c r="S18" i="14"/>
  <c r="T17" i="14"/>
  <c r="U17" i="14" s="1"/>
  <c r="S17" i="14"/>
  <c r="T16" i="14"/>
  <c r="V16" i="14" s="1"/>
  <c r="W16" i="14" s="1"/>
  <c r="S16" i="14"/>
  <c r="T15" i="14"/>
  <c r="S15" i="14"/>
  <c r="T14" i="14"/>
  <c r="U14" i="14" s="1"/>
  <c r="S14" i="14"/>
  <c r="T13" i="14"/>
  <c r="U13" i="14" s="1"/>
  <c r="S13" i="14"/>
  <c r="T12" i="14"/>
  <c r="V12" i="14" s="1"/>
  <c r="W12" i="14" s="1"/>
  <c r="S12" i="14"/>
  <c r="T11" i="14"/>
  <c r="S11" i="14"/>
  <c r="T10" i="14"/>
  <c r="U10" i="14" s="1"/>
  <c r="S10" i="14"/>
  <c r="T9" i="14"/>
  <c r="U9" i="14" s="1"/>
  <c r="S9" i="14"/>
  <c r="T8" i="14"/>
  <c r="U8" i="14" s="1"/>
  <c r="S8" i="14"/>
  <c r="T7" i="14"/>
  <c r="S7" i="14"/>
  <c r="T6" i="14"/>
  <c r="U6" i="14" s="1"/>
  <c r="S6" i="14"/>
  <c r="T5" i="14"/>
  <c r="U5" i="14" s="1"/>
  <c r="S5" i="14"/>
  <c r="T4" i="14"/>
  <c r="U4" i="14" s="1"/>
  <c r="S4" i="14"/>
  <c r="T3" i="14"/>
  <c r="S3" i="14"/>
  <c r="T2" i="14"/>
  <c r="U2" i="14" s="1"/>
  <c r="S2" i="14"/>
  <c r="H32" i="14"/>
  <c r="G32" i="14"/>
  <c r="F32" i="14"/>
  <c r="H31" i="14"/>
  <c r="G31" i="14"/>
  <c r="F31" i="14"/>
  <c r="H30" i="14"/>
  <c r="G30" i="14"/>
  <c r="F30" i="14"/>
  <c r="H29" i="14"/>
  <c r="G29" i="14"/>
  <c r="F29" i="14"/>
  <c r="H28" i="14"/>
  <c r="G28" i="14"/>
  <c r="F28" i="14"/>
  <c r="H27" i="14"/>
  <c r="G27" i="14"/>
  <c r="F27" i="14"/>
  <c r="H26" i="14"/>
  <c r="G26" i="14"/>
  <c r="F26" i="14"/>
  <c r="H25" i="14"/>
  <c r="G25" i="14"/>
  <c r="F25" i="14"/>
  <c r="H24" i="14"/>
  <c r="G24" i="14"/>
  <c r="F24" i="14"/>
  <c r="H23" i="14"/>
  <c r="G23" i="14"/>
  <c r="F23" i="14"/>
  <c r="H22" i="14"/>
  <c r="G22" i="14"/>
  <c r="F22" i="14"/>
  <c r="H21" i="14"/>
  <c r="G21" i="14"/>
  <c r="F21" i="14"/>
  <c r="H20" i="14"/>
  <c r="G20" i="14"/>
  <c r="F20" i="14"/>
  <c r="H19" i="14"/>
  <c r="G19" i="14"/>
  <c r="F19" i="14"/>
  <c r="H18" i="14"/>
  <c r="G18" i="14"/>
  <c r="F18" i="14"/>
  <c r="H17" i="14"/>
  <c r="G17" i="14"/>
  <c r="F17" i="14"/>
  <c r="H16" i="14"/>
  <c r="G16" i="14"/>
  <c r="F16" i="14"/>
  <c r="H15" i="14"/>
  <c r="G15" i="14"/>
  <c r="F15" i="14"/>
  <c r="H14" i="14"/>
  <c r="G14" i="14"/>
  <c r="F14" i="14"/>
  <c r="H13" i="14"/>
  <c r="G13" i="14"/>
  <c r="F13" i="14"/>
  <c r="H12" i="14"/>
  <c r="G12" i="14"/>
  <c r="F12" i="14"/>
  <c r="H11" i="14"/>
  <c r="G11" i="14"/>
  <c r="F11" i="14"/>
  <c r="H10" i="14"/>
  <c r="G10" i="14"/>
  <c r="F10" i="14"/>
  <c r="H9" i="14"/>
  <c r="G9" i="14"/>
  <c r="F9" i="14"/>
  <c r="H8" i="14"/>
  <c r="G8" i="14"/>
  <c r="F8" i="14"/>
  <c r="H7" i="14"/>
  <c r="G7" i="14"/>
  <c r="F7" i="14"/>
  <c r="H6" i="14"/>
  <c r="G6" i="14"/>
  <c r="F6" i="14"/>
  <c r="H5" i="14"/>
  <c r="G5" i="14"/>
  <c r="F5" i="14"/>
  <c r="H4" i="14"/>
  <c r="G4" i="14"/>
  <c r="F4" i="14"/>
  <c r="H3" i="14"/>
  <c r="G3" i="14"/>
  <c r="F3" i="14"/>
  <c r="H2" i="14"/>
  <c r="G2" i="14"/>
  <c r="F2" i="14"/>
  <c r="AO20" i="13"/>
  <c r="AO19" i="13"/>
  <c r="AO18" i="13"/>
  <c r="AO17" i="13"/>
  <c r="AO16" i="13"/>
  <c r="AO15" i="13"/>
  <c r="AO14" i="13"/>
  <c r="AO13" i="13"/>
  <c r="AO12" i="13"/>
  <c r="AO11" i="13"/>
  <c r="AO10" i="13"/>
  <c r="AO9" i="13"/>
  <c r="AO8" i="13"/>
  <c r="AO7" i="13"/>
  <c r="AO6" i="13"/>
  <c r="AO5" i="13"/>
  <c r="AO4" i="13"/>
  <c r="AO3" i="13"/>
  <c r="AO2" i="13"/>
  <c r="T19" i="13"/>
  <c r="U19" i="13" s="1"/>
  <c r="S19" i="13"/>
  <c r="T18" i="13"/>
  <c r="V18" i="13" s="1"/>
  <c r="W18" i="13" s="1"/>
  <c r="S18" i="13"/>
  <c r="T17" i="13"/>
  <c r="S17" i="13"/>
  <c r="V16" i="13"/>
  <c r="X16" i="13" s="1"/>
  <c r="Y16" i="13" s="1"/>
  <c r="T16" i="13"/>
  <c r="U16" i="13" s="1"/>
  <c r="S16" i="13"/>
  <c r="V15" i="13"/>
  <c r="U15" i="13"/>
  <c r="T15" i="13"/>
  <c r="S15" i="13"/>
  <c r="X14" i="13"/>
  <c r="Z14" i="13" s="1"/>
  <c r="AA14" i="13" s="1"/>
  <c r="U14" i="13"/>
  <c r="T14" i="13"/>
  <c r="V14" i="13" s="1"/>
  <c r="W14" i="13" s="1"/>
  <c r="S14" i="13"/>
  <c r="T13" i="13"/>
  <c r="S13" i="13"/>
  <c r="T12" i="13"/>
  <c r="U12" i="13" s="1"/>
  <c r="S12" i="13"/>
  <c r="T11" i="13"/>
  <c r="V11" i="13" s="1"/>
  <c r="S11" i="13"/>
  <c r="T10" i="13"/>
  <c r="V10" i="13" s="1"/>
  <c r="W10" i="13" s="1"/>
  <c r="S10" i="13"/>
  <c r="T9" i="13"/>
  <c r="S9" i="13"/>
  <c r="T8" i="13"/>
  <c r="U8" i="13" s="1"/>
  <c r="S8" i="13"/>
  <c r="T7" i="13"/>
  <c r="V7" i="13" s="1"/>
  <c r="S7" i="13"/>
  <c r="T6" i="13"/>
  <c r="V6" i="13" s="1"/>
  <c r="W6" i="13" s="1"/>
  <c r="S6" i="13"/>
  <c r="T5" i="13"/>
  <c r="S5" i="13"/>
  <c r="T4" i="13"/>
  <c r="U4" i="13" s="1"/>
  <c r="S4" i="13"/>
  <c r="V3" i="13"/>
  <c r="T3" i="13"/>
  <c r="U3" i="13" s="1"/>
  <c r="S3" i="13"/>
  <c r="T2" i="13"/>
  <c r="V2" i="13" s="1"/>
  <c r="W2" i="13" s="1"/>
  <c r="S2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2" i="13"/>
  <c r="H20" i="13"/>
  <c r="G20" i="13"/>
  <c r="F20" i="13"/>
  <c r="H19" i="13"/>
  <c r="G19" i="13"/>
  <c r="F19" i="13"/>
  <c r="H18" i="13"/>
  <c r="G18" i="13"/>
  <c r="F18" i="13"/>
  <c r="H17" i="13"/>
  <c r="G17" i="13"/>
  <c r="F17" i="13"/>
  <c r="H16" i="13"/>
  <c r="G16" i="13"/>
  <c r="F16" i="13"/>
  <c r="H15" i="13"/>
  <c r="G15" i="13"/>
  <c r="F15" i="13"/>
  <c r="H14" i="13"/>
  <c r="G14" i="13"/>
  <c r="F14" i="13"/>
  <c r="H13" i="13"/>
  <c r="G13" i="13"/>
  <c r="F13" i="13"/>
  <c r="H12" i="13"/>
  <c r="G12" i="13"/>
  <c r="F12" i="13"/>
  <c r="H11" i="13"/>
  <c r="G11" i="13"/>
  <c r="F11" i="13"/>
  <c r="H10" i="13"/>
  <c r="G10" i="13"/>
  <c r="F10" i="13"/>
  <c r="H9" i="13"/>
  <c r="G9" i="13"/>
  <c r="F9" i="13"/>
  <c r="H8" i="13"/>
  <c r="G8" i="13"/>
  <c r="F8" i="13"/>
  <c r="H7" i="13"/>
  <c r="G7" i="13"/>
  <c r="F7" i="13"/>
  <c r="H6" i="13"/>
  <c r="G6" i="13"/>
  <c r="F6" i="13"/>
  <c r="H5" i="13"/>
  <c r="G5" i="13"/>
  <c r="F5" i="13"/>
  <c r="H4" i="13"/>
  <c r="G4" i="13"/>
  <c r="F4" i="13"/>
  <c r="H3" i="13"/>
  <c r="G3" i="13"/>
  <c r="F3" i="13"/>
  <c r="H2" i="13"/>
  <c r="G2" i="13"/>
  <c r="F2" i="13"/>
  <c r="AO19" i="11"/>
  <c r="AO18" i="11"/>
  <c r="AO17" i="11"/>
  <c r="AO16" i="11"/>
  <c r="AO15" i="11"/>
  <c r="AO14" i="11"/>
  <c r="AO13" i="11"/>
  <c r="AO12" i="11"/>
  <c r="AO11" i="11"/>
  <c r="AO10" i="11"/>
  <c r="AO9" i="11"/>
  <c r="AO8" i="11"/>
  <c r="AO7" i="11"/>
  <c r="AO6" i="11"/>
  <c r="AO5" i="11"/>
  <c r="AO4" i="11"/>
  <c r="AO3" i="11"/>
  <c r="AO2" i="11"/>
  <c r="T19" i="11"/>
  <c r="V19" i="11" s="1"/>
  <c r="X19" i="11" s="1"/>
  <c r="Z19" i="11" s="1"/>
  <c r="AB19" i="11" s="1"/>
  <c r="S19" i="11"/>
  <c r="T18" i="11"/>
  <c r="U18" i="11" s="1"/>
  <c r="S18" i="11"/>
  <c r="W17" i="11"/>
  <c r="T17" i="11"/>
  <c r="V17" i="11" s="1"/>
  <c r="X17" i="11" s="1"/>
  <c r="Z17" i="11" s="1"/>
  <c r="AB17" i="11" s="1"/>
  <c r="S17" i="11"/>
  <c r="T16" i="11"/>
  <c r="U16" i="11" s="1"/>
  <c r="S16" i="11"/>
  <c r="T15" i="11"/>
  <c r="V15" i="11" s="1"/>
  <c r="X15" i="11" s="1"/>
  <c r="Z15" i="11" s="1"/>
  <c r="AB15" i="11" s="1"/>
  <c r="S15" i="11"/>
  <c r="T14" i="11"/>
  <c r="U14" i="11" s="1"/>
  <c r="S14" i="11"/>
  <c r="T13" i="11"/>
  <c r="V13" i="11" s="1"/>
  <c r="X13" i="11" s="1"/>
  <c r="Z13" i="11" s="1"/>
  <c r="AB13" i="11" s="1"/>
  <c r="S13" i="11"/>
  <c r="T12" i="11"/>
  <c r="U12" i="11" s="1"/>
  <c r="S12" i="11"/>
  <c r="T11" i="11"/>
  <c r="V11" i="11" s="1"/>
  <c r="X11" i="11" s="1"/>
  <c r="Z11" i="11" s="1"/>
  <c r="AB11" i="11" s="1"/>
  <c r="S11" i="11"/>
  <c r="T10" i="11"/>
  <c r="U10" i="11" s="1"/>
  <c r="S10" i="11"/>
  <c r="Y9" i="11"/>
  <c r="U9" i="11"/>
  <c r="T9" i="11"/>
  <c r="V9" i="11" s="1"/>
  <c r="X9" i="11" s="1"/>
  <c r="Z9" i="11" s="1"/>
  <c r="AB9" i="11" s="1"/>
  <c r="S9" i="11"/>
  <c r="T8" i="11"/>
  <c r="U8" i="11" s="1"/>
  <c r="S8" i="11"/>
  <c r="T7" i="11"/>
  <c r="V7" i="11" s="1"/>
  <c r="X7" i="11" s="1"/>
  <c r="Z7" i="11" s="1"/>
  <c r="AB7" i="11" s="1"/>
  <c r="S7" i="11"/>
  <c r="V6" i="11"/>
  <c r="W6" i="11" s="1"/>
  <c r="T6" i="11"/>
  <c r="U6" i="11" s="1"/>
  <c r="S6" i="11"/>
  <c r="T5" i="11"/>
  <c r="V5" i="11" s="1"/>
  <c r="X5" i="11" s="1"/>
  <c r="Z5" i="11" s="1"/>
  <c r="AB5" i="11" s="1"/>
  <c r="S5" i="11"/>
  <c r="T4" i="11"/>
  <c r="U4" i="11" s="1"/>
  <c r="S4" i="11"/>
  <c r="U3" i="11"/>
  <c r="T3" i="11"/>
  <c r="V3" i="11" s="1"/>
  <c r="X3" i="11" s="1"/>
  <c r="Z3" i="11" s="1"/>
  <c r="AB3" i="11" s="1"/>
  <c r="S3" i="11"/>
  <c r="T2" i="11"/>
  <c r="U2" i="11" s="1"/>
  <c r="S2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H19" i="11"/>
  <c r="G19" i="11"/>
  <c r="F19" i="11"/>
  <c r="H18" i="11"/>
  <c r="G18" i="11"/>
  <c r="F18" i="11"/>
  <c r="H17" i="11"/>
  <c r="G17" i="11"/>
  <c r="F17" i="11"/>
  <c r="H16" i="11"/>
  <c r="G16" i="11"/>
  <c r="F16" i="11"/>
  <c r="H15" i="11"/>
  <c r="G15" i="11"/>
  <c r="F15" i="11"/>
  <c r="H14" i="11"/>
  <c r="G14" i="11"/>
  <c r="F14" i="11"/>
  <c r="H13" i="11"/>
  <c r="G13" i="11"/>
  <c r="F13" i="11"/>
  <c r="H12" i="11"/>
  <c r="G12" i="11"/>
  <c r="F12" i="11"/>
  <c r="H11" i="11"/>
  <c r="G11" i="11"/>
  <c r="F11" i="11"/>
  <c r="H10" i="11"/>
  <c r="G10" i="11"/>
  <c r="F10" i="11"/>
  <c r="H9" i="11"/>
  <c r="G9" i="11"/>
  <c r="F9" i="11"/>
  <c r="H8" i="11"/>
  <c r="G8" i="11"/>
  <c r="F8" i="11"/>
  <c r="H7" i="11"/>
  <c r="G7" i="11"/>
  <c r="F7" i="11"/>
  <c r="H6" i="11"/>
  <c r="G6" i="11"/>
  <c r="F6" i="11"/>
  <c r="H5" i="11"/>
  <c r="G5" i="11"/>
  <c r="F5" i="11"/>
  <c r="H4" i="11"/>
  <c r="G4" i="11"/>
  <c r="F4" i="11"/>
  <c r="H3" i="11"/>
  <c r="G3" i="11"/>
  <c r="F3" i="11"/>
  <c r="H2" i="11"/>
  <c r="G2" i="11"/>
  <c r="F2" i="11"/>
  <c r="AO40" i="10"/>
  <c r="AO39" i="10"/>
  <c r="AO38" i="10"/>
  <c r="AO37" i="10"/>
  <c r="AO36" i="10"/>
  <c r="AO35" i="10"/>
  <c r="AO34" i="10"/>
  <c r="AO33" i="10"/>
  <c r="AO32" i="10"/>
  <c r="AO31" i="10"/>
  <c r="AO30" i="10"/>
  <c r="AO29" i="10"/>
  <c r="AO28" i="10"/>
  <c r="AO27" i="10"/>
  <c r="AO26" i="10"/>
  <c r="AO25" i="10"/>
  <c r="AO24" i="10"/>
  <c r="AO23" i="10"/>
  <c r="AO22" i="10"/>
  <c r="AO21" i="10"/>
  <c r="AO20" i="10"/>
  <c r="AO19" i="10"/>
  <c r="AO18" i="10"/>
  <c r="AO17" i="10"/>
  <c r="AO16" i="10"/>
  <c r="AO15" i="10"/>
  <c r="AO14" i="10"/>
  <c r="AO13" i="10"/>
  <c r="AO12" i="10"/>
  <c r="AO11" i="10"/>
  <c r="AO10" i="10"/>
  <c r="AO9" i="10"/>
  <c r="AO8" i="10"/>
  <c r="AO7" i="10"/>
  <c r="AO6" i="10"/>
  <c r="AO5" i="10"/>
  <c r="AO4" i="10"/>
  <c r="AO2" i="10"/>
  <c r="AO3" i="10"/>
  <c r="V40" i="10"/>
  <c r="X40" i="10" s="1"/>
  <c r="T40" i="10"/>
  <c r="U40" i="10" s="1"/>
  <c r="S40" i="10"/>
  <c r="W39" i="10"/>
  <c r="V39" i="10"/>
  <c r="X39" i="10" s="1"/>
  <c r="U39" i="10"/>
  <c r="T39" i="10"/>
  <c r="S39" i="10"/>
  <c r="T38" i="10"/>
  <c r="V38" i="10" s="1"/>
  <c r="S38" i="10"/>
  <c r="U37" i="10"/>
  <c r="T37" i="10"/>
  <c r="V37" i="10" s="1"/>
  <c r="S37" i="10"/>
  <c r="V36" i="10"/>
  <c r="X36" i="10" s="1"/>
  <c r="T36" i="10"/>
  <c r="U36" i="10" s="1"/>
  <c r="S36" i="10"/>
  <c r="V35" i="10"/>
  <c r="T35" i="10"/>
  <c r="U35" i="10" s="1"/>
  <c r="S35" i="10"/>
  <c r="T34" i="10"/>
  <c r="V34" i="10" s="1"/>
  <c r="W34" i="10" s="1"/>
  <c r="S34" i="10"/>
  <c r="T33" i="10"/>
  <c r="V33" i="10" s="1"/>
  <c r="W33" i="10" s="1"/>
  <c r="S33" i="10"/>
  <c r="T32" i="10"/>
  <c r="U32" i="10" s="1"/>
  <c r="S32" i="10"/>
  <c r="U31" i="10"/>
  <c r="T31" i="10"/>
  <c r="V31" i="10" s="1"/>
  <c r="X31" i="10" s="1"/>
  <c r="Z31" i="10" s="1"/>
  <c r="AB31" i="10" s="1"/>
  <c r="S31" i="10"/>
  <c r="U30" i="10"/>
  <c r="T30" i="10"/>
  <c r="V30" i="10" s="1"/>
  <c r="W30" i="10" s="1"/>
  <c r="S30" i="10"/>
  <c r="T29" i="10"/>
  <c r="V29" i="10" s="1"/>
  <c r="W29" i="10" s="1"/>
  <c r="S29" i="10"/>
  <c r="T28" i="10"/>
  <c r="U28" i="10" s="1"/>
  <c r="S28" i="10"/>
  <c r="V27" i="10"/>
  <c r="X27" i="10" s="1"/>
  <c r="Z27" i="10" s="1"/>
  <c r="T27" i="10"/>
  <c r="U27" i="10" s="1"/>
  <c r="S27" i="10"/>
  <c r="T26" i="10"/>
  <c r="S26" i="10"/>
  <c r="T25" i="10"/>
  <c r="V25" i="10" s="1"/>
  <c r="X25" i="10" s="1"/>
  <c r="S25" i="10"/>
  <c r="T24" i="10"/>
  <c r="U24" i="10" s="1"/>
  <c r="S24" i="10"/>
  <c r="T23" i="10"/>
  <c r="V23" i="10" s="1"/>
  <c r="X23" i="10" s="1"/>
  <c r="Z23" i="10" s="1"/>
  <c r="S23" i="10"/>
  <c r="T22" i="10"/>
  <c r="V22" i="10" s="1"/>
  <c r="S22" i="10"/>
  <c r="T21" i="10"/>
  <c r="V21" i="10" s="1"/>
  <c r="X21" i="10" s="1"/>
  <c r="S21" i="10"/>
  <c r="T20" i="10"/>
  <c r="S20" i="10"/>
  <c r="V19" i="10"/>
  <c r="X19" i="10" s="1"/>
  <c r="Y19" i="10" s="1"/>
  <c r="T19" i="10"/>
  <c r="U19" i="10" s="1"/>
  <c r="S19" i="10"/>
  <c r="V18" i="10"/>
  <c r="T18" i="10"/>
  <c r="U18" i="10" s="1"/>
  <c r="S18" i="10"/>
  <c r="T17" i="10"/>
  <c r="V17" i="10" s="1"/>
  <c r="W17" i="10" s="1"/>
  <c r="S17" i="10"/>
  <c r="T16" i="10"/>
  <c r="U16" i="10" s="1"/>
  <c r="S16" i="10"/>
  <c r="V15" i="10"/>
  <c r="X15" i="10" s="1"/>
  <c r="Z15" i="10" s="1"/>
  <c r="AB15" i="10" s="1"/>
  <c r="T15" i="10"/>
  <c r="U15" i="10" s="1"/>
  <c r="S15" i="10"/>
  <c r="T14" i="10"/>
  <c r="U14" i="10" s="1"/>
  <c r="S14" i="10"/>
  <c r="T13" i="10"/>
  <c r="V13" i="10" s="1"/>
  <c r="X13" i="10" s="1"/>
  <c r="Z13" i="10" s="1"/>
  <c r="S13" i="10"/>
  <c r="T12" i="10"/>
  <c r="U12" i="10" s="1"/>
  <c r="S12" i="10"/>
  <c r="T11" i="10"/>
  <c r="V11" i="10" s="1"/>
  <c r="S11" i="10"/>
  <c r="T10" i="10"/>
  <c r="S10" i="10"/>
  <c r="W9" i="10"/>
  <c r="T9" i="10"/>
  <c r="V9" i="10" s="1"/>
  <c r="X9" i="10" s="1"/>
  <c r="S9" i="10"/>
  <c r="T8" i="10"/>
  <c r="U8" i="10" s="1"/>
  <c r="S8" i="10"/>
  <c r="V7" i="10"/>
  <c r="U7" i="10"/>
  <c r="T7" i="10"/>
  <c r="S7" i="10"/>
  <c r="T6" i="10"/>
  <c r="V6" i="10" s="1"/>
  <c r="W6" i="10" s="1"/>
  <c r="S6" i="10"/>
  <c r="T5" i="10"/>
  <c r="S5" i="10"/>
  <c r="T4" i="10"/>
  <c r="S4" i="10"/>
  <c r="T3" i="10"/>
  <c r="V3" i="10" s="1"/>
  <c r="X3" i="10" s="1"/>
  <c r="S3" i="10"/>
  <c r="V2" i="10"/>
  <c r="T2" i="10"/>
  <c r="U2" i="10" s="1"/>
  <c r="S2" i="10"/>
  <c r="H40" i="10"/>
  <c r="G40" i="10"/>
  <c r="F40" i="10"/>
  <c r="H39" i="10"/>
  <c r="G39" i="10"/>
  <c r="F39" i="10"/>
  <c r="H38" i="10"/>
  <c r="G38" i="10"/>
  <c r="F38" i="10"/>
  <c r="H37" i="10"/>
  <c r="G37" i="10"/>
  <c r="F37" i="10"/>
  <c r="H36" i="10"/>
  <c r="G36" i="10"/>
  <c r="F36" i="10"/>
  <c r="H35" i="10"/>
  <c r="G35" i="10"/>
  <c r="F35" i="10"/>
  <c r="H34" i="10"/>
  <c r="G34" i="10"/>
  <c r="F34" i="10"/>
  <c r="H33" i="10"/>
  <c r="G33" i="10"/>
  <c r="F33" i="10"/>
  <c r="H32" i="10"/>
  <c r="G32" i="10"/>
  <c r="F32" i="10"/>
  <c r="H31" i="10"/>
  <c r="G31" i="10"/>
  <c r="F31" i="10"/>
  <c r="H30" i="10"/>
  <c r="G30" i="10"/>
  <c r="F30" i="10"/>
  <c r="H29" i="10"/>
  <c r="G29" i="10"/>
  <c r="F29" i="10"/>
  <c r="H28" i="10"/>
  <c r="G28" i="10"/>
  <c r="F28" i="10"/>
  <c r="H27" i="10"/>
  <c r="G27" i="10"/>
  <c r="F27" i="10"/>
  <c r="H26" i="10"/>
  <c r="G26" i="10"/>
  <c r="F26" i="10"/>
  <c r="H25" i="10"/>
  <c r="G25" i="10"/>
  <c r="F25" i="10"/>
  <c r="H24" i="10"/>
  <c r="G24" i="10"/>
  <c r="F24" i="10"/>
  <c r="H23" i="10"/>
  <c r="G23" i="10"/>
  <c r="F23" i="10"/>
  <c r="H22" i="10"/>
  <c r="G22" i="10"/>
  <c r="F22" i="10"/>
  <c r="H21" i="10"/>
  <c r="G21" i="10"/>
  <c r="F21" i="10"/>
  <c r="H20" i="10"/>
  <c r="G20" i="10"/>
  <c r="F20" i="10"/>
  <c r="H19" i="10"/>
  <c r="G19" i="10"/>
  <c r="F19" i="10"/>
  <c r="H18" i="10"/>
  <c r="G18" i="10"/>
  <c r="F18" i="10"/>
  <c r="H17" i="10"/>
  <c r="G17" i="10"/>
  <c r="F17" i="10"/>
  <c r="H16" i="10"/>
  <c r="G16" i="10"/>
  <c r="F16" i="10"/>
  <c r="H15" i="10"/>
  <c r="G15" i="10"/>
  <c r="F15" i="10"/>
  <c r="H14" i="10"/>
  <c r="G14" i="10"/>
  <c r="F14" i="10"/>
  <c r="H13" i="10"/>
  <c r="G13" i="10"/>
  <c r="F13" i="10"/>
  <c r="H12" i="10"/>
  <c r="G12" i="10"/>
  <c r="F12" i="10"/>
  <c r="H11" i="10"/>
  <c r="G11" i="10"/>
  <c r="F11" i="10"/>
  <c r="H10" i="10"/>
  <c r="G10" i="10"/>
  <c r="F10" i="10"/>
  <c r="H9" i="10"/>
  <c r="G9" i="10"/>
  <c r="F9" i="10"/>
  <c r="H8" i="10"/>
  <c r="G8" i="10"/>
  <c r="F8" i="10"/>
  <c r="H7" i="10"/>
  <c r="G7" i="10"/>
  <c r="F7" i="10"/>
  <c r="H6" i="10"/>
  <c r="G6" i="10"/>
  <c r="F6" i="10"/>
  <c r="H5" i="10"/>
  <c r="G5" i="10"/>
  <c r="F5" i="10"/>
  <c r="H4" i="10"/>
  <c r="G4" i="10"/>
  <c r="F4" i="10"/>
  <c r="H3" i="10"/>
  <c r="G3" i="10"/>
  <c r="F3" i="10"/>
  <c r="H2" i="10"/>
  <c r="G2" i="10"/>
  <c r="F2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AO13" i="9"/>
  <c r="AO12" i="9"/>
  <c r="AO11" i="9"/>
  <c r="AO10" i="9"/>
  <c r="AO9" i="9"/>
  <c r="AO8" i="9"/>
  <c r="AO7" i="9"/>
  <c r="AO6" i="9"/>
  <c r="AO24" i="9"/>
  <c r="AO23" i="9"/>
  <c r="AO22" i="9"/>
  <c r="AO21" i="9"/>
  <c r="AO20" i="9"/>
  <c r="AO19" i="9"/>
  <c r="AO18" i="9"/>
  <c r="AO17" i="9"/>
  <c r="AO16" i="9"/>
  <c r="AO15" i="9"/>
  <c r="AO14" i="9"/>
  <c r="AO5" i="9"/>
  <c r="AO4" i="9"/>
  <c r="AO3" i="9"/>
  <c r="AO2" i="9"/>
  <c r="T24" i="9"/>
  <c r="U24" i="9" s="1"/>
  <c r="S24" i="9"/>
  <c r="W23" i="9"/>
  <c r="V23" i="9"/>
  <c r="X23" i="9" s="1"/>
  <c r="U23" i="9"/>
  <c r="T23" i="9"/>
  <c r="S23" i="9"/>
  <c r="V22" i="9"/>
  <c r="W22" i="9" s="1"/>
  <c r="T22" i="9"/>
  <c r="S22" i="9"/>
  <c r="U21" i="9"/>
  <c r="T21" i="9"/>
  <c r="V21" i="9" s="1"/>
  <c r="S21" i="9"/>
  <c r="T20" i="9"/>
  <c r="U20" i="9" s="1"/>
  <c r="S20" i="9"/>
  <c r="W19" i="9"/>
  <c r="V19" i="9"/>
  <c r="X19" i="9" s="1"/>
  <c r="U19" i="9"/>
  <c r="T19" i="9"/>
  <c r="S19" i="9"/>
  <c r="V18" i="9"/>
  <c r="W18" i="9" s="1"/>
  <c r="T18" i="9"/>
  <c r="S18" i="9"/>
  <c r="U17" i="9"/>
  <c r="T17" i="9"/>
  <c r="V17" i="9" s="1"/>
  <c r="S17" i="9"/>
  <c r="T16" i="9"/>
  <c r="U16" i="9" s="1"/>
  <c r="S16" i="9"/>
  <c r="W15" i="9"/>
  <c r="V15" i="9"/>
  <c r="X15" i="9" s="1"/>
  <c r="U15" i="9"/>
  <c r="T15" i="9"/>
  <c r="S15" i="9"/>
  <c r="V14" i="9"/>
  <c r="W14" i="9" s="1"/>
  <c r="T14" i="9"/>
  <c r="S14" i="9"/>
  <c r="U13" i="9"/>
  <c r="T13" i="9"/>
  <c r="V13" i="9" s="1"/>
  <c r="S13" i="9"/>
  <c r="T12" i="9"/>
  <c r="U12" i="9" s="1"/>
  <c r="S12" i="9"/>
  <c r="W11" i="9"/>
  <c r="V11" i="9"/>
  <c r="X11" i="9" s="1"/>
  <c r="U11" i="9"/>
  <c r="T11" i="9"/>
  <c r="S11" i="9"/>
  <c r="V10" i="9"/>
  <c r="W10" i="9" s="1"/>
  <c r="T10" i="9"/>
  <c r="S10" i="9"/>
  <c r="U9" i="9"/>
  <c r="T9" i="9"/>
  <c r="V9" i="9" s="1"/>
  <c r="S9" i="9"/>
  <c r="T8" i="9"/>
  <c r="U8" i="9" s="1"/>
  <c r="S8" i="9"/>
  <c r="W7" i="9"/>
  <c r="V7" i="9"/>
  <c r="X7" i="9" s="1"/>
  <c r="U7" i="9"/>
  <c r="T7" i="9"/>
  <c r="S7" i="9"/>
  <c r="V6" i="9"/>
  <c r="T6" i="9"/>
  <c r="S6" i="9"/>
  <c r="U5" i="9"/>
  <c r="T5" i="9"/>
  <c r="V5" i="9" s="1"/>
  <c r="S5" i="9"/>
  <c r="T4" i="9"/>
  <c r="S4" i="9"/>
  <c r="W3" i="9"/>
  <c r="V3" i="9"/>
  <c r="X3" i="9" s="1"/>
  <c r="Z3" i="9" s="1"/>
  <c r="AB3" i="9" s="1"/>
  <c r="U3" i="9"/>
  <c r="T3" i="9"/>
  <c r="S3" i="9"/>
  <c r="T2" i="9"/>
  <c r="U2" i="9" s="1"/>
  <c r="S2" i="9"/>
  <c r="AO27" i="17"/>
  <c r="AK27" i="17"/>
  <c r="T27" i="17"/>
  <c r="V27" i="17" s="1"/>
  <c r="S27" i="17"/>
  <c r="I27" i="17"/>
  <c r="K27" i="17" s="1"/>
  <c r="H27" i="17"/>
  <c r="G27" i="17"/>
  <c r="F27" i="17"/>
  <c r="E27" i="17"/>
  <c r="AO26" i="17"/>
  <c r="AK26" i="17"/>
  <c r="T26" i="17"/>
  <c r="V26" i="17" s="1"/>
  <c r="S26" i="17"/>
  <c r="I26" i="17"/>
  <c r="K26" i="17" s="1"/>
  <c r="H26" i="17"/>
  <c r="G26" i="17"/>
  <c r="F26" i="17"/>
  <c r="E26" i="17"/>
  <c r="AO25" i="17"/>
  <c r="AK25" i="17"/>
  <c r="T25" i="17"/>
  <c r="U25" i="17" s="1"/>
  <c r="S25" i="17"/>
  <c r="I25" i="17"/>
  <c r="K25" i="17" s="1"/>
  <c r="H25" i="17"/>
  <c r="G25" i="17"/>
  <c r="F25" i="17"/>
  <c r="E25" i="17"/>
  <c r="AO24" i="17"/>
  <c r="AK24" i="17"/>
  <c r="V24" i="17"/>
  <c r="X24" i="17" s="1"/>
  <c r="T24" i="17"/>
  <c r="S24" i="17"/>
  <c r="I24" i="17"/>
  <c r="K24" i="17" s="1"/>
  <c r="H24" i="17"/>
  <c r="G24" i="17"/>
  <c r="F24" i="17"/>
  <c r="E24" i="17"/>
  <c r="AO23" i="17"/>
  <c r="AK23" i="17"/>
  <c r="I23" i="17"/>
  <c r="K23" i="17" s="1"/>
  <c r="H23" i="17"/>
  <c r="G23" i="17"/>
  <c r="F23" i="17"/>
  <c r="E23" i="17"/>
  <c r="AO22" i="17"/>
  <c r="AK22" i="17"/>
  <c r="I22" i="17"/>
  <c r="K22" i="17" s="1"/>
  <c r="H22" i="17"/>
  <c r="G22" i="17"/>
  <c r="F22" i="17"/>
  <c r="E22" i="17"/>
  <c r="AO21" i="17"/>
  <c r="AK21" i="17"/>
  <c r="I21" i="17"/>
  <c r="K21" i="17" s="1"/>
  <c r="H21" i="17"/>
  <c r="G21" i="17"/>
  <c r="F21" i="17"/>
  <c r="E21" i="17"/>
  <c r="AO20" i="17"/>
  <c r="AK20" i="17"/>
  <c r="I20" i="17"/>
  <c r="K20" i="17" s="1"/>
  <c r="H20" i="17"/>
  <c r="G20" i="17"/>
  <c r="F20" i="17"/>
  <c r="E20" i="17"/>
  <c r="AO19" i="17"/>
  <c r="AK19" i="17"/>
  <c r="I19" i="17"/>
  <c r="K19" i="17" s="1"/>
  <c r="H19" i="17"/>
  <c r="G19" i="17"/>
  <c r="F19" i="17"/>
  <c r="E19" i="17"/>
  <c r="AO18" i="17"/>
  <c r="AK18" i="17"/>
  <c r="I18" i="17"/>
  <c r="K18" i="17" s="1"/>
  <c r="H18" i="17"/>
  <c r="G18" i="17"/>
  <c r="F18" i="17"/>
  <c r="E18" i="17"/>
  <c r="AO17" i="17"/>
  <c r="AK17" i="17"/>
  <c r="I17" i="17"/>
  <c r="K17" i="17" s="1"/>
  <c r="H17" i="17"/>
  <c r="G17" i="17"/>
  <c r="F17" i="17"/>
  <c r="E17" i="17"/>
  <c r="AO16" i="17"/>
  <c r="AK16" i="17"/>
  <c r="I16" i="17"/>
  <c r="K16" i="17" s="1"/>
  <c r="H16" i="17"/>
  <c r="G16" i="17"/>
  <c r="F16" i="17"/>
  <c r="E16" i="17"/>
  <c r="AO15" i="17"/>
  <c r="AK15" i="17"/>
  <c r="I15" i="17"/>
  <c r="K15" i="17" s="1"/>
  <c r="H15" i="17"/>
  <c r="G15" i="17"/>
  <c r="F15" i="17"/>
  <c r="E15" i="17"/>
  <c r="AO14" i="17"/>
  <c r="AK14" i="17"/>
  <c r="I14" i="17"/>
  <c r="K14" i="17" s="1"/>
  <c r="H14" i="17"/>
  <c r="G14" i="17"/>
  <c r="F14" i="17"/>
  <c r="E14" i="17"/>
  <c r="AO13" i="17"/>
  <c r="AK13" i="17"/>
  <c r="I13" i="17"/>
  <c r="K13" i="17" s="1"/>
  <c r="H13" i="17"/>
  <c r="G13" i="17"/>
  <c r="F13" i="17"/>
  <c r="E13" i="17"/>
  <c r="AO12" i="17"/>
  <c r="AK12" i="17"/>
  <c r="I12" i="17"/>
  <c r="K12" i="17" s="1"/>
  <c r="H12" i="17"/>
  <c r="G12" i="17"/>
  <c r="F12" i="17"/>
  <c r="E12" i="17"/>
  <c r="AO11" i="17"/>
  <c r="AK11" i="17"/>
  <c r="I11" i="17"/>
  <c r="K11" i="17" s="1"/>
  <c r="H11" i="17"/>
  <c r="G11" i="17"/>
  <c r="F11" i="17"/>
  <c r="E11" i="17"/>
  <c r="AO10" i="17"/>
  <c r="AK10" i="17"/>
  <c r="I10" i="17"/>
  <c r="K10" i="17" s="1"/>
  <c r="H10" i="17"/>
  <c r="G10" i="17"/>
  <c r="F10" i="17"/>
  <c r="E10" i="17"/>
  <c r="AO9" i="17"/>
  <c r="AK9" i="17"/>
  <c r="I9" i="17"/>
  <c r="K9" i="17" s="1"/>
  <c r="H9" i="17"/>
  <c r="G9" i="17"/>
  <c r="F9" i="17"/>
  <c r="E9" i="17"/>
  <c r="AO8" i="17"/>
  <c r="AK8" i="17"/>
  <c r="I8" i="17"/>
  <c r="K8" i="17" s="1"/>
  <c r="H8" i="17"/>
  <c r="G8" i="17"/>
  <c r="F8" i="17"/>
  <c r="E8" i="17"/>
  <c r="AO7" i="17"/>
  <c r="AK7" i="17"/>
  <c r="I7" i="17"/>
  <c r="K7" i="17" s="1"/>
  <c r="H7" i="17"/>
  <c r="G7" i="17"/>
  <c r="F7" i="17"/>
  <c r="E7" i="17"/>
  <c r="AO6" i="17"/>
  <c r="AK6" i="17"/>
  <c r="I6" i="17"/>
  <c r="K6" i="17" s="1"/>
  <c r="H6" i="17"/>
  <c r="G6" i="17"/>
  <c r="F6" i="17"/>
  <c r="E6" i="17"/>
  <c r="AO5" i="17"/>
  <c r="AK5" i="17"/>
  <c r="I5" i="17"/>
  <c r="K5" i="17" s="1"/>
  <c r="H5" i="17"/>
  <c r="G5" i="17"/>
  <c r="F5" i="17"/>
  <c r="E5" i="17"/>
  <c r="AO4" i="17"/>
  <c r="AK4" i="17"/>
  <c r="I4" i="17"/>
  <c r="K4" i="17" s="1"/>
  <c r="H4" i="17"/>
  <c r="G4" i="17"/>
  <c r="F4" i="17"/>
  <c r="E4" i="17"/>
  <c r="AO3" i="17"/>
  <c r="AK3" i="17"/>
  <c r="I3" i="17"/>
  <c r="K3" i="17" s="1"/>
  <c r="H3" i="17"/>
  <c r="G3" i="17"/>
  <c r="F3" i="17"/>
  <c r="E3" i="17"/>
  <c r="AO2" i="17"/>
  <c r="AK2" i="17"/>
  <c r="U2" i="17"/>
  <c r="T2" i="17"/>
  <c r="V2" i="17" s="1"/>
  <c r="W2" i="17" s="1"/>
  <c r="S2" i="17"/>
  <c r="I2" i="17"/>
  <c r="K2" i="17" s="1"/>
  <c r="H2" i="17"/>
  <c r="G2" i="17"/>
  <c r="F2" i="17"/>
  <c r="E2" i="17"/>
  <c r="H24" i="9"/>
  <c r="G24" i="9"/>
  <c r="F24" i="9"/>
  <c r="H23" i="9"/>
  <c r="G23" i="9"/>
  <c r="F23" i="9"/>
  <c r="H22" i="9"/>
  <c r="G22" i="9"/>
  <c r="F22" i="9"/>
  <c r="H21" i="9"/>
  <c r="G21" i="9"/>
  <c r="F21" i="9"/>
  <c r="H20" i="9"/>
  <c r="G20" i="9"/>
  <c r="F20" i="9"/>
  <c r="H19" i="9"/>
  <c r="G19" i="9"/>
  <c r="F19" i="9"/>
  <c r="H18" i="9"/>
  <c r="G18" i="9"/>
  <c r="F18" i="9"/>
  <c r="H17" i="9"/>
  <c r="G17" i="9"/>
  <c r="F17" i="9"/>
  <c r="H16" i="9"/>
  <c r="G16" i="9"/>
  <c r="F16" i="9"/>
  <c r="H15" i="9"/>
  <c r="G15" i="9"/>
  <c r="F15" i="9"/>
  <c r="H14" i="9"/>
  <c r="G14" i="9"/>
  <c r="F14" i="9"/>
  <c r="H13" i="9"/>
  <c r="G13" i="9"/>
  <c r="F13" i="9"/>
  <c r="H12" i="9"/>
  <c r="G12" i="9"/>
  <c r="F12" i="9"/>
  <c r="H11" i="9"/>
  <c r="G11" i="9"/>
  <c r="F11" i="9"/>
  <c r="H10" i="9"/>
  <c r="G10" i="9"/>
  <c r="F10" i="9"/>
  <c r="H9" i="9"/>
  <c r="G9" i="9"/>
  <c r="F9" i="9"/>
  <c r="H8" i="9"/>
  <c r="G8" i="9"/>
  <c r="F8" i="9"/>
  <c r="H7" i="9"/>
  <c r="G7" i="9"/>
  <c r="F7" i="9"/>
  <c r="H6" i="9"/>
  <c r="G6" i="9"/>
  <c r="F6" i="9"/>
  <c r="H5" i="9"/>
  <c r="G5" i="9"/>
  <c r="F5" i="9"/>
  <c r="H4" i="9"/>
  <c r="G4" i="9"/>
  <c r="F4" i="9"/>
  <c r="H3" i="9"/>
  <c r="G3" i="9"/>
  <c r="F3" i="9"/>
  <c r="H2" i="9"/>
  <c r="G2" i="9"/>
  <c r="F2" i="9"/>
  <c r="AO12" i="8"/>
  <c r="AO11" i="8"/>
  <c r="AO10" i="8"/>
  <c r="AO9" i="8"/>
  <c r="AO8" i="8"/>
  <c r="AO7" i="8"/>
  <c r="AO6" i="8"/>
  <c r="AO5" i="8"/>
  <c r="AO4" i="8"/>
  <c r="AO3" i="8"/>
  <c r="AO2" i="8"/>
  <c r="V30" i="14" l="1"/>
  <c r="X30" i="14" s="1"/>
  <c r="V28" i="14"/>
  <c r="X28" i="14" s="1"/>
  <c r="Y28" i="14" s="1"/>
  <c r="V31" i="14"/>
  <c r="X31" i="14" s="1"/>
  <c r="Y31" i="14" s="1"/>
  <c r="U32" i="14"/>
  <c r="V4" i="14"/>
  <c r="W4" i="14" s="1"/>
  <c r="V20" i="14"/>
  <c r="X20" i="14" s="1"/>
  <c r="Z20" i="14" s="1"/>
  <c r="U27" i="14"/>
  <c r="V6" i="20"/>
  <c r="U14" i="20"/>
  <c r="U3" i="20"/>
  <c r="W16" i="20"/>
  <c r="U10" i="20"/>
  <c r="W14" i="20"/>
  <c r="X10" i="20"/>
  <c r="W10" i="20"/>
  <c r="Y8" i="20"/>
  <c r="U12" i="20"/>
  <c r="Y14" i="20"/>
  <c r="U16" i="20"/>
  <c r="U4" i="20"/>
  <c r="U8" i="20"/>
  <c r="V11" i="20"/>
  <c r="W11" i="20" s="1"/>
  <c r="Y16" i="20"/>
  <c r="X3" i="20"/>
  <c r="W3" i="20"/>
  <c r="Z12" i="20"/>
  <c r="Y12" i="20"/>
  <c r="X2" i="20"/>
  <c r="W4" i="20"/>
  <c r="W5" i="20"/>
  <c r="X5" i="20"/>
  <c r="W12" i="20"/>
  <c r="W13" i="20"/>
  <c r="X13" i="20"/>
  <c r="AB14" i="20"/>
  <c r="AA14" i="20"/>
  <c r="U7" i="20"/>
  <c r="V7" i="20"/>
  <c r="U9" i="20"/>
  <c r="V9" i="20"/>
  <c r="U15" i="20"/>
  <c r="V15" i="20"/>
  <c r="Z4" i="20"/>
  <c r="Y4" i="20"/>
  <c r="W8" i="20"/>
  <c r="AA16" i="20"/>
  <c r="AA8" i="20"/>
  <c r="U13" i="20"/>
  <c r="U6" i="18"/>
  <c r="U5" i="18"/>
  <c r="U14" i="18"/>
  <c r="V15" i="18"/>
  <c r="U18" i="18"/>
  <c r="V19" i="18"/>
  <c r="U13" i="18"/>
  <c r="U17" i="18"/>
  <c r="U21" i="18"/>
  <c r="X10" i="18"/>
  <c r="Z10" i="18" s="1"/>
  <c r="W10" i="18"/>
  <c r="W2" i="18"/>
  <c r="U4" i="18"/>
  <c r="U9" i="18"/>
  <c r="U10" i="18"/>
  <c r="W6" i="18"/>
  <c r="U8" i="18"/>
  <c r="V11" i="18"/>
  <c r="U11" i="18"/>
  <c r="X9" i="18"/>
  <c r="W9" i="18"/>
  <c r="X5" i="18"/>
  <c r="W5" i="18"/>
  <c r="X4" i="18"/>
  <c r="W4" i="18"/>
  <c r="Z6" i="18"/>
  <c r="Y6" i="18"/>
  <c r="V7" i="18"/>
  <c r="U7" i="18"/>
  <c r="X8" i="18"/>
  <c r="W8" i="18"/>
  <c r="X18" i="18"/>
  <c r="W18" i="18"/>
  <c r="Z2" i="18"/>
  <c r="Y2" i="18"/>
  <c r="V3" i="18"/>
  <c r="U3" i="18"/>
  <c r="X14" i="18"/>
  <c r="W14" i="18"/>
  <c r="X13" i="18"/>
  <c r="X17" i="18"/>
  <c r="X21" i="18"/>
  <c r="V12" i="18"/>
  <c r="U12" i="18"/>
  <c r="V16" i="18"/>
  <c r="U16" i="18"/>
  <c r="V20" i="18"/>
  <c r="U20" i="18"/>
  <c r="V9" i="14"/>
  <c r="V17" i="14"/>
  <c r="X17" i="14" s="1"/>
  <c r="U16" i="14"/>
  <c r="V5" i="14"/>
  <c r="W5" i="14" s="1"/>
  <c r="V8" i="14"/>
  <c r="W8" i="14" s="1"/>
  <c r="U12" i="14"/>
  <c r="V13" i="14"/>
  <c r="X13" i="14" s="1"/>
  <c r="Z28" i="14"/>
  <c r="Z30" i="14"/>
  <c r="Y30" i="14"/>
  <c r="W32" i="14"/>
  <c r="X32" i="14"/>
  <c r="W27" i="14"/>
  <c r="X27" i="14"/>
  <c r="V29" i="14"/>
  <c r="W28" i="14"/>
  <c r="W31" i="14"/>
  <c r="V25" i="14"/>
  <c r="U25" i="14"/>
  <c r="X21" i="14"/>
  <c r="W21" i="14"/>
  <c r="Y20" i="14"/>
  <c r="V3" i="14"/>
  <c r="U3" i="14"/>
  <c r="V11" i="14"/>
  <c r="U11" i="14"/>
  <c r="V19" i="14"/>
  <c r="U19" i="14"/>
  <c r="X9" i="14"/>
  <c r="W9" i="14"/>
  <c r="V7" i="14"/>
  <c r="U7" i="14"/>
  <c r="V15" i="14"/>
  <c r="U15" i="14"/>
  <c r="V2" i="14"/>
  <c r="V6" i="14"/>
  <c r="X8" i="14"/>
  <c r="V10" i="14"/>
  <c r="X12" i="14"/>
  <c r="V14" i="14"/>
  <c r="X16" i="14"/>
  <c r="V18" i="14"/>
  <c r="V19" i="13"/>
  <c r="U11" i="13"/>
  <c r="V12" i="13"/>
  <c r="U6" i="13"/>
  <c r="U7" i="13"/>
  <c r="V8" i="13"/>
  <c r="X8" i="13" s="1"/>
  <c r="Y8" i="13" s="1"/>
  <c r="V4" i="13"/>
  <c r="X6" i="13"/>
  <c r="Z6" i="13" s="1"/>
  <c r="AA6" i="13" s="1"/>
  <c r="V5" i="13"/>
  <c r="U5" i="13"/>
  <c r="V13" i="13"/>
  <c r="U13" i="13"/>
  <c r="X11" i="13"/>
  <c r="W11" i="13"/>
  <c r="X19" i="13"/>
  <c r="W19" i="13"/>
  <c r="X2" i="13"/>
  <c r="W8" i="13"/>
  <c r="V9" i="13"/>
  <c r="U9" i="13"/>
  <c r="X10" i="13"/>
  <c r="AB14" i="13"/>
  <c r="W16" i="13"/>
  <c r="V17" i="13"/>
  <c r="U17" i="13"/>
  <c r="X18" i="13"/>
  <c r="U2" i="13"/>
  <c r="X3" i="13"/>
  <c r="W3" i="13"/>
  <c r="Y6" i="13"/>
  <c r="U10" i="13"/>
  <c r="Y14" i="13"/>
  <c r="U18" i="13"/>
  <c r="X7" i="13"/>
  <c r="W7" i="13"/>
  <c r="Z8" i="13"/>
  <c r="X15" i="13"/>
  <c r="W15" i="13"/>
  <c r="Z16" i="13"/>
  <c r="V4" i="11"/>
  <c r="W4" i="11" s="1"/>
  <c r="U7" i="11"/>
  <c r="V16" i="11"/>
  <c r="W16" i="11" s="1"/>
  <c r="U19" i="11"/>
  <c r="U13" i="11"/>
  <c r="W19" i="11"/>
  <c r="W3" i="11"/>
  <c r="X4" i="11"/>
  <c r="U5" i="11"/>
  <c r="X6" i="11"/>
  <c r="Y6" i="11" s="1"/>
  <c r="U11" i="11"/>
  <c r="V12" i="11"/>
  <c r="V14" i="11"/>
  <c r="U15" i="11"/>
  <c r="Y17" i="11"/>
  <c r="W11" i="11"/>
  <c r="V8" i="11"/>
  <c r="W8" i="11" s="1"/>
  <c r="W9" i="11"/>
  <c r="U17" i="11"/>
  <c r="AA7" i="11"/>
  <c r="AA15" i="11"/>
  <c r="V2" i="11"/>
  <c r="Y3" i="11"/>
  <c r="W5" i="11"/>
  <c r="X8" i="11"/>
  <c r="AA9" i="11"/>
  <c r="V10" i="11"/>
  <c r="Y11" i="11"/>
  <c r="W13" i="11"/>
  <c r="X16" i="11"/>
  <c r="AA17" i="11"/>
  <c r="AC17" i="11" s="1"/>
  <c r="V18" i="11"/>
  <c r="Y19" i="11"/>
  <c r="AA3" i="11"/>
  <c r="Y5" i="11"/>
  <c r="W7" i="11"/>
  <c r="AA11" i="11"/>
  <c r="Y13" i="11"/>
  <c r="W15" i="11"/>
  <c r="AA19" i="11"/>
  <c r="AA5" i="11"/>
  <c r="Y7" i="11"/>
  <c r="AA13" i="11"/>
  <c r="Y15" i="11"/>
  <c r="V14" i="10"/>
  <c r="W14" i="10" s="1"/>
  <c r="X17" i="10"/>
  <c r="X29" i="10"/>
  <c r="Z29" i="10" s="1"/>
  <c r="AA29" i="10" s="1"/>
  <c r="X34" i="10"/>
  <c r="Z34" i="10" s="1"/>
  <c r="AA34" i="10" s="1"/>
  <c r="X33" i="10"/>
  <c r="Z33" i="10" s="1"/>
  <c r="AB33" i="10" s="1"/>
  <c r="V8" i="10"/>
  <c r="Y3" i="10"/>
  <c r="Z3" i="10"/>
  <c r="AA3" i="10" s="1"/>
  <c r="X11" i="10"/>
  <c r="W11" i="10"/>
  <c r="AA13" i="10"/>
  <c r="AB13" i="10"/>
  <c r="U3" i="10"/>
  <c r="U11" i="10"/>
  <c r="U13" i="10"/>
  <c r="W15" i="10"/>
  <c r="Z19" i="10"/>
  <c r="AB19" i="10" s="1"/>
  <c r="U25" i="10"/>
  <c r="W27" i="10"/>
  <c r="AB29" i="10"/>
  <c r="W13" i="10"/>
  <c r="Y15" i="10"/>
  <c r="U23" i="10"/>
  <c r="V24" i="10"/>
  <c r="X24" i="10" s="1"/>
  <c r="Z24" i="10" s="1"/>
  <c r="W25" i="10"/>
  <c r="Y27" i="10"/>
  <c r="Y31" i="10"/>
  <c r="U9" i="10"/>
  <c r="U34" i="10"/>
  <c r="W38" i="10"/>
  <c r="X38" i="10"/>
  <c r="Y40" i="10"/>
  <c r="Z40" i="10"/>
  <c r="W37" i="10"/>
  <c r="X37" i="10"/>
  <c r="Y36" i="10"/>
  <c r="Z36" i="10"/>
  <c r="Y39" i="10"/>
  <c r="Z39" i="10"/>
  <c r="W36" i="10"/>
  <c r="U38" i="10"/>
  <c r="W40" i="10"/>
  <c r="W22" i="10"/>
  <c r="X22" i="10"/>
  <c r="AB23" i="10"/>
  <c r="AA23" i="10"/>
  <c r="AB27" i="10"/>
  <c r="AA27" i="10"/>
  <c r="V5" i="10"/>
  <c r="U5" i="10"/>
  <c r="X6" i="10"/>
  <c r="Z9" i="10"/>
  <c r="Y9" i="10"/>
  <c r="Z21" i="10"/>
  <c r="Y21" i="10"/>
  <c r="W18" i="10"/>
  <c r="X18" i="10"/>
  <c r="U20" i="10"/>
  <c r="V20" i="10"/>
  <c r="Z25" i="10"/>
  <c r="Y25" i="10"/>
  <c r="W2" i="10"/>
  <c r="X2" i="10"/>
  <c r="U4" i="10"/>
  <c r="V4" i="10"/>
  <c r="X7" i="10"/>
  <c r="W7" i="10"/>
  <c r="W8" i="10"/>
  <c r="X8" i="10"/>
  <c r="U10" i="10"/>
  <c r="V10" i="10"/>
  <c r="Z17" i="10"/>
  <c r="Y17" i="10"/>
  <c r="Y24" i="10"/>
  <c r="W23" i="10"/>
  <c r="Y34" i="10"/>
  <c r="W3" i="10"/>
  <c r="U6" i="10"/>
  <c r="Y13" i="10"/>
  <c r="AA15" i="10"/>
  <c r="V16" i="10"/>
  <c r="U17" i="10"/>
  <c r="W19" i="10"/>
  <c r="W21" i="10"/>
  <c r="U22" i="10"/>
  <c r="Y23" i="10"/>
  <c r="V26" i="10"/>
  <c r="Y29" i="10"/>
  <c r="X30" i="10"/>
  <c r="AA31" i="10"/>
  <c r="V32" i="10"/>
  <c r="U33" i="10"/>
  <c r="U21" i="10"/>
  <c r="U26" i="10"/>
  <c r="V12" i="10"/>
  <c r="V28" i="10"/>
  <c r="U29" i="10"/>
  <c r="W31" i="10"/>
  <c r="AC31" i="10" s="1"/>
  <c r="X35" i="10"/>
  <c r="W35" i="10"/>
  <c r="AC3" i="9"/>
  <c r="W6" i="9"/>
  <c r="X6" i="9"/>
  <c r="Y3" i="9"/>
  <c r="U4" i="9"/>
  <c r="V4" i="9"/>
  <c r="X5" i="9"/>
  <c r="W5" i="9"/>
  <c r="X21" i="9"/>
  <c r="W21" i="9"/>
  <c r="Z23" i="9"/>
  <c r="Y23" i="9"/>
  <c r="X13" i="9"/>
  <c r="W13" i="9"/>
  <c r="AA3" i="9"/>
  <c r="X9" i="9"/>
  <c r="W9" i="9"/>
  <c r="Z11" i="9"/>
  <c r="Y11" i="9"/>
  <c r="Z15" i="9"/>
  <c r="Y15" i="9"/>
  <c r="Z7" i="9"/>
  <c r="Y7" i="9"/>
  <c r="X17" i="9"/>
  <c r="W17" i="9"/>
  <c r="Z19" i="9"/>
  <c r="Y19" i="9"/>
  <c r="V8" i="9"/>
  <c r="X10" i="9"/>
  <c r="V12" i="9"/>
  <c r="X14" i="9"/>
  <c r="V16" i="9"/>
  <c r="X18" i="9"/>
  <c r="V20" i="9"/>
  <c r="X22" i="9"/>
  <c r="V24" i="9"/>
  <c r="U6" i="9"/>
  <c r="U10" i="9"/>
  <c r="U14" i="9"/>
  <c r="U18" i="9"/>
  <c r="U22" i="9"/>
  <c r="V2" i="9"/>
  <c r="U27" i="17"/>
  <c r="V25" i="17"/>
  <c r="W27" i="17"/>
  <c r="X27" i="17"/>
  <c r="Z24" i="17"/>
  <c r="Y24" i="17"/>
  <c r="X26" i="17"/>
  <c r="W26" i="17"/>
  <c r="X2" i="17"/>
  <c r="U24" i="17"/>
  <c r="W24" i="17"/>
  <c r="U26" i="17"/>
  <c r="Z31" i="14" l="1"/>
  <c r="W30" i="14"/>
  <c r="W17" i="14"/>
  <c r="W13" i="14"/>
  <c r="W20" i="14"/>
  <c r="X4" i="14"/>
  <c r="Z4" i="14" s="1"/>
  <c r="X6" i="20"/>
  <c r="W6" i="20"/>
  <c r="AC8" i="20"/>
  <c r="AC14" i="20"/>
  <c r="X11" i="20"/>
  <c r="Z10" i="20"/>
  <c r="Y10" i="20"/>
  <c r="AC16" i="20"/>
  <c r="W7" i="20"/>
  <c r="X7" i="20"/>
  <c r="W15" i="20"/>
  <c r="X15" i="20"/>
  <c r="Y2" i="20"/>
  <c r="Z2" i="20"/>
  <c r="Z3" i="20"/>
  <c r="Y3" i="20"/>
  <c r="AB4" i="20"/>
  <c r="AA4" i="20"/>
  <c r="Y11" i="20"/>
  <c r="Z11" i="20"/>
  <c r="Y5" i="20"/>
  <c r="Z5" i="20"/>
  <c r="Y13" i="20"/>
  <c r="Z13" i="20"/>
  <c r="AB12" i="20"/>
  <c r="AA12" i="20"/>
  <c r="W9" i="20"/>
  <c r="X9" i="20"/>
  <c r="X19" i="18"/>
  <c r="W19" i="18"/>
  <c r="X15" i="18"/>
  <c r="W15" i="18"/>
  <c r="Y10" i="18"/>
  <c r="W20" i="18"/>
  <c r="X20" i="18"/>
  <c r="W12" i="18"/>
  <c r="X12" i="18"/>
  <c r="Z17" i="18"/>
  <c r="Y17" i="18"/>
  <c r="W7" i="18"/>
  <c r="X7" i="18"/>
  <c r="Z4" i="18"/>
  <c r="Y4" i="18"/>
  <c r="X11" i="18"/>
  <c r="W11" i="18"/>
  <c r="AB2" i="18"/>
  <c r="AA2" i="18"/>
  <c r="W16" i="18"/>
  <c r="X16" i="18"/>
  <c r="Z21" i="18"/>
  <c r="Y21" i="18"/>
  <c r="Z13" i="18"/>
  <c r="Y13" i="18"/>
  <c r="AB6" i="18"/>
  <c r="AA6" i="18"/>
  <c r="Y5" i="18"/>
  <c r="Z5" i="18"/>
  <c r="Y9" i="18"/>
  <c r="Z9" i="18"/>
  <c r="Z18" i="18"/>
  <c r="Y18" i="18"/>
  <c r="Z14" i="18"/>
  <c r="Y14" i="18"/>
  <c r="W3" i="18"/>
  <c r="X3" i="18"/>
  <c r="Z8" i="18"/>
  <c r="Y8" i="18"/>
  <c r="AB10" i="18"/>
  <c r="AA10" i="18"/>
  <c r="X5" i="14"/>
  <c r="Y5" i="14" s="1"/>
  <c r="Y32" i="14"/>
  <c r="Z32" i="14"/>
  <c r="AB31" i="14"/>
  <c r="AA31" i="14"/>
  <c r="X29" i="14"/>
  <c r="W29" i="14"/>
  <c r="Z27" i="14"/>
  <c r="Y27" i="14"/>
  <c r="AA30" i="14"/>
  <c r="AB30" i="14"/>
  <c r="AB28" i="14"/>
  <c r="AA28" i="14"/>
  <c r="X25" i="14"/>
  <c r="W25" i="14"/>
  <c r="Y21" i="14"/>
  <c r="Z21" i="14"/>
  <c r="AB20" i="14"/>
  <c r="AA20" i="14"/>
  <c r="X14" i="14"/>
  <c r="W14" i="14"/>
  <c r="X6" i="14"/>
  <c r="W6" i="14"/>
  <c r="W7" i="14"/>
  <c r="X7" i="14"/>
  <c r="W19" i="14"/>
  <c r="X19" i="14"/>
  <c r="Z12" i="14"/>
  <c r="Y12" i="14"/>
  <c r="W15" i="14"/>
  <c r="X15" i="14"/>
  <c r="X18" i="14"/>
  <c r="W18" i="14"/>
  <c r="X10" i="14"/>
  <c r="W10" i="14"/>
  <c r="X2" i="14"/>
  <c r="W2" i="14"/>
  <c r="Y13" i="14"/>
  <c r="Z13" i="14"/>
  <c r="Y17" i="14"/>
  <c r="Z17" i="14"/>
  <c r="Y9" i="14"/>
  <c r="Z9" i="14"/>
  <c r="W3" i="14"/>
  <c r="X3" i="14"/>
  <c r="Z16" i="14"/>
  <c r="Y16" i="14"/>
  <c r="Z8" i="14"/>
  <c r="Y8" i="14"/>
  <c r="W11" i="14"/>
  <c r="X11" i="14"/>
  <c r="AC6" i="13"/>
  <c r="AB6" i="13"/>
  <c r="AC14" i="13"/>
  <c r="X4" i="13"/>
  <c r="W4" i="13"/>
  <c r="X12" i="13"/>
  <c r="W12" i="13"/>
  <c r="W13" i="13"/>
  <c r="X13" i="13"/>
  <c r="Z15" i="13"/>
  <c r="Y15" i="13"/>
  <c r="W17" i="13"/>
  <c r="X17" i="13"/>
  <c r="Z10" i="13"/>
  <c r="Y10" i="13"/>
  <c r="Z11" i="13"/>
  <c r="Y11" i="13"/>
  <c r="X5" i="13"/>
  <c r="W5" i="13"/>
  <c r="AB8" i="13"/>
  <c r="AA8" i="13"/>
  <c r="Z3" i="13"/>
  <c r="Y3" i="13"/>
  <c r="Z18" i="13"/>
  <c r="Y18" i="13"/>
  <c r="W9" i="13"/>
  <c r="X9" i="13"/>
  <c r="Z2" i="13"/>
  <c r="Y2" i="13"/>
  <c r="AB16" i="13"/>
  <c r="AA16" i="13"/>
  <c r="Z7" i="13"/>
  <c r="Y7" i="13"/>
  <c r="Z19" i="13"/>
  <c r="Y19" i="13"/>
  <c r="AC15" i="11"/>
  <c r="AC3" i="11"/>
  <c r="AC5" i="11"/>
  <c r="AC19" i="11"/>
  <c r="AC7" i="11"/>
  <c r="AC9" i="11"/>
  <c r="W14" i="11"/>
  <c r="X14" i="11"/>
  <c r="W12" i="11"/>
  <c r="X12" i="11"/>
  <c r="Y4" i="11"/>
  <c r="Z4" i="11"/>
  <c r="AC11" i="11"/>
  <c r="Z6" i="11"/>
  <c r="AA6" i="11" s="1"/>
  <c r="W18" i="11"/>
  <c r="X18" i="11"/>
  <c r="W10" i="11"/>
  <c r="X10" i="11"/>
  <c r="W2" i="11"/>
  <c r="X2" i="11"/>
  <c r="AC13" i="11"/>
  <c r="Y16" i="11"/>
  <c r="Z16" i="11"/>
  <c r="Y8" i="11"/>
  <c r="Z8" i="11"/>
  <c r="AB6" i="11"/>
  <c r="AA19" i="10"/>
  <c r="AB34" i="10"/>
  <c r="AC13" i="10"/>
  <c r="Y33" i="10"/>
  <c r="AC33" i="10" s="1"/>
  <c r="AB3" i="10"/>
  <c r="X14" i="10"/>
  <c r="AC15" i="10"/>
  <c r="AA33" i="10"/>
  <c r="AC27" i="10"/>
  <c r="AC3" i="10"/>
  <c r="AC23" i="10"/>
  <c r="AC29" i="10"/>
  <c r="AC19" i="10"/>
  <c r="AC34" i="10"/>
  <c r="Z11" i="10"/>
  <c r="Y11" i="10"/>
  <c r="W24" i="10"/>
  <c r="AB39" i="10"/>
  <c r="AA39" i="10"/>
  <c r="AB36" i="10"/>
  <c r="AA36" i="10"/>
  <c r="AC36" i="10" s="1"/>
  <c r="Z38" i="10"/>
  <c r="Y38" i="10"/>
  <c r="Z37" i="10"/>
  <c r="Y37" i="10"/>
  <c r="AB40" i="10"/>
  <c r="AA40" i="10"/>
  <c r="Z35" i="10"/>
  <c r="Y35" i="10"/>
  <c r="X12" i="10"/>
  <c r="W12" i="10"/>
  <c r="W16" i="10"/>
  <c r="X16" i="10"/>
  <c r="Y8" i="10"/>
  <c r="Z8" i="10"/>
  <c r="X4" i="10"/>
  <c r="W4" i="10"/>
  <c r="Y6" i="10"/>
  <c r="Z6" i="10"/>
  <c r="Y30" i="10"/>
  <c r="Z30" i="10"/>
  <c r="AB24" i="10"/>
  <c r="AA24" i="10"/>
  <c r="AC24" i="10" s="1"/>
  <c r="Z22" i="10"/>
  <c r="Y22" i="10"/>
  <c r="W32" i="10"/>
  <c r="X32" i="10"/>
  <c r="W26" i="10"/>
  <c r="X26" i="10"/>
  <c r="W10" i="10"/>
  <c r="X10" i="10"/>
  <c r="AB25" i="10"/>
  <c r="AA25" i="10"/>
  <c r="AB21" i="10"/>
  <c r="AA21" i="10"/>
  <c r="AC21" i="10" s="1"/>
  <c r="Z7" i="10"/>
  <c r="Y7" i="10"/>
  <c r="X20" i="10"/>
  <c r="W20" i="10"/>
  <c r="AB9" i="10"/>
  <c r="AA9" i="10"/>
  <c r="X28" i="10"/>
  <c r="W28" i="10"/>
  <c r="Y14" i="10"/>
  <c r="Z14" i="10"/>
  <c r="AB17" i="10"/>
  <c r="AA17" i="10"/>
  <c r="Z2" i="10"/>
  <c r="Y2" i="10"/>
  <c r="Z18" i="10"/>
  <c r="Y18" i="10"/>
  <c r="X5" i="10"/>
  <c r="W5" i="10"/>
  <c r="Z17" i="9"/>
  <c r="Y17" i="9"/>
  <c r="AB11" i="9"/>
  <c r="AA11" i="9"/>
  <c r="AC11" i="9" s="1"/>
  <c r="Z21" i="9"/>
  <c r="Y21" i="9"/>
  <c r="W4" i="9"/>
  <c r="X4" i="9"/>
  <c r="X24" i="9"/>
  <c r="W24" i="9"/>
  <c r="X16" i="9"/>
  <c r="W16" i="9"/>
  <c r="X8" i="9"/>
  <c r="W8" i="9"/>
  <c r="Z13" i="9"/>
  <c r="Y13" i="9"/>
  <c r="Z5" i="9"/>
  <c r="Y5" i="9"/>
  <c r="Z22" i="9"/>
  <c r="Y22" i="9"/>
  <c r="Z14" i="9"/>
  <c r="Y14" i="9"/>
  <c r="X20" i="9"/>
  <c r="W20" i="9"/>
  <c r="X12" i="9"/>
  <c r="W12" i="9"/>
  <c r="AB7" i="9"/>
  <c r="AC7" i="9" s="1"/>
  <c r="AA7" i="9"/>
  <c r="AB15" i="9"/>
  <c r="AA15" i="9"/>
  <c r="Y6" i="9"/>
  <c r="Z6" i="9"/>
  <c r="Z18" i="9"/>
  <c r="Y18" i="9"/>
  <c r="Z10" i="9"/>
  <c r="Y10" i="9"/>
  <c r="AB19" i="9"/>
  <c r="AA19" i="9"/>
  <c r="AC19" i="9" s="1"/>
  <c r="Z9" i="9"/>
  <c r="Y9" i="9"/>
  <c r="AB23" i="9"/>
  <c r="AA23" i="9"/>
  <c r="AC23" i="9" s="1"/>
  <c r="W2" i="9"/>
  <c r="X2" i="9"/>
  <c r="X25" i="17"/>
  <c r="W25" i="17"/>
  <c r="Z27" i="17"/>
  <c r="Y27" i="17"/>
  <c r="Z26" i="17"/>
  <c r="Y26" i="17"/>
  <c r="AB24" i="17"/>
  <c r="AA24" i="17"/>
  <c r="AC24" i="17" s="1"/>
  <c r="Z2" i="17"/>
  <c r="Y2" i="17"/>
  <c r="AC20" i="14" l="1"/>
  <c r="AC28" i="14"/>
  <c r="Y4" i="14"/>
  <c r="Z5" i="14"/>
  <c r="AC30" i="14"/>
  <c r="AC31" i="14"/>
  <c r="Z6" i="20"/>
  <c r="Y6" i="20"/>
  <c r="AC4" i="20"/>
  <c r="AB10" i="20"/>
  <c r="AA10" i="20"/>
  <c r="AA5" i="20"/>
  <c r="AB5" i="20"/>
  <c r="Y9" i="20"/>
  <c r="Z9" i="20"/>
  <c r="AA11" i="20"/>
  <c r="AB11" i="20"/>
  <c r="AB3" i="20"/>
  <c r="AC3" i="20" s="1"/>
  <c r="AA3" i="20"/>
  <c r="AC12" i="20"/>
  <c r="AA13" i="20"/>
  <c r="AB13" i="20"/>
  <c r="AA2" i="20"/>
  <c r="AB2" i="20"/>
  <c r="Y15" i="20"/>
  <c r="Z15" i="20"/>
  <c r="Y7" i="20"/>
  <c r="Z7" i="20"/>
  <c r="AC6" i="18"/>
  <c r="Y19" i="18"/>
  <c r="Z19" i="18"/>
  <c r="Y15" i="18"/>
  <c r="Z15" i="18"/>
  <c r="AC10" i="18"/>
  <c r="AC2" i="18"/>
  <c r="AB8" i="18"/>
  <c r="AA8" i="18"/>
  <c r="AB9" i="18"/>
  <c r="AA9" i="18"/>
  <c r="Z7" i="18"/>
  <c r="Y7" i="18"/>
  <c r="AA17" i="18"/>
  <c r="AB17" i="18"/>
  <c r="AB14" i="18"/>
  <c r="AA14" i="18"/>
  <c r="AB18" i="18"/>
  <c r="AA18" i="18"/>
  <c r="AA21" i="18"/>
  <c r="AC21" i="18" s="1"/>
  <c r="AB21" i="18"/>
  <c r="Z12" i="18"/>
  <c r="Y12" i="18"/>
  <c r="AB5" i="18"/>
  <c r="AA5" i="18"/>
  <c r="AA13" i="18"/>
  <c r="AB13" i="18"/>
  <c r="Z16" i="18"/>
  <c r="Y16" i="18"/>
  <c r="Z3" i="18"/>
  <c r="Y3" i="18"/>
  <c r="Y11" i="18"/>
  <c r="Z11" i="18"/>
  <c r="AB4" i="18"/>
  <c r="AA4" i="18"/>
  <c r="Z20" i="18"/>
  <c r="Y20" i="18"/>
  <c r="Y29" i="14"/>
  <c r="Z29" i="14"/>
  <c r="AA27" i="14"/>
  <c r="AB27" i="14"/>
  <c r="AB32" i="14"/>
  <c r="AA32" i="14"/>
  <c r="AC32" i="14" s="1"/>
  <c r="Y25" i="14"/>
  <c r="Z25" i="14"/>
  <c r="AB21" i="14"/>
  <c r="AA21" i="14"/>
  <c r="AA8" i="14"/>
  <c r="AB8" i="14"/>
  <c r="AB5" i="14"/>
  <c r="AA5" i="14"/>
  <c r="Z19" i="14"/>
  <c r="Y19" i="14"/>
  <c r="Z11" i="14"/>
  <c r="Y11" i="14"/>
  <c r="AA4" i="14"/>
  <c r="AB4" i="14"/>
  <c r="AA12" i="14"/>
  <c r="AB12" i="14"/>
  <c r="Z15" i="14"/>
  <c r="Y15" i="14"/>
  <c r="Z7" i="14"/>
  <c r="Y7" i="14"/>
  <c r="AB17" i="14"/>
  <c r="AA17" i="14"/>
  <c r="Y10" i="14"/>
  <c r="Z10" i="14"/>
  <c r="Y6" i="14"/>
  <c r="Z6" i="14"/>
  <c r="AB13" i="14"/>
  <c r="AA13" i="14"/>
  <c r="AA16" i="14"/>
  <c r="AB16" i="14"/>
  <c r="Z3" i="14"/>
  <c r="Y3" i="14"/>
  <c r="AB9" i="14"/>
  <c r="AA9" i="14"/>
  <c r="Y2" i="14"/>
  <c r="Z2" i="14"/>
  <c r="Y18" i="14"/>
  <c r="Z18" i="14"/>
  <c r="Y14" i="14"/>
  <c r="Z14" i="14"/>
  <c r="AC8" i="13"/>
  <c r="AC16" i="13"/>
  <c r="Y4" i="13"/>
  <c r="Z4" i="13"/>
  <c r="Y12" i="13"/>
  <c r="Z12" i="13"/>
  <c r="Z5" i="13"/>
  <c r="Y5" i="13"/>
  <c r="AB11" i="13"/>
  <c r="AA11" i="13"/>
  <c r="Z13" i="13"/>
  <c r="Y13" i="13"/>
  <c r="AA2" i="13"/>
  <c r="AC2" i="13" s="1"/>
  <c r="AB2" i="13"/>
  <c r="AB19" i="13"/>
  <c r="AA19" i="13"/>
  <c r="AB7" i="13"/>
  <c r="AA7" i="13"/>
  <c r="Z9" i="13"/>
  <c r="Y9" i="13"/>
  <c r="Z17" i="13"/>
  <c r="Y17" i="13"/>
  <c r="AA18" i="13"/>
  <c r="AB18" i="13"/>
  <c r="AB3" i="13"/>
  <c r="AA3" i="13"/>
  <c r="AA10" i="13"/>
  <c r="AB10" i="13"/>
  <c r="AB15" i="13"/>
  <c r="AA15" i="13"/>
  <c r="AC6" i="11"/>
  <c r="AA4" i="11"/>
  <c r="AB4" i="11"/>
  <c r="Y14" i="11"/>
  <c r="Z14" i="11"/>
  <c r="AC4" i="11"/>
  <c r="Y12" i="11"/>
  <c r="Z12" i="11"/>
  <c r="AA8" i="11"/>
  <c r="AB8" i="11"/>
  <c r="Y10" i="11"/>
  <c r="Z10" i="11"/>
  <c r="AA16" i="11"/>
  <c r="AC16" i="11" s="1"/>
  <c r="AB16" i="11"/>
  <c r="Y2" i="11"/>
  <c r="Z2" i="11"/>
  <c r="Y18" i="11"/>
  <c r="Z18" i="11"/>
  <c r="AC25" i="10"/>
  <c r="AA11" i="10"/>
  <c r="AC11" i="10" s="1"/>
  <c r="AB11" i="10"/>
  <c r="AC17" i="10"/>
  <c r="AC9" i="10"/>
  <c r="AC40" i="10"/>
  <c r="AC39" i="10"/>
  <c r="AA38" i="10"/>
  <c r="AC38" i="10" s="1"/>
  <c r="AB38" i="10"/>
  <c r="AA37" i="10"/>
  <c r="AC37" i="10" s="1"/>
  <c r="AB37" i="10"/>
  <c r="AA22" i="10"/>
  <c r="AB22" i="10"/>
  <c r="AC22" i="10" s="1"/>
  <c r="AB7" i="10"/>
  <c r="AA7" i="10"/>
  <c r="Y32" i="10"/>
  <c r="Z32" i="10"/>
  <c r="Y4" i="10"/>
  <c r="Z4" i="10"/>
  <c r="Y12" i="10"/>
  <c r="Z12" i="10"/>
  <c r="AA18" i="10"/>
  <c r="AB18" i="10"/>
  <c r="AA6" i="10"/>
  <c r="AB6" i="10"/>
  <c r="AB8" i="10"/>
  <c r="AA8" i="10"/>
  <c r="AB35" i="10"/>
  <c r="AA35" i="10"/>
  <c r="AA14" i="10"/>
  <c r="AB14" i="10"/>
  <c r="Y28" i="10"/>
  <c r="Z28" i="10"/>
  <c r="Y20" i="10"/>
  <c r="Z20" i="10"/>
  <c r="Z26" i="10"/>
  <c r="Y26" i="10"/>
  <c r="AC8" i="10"/>
  <c r="Z5" i="10"/>
  <c r="Y5" i="10"/>
  <c r="AA2" i="10"/>
  <c r="AB2" i="10"/>
  <c r="Z10" i="10"/>
  <c r="Y10" i="10"/>
  <c r="AA30" i="10"/>
  <c r="AB30" i="10"/>
  <c r="Y16" i="10"/>
  <c r="Z16" i="10"/>
  <c r="AC21" i="9"/>
  <c r="AA6" i="9"/>
  <c r="AB6" i="9"/>
  <c r="AC6" i="9" s="1"/>
  <c r="Y12" i="9"/>
  <c r="Z12" i="9"/>
  <c r="AB13" i="9"/>
  <c r="AA13" i="9"/>
  <c r="AC13" i="9" s="1"/>
  <c r="Y16" i="9"/>
  <c r="Z16" i="9"/>
  <c r="AB9" i="9"/>
  <c r="AA9" i="9"/>
  <c r="AC9" i="9" s="1"/>
  <c r="AA18" i="9"/>
  <c r="AC18" i="9" s="1"/>
  <c r="AB18" i="9"/>
  <c r="AA14" i="9"/>
  <c r="AC14" i="9" s="1"/>
  <c r="AB14" i="9"/>
  <c r="AB5" i="9"/>
  <c r="AA5" i="9"/>
  <c r="Y20" i="9"/>
  <c r="Z20" i="9"/>
  <c r="Y8" i="9"/>
  <c r="Z8" i="9"/>
  <c r="Y24" i="9"/>
  <c r="Z24" i="9"/>
  <c r="AB21" i="9"/>
  <c r="AA21" i="9"/>
  <c r="AB17" i="9"/>
  <c r="AC17" i="9" s="1"/>
  <c r="AA17" i="9"/>
  <c r="AA10" i="9"/>
  <c r="AC10" i="9" s="1"/>
  <c r="AB10" i="9"/>
  <c r="AC15" i="9"/>
  <c r="AA22" i="9"/>
  <c r="AC22" i="9" s="1"/>
  <c r="AB22" i="9"/>
  <c r="Y4" i="9"/>
  <c r="Z4" i="9"/>
  <c r="Y2" i="9"/>
  <c r="Z2" i="9"/>
  <c r="Z25" i="17"/>
  <c r="Y25" i="17"/>
  <c r="AA27" i="17"/>
  <c r="AB27" i="17"/>
  <c r="AB26" i="17"/>
  <c r="AA26" i="17"/>
  <c r="AA2" i="17"/>
  <c r="AB2" i="17"/>
  <c r="AC8" i="14" l="1"/>
  <c r="AC4" i="14"/>
  <c r="AC9" i="14"/>
  <c r="AC13" i="14"/>
  <c r="AC12" i="14"/>
  <c r="AC21" i="14"/>
  <c r="AC11" i="20"/>
  <c r="AC5" i="20"/>
  <c r="AB6" i="20"/>
  <c r="AA6" i="20"/>
  <c r="AC6" i="20" s="1"/>
  <c r="AC2" i="20"/>
  <c r="AC10" i="20"/>
  <c r="AC13" i="20"/>
  <c r="AA15" i="20"/>
  <c r="AC15" i="20" s="1"/>
  <c r="AB15" i="20"/>
  <c r="AA9" i="20"/>
  <c r="AB9" i="20"/>
  <c r="AA7" i="20"/>
  <c r="AB7" i="20"/>
  <c r="AC14" i="18"/>
  <c r="AC9" i="18"/>
  <c r="AC8" i="18"/>
  <c r="AB19" i="18"/>
  <c r="AA19" i="18"/>
  <c r="AC19" i="18"/>
  <c r="AB15" i="18"/>
  <c r="AA15" i="18"/>
  <c r="AC5" i="18"/>
  <c r="AC17" i="18"/>
  <c r="AA7" i="18"/>
  <c r="AB7" i="18"/>
  <c r="AB20" i="18"/>
  <c r="AA20" i="18"/>
  <c r="AC13" i="18"/>
  <c r="AC4" i="18"/>
  <c r="AB12" i="18"/>
  <c r="AA12" i="18"/>
  <c r="AB11" i="18"/>
  <c r="AA11" i="18"/>
  <c r="AA3" i="18"/>
  <c r="AB3" i="18"/>
  <c r="AB16" i="18"/>
  <c r="AA16" i="18"/>
  <c r="AC18" i="18"/>
  <c r="AC16" i="14"/>
  <c r="AC5" i="14"/>
  <c r="AC17" i="14"/>
  <c r="AC27" i="14"/>
  <c r="AA29" i="14"/>
  <c r="AB29" i="14"/>
  <c r="AB25" i="14"/>
  <c r="AA25" i="14"/>
  <c r="AB18" i="14"/>
  <c r="AA18" i="14"/>
  <c r="AA3" i="14"/>
  <c r="AB3" i="14"/>
  <c r="AB14" i="14"/>
  <c r="AA14" i="14"/>
  <c r="AB2" i="14"/>
  <c r="AA2" i="14"/>
  <c r="AA7" i="14"/>
  <c r="AB7" i="14"/>
  <c r="AA19" i="14"/>
  <c r="AB19" i="14"/>
  <c r="AB6" i="14"/>
  <c r="AA6" i="14"/>
  <c r="AB10" i="14"/>
  <c r="AA10" i="14"/>
  <c r="AA15" i="14"/>
  <c r="AB15" i="14"/>
  <c r="AA11" i="14"/>
  <c r="AB11" i="14"/>
  <c r="AC11" i="13"/>
  <c r="AC18" i="13"/>
  <c r="AC15" i="13"/>
  <c r="AC3" i="13"/>
  <c r="AC7" i="13"/>
  <c r="AB12" i="13"/>
  <c r="AA12" i="13"/>
  <c r="AC12" i="13" s="1"/>
  <c r="AC19" i="13"/>
  <c r="AB4" i="13"/>
  <c r="AC4" i="13" s="1"/>
  <c r="AA4" i="13"/>
  <c r="AC10" i="13"/>
  <c r="AB17" i="13"/>
  <c r="AA17" i="13"/>
  <c r="AB9" i="13"/>
  <c r="AA9" i="13"/>
  <c r="AC9" i="13" s="1"/>
  <c r="AA5" i="13"/>
  <c r="AB5" i="13"/>
  <c r="AA13" i="13"/>
  <c r="AB13" i="13"/>
  <c r="AC8" i="11"/>
  <c r="AA14" i="11"/>
  <c r="AB14" i="11"/>
  <c r="AA12" i="11"/>
  <c r="AB12" i="11"/>
  <c r="AC12" i="11" s="1"/>
  <c r="AA2" i="11"/>
  <c r="AB2" i="11"/>
  <c r="AC2" i="11"/>
  <c r="AA18" i="11"/>
  <c r="AC18" i="11" s="1"/>
  <c r="AB18" i="11"/>
  <c r="AA10" i="11"/>
  <c r="AB10" i="11"/>
  <c r="AC18" i="10"/>
  <c r="AC7" i="10"/>
  <c r="AC14" i="10"/>
  <c r="AC6" i="10"/>
  <c r="AC35" i="10"/>
  <c r="AA10" i="10"/>
  <c r="AC10" i="10" s="1"/>
  <c r="AB10" i="10"/>
  <c r="AA5" i="10"/>
  <c r="AB5" i="10"/>
  <c r="AA28" i="10"/>
  <c r="AC28" i="10" s="1"/>
  <c r="AB28" i="10"/>
  <c r="AA12" i="10"/>
  <c r="AB12" i="10"/>
  <c r="AC12" i="10" s="1"/>
  <c r="AA26" i="10"/>
  <c r="AC26" i="10" s="1"/>
  <c r="AB26" i="10"/>
  <c r="AA4" i="10"/>
  <c r="AB4" i="10"/>
  <c r="AB32" i="10"/>
  <c r="AA32" i="10"/>
  <c r="AB16" i="10"/>
  <c r="AA16" i="10"/>
  <c r="AC16" i="10" s="1"/>
  <c r="AC30" i="10"/>
  <c r="AC2" i="10"/>
  <c r="AB20" i="10"/>
  <c r="AA20" i="10"/>
  <c r="AC20" i="10" s="1"/>
  <c r="AC4" i="9"/>
  <c r="AA4" i="9"/>
  <c r="AB4" i="9"/>
  <c r="AB16" i="9"/>
  <c r="AA16" i="9"/>
  <c r="AB12" i="9"/>
  <c r="AA12" i="9"/>
  <c r="AB24" i="9"/>
  <c r="AA24" i="9"/>
  <c r="AC24" i="9" s="1"/>
  <c r="AB20" i="9"/>
  <c r="AA20" i="9"/>
  <c r="AC20" i="9" s="1"/>
  <c r="AC16" i="9"/>
  <c r="AB8" i="9"/>
  <c r="AA8" i="9"/>
  <c r="AC8" i="9" s="1"/>
  <c r="AC5" i="9"/>
  <c r="AB2" i="9"/>
  <c r="AA2" i="9"/>
  <c r="AC2" i="17"/>
  <c r="AC27" i="17"/>
  <c r="AC26" i="17"/>
  <c r="AA25" i="17"/>
  <c r="AB25" i="17"/>
  <c r="AC15" i="14" l="1"/>
  <c r="AC29" i="14"/>
  <c r="AC14" i="14"/>
  <c r="AC25" i="14"/>
  <c r="AC3" i="14"/>
  <c r="AC7" i="20"/>
  <c r="AC9" i="20"/>
  <c r="AC3" i="18"/>
  <c r="AC7" i="18"/>
  <c r="AC15" i="18"/>
  <c r="AC20" i="18"/>
  <c r="AC16" i="18"/>
  <c r="AC11" i="18"/>
  <c r="AC12" i="18"/>
  <c r="AC10" i="14"/>
  <c r="AC19" i="14"/>
  <c r="AC2" i="14"/>
  <c r="AC18" i="14"/>
  <c r="AC6" i="14"/>
  <c r="AC7" i="14"/>
  <c r="AC11" i="14"/>
  <c r="AC5" i="13"/>
  <c r="AC13" i="13"/>
  <c r="AC17" i="13"/>
  <c r="AC14" i="11"/>
  <c r="AC10" i="11"/>
  <c r="AC4" i="10"/>
  <c r="AC5" i="10"/>
  <c r="AC32" i="10"/>
  <c r="AC12" i="9"/>
  <c r="AC2" i="9"/>
  <c r="AC25" i="17"/>
  <c r="T12" i="8" l="1"/>
  <c r="U12" i="8" s="1"/>
  <c r="S12" i="8"/>
  <c r="V11" i="8"/>
  <c r="X11" i="8" s="1"/>
  <c r="T11" i="8"/>
  <c r="U11" i="8" s="1"/>
  <c r="S11" i="8"/>
  <c r="V10" i="8"/>
  <c r="W10" i="8" s="1"/>
  <c r="U10" i="8"/>
  <c r="T10" i="8"/>
  <c r="S10" i="8"/>
  <c r="T9" i="8"/>
  <c r="V9" i="8" s="1"/>
  <c r="S9" i="8"/>
  <c r="T8" i="8"/>
  <c r="U8" i="8" s="1"/>
  <c r="S8" i="8"/>
  <c r="V7" i="8"/>
  <c r="X7" i="8" s="1"/>
  <c r="T7" i="8"/>
  <c r="U7" i="8" s="1"/>
  <c r="S7" i="8"/>
  <c r="V6" i="8"/>
  <c r="W6" i="8" s="1"/>
  <c r="U6" i="8"/>
  <c r="T6" i="8"/>
  <c r="S6" i="8"/>
  <c r="T5" i="8"/>
  <c r="V5" i="8" s="1"/>
  <c r="S5" i="8"/>
  <c r="T4" i="8"/>
  <c r="U4" i="8" s="1"/>
  <c r="S4" i="8"/>
  <c r="V3" i="8"/>
  <c r="X3" i="8" s="1"/>
  <c r="T3" i="8"/>
  <c r="U3" i="8" s="1"/>
  <c r="S3" i="8"/>
  <c r="V2" i="8"/>
  <c r="W2" i="8" s="1"/>
  <c r="U2" i="8"/>
  <c r="T2" i="8"/>
  <c r="S2" i="8"/>
  <c r="H12" i="8"/>
  <c r="G12" i="8"/>
  <c r="F12" i="8"/>
  <c r="H11" i="8"/>
  <c r="G11" i="8"/>
  <c r="F11" i="8"/>
  <c r="H10" i="8"/>
  <c r="G10" i="8"/>
  <c r="F10" i="8"/>
  <c r="H9" i="8"/>
  <c r="G9" i="8"/>
  <c r="F9" i="8"/>
  <c r="H8" i="8"/>
  <c r="G8" i="8"/>
  <c r="F8" i="8"/>
  <c r="H7" i="8"/>
  <c r="G7" i="8"/>
  <c r="F7" i="8"/>
  <c r="H6" i="8"/>
  <c r="G6" i="8"/>
  <c r="F6" i="8"/>
  <c r="H5" i="8"/>
  <c r="G5" i="8"/>
  <c r="F5" i="8"/>
  <c r="H4" i="8"/>
  <c r="G4" i="8"/>
  <c r="F4" i="8"/>
  <c r="H3" i="8"/>
  <c r="G3" i="8"/>
  <c r="F3" i="8"/>
  <c r="H2" i="8"/>
  <c r="G2" i="8"/>
  <c r="F2" i="8"/>
  <c r="Z11" i="8" l="1"/>
  <c r="Y11" i="8"/>
  <c r="Y7" i="8"/>
  <c r="Z7" i="8"/>
  <c r="Y3" i="8"/>
  <c r="Z3" i="8"/>
  <c r="W9" i="8"/>
  <c r="X9" i="8"/>
  <c r="X5" i="8"/>
  <c r="W5" i="8"/>
  <c r="W3" i="8"/>
  <c r="X2" i="8"/>
  <c r="V4" i="8"/>
  <c r="X6" i="8"/>
  <c r="V8" i="8"/>
  <c r="X10" i="8"/>
  <c r="V12" i="8"/>
  <c r="U5" i="8"/>
  <c r="W7" i="8"/>
  <c r="U9" i="8"/>
  <c r="W11" i="8"/>
  <c r="X8" i="8" l="1"/>
  <c r="W8" i="8"/>
  <c r="Z5" i="8"/>
  <c r="Y5" i="8"/>
  <c r="X12" i="8"/>
  <c r="W12" i="8"/>
  <c r="W4" i="8"/>
  <c r="X4" i="8"/>
  <c r="Z9" i="8"/>
  <c r="Y9" i="8"/>
  <c r="AB7" i="8"/>
  <c r="AA7" i="8"/>
  <c r="AB11" i="8"/>
  <c r="AA11" i="8"/>
  <c r="Z6" i="8"/>
  <c r="Y6" i="8"/>
  <c r="Z10" i="8"/>
  <c r="Y10" i="8"/>
  <c r="Z2" i="8"/>
  <c r="Y2" i="8"/>
  <c r="AB3" i="8"/>
  <c r="AA3" i="8"/>
  <c r="AC3" i="8" s="1"/>
  <c r="AA10" i="8" l="1"/>
  <c r="AC10" i="8" s="1"/>
  <c r="AB10" i="8"/>
  <c r="AA2" i="8"/>
  <c r="AB2" i="8"/>
  <c r="AA6" i="8"/>
  <c r="AB6" i="8"/>
  <c r="Y4" i="8"/>
  <c r="Z4" i="8"/>
  <c r="AC11" i="8"/>
  <c r="AB5" i="8"/>
  <c r="AA5" i="8"/>
  <c r="AC5" i="8" s="1"/>
  <c r="AC2" i="8"/>
  <c r="AC7" i="8"/>
  <c r="AB9" i="8"/>
  <c r="AA9" i="8"/>
  <c r="AC9" i="8" s="1"/>
  <c r="Y12" i="8"/>
  <c r="Z12" i="8"/>
  <c r="Y8" i="8"/>
  <c r="Z8" i="8"/>
  <c r="AC8" i="8" l="1"/>
  <c r="AA8" i="8"/>
  <c r="AB8" i="8"/>
  <c r="AB4" i="8"/>
  <c r="AA4" i="8"/>
  <c r="AC4" i="8" s="1"/>
  <c r="AA12" i="8"/>
  <c r="AC12" i="8" s="1"/>
  <c r="AB12" i="8"/>
  <c r="AC6" i="8"/>
  <c r="AO36" i="12" l="1"/>
  <c r="AO35" i="12"/>
  <c r="AO34" i="12"/>
  <c r="AO33" i="12"/>
  <c r="AO32" i="12"/>
  <c r="AO31" i="12"/>
  <c r="AO30" i="12"/>
  <c r="AO29" i="12"/>
  <c r="AO28" i="12"/>
  <c r="AO27" i="12"/>
  <c r="AO26" i="12"/>
  <c r="AO25" i="12"/>
  <c r="AO24" i="12"/>
  <c r="AO23" i="12"/>
  <c r="AO22" i="12"/>
  <c r="AO21" i="12"/>
  <c r="AO20" i="12"/>
  <c r="AO19" i="12"/>
  <c r="AO18" i="12"/>
  <c r="AO17" i="12"/>
  <c r="AO16" i="12"/>
  <c r="AO15" i="12"/>
  <c r="AO14" i="12"/>
  <c r="AO13" i="12"/>
  <c r="AO12" i="12"/>
  <c r="AO11" i="12"/>
  <c r="AO10" i="12"/>
  <c r="AO9" i="12"/>
  <c r="AO8" i="12"/>
  <c r="AO7" i="12"/>
  <c r="AO6" i="12"/>
  <c r="AO5" i="12"/>
  <c r="AO4" i="12"/>
  <c r="AO3" i="12"/>
  <c r="AO2" i="12"/>
  <c r="AO20" i="6"/>
  <c r="AO19" i="6"/>
  <c r="AO18" i="6"/>
  <c r="AO17" i="6"/>
  <c r="AO7" i="6"/>
  <c r="AO6" i="6"/>
  <c r="AO5" i="6"/>
  <c r="AO4" i="6"/>
  <c r="AO3" i="6"/>
  <c r="AO2" i="6"/>
  <c r="AO29" i="15"/>
  <c r="AO28" i="15"/>
  <c r="AO27" i="15"/>
  <c r="AO26" i="15"/>
  <c r="AO25" i="15"/>
  <c r="AO24" i="15"/>
  <c r="AO23" i="15"/>
  <c r="AO22" i="15"/>
  <c r="AO21" i="15"/>
  <c r="AO20" i="15"/>
  <c r="AO19" i="15"/>
  <c r="AO18" i="15"/>
  <c r="AO17" i="15"/>
  <c r="AO16" i="15"/>
  <c r="AO15" i="15"/>
  <c r="AO14" i="15"/>
  <c r="AO13" i="15"/>
  <c r="AO12" i="15"/>
  <c r="AO11" i="15"/>
  <c r="AO10" i="15"/>
  <c r="AO9" i="15"/>
  <c r="AO8" i="15"/>
  <c r="AO7" i="15"/>
  <c r="AO6" i="15"/>
  <c r="AO5" i="15"/>
  <c r="AO4" i="15"/>
  <c r="AO3" i="15"/>
  <c r="AO2" i="15"/>
  <c r="AO25" i="7"/>
  <c r="AO24" i="7"/>
  <c r="AO23" i="7"/>
  <c r="AO22" i="7"/>
  <c r="AO21" i="7"/>
  <c r="AO20" i="7"/>
  <c r="AO19" i="7"/>
  <c r="AO18" i="7"/>
  <c r="AO17" i="7"/>
  <c r="AO16" i="7"/>
  <c r="AO15" i="7"/>
  <c r="AO14" i="7"/>
  <c r="AO13" i="7"/>
  <c r="AO12" i="7"/>
  <c r="AO11" i="7"/>
  <c r="AO10" i="7"/>
  <c r="AO9" i="7"/>
  <c r="AO8" i="7"/>
  <c r="AO7" i="7"/>
  <c r="AO6" i="7"/>
  <c r="AO5" i="7"/>
  <c r="AO4" i="7"/>
  <c r="AO3" i="7"/>
  <c r="AO2" i="7"/>
  <c r="T23" i="7"/>
  <c r="V23" i="7" s="1"/>
  <c r="X23" i="7" s="1"/>
  <c r="S23" i="7"/>
  <c r="T18" i="7"/>
  <c r="U18" i="7" s="1"/>
  <c r="S18" i="7"/>
  <c r="V17" i="7"/>
  <c r="X17" i="7" s="1"/>
  <c r="T17" i="7"/>
  <c r="U17" i="7" s="1"/>
  <c r="S17" i="7"/>
  <c r="T16" i="7"/>
  <c r="S16" i="7"/>
  <c r="T15" i="7"/>
  <c r="V15" i="7" s="1"/>
  <c r="S15" i="7"/>
  <c r="V14" i="7"/>
  <c r="W14" i="7" s="1"/>
  <c r="T14" i="7"/>
  <c r="U14" i="7" s="1"/>
  <c r="S14" i="7"/>
  <c r="U13" i="7"/>
  <c r="T13" i="7"/>
  <c r="V13" i="7" s="1"/>
  <c r="X13" i="7" s="1"/>
  <c r="S13" i="7"/>
  <c r="T12" i="7"/>
  <c r="V12" i="7" s="1"/>
  <c r="S12" i="7"/>
  <c r="T11" i="7"/>
  <c r="V11" i="7" s="1"/>
  <c r="S11" i="7"/>
  <c r="T10" i="7"/>
  <c r="U10" i="7" s="1"/>
  <c r="S10" i="7"/>
  <c r="T9" i="7"/>
  <c r="V9" i="7" s="1"/>
  <c r="X9" i="7" s="1"/>
  <c r="S9" i="7"/>
  <c r="T8" i="7"/>
  <c r="V8" i="7" s="1"/>
  <c r="X8" i="7" s="1"/>
  <c r="S8" i="7"/>
  <c r="H25" i="7"/>
  <c r="G25" i="7"/>
  <c r="F25" i="7"/>
  <c r="H24" i="7"/>
  <c r="G24" i="7"/>
  <c r="F24" i="7"/>
  <c r="H23" i="7"/>
  <c r="G23" i="7"/>
  <c r="F23" i="7"/>
  <c r="H22" i="7"/>
  <c r="G22" i="7"/>
  <c r="F22" i="7"/>
  <c r="H21" i="7"/>
  <c r="G21" i="7"/>
  <c r="F21" i="7"/>
  <c r="H20" i="7"/>
  <c r="G20" i="7"/>
  <c r="F20" i="7"/>
  <c r="H19" i="7"/>
  <c r="G19" i="7"/>
  <c r="F19" i="7"/>
  <c r="H18" i="7"/>
  <c r="G18" i="7"/>
  <c r="F18" i="7"/>
  <c r="H17" i="7"/>
  <c r="G17" i="7"/>
  <c r="F17" i="7"/>
  <c r="H16" i="7"/>
  <c r="G16" i="7"/>
  <c r="F16" i="7"/>
  <c r="H15" i="7"/>
  <c r="G15" i="7"/>
  <c r="F15" i="7"/>
  <c r="H14" i="7"/>
  <c r="G14" i="7"/>
  <c r="F14" i="7"/>
  <c r="H13" i="7"/>
  <c r="G13" i="7"/>
  <c r="F13" i="7"/>
  <c r="H12" i="7"/>
  <c r="G12" i="7"/>
  <c r="F12" i="7"/>
  <c r="H11" i="7"/>
  <c r="G11" i="7"/>
  <c r="F11" i="7"/>
  <c r="H10" i="7"/>
  <c r="G10" i="7"/>
  <c r="F10" i="7"/>
  <c r="H9" i="7"/>
  <c r="G9" i="7"/>
  <c r="F9" i="7"/>
  <c r="H8" i="7"/>
  <c r="G8" i="7"/>
  <c r="F8" i="7"/>
  <c r="H7" i="7"/>
  <c r="G7" i="7"/>
  <c r="F7" i="7"/>
  <c r="H6" i="7"/>
  <c r="G6" i="7"/>
  <c r="F6" i="7"/>
  <c r="H5" i="7"/>
  <c r="G5" i="7"/>
  <c r="F5" i="7"/>
  <c r="H4" i="7"/>
  <c r="G4" i="7"/>
  <c r="F4" i="7"/>
  <c r="H3" i="7"/>
  <c r="G3" i="7"/>
  <c r="F3" i="7"/>
  <c r="H2" i="7"/>
  <c r="G2" i="7"/>
  <c r="F2" i="7"/>
  <c r="V36" i="12"/>
  <c r="X36" i="12" s="1"/>
  <c r="T36" i="12"/>
  <c r="U36" i="12" s="1"/>
  <c r="S36" i="12"/>
  <c r="U35" i="12"/>
  <c r="T35" i="12"/>
  <c r="V35" i="12" s="1"/>
  <c r="X35" i="12" s="1"/>
  <c r="S35" i="12"/>
  <c r="T34" i="12"/>
  <c r="V34" i="12" s="1"/>
  <c r="S34" i="12"/>
  <c r="T33" i="12"/>
  <c r="V33" i="12" s="1"/>
  <c r="S33" i="12"/>
  <c r="T32" i="12"/>
  <c r="U32" i="12" s="1"/>
  <c r="S32" i="12"/>
  <c r="U31" i="12"/>
  <c r="T31" i="12"/>
  <c r="V31" i="12" s="1"/>
  <c r="S31" i="12"/>
  <c r="T30" i="12"/>
  <c r="V30" i="12" s="1"/>
  <c r="S30" i="12"/>
  <c r="T29" i="12"/>
  <c r="V29" i="12" s="1"/>
  <c r="S29" i="12"/>
  <c r="T28" i="12"/>
  <c r="U28" i="12" s="1"/>
  <c r="S28" i="12"/>
  <c r="U27" i="12"/>
  <c r="T27" i="12"/>
  <c r="V27" i="12" s="1"/>
  <c r="S27" i="12"/>
  <c r="T26" i="12"/>
  <c r="V26" i="12" s="1"/>
  <c r="S26" i="12"/>
  <c r="T25" i="12"/>
  <c r="V25" i="12" s="1"/>
  <c r="S25" i="12"/>
  <c r="T24" i="12"/>
  <c r="U24" i="12" s="1"/>
  <c r="S24" i="12"/>
  <c r="U23" i="12"/>
  <c r="T23" i="12"/>
  <c r="V23" i="12" s="1"/>
  <c r="S23" i="12"/>
  <c r="T22" i="12"/>
  <c r="S22" i="12"/>
  <c r="T21" i="12"/>
  <c r="V21" i="12" s="1"/>
  <c r="X21" i="12" s="1"/>
  <c r="S21" i="12"/>
  <c r="T20" i="12"/>
  <c r="U20" i="12" s="1"/>
  <c r="S20" i="12"/>
  <c r="U19" i="12"/>
  <c r="T19" i="12"/>
  <c r="V19" i="12" s="1"/>
  <c r="S19" i="12"/>
  <c r="T18" i="12"/>
  <c r="S18" i="12"/>
  <c r="T17" i="12"/>
  <c r="V17" i="12" s="1"/>
  <c r="X17" i="12" s="1"/>
  <c r="S17" i="12"/>
  <c r="T16" i="12"/>
  <c r="U16" i="12" s="1"/>
  <c r="S16" i="12"/>
  <c r="T15" i="12"/>
  <c r="V15" i="12" s="1"/>
  <c r="S15" i="12"/>
  <c r="T14" i="12"/>
  <c r="S14" i="12"/>
  <c r="T13" i="12"/>
  <c r="V13" i="12" s="1"/>
  <c r="X13" i="12" s="1"/>
  <c r="S13" i="12"/>
  <c r="V12" i="12"/>
  <c r="T12" i="12"/>
  <c r="U12" i="12" s="1"/>
  <c r="S12" i="12"/>
  <c r="T11" i="12"/>
  <c r="V11" i="12" s="1"/>
  <c r="S11" i="12"/>
  <c r="T10" i="12"/>
  <c r="S10" i="12"/>
  <c r="W9" i="12"/>
  <c r="T9" i="12"/>
  <c r="V9" i="12" s="1"/>
  <c r="X9" i="12" s="1"/>
  <c r="S9" i="12"/>
  <c r="T8" i="12"/>
  <c r="U8" i="12" s="1"/>
  <c r="S8" i="12"/>
  <c r="T7" i="12"/>
  <c r="V7" i="12" s="1"/>
  <c r="S7" i="12"/>
  <c r="T6" i="12"/>
  <c r="S6" i="12"/>
  <c r="T5" i="12"/>
  <c r="V5" i="12" s="1"/>
  <c r="X5" i="12" s="1"/>
  <c r="S5" i="12"/>
  <c r="T4" i="12"/>
  <c r="U4" i="12" s="1"/>
  <c r="S4" i="12"/>
  <c r="U3" i="12"/>
  <c r="T3" i="12"/>
  <c r="V3" i="12" s="1"/>
  <c r="S3" i="12"/>
  <c r="T2" i="12"/>
  <c r="S2" i="12"/>
  <c r="H36" i="12"/>
  <c r="G36" i="12"/>
  <c r="F36" i="12"/>
  <c r="H35" i="12"/>
  <c r="G35" i="12"/>
  <c r="F35" i="12"/>
  <c r="H34" i="12"/>
  <c r="G34" i="12"/>
  <c r="F34" i="12"/>
  <c r="H33" i="12"/>
  <c r="G33" i="12"/>
  <c r="F33" i="12"/>
  <c r="H32" i="12"/>
  <c r="G32" i="12"/>
  <c r="F32" i="12"/>
  <c r="H31" i="12"/>
  <c r="G31" i="12"/>
  <c r="F31" i="12"/>
  <c r="H30" i="12"/>
  <c r="G30" i="12"/>
  <c r="F30" i="12"/>
  <c r="H29" i="12"/>
  <c r="G29" i="12"/>
  <c r="F29" i="12"/>
  <c r="H28" i="12"/>
  <c r="G28" i="12"/>
  <c r="F28" i="12"/>
  <c r="H27" i="12"/>
  <c r="G27" i="12"/>
  <c r="F27" i="12"/>
  <c r="H26" i="12"/>
  <c r="G26" i="12"/>
  <c r="F26" i="12"/>
  <c r="H25" i="12"/>
  <c r="G25" i="12"/>
  <c r="F25" i="12"/>
  <c r="H24" i="12"/>
  <c r="G24" i="12"/>
  <c r="F24" i="12"/>
  <c r="H23" i="12"/>
  <c r="G23" i="12"/>
  <c r="F23" i="12"/>
  <c r="H22" i="12"/>
  <c r="G22" i="12"/>
  <c r="F22" i="12"/>
  <c r="H21" i="12"/>
  <c r="G21" i="12"/>
  <c r="F21" i="12"/>
  <c r="H20" i="12"/>
  <c r="G20" i="12"/>
  <c r="F20" i="12"/>
  <c r="H19" i="12"/>
  <c r="G19" i="12"/>
  <c r="F19" i="12"/>
  <c r="H18" i="12"/>
  <c r="G18" i="12"/>
  <c r="F18" i="12"/>
  <c r="H17" i="12"/>
  <c r="G17" i="12"/>
  <c r="F17" i="12"/>
  <c r="H16" i="12"/>
  <c r="G16" i="12"/>
  <c r="F16" i="12"/>
  <c r="H15" i="12"/>
  <c r="G15" i="12"/>
  <c r="F15" i="12"/>
  <c r="H14" i="12"/>
  <c r="G14" i="12"/>
  <c r="F14" i="12"/>
  <c r="H13" i="12"/>
  <c r="G13" i="12"/>
  <c r="F13" i="12"/>
  <c r="H12" i="12"/>
  <c r="G12" i="12"/>
  <c r="F12" i="12"/>
  <c r="H11" i="12"/>
  <c r="G11" i="12"/>
  <c r="F11" i="12"/>
  <c r="H10" i="12"/>
  <c r="G10" i="12"/>
  <c r="F10" i="12"/>
  <c r="H9" i="12"/>
  <c r="G9" i="12"/>
  <c r="F9" i="12"/>
  <c r="H8" i="12"/>
  <c r="G8" i="12"/>
  <c r="F8" i="12"/>
  <c r="H7" i="12"/>
  <c r="G7" i="12"/>
  <c r="F7" i="12"/>
  <c r="H6" i="12"/>
  <c r="G6" i="12"/>
  <c r="F6" i="12"/>
  <c r="H5" i="12"/>
  <c r="G5" i="12"/>
  <c r="F5" i="12"/>
  <c r="H4" i="12"/>
  <c r="G4" i="12"/>
  <c r="F4" i="12"/>
  <c r="H3" i="12"/>
  <c r="G3" i="12"/>
  <c r="F3" i="12"/>
  <c r="H2" i="12"/>
  <c r="G2" i="12"/>
  <c r="F2" i="12"/>
  <c r="AK3" i="15"/>
  <c r="AK4" i="15"/>
  <c r="AK5" i="15"/>
  <c r="AK6" i="15"/>
  <c r="AK7" i="15"/>
  <c r="AK8" i="15"/>
  <c r="AK9" i="15"/>
  <c r="AK10" i="15"/>
  <c r="AK11" i="15"/>
  <c r="AK12" i="15"/>
  <c r="AK13" i="15"/>
  <c r="AK14" i="15"/>
  <c r="AK15" i="15"/>
  <c r="AK16" i="15"/>
  <c r="AK17" i="15"/>
  <c r="AK18" i="15"/>
  <c r="AK19" i="15"/>
  <c r="AK20" i="15"/>
  <c r="AK21" i="15"/>
  <c r="AK22" i="15"/>
  <c r="AK23" i="15"/>
  <c r="AK24" i="15"/>
  <c r="AK25" i="15"/>
  <c r="AK26" i="15"/>
  <c r="AK27" i="15"/>
  <c r="AK28" i="15"/>
  <c r="AK29" i="15"/>
  <c r="U8" i="7" l="1"/>
  <c r="U9" i="7"/>
  <c r="V10" i="7"/>
  <c r="X10" i="7" s="1"/>
  <c r="V18" i="7"/>
  <c r="W18" i="7" s="1"/>
  <c r="Y23" i="7"/>
  <c r="Z23" i="7"/>
  <c r="W23" i="7"/>
  <c r="U23" i="7"/>
  <c r="Z17" i="7"/>
  <c r="Y17" i="7"/>
  <c r="Y10" i="7"/>
  <c r="Z10" i="7"/>
  <c r="W12" i="7"/>
  <c r="X12" i="7"/>
  <c r="Z13" i="7"/>
  <c r="Y13" i="7"/>
  <c r="Y9" i="7"/>
  <c r="Z9" i="7"/>
  <c r="X15" i="7"/>
  <c r="W15" i="7"/>
  <c r="W11" i="7"/>
  <c r="X11" i="7"/>
  <c r="W10" i="7"/>
  <c r="U12" i="7"/>
  <c r="W9" i="7"/>
  <c r="U11" i="7"/>
  <c r="W13" i="7"/>
  <c r="X14" i="7"/>
  <c r="U15" i="7"/>
  <c r="V16" i="7"/>
  <c r="W17" i="7"/>
  <c r="X18" i="7"/>
  <c r="U16" i="7"/>
  <c r="Y8" i="7"/>
  <c r="Z8" i="7"/>
  <c r="W8" i="7"/>
  <c r="V4" i="12"/>
  <c r="U15" i="12"/>
  <c r="V24" i="12"/>
  <c r="X24" i="12" s="1"/>
  <c r="Y24" i="12" s="1"/>
  <c r="V32" i="12"/>
  <c r="X32" i="12" s="1"/>
  <c r="Y32" i="12" s="1"/>
  <c r="V8" i="12"/>
  <c r="U11" i="12"/>
  <c r="W17" i="12"/>
  <c r="V20" i="12"/>
  <c r="X20" i="12" s="1"/>
  <c r="V28" i="12"/>
  <c r="X28" i="12" s="1"/>
  <c r="U7" i="12"/>
  <c r="V16" i="12"/>
  <c r="X16" i="12" s="1"/>
  <c r="X8" i="12"/>
  <c r="W8" i="12"/>
  <c r="Z13" i="12"/>
  <c r="Y13" i="12"/>
  <c r="Y28" i="12"/>
  <c r="Z28" i="12"/>
  <c r="W33" i="12"/>
  <c r="X33" i="12"/>
  <c r="Z5" i="12"/>
  <c r="Y5" i="12"/>
  <c r="V6" i="12"/>
  <c r="U6" i="12"/>
  <c r="X7" i="12"/>
  <c r="W7" i="12"/>
  <c r="W16" i="12"/>
  <c r="Z21" i="12"/>
  <c r="Y21" i="12"/>
  <c r="V22" i="12"/>
  <c r="U22" i="12"/>
  <c r="X23" i="12"/>
  <c r="W23" i="12"/>
  <c r="Z24" i="12"/>
  <c r="W26" i="12"/>
  <c r="X26" i="12"/>
  <c r="X29" i="12"/>
  <c r="W29" i="12"/>
  <c r="X31" i="12"/>
  <c r="W31" i="12"/>
  <c r="W34" i="12"/>
  <c r="X34" i="12"/>
  <c r="Y35" i="12"/>
  <c r="Z35" i="12"/>
  <c r="V14" i="12"/>
  <c r="U14" i="12"/>
  <c r="W25" i="12"/>
  <c r="X25" i="12"/>
  <c r="X4" i="12"/>
  <c r="W4" i="12"/>
  <c r="W5" i="12"/>
  <c r="Z9" i="12"/>
  <c r="Y9" i="12"/>
  <c r="V10" i="12"/>
  <c r="U10" i="12"/>
  <c r="X11" i="12"/>
  <c r="W11" i="12"/>
  <c r="W21" i="12"/>
  <c r="X15" i="12"/>
  <c r="W15" i="12"/>
  <c r="X27" i="12"/>
  <c r="W27" i="12"/>
  <c r="W30" i="12"/>
  <c r="X30" i="12"/>
  <c r="X3" i="12"/>
  <c r="W3" i="12"/>
  <c r="X12" i="12"/>
  <c r="W12" i="12"/>
  <c r="W13" i="12"/>
  <c r="Z17" i="12"/>
  <c r="Y17" i="12"/>
  <c r="V18" i="12"/>
  <c r="U18" i="12"/>
  <c r="X19" i="12"/>
  <c r="W19" i="12"/>
  <c r="Y36" i="12"/>
  <c r="Z36" i="12"/>
  <c r="W24" i="12"/>
  <c r="U26" i="12"/>
  <c r="W28" i="12"/>
  <c r="U30" i="12"/>
  <c r="U34" i="12"/>
  <c r="W36" i="12"/>
  <c r="U5" i="12"/>
  <c r="U9" i="12"/>
  <c r="U13" i="12"/>
  <c r="U17" i="12"/>
  <c r="U21" i="12"/>
  <c r="U25" i="12"/>
  <c r="U29" i="12"/>
  <c r="U33" i="12"/>
  <c r="W35" i="12"/>
  <c r="V2" i="12"/>
  <c r="U2" i="12"/>
  <c r="T29" i="15"/>
  <c r="U29" i="15" s="1"/>
  <c r="S29" i="15"/>
  <c r="V28" i="15"/>
  <c r="X28" i="15" s="1"/>
  <c r="T28" i="15"/>
  <c r="U28" i="15" s="1"/>
  <c r="S28" i="15"/>
  <c r="V27" i="15"/>
  <c r="W27" i="15" s="1"/>
  <c r="U27" i="15"/>
  <c r="T27" i="15"/>
  <c r="S27" i="15"/>
  <c r="T26" i="15"/>
  <c r="V26" i="15" s="1"/>
  <c r="S26" i="15"/>
  <c r="T25" i="15"/>
  <c r="U25" i="15" s="1"/>
  <c r="S25" i="15"/>
  <c r="V24" i="15"/>
  <c r="X24" i="15" s="1"/>
  <c r="T24" i="15"/>
  <c r="U24" i="15" s="1"/>
  <c r="S24" i="15"/>
  <c r="V23" i="15"/>
  <c r="W23" i="15" s="1"/>
  <c r="U23" i="15"/>
  <c r="T23" i="15"/>
  <c r="S23" i="15"/>
  <c r="T22" i="15"/>
  <c r="V22" i="15" s="1"/>
  <c r="S22" i="15"/>
  <c r="T21" i="15"/>
  <c r="U21" i="15" s="1"/>
  <c r="S21" i="15"/>
  <c r="V20" i="15"/>
  <c r="X20" i="15" s="1"/>
  <c r="T20" i="15"/>
  <c r="U20" i="15" s="1"/>
  <c r="S20" i="15"/>
  <c r="V19" i="15"/>
  <c r="W19" i="15" s="1"/>
  <c r="U19" i="15"/>
  <c r="T19" i="15"/>
  <c r="S19" i="15"/>
  <c r="T18" i="15"/>
  <c r="V18" i="15" s="1"/>
  <c r="S18" i="15"/>
  <c r="T17" i="15"/>
  <c r="U17" i="15" s="1"/>
  <c r="S17" i="15"/>
  <c r="V16" i="15"/>
  <c r="X16" i="15" s="1"/>
  <c r="T16" i="15"/>
  <c r="U16" i="15" s="1"/>
  <c r="S16" i="15"/>
  <c r="V15" i="15"/>
  <c r="W15" i="15" s="1"/>
  <c r="U15" i="15"/>
  <c r="T15" i="15"/>
  <c r="S15" i="15"/>
  <c r="T14" i="15"/>
  <c r="V14" i="15" s="1"/>
  <c r="S14" i="15"/>
  <c r="T13" i="15"/>
  <c r="U13" i="15" s="1"/>
  <c r="S13" i="15"/>
  <c r="T7" i="15"/>
  <c r="U7" i="15" s="1"/>
  <c r="S7" i="15"/>
  <c r="V6" i="15"/>
  <c r="X6" i="15" s="1"/>
  <c r="T6" i="15"/>
  <c r="U6" i="15" s="1"/>
  <c r="S6" i="15"/>
  <c r="V5" i="15"/>
  <c r="W5" i="15" s="1"/>
  <c r="U5" i="15"/>
  <c r="T5" i="15"/>
  <c r="S5" i="15"/>
  <c r="T4" i="15"/>
  <c r="V4" i="15" s="1"/>
  <c r="S4" i="15"/>
  <c r="T3" i="15"/>
  <c r="U3" i="15" s="1"/>
  <c r="S3" i="15"/>
  <c r="T2" i="15"/>
  <c r="U2" i="15" s="1"/>
  <c r="S2" i="15"/>
  <c r="H29" i="15"/>
  <c r="G29" i="15"/>
  <c r="F29" i="15"/>
  <c r="E29" i="15"/>
  <c r="H28" i="15"/>
  <c r="G28" i="15"/>
  <c r="F28" i="15"/>
  <c r="E28" i="15"/>
  <c r="H27" i="15"/>
  <c r="G27" i="15"/>
  <c r="F27" i="15"/>
  <c r="E27" i="15"/>
  <c r="H26" i="15"/>
  <c r="G26" i="15"/>
  <c r="F26" i="15"/>
  <c r="E26" i="15"/>
  <c r="H25" i="15"/>
  <c r="G25" i="15"/>
  <c r="F25" i="15"/>
  <c r="E25" i="15"/>
  <c r="H24" i="15"/>
  <c r="G24" i="15"/>
  <c r="F24" i="15"/>
  <c r="E24" i="15"/>
  <c r="H23" i="15"/>
  <c r="G23" i="15"/>
  <c r="F23" i="15"/>
  <c r="E23" i="15"/>
  <c r="H22" i="15"/>
  <c r="G22" i="15"/>
  <c r="F22" i="15"/>
  <c r="E22" i="15"/>
  <c r="H21" i="15"/>
  <c r="G21" i="15"/>
  <c r="F21" i="15"/>
  <c r="E21" i="15"/>
  <c r="H20" i="15"/>
  <c r="G20" i="15"/>
  <c r="F20" i="15"/>
  <c r="E20" i="15"/>
  <c r="H19" i="15"/>
  <c r="G19" i="15"/>
  <c r="F19" i="15"/>
  <c r="E19" i="15"/>
  <c r="H18" i="15"/>
  <c r="G18" i="15"/>
  <c r="F18" i="15"/>
  <c r="E18" i="15"/>
  <c r="H17" i="15"/>
  <c r="G17" i="15"/>
  <c r="F17" i="15"/>
  <c r="E17" i="15"/>
  <c r="H16" i="15"/>
  <c r="G16" i="15"/>
  <c r="F16" i="15"/>
  <c r="E16" i="15"/>
  <c r="H15" i="15"/>
  <c r="G15" i="15"/>
  <c r="F15" i="15"/>
  <c r="E15" i="15"/>
  <c r="H14" i="15"/>
  <c r="G14" i="15"/>
  <c r="F14" i="15"/>
  <c r="E14" i="15"/>
  <c r="H13" i="15"/>
  <c r="G13" i="15"/>
  <c r="F13" i="15"/>
  <c r="E13" i="15"/>
  <c r="H12" i="15"/>
  <c r="G12" i="15"/>
  <c r="F12" i="15"/>
  <c r="E12" i="15"/>
  <c r="H11" i="15"/>
  <c r="G11" i="15"/>
  <c r="F11" i="15"/>
  <c r="E11" i="15"/>
  <c r="H10" i="15"/>
  <c r="G10" i="15"/>
  <c r="F10" i="15"/>
  <c r="E10" i="15"/>
  <c r="H9" i="15"/>
  <c r="G9" i="15"/>
  <c r="F9" i="15"/>
  <c r="E9" i="15"/>
  <c r="H8" i="15"/>
  <c r="G8" i="15"/>
  <c r="F8" i="15"/>
  <c r="E8" i="15"/>
  <c r="H7" i="15"/>
  <c r="G7" i="15"/>
  <c r="F7" i="15"/>
  <c r="E7" i="15"/>
  <c r="H6" i="15"/>
  <c r="G6" i="15"/>
  <c r="F6" i="15"/>
  <c r="E6" i="15"/>
  <c r="H5" i="15"/>
  <c r="G5" i="15"/>
  <c r="F5" i="15"/>
  <c r="E5" i="15"/>
  <c r="H4" i="15"/>
  <c r="G4" i="15"/>
  <c r="F4" i="15"/>
  <c r="E4" i="15"/>
  <c r="H3" i="15"/>
  <c r="G3" i="15"/>
  <c r="F3" i="15"/>
  <c r="E3" i="15"/>
  <c r="E2" i="15"/>
  <c r="H2" i="15"/>
  <c r="G2" i="15"/>
  <c r="F2" i="15"/>
  <c r="AB23" i="7" l="1"/>
  <c r="AA23" i="7"/>
  <c r="AC23" i="7" s="1"/>
  <c r="Y12" i="7"/>
  <c r="Z12" i="7"/>
  <c r="W16" i="7"/>
  <c r="X16" i="7"/>
  <c r="AB9" i="7"/>
  <c r="AA9" i="7"/>
  <c r="AC9" i="7" s="1"/>
  <c r="AB10" i="7"/>
  <c r="AA10" i="7"/>
  <c r="AC10" i="7" s="1"/>
  <c r="AB17" i="7"/>
  <c r="AA17" i="7"/>
  <c r="AC17" i="7" s="1"/>
  <c r="Y18" i="7"/>
  <c r="Z18" i="7"/>
  <c r="Y14" i="7"/>
  <c r="Z14" i="7"/>
  <c r="Z11" i="7"/>
  <c r="Y11" i="7"/>
  <c r="Z15" i="7"/>
  <c r="Y15" i="7"/>
  <c r="AB13" i="7"/>
  <c r="AA13" i="7"/>
  <c r="AB8" i="7"/>
  <c r="AA8" i="7"/>
  <c r="AC8" i="7" s="1"/>
  <c r="W32" i="12"/>
  <c r="Z32" i="12"/>
  <c r="W20" i="12"/>
  <c r="Z15" i="12"/>
  <c r="Y15" i="12"/>
  <c r="W10" i="12"/>
  <c r="X10" i="12"/>
  <c r="AB35" i="12"/>
  <c r="AC35" i="12" s="1"/>
  <c r="AA35" i="12"/>
  <c r="AB32" i="12"/>
  <c r="AA32" i="12"/>
  <c r="AC32" i="12" s="1"/>
  <c r="Y23" i="12"/>
  <c r="Z23" i="12"/>
  <c r="Z33" i="12"/>
  <c r="Y33" i="12"/>
  <c r="Z19" i="12"/>
  <c r="Y19" i="12"/>
  <c r="AB17" i="12"/>
  <c r="AA17" i="12"/>
  <c r="AC17" i="12" s="1"/>
  <c r="Z3" i="12"/>
  <c r="Y3" i="12"/>
  <c r="Z27" i="12"/>
  <c r="Y27" i="12"/>
  <c r="Y20" i="12"/>
  <c r="Z20" i="12"/>
  <c r="Y4" i="12"/>
  <c r="Z4" i="12"/>
  <c r="Z29" i="12"/>
  <c r="Y29" i="12"/>
  <c r="AB24" i="12"/>
  <c r="AA24" i="12"/>
  <c r="AC24" i="12" s="1"/>
  <c r="W6" i="12"/>
  <c r="X6" i="12"/>
  <c r="Y8" i="12"/>
  <c r="Z8" i="12"/>
  <c r="AB36" i="12"/>
  <c r="AA36" i="12"/>
  <c r="Z30" i="12"/>
  <c r="Y30" i="12"/>
  <c r="Z11" i="12"/>
  <c r="Y11" i="12"/>
  <c r="AB9" i="12"/>
  <c r="AA9" i="12"/>
  <c r="AC9" i="12" s="1"/>
  <c r="Z34" i="12"/>
  <c r="Y34" i="12"/>
  <c r="W22" i="12"/>
  <c r="X22" i="12"/>
  <c r="Y16" i="12"/>
  <c r="Z16" i="12"/>
  <c r="AB28" i="12"/>
  <c r="AA28" i="12"/>
  <c r="AC28" i="12" s="1"/>
  <c r="W18" i="12"/>
  <c r="X18" i="12"/>
  <c r="Z25" i="12"/>
  <c r="Y25" i="12"/>
  <c r="W14" i="12"/>
  <c r="X14" i="12"/>
  <c r="Z31" i="12"/>
  <c r="Y31" i="12"/>
  <c r="Z26" i="12"/>
  <c r="Y26" i="12"/>
  <c r="Z7" i="12"/>
  <c r="Y7" i="12"/>
  <c r="AB5" i="12"/>
  <c r="AA5" i="12"/>
  <c r="AB13" i="12"/>
  <c r="AA13" i="12"/>
  <c r="AC13" i="12" s="1"/>
  <c r="Y12" i="12"/>
  <c r="Z12" i="12"/>
  <c r="AB21" i="12"/>
  <c r="AA21" i="12"/>
  <c r="AC21" i="12" s="1"/>
  <c r="X2" i="12"/>
  <c r="W2" i="12"/>
  <c r="X14" i="15"/>
  <c r="W14" i="15"/>
  <c r="Z28" i="15"/>
  <c r="Y28" i="15"/>
  <c r="Z16" i="15"/>
  <c r="Y16" i="15"/>
  <c r="W18" i="15"/>
  <c r="X18" i="15"/>
  <c r="Y24" i="15"/>
  <c r="Z24" i="15"/>
  <c r="X26" i="15"/>
  <c r="W26" i="15"/>
  <c r="Z20" i="15"/>
  <c r="Y20" i="15"/>
  <c r="X22" i="15"/>
  <c r="W22" i="15"/>
  <c r="V13" i="15"/>
  <c r="X15" i="15"/>
  <c r="V17" i="15"/>
  <c r="X19" i="15"/>
  <c r="V21" i="15"/>
  <c r="X23" i="15"/>
  <c r="V25" i="15"/>
  <c r="X27" i="15"/>
  <c r="V29" i="15"/>
  <c r="U14" i="15"/>
  <c r="W16" i="15"/>
  <c r="U18" i="15"/>
  <c r="W20" i="15"/>
  <c r="U22" i="15"/>
  <c r="W24" i="15"/>
  <c r="U26" i="15"/>
  <c r="W28" i="15"/>
  <c r="Z6" i="15"/>
  <c r="Y6" i="15"/>
  <c r="W4" i="15"/>
  <c r="X4" i="15"/>
  <c r="U4" i="15"/>
  <c r="X5" i="15"/>
  <c r="V7" i="15"/>
  <c r="W6" i="15"/>
  <c r="V3" i="15"/>
  <c r="V2" i="15"/>
  <c r="AC13" i="7" l="1"/>
  <c r="AA12" i="7"/>
  <c r="AB12" i="7"/>
  <c r="AB15" i="7"/>
  <c r="AA15" i="7"/>
  <c r="AB18" i="7"/>
  <c r="AA18" i="7"/>
  <c r="Z16" i="7"/>
  <c r="Y16" i="7"/>
  <c r="AA14" i="7"/>
  <c r="AC14" i="7" s="1"/>
  <c r="AB14" i="7"/>
  <c r="AB11" i="7"/>
  <c r="AA11" i="7"/>
  <c r="AC11" i="7" s="1"/>
  <c r="AC18" i="7"/>
  <c r="AC5" i="12"/>
  <c r="AC36" i="12"/>
  <c r="AB15" i="12"/>
  <c r="AA15" i="12"/>
  <c r="AA26" i="12"/>
  <c r="AB26" i="12"/>
  <c r="AA34" i="12"/>
  <c r="AC34" i="12" s="1"/>
  <c r="AB34" i="12"/>
  <c r="AB11" i="12"/>
  <c r="AA11" i="12"/>
  <c r="AC11" i="12" s="1"/>
  <c r="AA29" i="12"/>
  <c r="AC29" i="12" s="1"/>
  <c r="AB29" i="12"/>
  <c r="AB3" i="12"/>
  <c r="AA3" i="12"/>
  <c r="AC3" i="12" s="1"/>
  <c r="AB19" i="12"/>
  <c r="AA19" i="12"/>
  <c r="AB23" i="12"/>
  <c r="AA23" i="12"/>
  <c r="AC23" i="12" s="1"/>
  <c r="Z22" i="12"/>
  <c r="Y22" i="12"/>
  <c r="AB8" i="12"/>
  <c r="AA8" i="12"/>
  <c r="AC8" i="12" s="1"/>
  <c r="AB12" i="12"/>
  <c r="AA12" i="12"/>
  <c r="AC12" i="12" s="1"/>
  <c r="AB7" i="12"/>
  <c r="AA7" i="12"/>
  <c r="AB31" i="12"/>
  <c r="AA31" i="12"/>
  <c r="AC31" i="12" s="1"/>
  <c r="AA25" i="12"/>
  <c r="AC25" i="12" s="1"/>
  <c r="AB25" i="12"/>
  <c r="AA30" i="12"/>
  <c r="AB30" i="12"/>
  <c r="AB27" i="12"/>
  <c r="AA27" i="12"/>
  <c r="Z10" i="12"/>
  <c r="Y10" i="12"/>
  <c r="AB4" i="12"/>
  <c r="AA4" i="12"/>
  <c r="Z14" i="12"/>
  <c r="Y14" i="12"/>
  <c r="Z18" i="12"/>
  <c r="Y18" i="12"/>
  <c r="AB16" i="12"/>
  <c r="AA16" i="12"/>
  <c r="AC16" i="12" s="1"/>
  <c r="Z6" i="12"/>
  <c r="Y6" i="12"/>
  <c r="AB20" i="12"/>
  <c r="AA20" i="12"/>
  <c r="AC20" i="12" s="1"/>
  <c r="AA33" i="12"/>
  <c r="AC33" i="12" s="1"/>
  <c r="AB33" i="12"/>
  <c r="Y2" i="12"/>
  <c r="Z2" i="12"/>
  <c r="W25" i="15"/>
  <c r="X25" i="15"/>
  <c r="Z23" i="15"/>
  <c r="Y23" i="15"/>
  <c r="Y15" i="15"/>
  <c r="Z15" i="15"/>
  <c r="Z18" i="15"/>
  <c r="Y18" i="15"/>
  <c r="AB20" i="15"/>
  <c r="AA20" i="15"/>
  <c r="AC20" i="15" s="1"/>
  <c r="W29" i="15"/>
  <c r="X29" i="15"/>
  <c r="X21" i="15"/>
  <c r="W21" i="15"/>
  <c r="X13" i="15"/>
  <c r="W13" i="15"/>
  <c r="Z22" i="15"/>
  <c r="Y22" i="15"/>
  <c r="Z26" i="15"/>
  <c r="Y26" i="15"/>
  <c r="AB28" i="15"/>
  <c r="AA28" i="15"/>
  <c r="AC28" i="15" s="1"/>
  <c r="X17" i="15"/>
  <c r="W17" i="15"/>
  <c r="AB16" i="15"/>
  <c r="AA16" i="15"/>
  <c r="AC16" i="15" s="1"/>
  <c r="Z27" i="15"/>
  <c r="Y27" i="15"/>
  <c r="Y19" i="15"/>
  <c r="Z19" i="15"/>
  <c r="AB24" i="15"/>
  <c r="AA24" i="15"/>
  <c r="AC24" i="15" s="1"/>
  <c r="Z14" i="15"/>
  <c r="Y14" i="15"/>
  <c r="X7" i="15"/>
  <c r="W7" i="15"/>
  <c r="Z5" i="15"/>
  <c r="Y5" i="15"/>
  <c r="AB6" i="15"/>
  <c r="AA6" i="15"/>
  <c r="AC6" i="15" s="1"/>
  <c r="Z4" i="15"/>
  <c r="Y4" i="15"/>
  <c r="W3" i="15"/>
  <c r="X3" i="15"/>
  <c r="X2" i="15"/>
  <c r="W2" i="15"/>
  <c r="AC15" i="7" l="1"/>
  <c r="AC12" i="7"/>
  <c r="AA16" i="7"/>
  <c r="AC16" i="7" s="1"/>
  <c r="AB16" i="7"/>
  <c r="AC26" i="12"/>
  <c r="AC30" i="12"/>
  <c r="AC19" i="12"/>
  <c r="AC15" i="12"/>
  <c r="AC4" i="12"/>
  <c r="AC27" i="12"/>
  <c r="AC7" i="12"/>
  <c r="AC6" i="12"/>
  <c r="AA14" i="12"/>
  <c r="AB14" i="12"/>
  <c r="AA10" i="12"/>
  <c r="AB10" i="12"/>
  <c r="AC10" i="12" s="1"/>
  <c r="AA6" i="12"/>
  <c r="AB6" i="12"/>
  <c r="AA18" i="12"/>
  <c r="AB18" i="12"/>
  <c r="AA22" i="12"/>
  <c r="AC22" i="12" s="1"/>
  <c r="AB22" i="12"/>
  <c r="AB2" i="12"/>
  <c r="AA2" i="12"/>
  <c r="AC2" i="12" s="1"/>
  <c r="AC22" i="15"/>
  <c r="AA19" i="15"/>
  <c r="AB19" i="15"/>
  <c r="AB18" i="15"/>
  <c r="AC18" i="15" s="1"/>
  <c r="AA18" i="15"/>
  <c r="AC19" i="15"/>
  <c r="AA23" i="15"/>
  <c r="AC23" i="15" s="1"/>
  <c r="AB23" i="15"/>
  <c r="Y13" i="15"/>
  <c r="Z13" i="15"/>
  <c r="AB14" i="15"/>
  <c r="AA14" i="15"/>
  <c r="AC14" i="15" s="1"/>
  <c r="AB22" i="15"/>
  <c r="AA22" i="15"/>
  <c r="Y21" i="15"/>
  <c r="Z21" i="15"/>
  <c r="AA15" i="15"/>
  <c r="AB15" i="15"/>
  <c r="AA27" i="15"/>
  <c r="AB27" i="15"/>
  <c r="Y17" i="15"/>
  <c r="Z17" i="15"/>
  <c r="AB26" i="15"/>
  <c r="AA26" i="15"/>
  <c r="AC26" i="15" s="1"/>
  <c r="Y29" i="15"/>
  <c r="Z29" i="15"/>
  <c r="Y25" i="15"/>
  <c r="Z25" i="15"/>
  <c r="AB4" i="15"/>
  <c r="AA4" i="15"/>
  <c r="AC4" i="15" s="1"/>
  <c r="AA5" i="15"/>
  <c r="AB5" i="15"/>
  <c r="AC5" i="15" s="1"/>
  <c r="Y7" i="15"/>
  <c r="Z7" i="15"/>
  <c r="Y3" i="15"/>
  <c r="Z3" i="15"/>
  <c r="Y2" i="15"/>
  <c r="Z2" i="15"/>
  <c r="AC18" i="12" l="1"/>
  <c r="AC14" i="12"/>
  <c r="AB17" i="15"/>
  <c r="AC17" i="15" s="1"/>
  <c r="AA17" i="15"/>
  <c r="AC27" i="15"/>
  <c r="AA21" i="15"/>
  <c r="AB21" i="15"/>
  <c r="AB25" i="15"/>
  <c r="AA25" i="15"/>
  <c r="AC25" i="15" s="1"/>
  <c r="AB13" i="15"/>
  <c r="AC13" i="15" s="1"/>
  <c r="AA13" i="15"/>
  <c r="AB29" i="15"/>
  <c r="AA29" i="15"/>
  <c r="AC29" i="15" s="1"/>
  <c r="AC21" i="15"/>
  <c r="AC15" i="15"/>
  <c r="AB7" i="15"/>
  <c r="AA7" i="15"/>
  <c r="AC7" i="15" s="1"/>
  <c r="AB3" i="15"/>
  <c r="AA3" i="15"/>
  <c r="AC3" i="15" s="1"/>
  <c r="AB2" i="15"/>
  <c r="AA2" i="15"/>
  <c r="AC2" i="15" s="1"/>
  <c r="AO107" i="6" l="1"/>
  <c r="AO106" i="6"/>
  <c r="AO105" i="6"/>
  <c r="AO104" i="6"/>
  <c r="AO103" i="6"/>
  <c r="AO102" i="6"/>
  <c r="AO101" i="6"/>
  <c r="AO100" i="6"/>
  <c r="AO99" i="6"/>
  <c r="AO98" i="6"/>
  <c r="AO97" i="6"/>
  <c r="AO96" i="6"/>
  <c r="AO95" i="6"/>
  <c r="AO94" i="6"/>
  <c r="AO93" i="6"/>
  <c r="AO92" i="6"/>
  <c r="AO91" i="6"/>
  <c r="AO90" i="6"/>
  <c r="AO89" i="6"/>
  <c r="AO88" i="6"/>
  <c r="AO87" i="6"/>
  <c r="AO86" i="6"/>
  <c r="AO85" i="6"/>
  <c r="AO84" i="6"/>
  <c r="AO83" i="6"/>
  <c r="AO82" i="6"/>
  <c r="AO81" i="6"/>
  <c r="AO80" i="6"/>
  <c r="AO79" i="6"/>
  <c r="AO78" i="6"/>
  <c r="AO77" i="6"/>
  <c r="AO76" i="6"/>
  <c r="AO75" i="6"/>
  <c r="AO74" i="6"/>
  <c r="AO73" i="6"/>
  <c r="AO72" i="6"/>
  <c r="AO71" i="6"/>
  <c r="AO70" i="6"/>
  <c r="AO69" i="6"/>
  <c r="AO68" i="6"/>
  <c r="AO67" i="6"/>
  <c r="AO66" i="6"/>
  <c r="AO65" i="6"/>
  <c r="AO64" i="6"/>
  <c r="AO63" i="6"/>
  <c r="AO62" i="6"/>
  <c r="AO61" i="6"/>
  <c r="AO60" i="6"/>
  <c r="AO59" i="6"/>
  <c r="AO58" i="6"/>
  <c r="AO57" i="6"/>
  <c r="AO56" i="6"/>
  <c r="AO55" i="6"/>
  <c r="AO54" i="6"/>
  <c r="AO53" i="6"/>
  <c r="AO52" i="6"/>
  <c r="AO51" i="6"/>
  <c r="AO50" i="6"/>
  <c r="AO49" i="6"/>
  <c r="AO48" i="6"/>
  <c r="AO47" i="6"/>
  <c r="AO46" i="6"/>
  <c r="AO45" i="6"/>
  <c r="AO44" i="6"/>
  <c r="AO43" i="6"/>
  <c r="AO42" i="6"/>
  <c r="AO41" i="6"/>
  <c r="AO40" i="6"/>
  <c r="AO39" i="6"/>
  <c r="AO38" i="6"/>
  <c r="AO37" i="6"/>
  <c r="AO36" i="6"/>
  <c r="AO35" i="6"/>
  <c r="AO34" i="6"/>
  <c r="AO33" i="6"/>
  <c r="AO32" i="6"/>
  <c r="AO31" i="6"/>
  <c r="AO30" i="6"/>
  <c r="AO29" i="6"/>
  <c r="AO28" i="6"/>
  <c r="AO27" i="6"/>
  <c r="AO26" i="6"/>
  <c r="AO25" i="6"/>
  <c r="AO24" i="6"/>
  <c r="AO23" i="6"/>
  <c r="AO22" i="6"/>
  <c r="AO21" i="6"/>
  <c r="AO16" i="6"/>
  <c r="AO15" i="6"/>
  <c r="AO14" i="6"/>
  <c r="AO13" i="6"/>
  <c r="AO12" i="6"/>
  <c r="AO11" i="6"/>
  <c r="AO10" i="6"/>
  <c r="AO9" i="6"/>
  <c r="AO8" i="6"/>
  <c r="T107" i="6"/>
  <c r="V107" i="6" s="1"/>
  <c r="S107" i="6"/>
  <c r="T106" i="6"/>
  <c r="S106" i="6"/>
  <c r="T105" i="6"/>
  <c r="V105" i="6" s="1"/>
  <c r="X105" i="6" s="1"/>
  <c r="S105" i="6"/>
  <c r="T104" i="6"/>
  <c r="U104" i="6" s="1"/>
  <c r="S104" i="6"/>
  <c r="T103" i="6"/>
  <c r="V103" i="6" s="1"/>
  <c r="S103" i="6"/>
  <c r="T102" i="6"/>
  <c r="S102" i="6"/>
  <c r="W101" i="6"/>
  <c r="T101" i="6"/>
  <c r="V101" i="6" s="1"/>
  <c r="X101" i="6" s="1"/>
  <c r="S101" i="6"/>
  <c r="T100" i="6"/>
  <c r="U100" i="6" s="1"/>
  <c r="S100" i="6"/>
  <c r="V99" i="6"/>
  <c r="X99" i="6" s="1"/>
  <c r="Z99" i="6" s="1"/>
  <c r="T99" i="6"/>
  <c r="U99" i="6" s="1"/>
  <c r="S99" i="6"/>
  <c r="T98" i="6"/>
  <c r="S98" i="6"/>
  <c r="T97" i="6"/>
  <c r="V97" i="6" s="1"/>
  <c r="X97" i="6" s="1"/>
  <c r="S97" i="6"/>
  <c r="T96" i="6"/>
  <c r="U96" i="6" s="1"/>
  <c r="S96" i="6"/>
  <c r="T95" i="6"/>
  <c r="V95" i="6" s="1"/>
  <c r="S95" i="6"/>
  <c r="T94" i="6"/>
  <c r="S94" i="6"/>
  <c r="T93" i="6"/>
  <c r="V93" i="6" s="1"/>
  <c r="S93" i="6"/>
  <c r="T92" i="6"/>
  <c r="U92" i="6" s="1"/>
  <c r="S92" i="6"/>
  <c r="T91" i="6"/>
  <c r="V91" i="6" s="1"/>
  <c r="S91" i="6"/>
  <c r="T90" i="6"/>
  <c r="S90" i="6"/>
  <c r="T89" i="6"/>
  <c r="V89" i="6" s="1"/>
  <c r="X89" i="6" s="1"/>
  <c r="S89" i="6"/>
  <c r="T88" i="6"/>
  <c r="U88" i="6" s="1"/>
  <c r="S88" i="6"/>
  <c r="U87" i="6"/>
  <c r="T87" i="6"/>
  <c r="V87" i="6" s="1"/>
  <c r="S87" i="6"/>
  <c r="T86" i="6"/>
  <c r="S86" i="6"/>
  <c r="T85" i="6"/>
  <c r="V85" i="6" s="1"/>
  <c r="S85" i="6"/>
  <c r="T84" i="6"/>
  <c r="U84" i="6" s="1"/>
  <c r="S84" i="6"/>
  <c r="T83" i="6"/>
  <c r="V83" i="6" s="1"/>
  <c r="S83" i="6"/>
  <c r="T82" i="6"/>
  <c r="S82" i="6"/>
  <c r="T81" i="6"/>
  <c r="V81" i="6" s="1"/>
  <c r="X81" i="6" s="1"/>
  <c r="S81" i="6"/>
  <c r="T80" i="6"/>
  <c r="U80" i="6" s="1"/>
  <c r="S80" i="6"/>
  <c r="T79" i="6"/>
  <c r="V79" i="6" s="1"/>
  <c r="S79" i="6"/>
  <c r="T78" i="6"/>
  <c r="U78" i="6" s="1"/>
  <c r="S78" i="6"/>
  <c r="T77" i="6"/>
  <c r="V77" i="6" s="1"/>
  <c r="S77" i="6"/>
  <c r="T76" i="6"/>
  <c r="U76" i="6" s="1"/>
  <c r="S76" i="6"/>
  <c r="T75" i="6"/>
  <c r="V75" i="6" s="1"/>
  <c r="X75" i="6" s="1"/>
  <c r="Z75" i="6" s="1"/>
  <c r="AB75" i="6" s="1"/>
  <c r="S75" i="6"/>
  <c r="T74" i="6"/>
  <c r="U74" i="6" s="1"/>
  <c r="S74" i="6"/>
  <c r="T73" i="6"/>
  <c r="V73" i="6" s="1"/>
  <c r="X73" i="6" s="1"/>
  <c r="Z73" i="6" s="1"/>
  <c r="AB73" i="6" s="1"/>
  <c r="S73" i="6"/>
  <c r="T72" i="6"/>
  <c r="S72" i="6"/>
  <c r="V71" i="6"/>
  <c r="W71" i="6" s="1"/>
  <c r="T71" i="6"/>
  <c r="U71" i="6" s="1"/>
  <c r="S71" i="6"/>
  <c r="T70" i="6"/>
  <c r="S70" i="6"/>
  <c r="T69" i="6"/>
  <c r="U69" i="6" s="1"/>
  <c r="S69" i="6"/>
  <c r="V68" i="6"/>
  <c r="T68" i="6"/>
  <c r="U68" i="6" s="1"/>
  <c r="S68" i="6"/>
  <c r="V67" i="6"/>
  <c r="W67" i="6" s="1"/>
  <c r="U67" i="6"/>
  <c r="T67" i="6"/>
  <c r="S67" i="6"/>
  <c r="T66" i="6"/>
  <c r="S66" i="6"/>
  <c r="T65" i="6"/>
  <c r="U65" i="6" s="1"/>
  <c r="S65" i="6"/>
  <c r="V64" i="6"/>
  <c r="T64" i="6"/>
  <c r="U64" i="6" s="1"/>
  <c r="S64" i="6"/>
  <c r="V63" i="6"/>
  <c r="U63" i="6"/>
  <c r="T63" i="6"/>
  <c r="S63" i="6"/>
  <c r="U62" i="6"/>
  <c r="T62" i="6"/>
  <c r="V62" i="6" s="1"/>
  <c r="W62" i="6" s="1"/>
  <c r="S62" i="6"/>
  <c r="T61" i="6"/>
  <c r="S61" i="6"/>
  <c r="V60" i="6"/>
  <c r="X60" i="6" s="1"/>
  <c r="Y60" i="6" s="1"/>
  <c r="T60" i="6"/>
  <c r="U60" i="6" s="1"/>
  <c r="S60" i="6"/>
  <c r="V59" i="6"/>
  <c r="U59" i="6"/>
  <c r="T59" i="6"/>
  <c r="S59" i="6"/>
  <c r="Y58" i="6"/>
  <c r="X58" i="6"/>
  <c r="Z58" i="6" s="1"/>
  <c r="AA58" i="6" s="1"/>
  <c r="U58" i="6"/>
  <c r="T58" i="6"/>
  <c r="V58" i="6" s="1"/>
  <c r="W58" i="6" s="1"/>
  <c r="S58" i="6"/>
  <c r="T57" i="6"/>
  <c r="S57" i="6"/>
  <c r="V56" i="6"/>
  <c r="X56" i="6" s="1"/>
  <c r="Y56" i="6" s="1"/>
  <c r="T56" i="6"/>
  <c r="U56" i="6" s="1"/>
  <c r="S56" i="6"/>
  <c r="V55" i="6"/>
  <c r="U55" i="6"/>
  <c r="T55" i="6"/>
  <c r="S55" i="6"/>
  <c r="U54" i="6"/>
  <c r="T54" i="6"/>
  <c r="V54" i="6" s="1"/>
  <c r="W54" i="6" s="1"/>
  <c r="S54" i="6"/>
  <c r="T53" i="6"/>
  <c r="S53" i="6"/>
  <c r="V52" i="6"/>
  <c r="X52" i="6" s="1"/>
  <c r="Y52" i="6" s="1"/>
  <c r="T52" i="6"/>
  <c r="U52" i="6" s="1"/>
  <c r="S52" i="6"/>
  <c r="V51" i="6"/>
  <c r="U51" i="6"/>
  <c r="T51" i="6"/>
  <c r="S51" i="6"/>
  <c r="Y50" i="6"/>
  <c r="X50" i="6"/>
  <c r="Z50" i="6" s="1"/>
  <c r="AA50" i="6" s="1"/>
  <c r="U50" i="6"/>
  <c r="T50" i="6"/>
  <c r="V50" i="6" s="1"/>
  <c r="W50" i="6" s="1"/>
  <c r="S50" i="6"/>
  <c r="T49" i="6"/>
  <c r="S49" i="6"/>
  <c r="Z48" i="6"/>
  <c r="AB48" i="6" s="1"/>
  <c r="V48" i="6"/>
  <c r="X48" i="6" s="1"/>
  <c r="Y48" i="6" s="1"/>
  <c r="T48" i="6"/>
  <c r="U48" i="6" s="1"/>
  <c r="S48" i="6"/>
  <c r="V47" i="6"/>
  <c r="U47" i="6"/>
  <c r="T47" i="6"/>
  <c r="S47" i="6"/>
  <c r="U46" i="6"/>
  <c r="T46" i="6"/>
  <c r="V46" i="6" s="1"/>
  <c r="W46" i="6" s="1"/>
  <c r="S46" i="6"/>
  <c r="T45" i="6"/>
  <c r="S45" i="6"/>
  <c r="Z44" i="6"/>
  <c r="AB44" i="6" s="1"/>
  <c r="W44" i="6"/>
  <c r="V44" i="6"/>
  <c r="X44" i="6" s="1"/>
  <c r="Y44" i="6" s="1"/>
  <c r="U44" i="6"/>
  <c r="T44" i="6"/>
  <c r="S44" i="6"/>
  <c r="V43" i="6"/>
  <c r="X43" i="6" s="1"/>
  <c r="T43" i="6"/>
  <c r="S43" i="6"/>
  <c r="U42" i="6"/>
  <c r="T42" i="6"/>
  <c r="V42" i="6" s="1"/>
  <c r="S42" i="6"/>
  <c r="T41" i="6"/>
  <c r="V41" i="6" s="1"/>
  <c r="S41" i="6"/>
  <c r="W40" i="6"/>
  <c r="V40" i="6"/>
  <c r="X40" i="6" s="1"/>
  <c r="U40" i="6"/>
  <c r="T40" i="6"/>
  <c r="S40" i="6"/>
  <c r="T39" i="6"/>
  <c r="U39" i="6" s="1"/>
  <c r="S39" i="6"/>
  <c r="V38" i="6"/>
  <c r="X38" i="6" s="1"/>
  <c r="T38" i="6"/>
  <c r="U38" i="6" s="1"/>
  <c r="S38" i="6"/>
  <c r="V37" i="6"/>
  <c r="W37" i="6" s="1"/>
  <c r="U37" i="6"/>
  <c r="T37" i="6"/>
  <c r="S37" i="6"/>
  <c r="T36" i="6"/>
  <c r="V36" i="6" s="1"/>
  <c r="S36" i="6"/>
  <c r="T35" i="6"/>
  <c r="U35" i="6" s="1"/>
  <c r="S35" i="6"/>
  <c r="V34" i="6"/>
  <c r="X34" i="6" s="1"/>
  <c r="T34" i="6"/>
  <c r="U34" i="6" s="1"/>
  <c r="S34" i="6"/>
  <c r="V33" i="6"/>
  <c r="W33" i="6" s="1"/>
  <c r="U33" i="6"/>
  <c r="T33" i="6"/>
  <c r="S33" i="6"/>
  <c r="T32" i="6"/>
  <c r="V32" i="6" s="1"/>
  <c r="S32" i="6"/>
  <c r="T31" i="6"/>
  <c r="U31" i="6" s="1"/>
  <c r="S31" i="6"/>
  <c r="V30" i="6"/>
  <c r="T30" i="6"/>
  <c r="U30" i="6" s="1"/>
  <c r="S30" i="6"/>
  <c r="V29" i="6"/>
  <c r="W29" i="6" s="1"/>
  <c r="U29" i="6"/>
  <c r="T29" i="6"/>
  <c r="S29" i="6"/>
  <c r="T28" i="6"/>
  <c r="S28" i="6"/>
  <c r="T27" i="6"/>
  <c r="U27" i="6" s="1"/>
  <c r="S27" i="6"/>
  <c r="V26" i="6"/>
  <c r="T26" i="6"/>
  <c r="U26" i="6" s="1"/>
  <c r="S26" i="6"/>
  <c r="V25" i="6"/>
  <c r="W25" i="6" s="1"/>
  <c r="U25" i="6"/>
  <c r="T25" i="6"/>
  <c r="S25" i="6"/>
  <c r="T24" i="6"/>
  <c r="S24" i="6"/>
  <c r="T23" i="6"/>
  <c r="U23" i="6" s="1"/>
  <c r="S23" i="6"/>
  <c r="V22" i="6"/>
  <c r="T22" i="6"/>
  <c r="U22" i="6" s="1"/>
  <c r="S22" i="6"/>
  <c r="V21" i="6"/>
  <c r="W21" i="6" s="1"/>
  <c r="U21" i="6"/>
  <c r="T21" i="6"/>
  <c r="S21" i="6"/>
  <c r="T20" i="6"/>
  <c r="S20" i="6"/>
  <c r="T19" i="6"/>
  <c r="U19" i="6" s="1"/>
  <c r="S19" i="6"/>
  <c r="V18" i="6"/>
  <c r="T18" i="6"/>
  <c r="U18" i="6" s="1"/>
  <c r="S18" i="6"/>
  <c r="V17" i="6"/>
  <c r="W17" i="6" s="1"/>
  <c r="U17" i="6"/>
  <c r="T17" i="6"/>
  <c r="S17" i="6"/>
  <c r="T16" i="6"/>
  <c r="S16" i="6"/>
  <c r="T15" i="6"/>
  <c r="U15" i="6" s="1"/>
  <c r="S15" i="6"/>
  <c r="V14" i="6"/>
  <c r="T14" i="6"/>
  <c r="U14" i="6" s="1"/>
  <c r="S14" i="6"/>
  <c r="V13" i="6"/>
  <c r="W13" i="6" s="1"/>
  <c r="U13" i="6"/>
  <c r="T13" i="6"/>
  <c r="S13" i="6"/>
  <c r="T12" i="6"/>
  <c r="S12" i="6"/>
  <c r="T11" i="6"/>
  <c r="U11" i="6" s="1"/>
  <c r="S11" i="6"/>
  <c r="V10" i="6"/>
  <c r="T10" i="6"/>
  <c r="U10" i="6" s="1"/>
  <c r="S10" i="6"/>
  <c r="U9" i="6"/>
  <c r="T9" i="6"/>
  <c r="V9" i="6" s="1"/>
  <c r="S9" i="6"/>
  <c r="T8" i="6"/>
  <c r="S8" i="6"/>
  <c r="T7" i="6"/>
  <c r="U7" i="6" s="1"/>
  <c r="S7" i="6"/>
  <c r="V6" i="6"/>
  <c r="T6" i="6"/>
  <c r="U6" i="6" s="1"/>
  <c r="S6" i="6"/>
  <c r="U5" i="6"/>
  <c r="T5" i="6"/>
  <c r="V5" i="6" s="1"/>
  <c r="S5" i="6"/>
  <c r="T3" i="6"/>
  <c r="V3" i="6" s="1"/>
  <c r="S3" i="6"/>
  <c r="U75" i="6" l="1"/>
  <c r="W81" i="6"/>
  <c r="V80" i="6"/>
  <c r="V104" i="6"/>
  <c r="W104" i="6" s="1"/>
  <c r="V84" i="6"/>
  <c r="W84" i="6" s="1"/>
  <c r="U91" i="6"/>
  <c r="V100" i="6"/>
  <c r="X103" i="6"/>
  <c r="Z103" i="6" s="1"/>
  <c r="AB103" i="6" s="1"/>
  <c r="W103" i="6"/>
  <c r="U73" i="6"/>
  <c r="W75" i="6"/>
  <c r="U79" i="6"/>
  <c r="U83" i="6"/>
  <c r="U97" i="6"/>
  <c r="W99" i="6"/>
  <c r="U103" i="6"/>
  <c r="U105" i="6"/>
  <c r="W73" i="6"/>
  <c r="Y75" i="6"/>
  <c r="V78" i="6"/>
  <c r="U89" i="6"/>
  <c r="U93" i="6"/>
  <c r="V96" i="6"/>
  <c r="X96" i="6" s="1"/>
  <c r="W97" i="6"/>
  <c r="W105" i="6"/>
  <c r="Y73" i="6"/>
  <c r="U77" i="6"/>
  <c r="U81" i="6"/>
  <c r="U85" i="6"/>
  <c r="V88" i="6"/>
  <c r="W88" i="6" s="1"/>
  <c r="W89" i="6"/>
  <c r="V92" i="6"/>
  <c r="X92" i="6" s="1"/>
  <c r="U95" i="6"/>
  <c r="U101" i="6"/>
  <c r="U107" i="6"/>
  <c r="AC58" i="6"/>
  <c r="Z40" i="6"/>
  <c r="Y40" i="6"/>
  <c r="X42" i="6"/>
  <c r="W42" i="6"/>
  <c r="Y43" i="6"/>
  <c r="Z43" i="6"/>
  <c r="AC50" i="6"/>
  <c r="W41" i="6"/>
  <c r="X41" i="6"/>
  <c r="W47" i="6"/>
  <c r="X47" i="6"/>
  <c r="AC48" i="6"/>
  <c r="W55" i="6"/>
  <c r="X55" i="6"/>
  <c r="Z56" i="6"/>
  <c r="W63" i="6"/>
  <c r="X63" i="6"/>
  <c r="V66" i="6"/>
  <c r="U66" i="6"/>
  <c r="W78" i="6"/>
  <c r="X78" i="6"/>
  <c r="U41" i="6"/>
  <c r="W43" i="6"/>
  <c r="U45" i="6"/>
  <c r="V45" i="6"/>
  <c r="X46" i="6"/>
  <c r="AA48" i="6"/>
  <c r="AB50" i="6"/>
  <c r="W52" i="6"/>
  <c r="U53" i="6"/>
  <c r="V53" i="6"/>
  <c r="X54" i="6"/>
  <c r="AB58" i="6"/>
  <c r="W60" i="6"/>
  <c r="U61" i="6"/>
  <c r="V61" i="6"/>
  <c r="X62" i="6"/>
  <c r="X64" i="6"/>
  <c r="W64" i="6"/>
  <c r="X93" i="6"/>
  <c r="W93" i="6"/>
  <c r="Z52" i="6"/>
  <c r="W59" i="6"/>
  <c r="X59" i="6"/>
  <c r="Z60" i="6"/>
  <c r="V70" i="6"/>
  <c r="U70" i="6"/>
  <c r="AC44" i="6"/>
  <c r="W51" i="6"/>
  <c r="X51" i="6"/>
  <c r="U43" i="6"/>
  <c r="AA44" i="6"/>
  <c r="W48" i="6"/>
  <c r="U49" i="6"/>
  <c r="V49" i="6"/>
  <c r="W56" i="6"/>
  <c r="U57" i="6"/>
  <c r="V57" i="6"/>
  <c r="X68" i="6"/>
  <c r="W68" i="6"/>
  <c r="U72" i="6"/>
  <c r="V72" i="6"/>
  <c r="X77" i="6"/>
  <c r="W77" i="6"/>
  <c r="X85" i="6"/>
  <c r="W85" i="6"/>
  <c r="V65" i="6"/>
  <c r="X67" i="6"/>
  <c r="V69" i="6"/>
  <c r="X71" i="6"/>
  <c r="AA75" i="6"/>
  <c r="V76" i="6"/>
  <c r="X80" i="6"/>
  <c r="W80" i="6"/>
  <c r="V82" i="6"/>
  <c r="U82" i="6"/>
  <c r="X83" i="6"/>
  <c r="W83" i="6"/>
  <c r="X88" i="6"/>
  <c r="V90" i="6"/>
  <c r="U90" i="6"/>
  <c r="X91" i="6"/>
  <c r="W91" i="6"/>
  <c r="V98" i="6"/>
  <c r="U98" i="6"/>
  <c r="Y99" i="6"/>
  <c r="X100" i="6"/>
  <c r="W100" i="6"/>
  <c r="V102" i="6"/>
  <c r="U102" i="6"/>
  <c r="Y103" i="6"/>
  <c r="X104" i="6"/>
  <c r="V106" i="6"/>
  <c r="U106" i="6"/>
  <c r="X107" i="6"/>
  <c r="W107" i="6"/>
  <c r="X79" i="6"/>
  <c r="W79" i="6"/>
  <c r="X84" i="6"/>
  <c r="V86" i="6"/>
  <c r="U86" i="6"/>
  <c r="X87" i="6"/>
  <c r="W87" i="6"/>
  <c r="W92" i="6"/>
  <c r="V94" i="6"/>
  <c r="U94" i="6"/>
  <c r="X95" i="6"/>
  <c r="W95" i="6"/>
  <c r="AB99" i="6"/>
  <c r="AA99" i="6"/>
  <c r="AA103" i="6"/>
  <c r="AA73" i="6"/>
  <c r="AC73" i="6" s="1"/>
  <c r="V74" i="6"/>
  <c r="Z81" i="6"/>
  <c r="Y81" i="6"/>
  <c r="Z89" i="6"/>
  <c r="Y89" i="6"/>
  <c r="Z97" i="6"/>
  <c r="Y97" i="6"/>
  <c r="Z101" i="6"/>
  <c r="Y101" i="6"/>
  <c r="Z105" i="6"/>
  <c r="Y105" i="6"/>
  <c r="V16" i="6"/>
  <c r="U16" i="6"/>
  <c r="V24" i="6"/>
  <c r="U24" i="6"/>
  <c r="Z38" i="6"/>
  <c r="Y38" i="6"/>
  <c r="X18" i="6"/>
  <c r="W18" i="6"/>
  <c r="W5" i="6"/>
  <c r="X5" i="6"/>
  <c r="V8" i="6"/>
  <c r="U8" i="6"/>
  <c r="X14" i="6"/>
  <c r="W14" i="6"/>
  <c r="X22" i="6"/>
  <c r="W22" i="6"/>
  <c r="X30" i="6"/>
  <c r="W30" i="6"/>
  <c r="Z34" i="6"/>
  <c r="Y34" i="6"/>
  <c r="X36" i="6"/>
  <c r="W36" i="6"/>
  <c r="X10" i="6"/>
  <c r="W10" i="6"/>
  <c r="X26" i="6"/>
  <c r="W26" i="6"/>
  <c r="W9" i="6"/>
  <c r="X9" i="6"/>
  <c r="X6" i="6"/>
  <c r="W6" i="6"/>
  <c r="V12" i="6"/>
  <c r="U12" i="6"/>
  <c r="V20" i="6"/>
  <c r="U20" i="6"/>
  <c r="V28" i="6"/>
  <c r="U28" i="6"/>
  <c r="X32" i="6"/>
  <c r="W32" i="6"/>
  <c r="V7" i="6"/>
  <c r="V11" i="6"/>
  <c r="X13" i="6"/>
  <c r="V15" i="6"/>
  <c r="X17" i="6"/>
  <c r="V19" i="6"/>
  <c r="X21" i="6"/>
  <c r="V23" i="6"/>
  <c r="X25" i="6"/>
  <c r="V27" i="6"/>
  <c r="X29" i="6"/>
  <c r="V31" i="6"/>
  <c r="X33" i="6"/>
  <c r="V35" i="6"/>
  <c r="X37" i="6"/>
  <c r="V39" i="6"/>
  <c r="U32" i="6"/>
  <c r="W34" i="6"/>
  <c r="U36" i="6"/>
  <c r="W38" i="6"/>
  <c r="W3" i="6"/>
  <c r="X3" i="6"/>
  <c r="U3" i="6"/>
  <c r="T2" i="6"/>
  <c r="U2" i="6" s="1"/>
  <c r="S2" i="6"/>
  <c r="AC75" i="6" l="1"/>
  <c r="W96" i="6"/>
  <c r="AC99" i="6"/>
  <c r="AB89" i="6"/>
  <c r="AA89" i="6"/>
  <c r="Z87" i="6"/>
  <c r="Y87" i="6"/>
  <c r="Y84" i="6"/>
  <c r="Z84" i="6"/>
  <c r="Z79" i="6"/>
  <c r="Y79" i="6"/>
  <c r="W76" i="6"/>
  <c r="X76" i="6"/>
  <c r="AB97" i="6"/>
  <c r="AA97" i="6"/>
  <c r="AC97" i="6" s="1"/>
  <c r="W106" i="6"/>
  <c r="X106" i="6"/>
  <c r="Y100" i="6"/>
  <c r="Z100" i="6"/>
  <c r="W98" i="6"/>
  <c r="X98" i="6"/>
  <c r="W90" i="6"/>
  <c r="X90" i="6"/>
  <c r="W82" i="6"/>
  <c r="X82" i="6"/>
  <c r="Z41" i="6"/>
  <c r="Y41" i="6"/>
  <c r="W94" i="6"/>
  <c r="X94" i="6"/>
  <c r="Z55" i="6"/>
  <c r="Y55" i="6"/>
  <c r="Z47" i="6"/>
  <c r="Y47" i="6"/>
  <c r="AB43" i="6"/>
  <c r="AA43" i="6"/>
  <c r="AC43" i="6" s="1"/>
  <c r="AB101" i="6"/>
  <c r="AA101" i="6"/>
  <c r="AC101" i="6" s="1"/>
  <c r="AB81" i="6"/>
  <c r="AA81" i="6"/>
  <c r="Z107" i="6"/>
  <c r="Y107" i="6"/>
  <c r="Y104" i="6"/>
  <c r="Z104" i="6"/>
  <c r="W102" i="6"/>
  <c r="X102" i="6"/>
  <c r="Y96" i="6"/>
  <c r="Z96" i="6"/>
  <c r="Z91" i="6"/>
  <c r="Y91" i="6"/>
  <c r="Y88" i="6"/>
  <c r="Z88" i="6"/>
  <c r="Z83" i="6"/>
  <c r="Y83" i="6"/>
  <c r="Y80" i="6"/>
  <c r="Z80" i="6"/>
  <c r="Z71" i="6"/>
  <c r="Y71" i="6"/>
  <c r="Z77" i="6"/>
  <c r="Y77" i="6"/>
  <c r="Y68" i="6"/>
  <c r="Z68" i="6"/>
  <c r="X53" i="6"/>
  <c r="W53" i="6"/>
  <c r="Y78" i="6"/>
  <c r="Z78" i="6"/>
  <c r="AA40" i="6"/>
  <c r="AC40" i="6" s="1"/>
  <c r="AB40" i="6"/>
  <c r="Y92" i="6"/>
  <c r="Z92" i="6"/>
  <c r="AC103" i="6"/>
  <c r="X69" i="6"/>
  <c r="W69" i="6"/>
  <c r="W72" i="6"/>
  <c r="X72" i="6"/>
  <c r="AB60" i="6"/>
  <c r="AA60" i="6"/>
  <c r="AC60" i="6" s="1"/>
  <c r="Z46" i="6"/>
  <c r="Y46" i="6"/>
  <c r="W66" i="6"/>
  <c r="X66" i="6"/>
  <c r="AB56" i="6"/>
  <c r="AA56" i="6"/>
  <c r="AC56" i="6" s="1"/>
  <c r="AB105" i="6"/>
  <c r="AA105" i="6"/>
  <c r="W74" i="6"/>
  <c r="X74" i="6"/>
  <c r="Z42" i="6"/>
  <c r="Y42" i="6"/>
  <c r="Z95" i="6"/>
  <c r="Y95" i="6"/>
  <c r="Y64" i="6"/>
  <c r="Z64" i="6"/>
  <c r="Z67" i="6"/>
  <c r="Y67" i="6"/>
  <c r="Z85" i="6"/>
  <c r="Y85" i="6"/>
  <c r="X49" i="6"/>
  <c r="W49" i="6"/>
  <c r="AB52" i="6"/>
  <c r="AA52" i="6"/>
  <c r="AC52" i="6" s="1"/>
  <c r="Z93" i="6"/>
  <c r="Y93" i="6"/>
  <c r="Z62" i="6"/>
  <c r="Y62" i="6"/>
  <c r="X45" i="6"/>
  <c r="W45" i="6"/>
  <c r="Z63" i="6"/>
  <c r="Y63" i="6"/>
  <c r="W86" i="6"/>
  <c r="X86" i="6"/>
  <c r="X65" i="6"/>
  <c r="W65" i="6"/>
  <c r="X57" i="6"/>
  <c r="W57" i="6"/>
  <c r="Y51" i="6"/>
  <c r="Z51" i="6"/>
  <c r="W70" i="6"/>
  <c r="X70" i="6"/>
  <c r="Y59" i="6"/>
  <c r="Z59" i="6"/>
  <c r="X61" i="6"/>
  <c r="W61" i="6"/>
  <c r="Z54" i="6"/>
  <c r="Y54" i="6"/>
  <c r="Y18" i="6"/>
  <c r="Z18" i="6"/>
  <c r="W39" i="6"/>
  <c r="X39" i="6"/>
  <c r="X23" i="6"/>
  <c r="W23" i="6"/>
  <c r="X15" i="6"/>
  <c r="W15" i="6"/>
  <c r="Z37" i="6"/>
  <c r="Y37" i="6"/>
  <c r="Z21" i="6"/>
  <c r="Y21" i="6"/>
  <c r="W20" i="6"/>
  <c r="X20" i="6"/>
  <c r="Z36" i="6"/>
  <c r="Y36" i="6"/>
  <c r="X35" i="6"/>
  <c r="W35" i="6"/>
  <c r="X11" i="6"/>
  <c r="W11" i="6"/>
  <c r="Y14" i="6"/>
  <c r="Z14" i="6"/>
  <c r="W16" i="6"/>
  <c r="X16" i="6"/>
  <c r="X31" i="6"/>
  <c r="W31" i="6"/>
  <c r="Z29" i="6"/>
  <c r="Y29" i="6"/>
  <c r="Z13" i="6"/>
  <c r="Y13" i="6"/>
  <c r="Y6" i="6"/>
  <c r="Z6" i="6"/>
  <c r="X27" i="6"/>
  <c r="W27" i="6"/>
  <c r="X19" i="6"/>
  <c r="W19" i="6"/>
  <c r="W28" i="6"/>
  <c r="X28" i="6"/>
  <c r="Y10" i="6"/>
  <c r="Z10" i="6"/>
  <c r="Y30" i="6"/>
  <c r="Z30" i="6"/>
  <c r="Y22" i="6"/>
  <c r="Z22" i="6"/>
  <c r="W8" i="6"/>
  <c r="X8" i="6"/>
  <c r="Z33" i="6"/>
  <c r="Y33" i="6"/>
  <c r="Z25" i="6"/>
  <c r="Y25" i="6"/>
  <c r="Z17" i="6"/>
  <c r="Y17" i="6"/>
  <c r="X7" i="6"/>
  <c r="W7" i="6"/>
  <c r="Z32" i="6"/>
  <c r="Y32" i="6"/>
  <c r="W12" i="6"/>
  <c r="X12" i="6"/>
  <c r="Z9" i="6"/>
  <c r="Y9" i="6"/>
  <c r="Y26" i="6"/>
  <c r="Z26" i="6"/>
  <c r="AB34" i="6"/>
  <c r="AA34" i="6"/>
  <c r="AC34" i="6" s="1"/>
  <c r="Z5" i="6"/>
  <c r="Y5" i="6"/>
  <c r="AB38" i="6"/>
  <c r="AA38" i="6"/>
  <c r="AC38" i="6" s="1"/>
  <c r="W24" i="6"/>
  <c r="X24" i="6"/>
  <c r="Z3" i="6"/>
  <c r="Y3" i="6"/>
  <c r="V2" i="6"/>
  <c r="H107" i="6"/>
  <c r="G107" i="6"/>
  <c r="F107" i="6"/>
  <c r="H106" i="6"/>
  <c r="G106" i="6"/>
  <c r="F106" i="6"/>
  <c r="H105" i="6"/>
  <c r="G105" i="6"/>
  <c r="F105" i="6"/>
  <c r="H104" i="6"/>
  <c r="G104" i="6"/>
  <c r="F104" i="6"/>
  <c r="H103" i="6"/>
  <c r="G103" i="6"/>
  <c r="F103" i="6"/>
  <c r="H102" i="6"/>
  <c r="G102" i="6"/>
  <c r="F102" i="6"/>
  <c r="H101" i="6"/>
  <c r="G101" i="6"/>
  <c r="F101" i="6"/>
  <c r="H100" i="6"/>
  <c r="G100" i="6"/>
  <c r="F100" i="6"/>
  <c r="H99" i="6"/>
  <c r="G99" i="6"/>
  <c r="F99" i="6"/>
  <c r="H98" i="6"/>
  <c r="G98" i="6"/>
  <c r="F98" i="6"/>
  <c r="H97" i="6"/>
  <c r="G97" i="6"/>
  <c r="F97" i="6"/>
  <c r="H96" i="6"/>
  <c r="G96" i="6"/>
  <c r="F96" i="6"/>
  <c r="H95" i="6"/>
  <c r="G95" i="6"/>
  <c r="F95" i="6"/>
  <c r="H94" i="6"/>
  <c r="G94" i="6"/>
  <c r="F94" i="6"/>
  <c r="H93" i="6"/>
  <c r="G93" i="6"/>
  <c r="F93" i="6"/>
  <c r="H92" i="6"/>
  <c r="G92" i="6"/>
  <c r="F92" i="6"/>
  <c r="H91" i="6"/>
  <c r="G91" i="6"/>
  <c r="F91" i="6"/>
  <c r="H90" i="6"/>
  <c r="G90" i="6"/>
  <c r="F90" i="6"/>
  <c r="H89" i="6"/>
  <c r="G89" i="6"/>
  <c r="F89" i="6"/>
  <c r="H88" i="6"/>
  <c r="G88" i="6"/>
  <c r="F88" i="6"/>
  <c r="H87" i="6"/>
  <c r="G87" i="6"/>
  <c r="F87" i="6"/>
  <c r="H86" i="6"/>
  <c r="G86" i="6"/>
  <c r="F86" i="6"/>
  <c r="H85" i="6"/>
  <c r="G85" i="6"/>
  <c r="F85" i="6"/>
  <c r="H84" i="6"/>
  <c r="G84" i="6"/>
  <c r="F84" i="6"/>
  <c r="H83" i="6"/>
  <c r="G83" i="6"/>
  <c r="F83" i="6"/>
  <c r="H82" i="6"/>
  <c r="G82" i="6"/>
  <c r="F82" i="6"/>
  <c r="H81" i="6"/>
  <c r="G81" i="6"/>
  <c r="F81" i="6"/>
  <c r="H80" i="6"/>
  <c r="G80" i="6"/>
  <c r="F80" i="6"/>
  <c r="H79" i="6"/>
  <c r="G79" i="6"/>
  <c r="F79" i="6"/>
  <c r="H78" i="6"/>
  <c r="G78" i="6"/>
  <c r="F78" i="6"/>
  <c r="H77" i="6"/>
  <c r="G77" i="6"/>
  <c r="F77" i="6"/>
  <c r="H76" i="6"/>
  <c r="G76" i="6"/>
  <c r="F76" i="6"/>
  <c r="H75" i="6"/>
  <c r="G75" i="6"/>
  <c r="F75" i="6"/>
  <c r="H74" i="6"/>
  <c r="G74" i="6"/>
  <c r="F74" i="6"/>
  <c r="H73" i="6"/>
  <c r="G73" i="6"/>
  <c r="F73" i="6"/>
  <c r="H72" i="6"/>
  <c r="G72" i="6"/>
  <c r="F72" i="6"/>
  <c r="H71" i="6"/>
  <c r="G71" i="6"/>
  <c r="F71" i="6"/>
  <c r="H70" i="6"/>
  <c r="G70" i="6"/>
  <c r="F70" i="6"/>
  <c r="H69" i="6"/>
  <c r="G69" i="6"/>
  <c r="F69" i="6"/>
  <c r="H68" i="6"/>
  <c r="G68" i="6"/>
  <c r="F68" i="6"/>
  <c r="H67" i="6"/>
  <c r="G67" i="6"/>
  <c r="F67" i="6"/>
  <c r="H66" i="6"/>
  <c r="G66" i="6"/>
  <c r="F66" i="6"/>
  <c r="H65" i="6"/>
  <c r="G65" i="6"/>
  <c r="F65" i="6"/>
  <c r="H64" i="6"/>
  <c r="G64" i="6"/>
  <c r="F64" i="6"/>
  <c r="H63" i="6"/>
  <c r="G63" i="6"/>
  <c r="F63" i="6"/>
  <c r="H62" i="6"/>
  <c r="G62" i="6"/>
  <c r="F62" i="6"/>
  <c r="H61" i="6"/>
  <c r="G61" i="6"/>
  <c r="F61" i="6"/>
  <c r="H60" i="6"/>
  <c r="G60" i="6"/>
  <c r="F60" i="6"/>
  <c r="H59" i="6"/>
  <c r="G59" i="6"/>
  <c r="F59" i="6"/>
  <c r="H58" i="6"/>
  <c r="G58" i="6"/>
  <c r="F58" i="6"/>
  <c r="H57" i="6"/>
  <c r="G57" i="6"/>
  <c r="F57" i="6"/>
  <c r="H56" i="6"/>
  <c r="G56" i="6"/>
  <c r="F56" i="6"/>
  <c r="H55" i="6"/>
  <c r="G55" i="6"/>
  <c r="F55" i="6"/>
  <c r="H54" i="6"/>
  <c r="G54" i="6"/>
  <c r="F54" i="6"/>
  <c r="H53" i="6"/>
  <c r="G53" i="6"/>
  <c r="F53" i="6"/>
  <c r="H52" i="6"/>
  <c r="G52" i="6"/>
  <c r="F52" i="6"/>
  <c r="H51" i="6"/>
  <c r="G51" i="6"/>
  <c r="F51" i="6"/>
  <c r="H50" i="6"/>
  <c r="G50" i="6"/>
  <c r="F50" i="6"/>
  <c r="H49" i="6"/>
  <c r="G49" i="6"/>
  <c r="F49" i="6"/>
  <c r="H48" i="6"/>
  <c r="G48" i="6"/>
  <c r="F48" i="6"/>
  <c r="H47" i="6"/>
  <c r="G47" i="6"/>
  <c r="F47" i="6"/>
  <c r="H46" i="6"/>
  <c r="G46" i="6"/>
  <c r="F46" i="6"/>
  <c r="H45" i="6"/>
  <c r="G45" i="6"/>
  <c r="F45" i="6"/>
  <c r="H44" i="6"/>
  <c r="G44" i="6"/>
  <c r="F44" i="6"/>
  <c r="H43" i="6"/>
  <c r="G43" i="6"/>
  <c r="F43" i="6"/>
  <c r="H42" i="6"/>
  <c r="G42" i="6"/>
  <c r="F42" i="6"/>
  <c r="H41" i="6"/>
  <c r="G41" i="6"/>
  <c r="F41" i="6"/>
  <c r="H40" i="6"/>
  <c r="G40" i="6"/>
  <c r="F40" i="6"/>
  <c r="H39" i="6"/>
  <c r="G39" i="6"/>
  <c r="F39" i="6"/>
  <c r="H38" i="6"/>
  <c r="G38" i="6"/>
  <c r="F38" i="6"/>
  <c r="H37" i="6"/>
  <c r="G37" i="6"/>
  <c r="F37" i="6"/>
  <c r="H36" i="6"/>
  <c r="G36" i="6"/>
  <c r="F36" i="6"/>
  <c r="H35" i="6"/>
  <c r="G35" i="6"/>
  <c r="F35" i="6"/>
  <c r="H34" i="6"/>
  <c r="G34" i="6"/>
  <c r="F34" i="6"/>
  <c r="H33" i="6"/>
  <c r="G33" i="6"/>
  <c r="F33" i="6"/>
  <c r="H32" i="6"/>
  <c r="G32" i="6"/>
  <c r="F32" i="6"/>
  <c r="H31" i="6"/>
  <c r="G31" i="6"/>
  <c r="F31" i="6"/>
  <c r="H30" i="6"/>
  <c r="G30" i="6"/>
  <c r="F30" i="6"/>
  <c r="H29" i="6"/>
  <c r="G29" i="6"/>
  <c r="F29" i="6"/>
  <c r="H28" i="6"/>
  <c r="G28" i="6"/>
  <c r="F28" i="6"/>
  <c r="H27" i="6"/>
  <c r="G27" i="6"/>
  <c r="F27" i="6"/>
  <c r="H26" i="6"/>
  <c r="G26" i="6"/>
  <c r="F26" i="6"/>
  <c r="H25" i="6"/>
  <c r="G25" i="6"/>
  <c r="F25" i="6"/>
  <c r="H24" i="6"/>
  <c r="G24" i="6"/>
  <c r="F24" i="6"/>
  <c r="H23" i="6"/>
  <c r="G23" i="6"/>
  <c r="F23" i="6"/>
  <c r="H22" i="6"/>
  <c r="G22" i="6"/>
  <c r="F22" i="6"/>
  <c r="H21" i="6"/>
  <c r="G21" i="6"/>
  <c r="F21" i="6"/>
  <c r="H20" i="6"/>
  <c r="G20" i="6"/>
  <c r="F20" i="6"/>
  <c r="H19" i="6"/>
  <c r="G19" i="6"/>
  <c r="F19" i="6"/>
  <c r="H18" i="6"/>
  <c r="G18" i="6"/>
  <c r="F18" i="6"/>
  <c r="H17" i="6"/>
  <c r="G17" i="6"/>
  <c r="F17" i="6"/>
  <c r="H16" i="6"/>
  <c r="G16" i="6"/>
  <c r="F16" i="6"/>
  <c r="H15" i="6"/>
  <c r="G15" i="6"/>
  <c r="F15" i="6"/>
  <c r="H14" i="6"/>
  <c r="G14" i="6"/>
  <c r="F14" i="6"/>
  <c r="H13" i="6"/>
  <c r="G13" i="6"/>
  <c r="F13" i="6"/>
  <c r="H12" i="6"/>
  <c r="G12" i="6"/>
  <c r="F12" i="6"/>
  <c r="H11" i="6"/>
  <c r="G11" i="6"/>
  <c r="F11" i="6"/>
  <c r="H10" i="6"/>
  <c r="G10" i="6"/>
  <c r="F10" i="6"/>
  <c r="H9" i="6"/>
  <c r="G9" i="6"/>
  <c r="F9" i="6"/>
  <c r="H8" i="6"/>
  <c r="G8" i="6"/>
  <c r="F8" i="6"/>
  <c r="H7" i="6"/>
  <c r="G7" i="6"/>
  <c r="F7" i="6"/>
  <c r="H6" i="6"/>
  <c r="G6" i="6"/>
  <c r="F6" i="6"/>
  <c r="H5" i="6"/>
  <c r="G5" i="6"/>
  <c r="F5" i="6"/>
  <c r="H4" i="6"/>
  <c r="G4" i="6"/>
  <c r="F4" i="6"/>
  <c r="H3" i="6"/>
  <c r="G3" i="6"/>
  <c r="F3" i="6"/>
  <c r="H2" i="6"/>
  <c r="G2" i="6"/>
  <c r="F2" i="6"/>
  <c r="AC81" i="6" l="1"/>
  <c r="AC105" i="6"/>
  <c r="AC89" i="6"/>
  <c r="Y57" i="6"/>
  <c r="Z57" i="6"/>
  <c r="AB95" i="6"/>
  <c r="AA95" i="6"/>
  <c r="AC95" i="6" s="1"/>
  <c r="Z66" i="6"/>
  <c r="Y66" i="6"/>
  <c r="AB71" i="6"/>
  <c r="AA71" i="6"/>
  <c r="AA47" i="6"/>
  <c r="AB47" i="6"/>
  <c r="Y76" i="6"/>
  <c r="Z76" i="6"/>
  <c r="AB84" i="6"/>
  <c r="AA84" i="6"/>
  <c r="AC84" i="6" s="1"/>
  <c r="AC54" i="6"/>
  <c r="AA59" i="6"/>
  <c r="AB59" i="6"/>
  <c r="AC59" i="6" s="1"/>
  <c r="AA51" i="6"/>
  <c r="AB51" i="6"/>
  <c r="AC51" i="6" s="1"/>
  <c r="AB93" i="6"/>
  <c r="AA93" i="6"/>
  <c r="AB85" i="6"/>
  <c r="AC85" i="6" s="1"/>
  <c r="AA85" i="6"/>
  <c r="AB64" i="6"/>
  <c r="AA64" i="6"/>
  <c r="AC64" i="6" s="1"/>
  <c r="Y74" i="6"/>
  <c r="Z74" i="6"/>
  <c r="Y69" i="6"/>
  <c r="Z69" i="6"/>
  <c r="AB80" i="6"/>
  <c r="AA80" i="6"/>
  <c r="AB88" i="6"/>
  <c r="AA88" i="6"/>
  <c r="AB96" i="6"/>
  <c r="AA96" i="6"/>
  <c r="AB104" i="6"/>
  <c r="AA104" i="6"/>
  <c r="Z90" i="6"/>
  <c r="Y90" i="6"/>
  <c r="AB100" i="6"/>
  <c r="AA100" i="6"/>
  <c r="Y45" i="6"/>
  <c r="Z45" i="6"/>
  <c r="AA67" i="6"/>
  <c r="AB67" i="6"/>
  <c r="AA62" i="6"/>
  <c r="AC62" i="6" s="1"/>
  <c r="AB62" i="6"/>
  <c r="AC67" i="6"/>
  <c r="AB42" i="6"/>
  <c r="AA42" i="6"/>
  <c r="AC42" i="6" s="1"/>
  <c r="Y72" i="6"/>
  <c r="Z72" i="6"/>
  <c r="Y53" i="6"/>
  <c r="Z53" i="6"/>
  <c r="AA41" i="6"/>
  <c r="AB41" i="6"/>
  <c r="AC41" i="6" s="1"/>
  <c r="Y61" i="6"/>
  <c r="Z61" i="6"/>
  <c r="AB83" i="6"/>
  <c r="AA83" i="6"/>
  <c r="AB91" i="6"/>
  <c r="AA91" i="6"/>
  <c r="AB107" i="6"/>
  <c r="AA107" i="6"/>
  <c r="AA54" i="6"/>
  <c r="AB54" i="6"/>
  <c r="Y65" i="6"/>
  <c r="Z65" i="6"/>
  <c r="AA63" i="6"/>
  <c r="AC63" i="6" s="1"/>
  <c r="AB63" i="6"/>
  <c r="Y49" i="6"/>
  <c r="Z49" i="6"/>
  <c r="AB77" i="6"/>
  <c r="AA77" i="6"/>
  <c r="AA55" i="6"/>
  <c r="AC55" i="6" s="1"/>
  <c r="AB55" i="6"/>
  <c r="Z70" i="6"/>
  <c r="Y70" i="6"/>
  <c r="Z86" i="6"/>
  <c r="Y86" i="6"/>
  <c r="AA46" i="6"/>
  <c r="AC46" i="6" s="1"/>
  <c r="AB46" i="6"/>
  <c r="AB92" i="6"/>
  <c r="AA92" i="6"/>
  <c r="AA78" i="6"/>
  <c r="AB78" i="6"/>
  <c r="AB68" i="6"/>
  <c r="AA68" i="6"/>
  <c r="AC68" i="6" s="1"/>
  <c r="Z102" i="6"/>
  <c r="Y102" i="6"/>
  <c r="AC107" i="6"/>
  <c r="Z94" i="6"/>
  <c r="Y94" i="6"/>
  <c r="Z82" i="6"/>
  <c r="Y82" i="6"/>
  <c r="Z98" i="6"/>
  <c r="Y98" i="6"/>
  <c r="Z106" i="6"/>
  <c r="Y106" i="6"/>
  <c r="AB79" i="6"/>
  <c r="AA79" i="6"/>
  <c r="AC79" i="6" s="1"/>
  <c r="AB87" i="6"/>
  <c r="AA87" i="6"/>
  <c r="AC87" i="6" s="1"/>
  <c r="AC25" i="6"/>
  <c r="Y27" i="6"/>
  <c r="Z27" i="6"/>
  <c r="Y11" i="6"/>
  <c r="Z11" i="6"/>
  <c r="Y15" i="6"/>
  <c r="Z15" i="6"/>
  <c r="AA5" i="6"/>
  <c r="AC5" i="6" s="1"/>
  <c r="AB5" i="6"/>
  <c r="Z8" i="6"/>
  <c r="Y8" i="6"/>
  <c r="AB30" i="6"/>
  <c r="AA30" i="6"/>
  <c r="AC30" i="6" s="1"/>
  <c r="Z28" i="6"/>
  <c r="Y28" i="6"/>
  <c r="AA29" i="6"/>
  <c r="AC29" i="6" s="1"/>
  <c r="AB29" i="6"/>
  <c r="Y39" i="6"/>
  <c r="Z39" i="6"/>
  <c r="AB32" i="6"/>
  <c r="AA32" i="6"/>
  <c r="AC32" i="6" s="1"/>
  <c r="AA21" i="6"/>
  <c r="AC21" i="6" s="1"/>
  <c r="AB21" i="6"/>
  <c r="AB26" i="6"/>
  <c r="AA26" i="6"/>
  <c r="AC26" i="6" s="1"/>
  <c r="Z12" i="6"/>
  <c r="Y12" i="6"/>
  <c r="AA17" i="6"/>
  <c r="AB17" i="6"/>
  <c r="AB22" i="6"/>
  <c r="AA22" i="6"/>
  <c r="AC22" i="6" s="1"/>
  <c r="AB10" i="6"/>
  <c r="AA10" i="6"/>
  <c r="AC10" i="6" s="1"/>
  <c r="AA13" i="6"/>
  <c r="AB13" i="6"/>
  <c r="Y31" i="6"/>
  <c r="Z31" i="6"/>
  <c r="AB14" i="6"/>
  <c r="AA14" i="6"/>
  <c r="Z20" i="6"/>
  <c r="Y20" i="6"/>
  <c r="AB18" i="6"/>
  <c r="AA18" i="6"/>
  <c r="AC18" i="6" s="1"/>
  <c r="AC14" i="6"/>
  <c r="AA9" i="6"/>
  <c r="AB9" i="6"/>
  <c r="AC9" i="6" s="1"/>
  <c r="AA25" i="6"/>
  <c r="AB25" i="6"/>
  <c r="AB36" i="6"/>
  <c r="AA36" i="6"/>
  <c r="AC36" i="6" s="1"/>
  <c r="Z24" i="6"/>
  <c r="Y24" i="6"/>
  <c r="Y7" i="6"/>
  <c r="Z7" i="6"/>
  <c r="AA33" i="6"/>
  <c r="AC33" i="6" s="1"/>
  <c r="AB33" i="6"/>
  <c r="Y19" i="6"/>
  <c r="Z19" i="6"/>
  <c r="AB6" i="6"/>
  <c r="AA6" i="6"/>
  <c r="AC6" i="6" s="1"/>
  <c r="Z16" i="6"/>
  <c r="Y16" i="6"/>
  <c r="Y35" i="6"/>
  <c r="Z35" i="6"/>
  <c r="AA37" i="6"/>
  <c r="AC37" i="6" s="1"/>
  <c r="AB37" i="6"/>
  <c r="Y23" i="6"/>
  <c r="Z23" i="6"/>
  <c r="AB3" i="6"/>
  <c r="AA3" i="6"/>
  <c r="AC3" i="6" s="1"/>
  <c r="X2" i="6"/>
  <c r="W2" i="6"/>
  <c r="AC78" i="6" l="1"/>
  <c r="AC77" i="6"/>
  <c r="AC91" i="6"/>
  <c r="AC96" i="6"/>
  <c r="AC80" i="6"/>
  <c r="AC100" i="6"/>
  <c r="AC93" i="6"/>
  <c r="AC92" i="6"/>
  <c r="AC83" i="6"/>
  <c r="AC104" i="6"/>
  <c r="AC88" i="6"/>
  <c r="AC71" i="6"/>
  <c r="AB53" i="6"/>
  <c r="AC53" i="6" s="1"/>
  <c r="AA53" i="6"/>
  <c r="AA106" i="6"/>
  <c r="AB106" i="6"/>
  <c r="AA82" i="6"/>
  <c r="AC82" i="6" s="1"/>
  <c r="AB82" i="6"/>
  <c r="AA90" i="6"/>
  <c r="AB90" i="6"/>
  <c r="AA76" i="6"/>
  <c r="AC76" i="6" s="1"/>
  <c r="AB76" i="6"/>
  <c r="AC47" i="6"/>
  <c r="AA66" i="6"/>
  <c r="AC66" i="6" s="1"/>
  <c r="AB66" i="6"/>
  <c r="AB57" i="6"/>
  <c r="AA57" i="6"/>
  <c r="AC57" i="6" s="1"/>
  <c r="AB45" i="6"/>
  <c r="AA45" i="6"/>
  <c r="AC45" i="6" s="1"/>
  <c r="AA72" i="6"/>
  <c r="AB72" i="6"/>
  <c r="AA74" i="6"/>
  <c r="AB74" i="6"/>
  <c r="AB69" i="6"/>
  <c r="AA69" i="6"/>
  <c r="AC69" i="6" s="1"/>
  <c r="AA102" i="6"/>
  <c r="AB102" i="6"/>
  <c r="AA70" i="6"/>
  <c r="AB70" i="6"/>
  <c r="AA98" i="6"/>
  <c r="AB98" i="6"/>
  <c r="AA94" i="6"/>
  <c r="AB94" i="6"/>
  <c r="AA86" i="6"/>
  <c r="AB86" i="6"/>
  <c r="AB49" i="6"/>
  <c r="AC49" i="6" s="1"/>
  <c r="AA49" i="6"/>
  <c r="AB65" i="6"/>
  <c r="AA65" i="6"/>
  <c r="AC65" i="6" s="1"/>
  <c r="AB61" i="6"/>
  <c r="AA61" i="6"/>
  <c r="AC61" i="6" s="1"/>
  <c r="AA16" i="6"/>
  <c r="AC16" i="6" s="1"/>
  <c r="AB16" i="6"/>
  <c r="AC19" i="6"/>
  <c r="AC17" i="6"/>
  <c r="AB11" i="6"/>
  <c r="AA11" i="6"/>
  <c r="AC11" i="6" s="1"/>
  <c r="AB19" i="6"/>
  <c r="AA19" i="6"/>
  <c r="AB23" i="6"/>
  <c r="AA23" i="6"/>
  <c r="AC23" i="6" s="1"/>
  <c r="AB35" i="6"/>
  <c r="AA35" i="6"/>
  <c r="AC13" i="6"/>
  <c r="AA28" i="6"/>
  <c r="AC28" i="6" s="1"/>
  <c r="AB28" i="6"/>
  <c r="AA8" i="6"/>
  <c r="AC8" i="6" s="1"/>
  <c r="AB8" i="6"/>
  <c r="AB7" i="6"/>
  <c r="AA7" i="6"/>
  <c r="AC7" i="6" s="1"/>
  <c r="AB39" i="6"/>
  <c r="AA39" i="6"/>
  <c r="AC39" i="6" s="1"/>
  <c r="AA24" i="6"/>
  <c r="AC24" i="6" s="1"/>
  <c r="AB24" i="6"/>
  <c r="AA20" i="6"/>
  <c r="AC20" i="6" s="1"/>
  <c r="AB20" i="6"/>
  <c r="AB31" i="6"/>
  <c r="AA31" i="6"/>
  <c r="AC31" i="6" s="1"/>
  <c r="AA12" i="6"/>
  <c r="AC12" i="6" s="1"/>
  <c r="AB12" i="6"/>
  <c r="AB15" i="6"/>
  <c r="AA15" i="6"/>
  <c r="AC15" i="6" s="1"/>
  <c r="AB27" i="6"/>
  <c r="AA27" i="6"/>
  <c r="AC27" i="6" s="1"/>
  <c r="Y2" i="6"/>
  <c r="Z2" i="6"/>
  <c r="AC86" i="6" l="1"/>
  <c r="AC98" i="6"/>
  <c r="AC102" i="6"/>
  <c r="AC72" i="6"/>
  <c r="AC74" i="6"/>
  <c r="AC94" i="6"/>
  <c r="AC70" i="6"/>
  <c r="AC90" i="6"/>
  <c r="AC106" i="6"/>
  <c r="AC35" i="6"/>
  <c r="AB2" i="6"/>
  <c r="AC2" i="6" s="1"/>
  <c r="AA2" i="6"/>
  <c r="T23" i="5" l="1"/>
  <c r="U23" i="5" s="1"/>
  <c r="S23" i="5"/>
  <c r="T22" i="5"/>
  <c r="V22" i="5" s="1"/>
  <c r="S22" i="5"/>
  <c r="T20" i="5"/>
  <c r="U20" i="5" s="1"/>
  <c r="S20" i="5"/>
  <c r="T17" i="5"/>
  <c r="U17" i="5" s="1"/>
  <c r="S17" i="5"/>
  <c r="T15" i="5"/>
  <c r="U15" i="5" s="1"/>
  <c r="S15" i="5"/>
  <c r="T12" i="5"/>
  <c r="U12" i="5" s="1"/>
  <c r="S12" i="5"/>
  <c r="V11" i="5"/>
  <c r="W11" i="5" s="1"/>
  <c r="T11" i="5"/>
  <c r="U11" i="5" s="1"/>
  <c r="S11" i="5"/>
  <c r="T10" i="5"/>
  <c r="U10" i="5" s="1"/>
  <c r="S10" i="5"/>
  <c r="T7" i="5"/>
  <c r="U7" i="5" s="1"/>
  <c r="S7" i="5"/>
  <c r="AO74" i="5"/>
  <c r="AO73" i="5"/>
  <c r="AO72" i="5"/>
  <c r="AO71" i="5"/>
  <c r="AO70" i="5"/>
  <c r="AO69" i="5"/>
  <c r="AO68" i="5"/>
  <c r="AO67" i="5"/>
  <c r="AO66" i="5"/>
  <c r="AO65" i="5"/>
  <c r="AO64" i="5"/>
  <c r="AO63" i="5"/>
  <c r="AO62" i="5"/>
  <c r="AO61" i="5"/>
  <c r="AO60" i="5"/>
  <c r="AO59" i="5"/>
  <c r="AO58" i="5"/>
  <c r="AO57" i="5"/>
  <c r="AO56" i="5"/>
  <c r="AO55" i="5"/>
  <c r="AO54" i="5"/>
  <c r="AO53" i="5"/>
  <c r="AO52" i="5"/>
  <c r="AO51" i="5"/>
  <c r="AO50" i="5"/>
  <c r="AO49" i="5"/>
  <c r="AO48" i="5"/>
  <c r="AO47" i="5"/>
  <c r="AO46" i="5"/>
  <c r="AO45" i="5"/>
  <c r="AO44" i="5"/>
  <c r="AO43" i="5"/>
  <c r="AO42" i="5"/>
  <c r="AO41" i="5"/>
  <c r="AO40" i="5"/>
  <c r="AO39" i="5"/>
  <c r="AO38" i="5"/>
  <c r="AO37" i="5"/>
  <c r="AO36" i="5"/>
  <c r="AO35" i="5"/>
  <c r="AO34" i="5"/>
  <c r="AO33" i="5"/>
  <c r="AO32" i="5"/>
  <c r="AO31" i="5"/>
  <c r="AO30" i="5"/>
  <c r="AO29" i="5"/>
  <c r="AO28" i="5"/>
  <c r="AO27" i="5"/>
  <c r="AO26" i="5"/>
  <c r="AO25" i="5"/>
  <c r="AO24" i="5"/>
  <c r="AO23" i="5"/>
  <c r="AO22" i="5"/>
  <c r="AO21" i="5"/>
  <c r="AO20" i="5"/>
  <c r="AO19" i="5"/>
  <c r="AO18" i="5"/>
  <c r="AO17" i="5"/>
  <c r="AO16" i="5"/>
  <c r="AO15" i="5"/>
  <c r="AO14" i="5"/>
  <c r="AO13" i="5"/>
  <c r="AO12" i="5"/>
  <c r="AO11" i="5"/>
  <c r="AO10" i="5"/>
  <c r="AO9" i="5"/>
  <c r="AO8" i="5"/>
  <c r="AO7" i="5"/>
  <c r="AO6" i="5"/>
  <c r="AO5" i="5"/>
  <c r="AO4" i="5"/>
  <c r="AO3" i="5"/>
  <c r="AO2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V7" i="5" l="1"/>
  <c r="X7" i="5" s="1"/>
  <c r="V15" i="5"/>
  <c r="X15" i="5" s="1"/>
  <c r="Z15" i="5" s="1"/>
  <c r="V23" i="5"/>
  <c r="W23" i="5" s="1"/>
  <c r="V17" i="5"/>
  <c r="W17" i="5" s="1"/>
  <c r="Y7" i="5"/>
  <c r="Z7" i="5"/>
  <c r="Y15" i="5"/>
  <c r="W22" i="5"/>
  <c r="X22" i="5"/>
  <c r="W7" i="5"/>
  <c r="W15" i="5"/>
  <c r="U22" i="5"/>
  <c r="V10" i="5"/>
  <c r="X11" i="5"/>
  <c r="V12" i="5"/>
  <c r="X17" i="5"/>
  <c r="V20" i="5"/>
  <c r="X23" i="5"/>
  <c r="H69" i="4"/>
  <c r="G69" i="4"/>
  <c r="F69" i="4"/>
  <c r="H68" i="4"/>
  <c r="G68" i="4"/>
  <c r="F68" i="4"/>
  <c r="H67" i="4"/>
  <c r="G67" i="4"/>
  <c r="F67" i="4"/>
  <c r="H66" i="4"/>
  <c r="G66" i="4"/>
  <c r="F66" i="4"/>
  <c r="H65" i="4"/>
  <c r="G65" i="4"/>
  <c r="F65" i="4"/>
  <c r="H64" i="4"/>
  <c r="G64" i="4"/>
  <c r="F64" i="4"/>
  <c r="H63" i="4"/>
  <c r="G63" i="4"/>
  <c r="F63" i="4"/>
  <c r="H62" i="4"/>
  <c r="G62" i="4"/>
  <c r="F62" i="4"/>
  <c r="H61" i="4"/>
  <c r="G61" i="4"/>
  <c r="F61" i="4"/>
  <c r="H60" i="4"/>
  <c r="G60" i="4"/>
  <c r="F60" i="4"/>
  <c r="H59" i="4"/>
  <c r="G59" i="4"/>
  <c r="F59" i="4"/>
  <c r="H58" i="4"/>
  <c r="G58" i="4"/>
  <c r="F58" i="4"/>
  <c r="H57" i="4"/>
  <c r="G57" i="4"/>
  <c r="F57" i="4"/>
  <c r="H56" i="4"/>
  <c r="G56" i="4"/>
  <c r="F56" i="4"/>
  <c r="H55" i="4"/>
  <c r="G55" i="4"/>
  <c r="F55" i="4"/>
  <c r="H54" i="4"/>
  <c r="G54" i="4"/>
  <c r="F54" i="4"/>
  <c r="H53" i="4"/>
  <c r="G53" i="4"/>
  <c r="F53" i="4"/>
  <c r="H52" i="4"/>
  <c r="G52" i="4"/>
  <c r="F52" i="4"/>
  <c r="H51" i="4"/>
  <c r="G51" i="4"/>
  <c r="F51" i="4"/>
  <c r="H50" i="4"/>
  <c r="G50" i="4"/>
  <c r="F50" i="4"/>
  <c r="H49" i="4"/>
  <c r="G49" i="4"/>
  <c r="F49" i="4"/>
  <c r="H48" i="4"/>
  <c r="G48" i="4"/>
  <c r="F48" i="4"/>
  <c r="H47" i="4"/>
  <c r="G47" i="4"/>
  <c r="F47" i="4"/>
  <c r="H46" i="4"/>
  <c r="G46" i="4"/>
  <c r="F46" i="4"/>
  <c r="H45" i="4"/>
  <c r="G45" i="4"/>
  <c r="F45" i="4"/>
  <c r="H44" i="4"/>
  <c r="G44" i="4"/>
  <c r="F44" i="4"/>
  <c r="H43" i="4"/>
  <c r="G43" i="4"/>
  <c r="F43" i="4"/>
  <c r="H42" i="4"/>
  <c r="G42" i="4"/>
  <c r="F42" i="4"/>
  <c r="H41" i="4"/>
  <c r="G41" i="4"/>
  <c r="F41" i="4"/>
  <c r="H40" i="4"/>
  <c r="G40" i="4"/>
  <c r="F40" i="4"/>
  <c r="H39" i="4"/>
  <c r="G39" i="4"/>
  <c r="F39" i="4"/>
  <c r="H38" i="4"/>
  <c r="G38" i="4"/>
  <c r="F38" i="4"/>
  <c r="H37" i="4"/>
  <c r="G37" i="4"/>
  <c r="F37" i="4"/>
  <c r="H36" i="4"/>
  <c r="G36" i="4"/>
  <c r="F36" i="4"/>
  <c r="H35" i="4"/>
  <c r="G35" i="4"/>
  <c r="F35" i="4"/>
  <c r="H34" i="4"/>
  <c r="G34" i="4"/>
  <c r="F34" i="4"/>
  <c r="H33" i="4"/>
  <c r="G33" i="4"/>
  <c r="F33" i="4"/>
  <c r="H32" i="4"/>
  <c r="G32" i="4"/>
  <c r="F32" i="4"/>
  <c r="H31" i="4"/>
  <c r="G31" i="4"/>
  <c r="F31" i="4"/>
  <c r="H30" i="4"/>
  <c r="G30" i="4"/>
  <c r="F30" i="4"/>
  <c r="H29" i="4"/>
  <c r="G29" i="4"/>
  <c r="F29" i="4"/>
  <c r="H28" i="4"/>
  <c r="G28" i="4"/>
  <c r="F28" i="4"/>
  <c r="H27" i="4"/>
  <c r="G27" i="4"/>
  <c r="F27" i="4"/>
  <c r="H26" i="4"/>
  <c r="G26" i="4"/>
  <c r="F26" i="4"/>
  <c r="H25" i="4"/>
  <c r="G25" i="4"/>
  <c r="F25" i="4"/>
  <c r="H24" i="4"/>
  <c r="G24" i="4"/>
  <c r="F24" i="4"/>
  <c r="H23" i="4"/>
  <c r="G23" i="4"/>
  <c r="F23" i="4"/>
  <c r="H22" i="4"/>
  <c r="G22" i="4"/>
  <c r="F22" i="4"/>
  <c r="H21" i="4"/>
  <c r="G21" i="4"/>
  <c r="F21" i="4"/>
  <c r="H20" i="4"/>
  <c r="G20" i="4"/>
  <c r="F20" i="4"/>
  <c r="H19" i="4"/>
  <c r="G19" i="4"/>
  <c r="F19" i="4"/>
  <c r="H18" i="4"/>
  <c r="G18" i="4"/>
  <c r="F18" i="4"/>
  <c r="H17" i="4"/>
  <c r="G17" i="4"/>
  <c r="F17" i="4"/>
  <c r="H16" i="4"/>
  <c r="G16" i="4"/>
  <c r="F16" i="4"/>
  <c r="H15" i="4"/>
  <c r="G15" i="4"/>
  <c r="F15" i="4"/>
  <c r="H14" i="4"/>
  <c r="G14" i="4"/>
  <c r="F14" i="4"/>
  <c r="H13" i="4"/>
  <c r="G13" i="4"/>
  <c r="F13" i="4"/>
  <c r="H12" i="4"/>
  <c r="G12" i="4"/>
  <c r="F12" i="4"/>
  <c r="H11" i="4"/>
  <c r="G11" i="4"/>
  <c r="F11" i="4"/>
  <c r="H10" i="4"/>
  <c r="G10" i="4"/>
  <c r="F10" i="4"/>
  <c r="H9" i="4"/>
  <c r="G9" i="4"/>
  <c r="F9" i="4"/>
  <c r="H8" i="4"/>
  <c r="G8" i="4"/>
  <c r="F8" i="4"/>
  <c r="H7" i="4"/>
  <c r="G7" i="4"/>
  <c r="F7" i="4"/>
  <c r="H6" i="4"/>
  <c r="G6" i="4"/>
  <c r="F6" i="4"/>
  <c r="H5" i="4"/>
  <c r="G5" i="4"/>
  <c r="F5" i="4"/>
  <c r="H4" i="4"/>
  <c r="G4" i="4"/>
  <c r="F4" i="4"/>
  <c r="H3" i="4"/>
  <c r="G3" i="4"/>
  <c r="F3" i="4"/>
  <c r="H2" i="4"/>
  <c r="F2" i="4"/>
  <c r="G2" i="4"/>
  <c r="I69" i="4"/>
  <c r="K69" i="4" s="1"/>
  <c r="I68" i="4"/>
  <c r="K68" i="4" s="1"/>
  <c r="I67" i="4"/>
  <c r="K67" i="4" s="1"/>
  <c r="I66" i="4"/>
  <c r="K66" i="4" s="1"/>
  <c r="I65" i="4"/>
  <c r="K65" i="4" s="1"/>
  <c r="I64" i="4"/>
  <c r="K64" i="4" s="1"/>
  <c r="I63" i="4"/>
  <c r="K63" i="4" s="1"/>
  <c r="I62" i="4"/>
  <c r="K62" i="4" s="1"/>
  <c r="I61" i="4"/>
  <c r="K61" i="4" s="1"/>
  <c r="I60" i="4"/>
  <c r="K60" i="4" s="1"/>
  <c r="I59" i="4"/>
  <c r="K59" i="4" s="1"/>
  <c r="I58" i="4"/>
  <c r="K58" i="4" s="1"/>
  <c r="I57" i="4"/>
  <c r="K57" i="4" s="1"/>
  <c r="I56" i="4"/>
  <c r="K56" i="4" s="1"/>
  <c r="I55" i="4"/>
  <c r="K55" i="4" s="1"/>
  <c r="I54" i="4"/>
  <c r="K54" i="4" s="1"/>
  <c r="I53" i="4"/>
  <c r="K53" i="4" s="1"/>
  <c r="I52" i="4"/>
  <c r="K52" i="4" s="1"/>
  <c r="I51" i="4"/>
  <c r="K51" i="4" s="1"/>
  <c r="I50" i="4"/>
  <c r="K50" i="4" s="1"/>
  <c r="I49" i="4"/>
  <c r="K49" i="4" s="1"/>
  <c r="I48" i="4"/>
  <c r="K48" i="4" s="1"/>
  <c r="I47" i="4"/>
  <c r="K47" i="4" s="1"/>
  <c r="I46" i="4"/>
  <c r="K46" i="4" s="1"/>
  <c r="I45" i="4"/>
  <c r="K45" i="4" s="1"/>
  <c r="I44" i="4"/>
  <c r="K44" i="4" s="1"/>
  <c r="I43" i="4"/>
  <c r="K43" i="4" s="1"/>
  <c r="I42" i="4"/>
  <c r="K42" i="4" s="1"/>
  <c r="I41" i="4"/>
  <c r="K41" i="4" s="1"/>
  <c r="I40" i="4"/>
  <c r="K40" i="4" s="1"/>
  <c r="I39" i="4"/>
  <c r="K39" i="4" s="1"/>
  <c r="I38" i="4"/>
  <c r="K38" i="4" s="1"/>
  <c r="I37" i="4"/>
  <c r="K37" i="4" s="1"/>
  <c r="I36" i="4"/>
  <c r="K36" i="4" s="1"/>
  <c r="I35" i="4"/>
  <c r="K35" i="4" s="1"/>
  <c r="I34" i="4"/>
  <c r="K34" i="4" s="1"/>
  <c r="I33" i="4"/>
  <c r="K33" i="4" s="1"/>
  <c r="I32" i="4"/>
  <c r="K32" i="4" s="1"/>
  <c r="I31" i="4"/>
  <c r="K31" i="4" s="1"/>
  <c r="I30" i="4"/>
  <c r="K30" i="4" s="1"/>
  <c r="I29" i="4"/>
  <c r="K29" i="4" s="1"/>
  <c r="I28" i="4"/>
  <c r="K28" i="4" s="1"/>
  <c r="I27" i="4"/>
  <c r="K27" i="4" s="1"/>
  <c r="I26" i="4"/>
  <c r="K26" i="4" s="1"/>
  <c r="I25" i="4"/>
  <c r="K25" i="4" s="1"/>
  <c r="I24" i="4"/>
  <c r="K24" i="4" s="1"/>
  <c r="I23" i="4"/>
  <c r="K23" i="4" s="1"/>
  <c r="I22" i="4"/>
  <c r="K22" i="4" s="1"/>
  <c r="I21" i="4"/>
  <c r="K21" i="4" s="1"/>
  <c r="I20" i="4"/>
  <c r="K20" i="4" s="1"/>
  <c r="I19" i="4"/>
  <c r="K19" i="4" s="1"/>
  <c r="I18" i="4"/>
  <c r="K18" i="4" s="1"/>
  <c r="I17" i="4"/>
  <c r="K17" i="4" s="1"/>
  <c r="I16" i="4"/>
  <c r="K16" i="4" s="1"/>
  <c r="I15" i="4"/>
  <c r="K15" i="4" s="1"/>
  <c r="I14" i="4"/>
  <c r="K14" i="4" s="1"/>
  <c r="I13" i="4"/>
  <c r="K13" i="4" s="1"/>
  <c r="I12" i="4"/>
  <c r="K12" i="4" s="1"/>
  <c r="I11" i="4"/>
  <c r="K11" i="4" s="1"/>
  <c r="I10" i="4"/>
  <c r="K10" i="4" s="1"/>
  <c r="I9" i="4"/>
  <c r="K9" i="4" s="1"/>
  <c r="I8" i="4"/>
  <c r="K8" i="4" s="1"/>
  <c r="I7" i="4"/>
  <c r="K7" i="4" s="1"/>
  <c r="I6" i="4"/>
  <c r="K6" i="4" s="1"/>
  <c r="I5" i="4"/>
  <c r="K5" i="4" s="1"/>
  <c r="I4" i="4"/>
  <c r="K4" i="4" s="1"/>
  <c r="I3" i="4"/>
  <c r="K3" i="4" s="1"/>
  <c r="I2" i="4"/>
  <c r="K2" i="4" s="1"/>
  <c r="U47" i="4"/>
  <c r="W47" i="4" s="1"/>
  <c r="Y47" i="4" s="1"/>
  <c r="T47" i="4"/>
  <c r="U33" i="4"/>
  <c r="T33" i="4"/>
  <c r="AP69" i="4"/>
  <c r="AP68" i="4"/>
  <c r="AP67" i="4"/>
  <c r="AP66" i="4"/>
  <c r="AP65" i="4"/>
  <c r="AP64" i="4"/>
  <c r="AP63" i="4"/>
  <c r="AP62" i="4"/>
  <c r="AP61" i="4"/>
  <c r="AP60" i="4"/>
  <c r="AP59" i="4"/>
  <c r="AP58" i="4"/>
  <c r="AP57" i="4"/>
  <c r="AP56" i="4"/>
  <c r="AP55" i="4"/>
  <c r="AP54" i="4"/>
  <c r="AP53" i="4"/>
  <c r="AP52" i="4"/>
  <c r="AP51" i="4"/>
  <c r="AP50" i="4"/>
  <c r="AP49" i="4"/>
  <c r="AP48" i="4"/>
  <c r="AP47" i="4"/>
  <c r="AP46" i="4"/>
  <c r="AP45" i="4"/>
  <c r="AP44" i="4"/>
  <c r="AP43" i="4"/>
  <c r="AP42" i="4"/>
  <c r="AP41" i="4"/>
  <c r="AP40" i="4"/>
  <c r="AP39" i="4"/>
  <c r="AP38" i="4"/>
  <c r="AP37" i="4"/>
  <c r="AP36" i="4"/>
  <c r="AP35" i="4"/>
  <c r="AP34" i="4"/>
  <c r="AP33" i="4"/>
  <c r="AP32" i="4"/>
  <c r="AP31" i="4"/>
  <c r="AP30" i="4"/>
  <c r="AP29" i="4"/>
  <c r="AP28" i="4"/>
  <c r="AP27" i="4"/>
  <c r="AP26" i="4"/>
  <c r="AP25" i="4"/>
  <c r="AP24" i="4"/>
  <c r="AP23" i="4"/>
  <c r="AP22" i="4"/>
  <c r="AP21" i="4"/>
  <c r="AP20" i="4"/>
  <c r="AP19" i="4"/>
  <c r="AP18" i="4"/>
  <c r="AP17" i="4"/>
  <c r="AP16" i="4"/>
  <c r="AP15" i="4"/>
  <c r="AP14" i="4"/>
  <c r="AP13" i="4"/>
  <c r="AP12" i="4"/>
  <c r="AP11" i="4"/>
  <c r="AP10" i="4"/>
  <c r="AP9" i="4"/>
  <c r="AP8" i="4"/>
  <c r="AP7" i="4"/>
  <c r="AP6" i="4"/>
  <c r="AP5" i="4"/>
  <c r="AP4" i="4"/>
  <c r="AP3" i="4"/>
  <c r="AP2" i="4"/>
  <c r="W20" i="5" l="1"/>
  <c r="X20" i="5"/>
  <c r="Y11" i="5"/>
  <c r="Z11" i="5"/>
  <c r="AA7" i="5"/>
  <c r="AC7" i="5" s="1"/>
  <c r="AB7" i="5"/>
  <c r="W10" i="5"/>
  <c r="X10" i="5"/>
  <c r="Y17" i="5"/>
  <c r="Z17" i="5"/>
  <c r="Y22" i="5"/>
  <c r="Z22" i="5"/>
  <c r="AA15" i="5"/>
  <c r="AC15" i="5" s="1"/>
  <c r="AB15" i="5"/>
  <c r="Y23" i="5"/>
  <c r="Z23" i="5"/>
  <c r="W12" i="5"/>
  <c r="X12" i="5"/>
  <c r="V47" i="4"/>
  <c r="W33" i="4"/>
  <c r="Y33" i="4" s="1"/>
  <c r="AA33" i="4" s="1"/>
  <c r="V33" i="4"/>
  <c r="X47" i="4"/>
  <c r="AA47" i="4"/>
  <c r="Z47" i="4"/>
  <c r="I19" i="13"/>
  <c r="I18" i="13"/>
  <c r="I7" i="13"/>
  <c r="I11" i="13"/>
  <c r="I20" i="13"/>
  <c r="I6" i="13"/>
  <c r="I10" i="13"/>
  <c r="I14" i="13"/>
  <c r="I15" i="13"/>
  <c r="I8" i="13"/>
  <c r="I12" i="13"/>
  <c r="I9" i="13"/>
  <c r="I13" i="13"/>
  <c r="I16" i="13"/>
  <c r="I17" i="13"/>
  <c r="I5" i="13"/>
  <c r="I4" i="13"/>
  <c r="I3" i="13"/>
  <c r="I2" i="13"/>
  <c r="AB23" i="5" l="1"/>
  <c r="AA23" i="5"/>
  <c r="AC23" i="5" s="1"/>
  <c r="Y10" i="5"/>
  <c r="Z10" i="5"/>
  <c r="Z20" i="5"/>
  <c r="Y20" i="5"/>
  <c r="Z12" i="5"/>
  <c r="Y12" i="5"/>
  <c r="AA22" i="5"/>
  <c r="AB22" i="5"/>
  <c r="AB17" i="5"/>
  <c r="AA17" i="5"/>
  <c r="AB11" i="5"/>
  <c r="AA11" i="5"/>
  <c r="AC11" i="5" s="1"/>
  <c r="Z33" i="4"/>
  <c r="X33" i="4"/>
  <c r="AC47" i="4"/>
  <c r="AB47" i="4"/>
  <c r="AC33" i="4"/>
  <c r="AB33" i="4"/>
  <c r="AD33" i="4" s="1"/>
  <c r="I27" i="14"/>
  <c r="K27" i="14" s="1"/>
  <c r="I26" i="14"/>
  <c r="K26" i="14" s="1"/>
  <c r="I25" i="14"/>
  <c r="K25" i="14" s="1"/>
  <c r="I24" i="14"/>
  <c r="K24" i="14" s="1"/>
  <c r="I23" i="14"/>
  <c r="K23" i="14" s="1"/>
  <c r="I22" i="14"/>
  <c r="K22" i="14" s="1"/>
  <c r="I21" i="14"/>
  <c r="K21" i="14" s="1"/>
  <c r="I20" i="14"/>
  <c r="K20" i="14" s="1"/>
  <c r="I16" i="14"/>
  <c r="K16" i="14" s="1"/>
  <c r="I30" i="14"/>
  <c r="K30" i="14" s="1"/>
  <c r="I15" i="14"/>
  <c r="K15" i="14" s="1"/>
  <c r="I14" i="14"/>
  <c r="K14" i="14" s="1"/>
  <c r="I13" i="14"/>
  <c r="K13" i="14" s="1"/>
  <c r="I12" i="14"/>
  <c r="K12" i="14" s="1"/>
  <c r="I11" i="14"/>
  <c r="K11" i="14" s="1"/>
  <c r="I10" i="14"/>
  <c r="K10" i="14" s="1"/>
  <c r="I19" i="14"/>
  <c r="K19" i="14" s="1"/>
  <c r="I9" i="14"/>
  <c r="K9" i="14" s="1"/>
  <c r="I8" i="14"/>
  <c r="K8" i="14" s="1"/>
  <c r="I7" i="14"/>
  <c r="K7" i="14" s="1"/>
  <c r="I6" i="14"/>
  <c r="K6" i="14" s="1"/>
  <c r="I5" i="14"/>
  <c r="K5" i="14" s="1"/>
  <c r="I4" i="14"/>
  <c r="K4" i="14" s="1"/>
  <c r="I29" i="14"/>
  <c r="K29" i="14" s="1"/>
  <c r="I28" i="14"/>
  <c r="K28" i="14" s="1"/>
  <c r="I32" i="14"/>
  <c r="K32" i="14" s="1"/>
  <c r="I31" i="14"/>
  <c r="K31" i="14" s="1"/>
  <c r="I18" i="14"/>
  <c r="K18" i="14" s="1"/>
  <c r="I17" i="14"/>
  <c r="K17" i="14" s="1"/>
  <c r="I3" i="14"/>
  <c r="K3" i="14" s="1"/>
  <c r="I2" i="14"/>
  <c r="K2" i="14" s="1"/>
  <c r="AC17" i="5" l="1"/>
  <c r="AC22" i="5"/>
  <c r="AA12" i="5"/>
  <c r="AC12" i="5" s="1"/>
  <c r="AB12" i="5"/>
  <c r="AA20" i="5"/>
  <c r="AB20" i="5"/>
  <c r="AC20" i="5" s="1"/>
  <c r="AA10" i="5"/>
  <c r="AC10" i="5" s="1"/>
  <c r="AB10" i="5"/>
  <c r="N30" i="11"/>
  <c r="I5" i="11" l="1"/>
  <c r="I4" i="11"/>
  <c r="I9" i="11"/>
  <c r="I16" i="11"/>
  <c r="I18" i="11"/>
  <c r="I10" i="11"/>
  <c r="I15" i="11"/>
  <c r="I8" i="11"/>
  <c r="I13" i="11"/>
  <c r="I14" i="11"/>
  <c r="I6" i="11"/>
  <c r="I2" i="11"/>
  <c r="I19" i="11"/>
  <c r="I11" i="11"/>
  <c r="I17" i="11"/>
  <c r="I12" i="11"/>
  <c r="I7" i="11"/>
  <c r="I3" i="11"/>
  <c r="I21" i="10"/>
  <c r="I20" i="10"/>
  <c r="I18" i="10"/>
  <c r="I19" i="10"/>
  <c r="I37" i="10"/>
  <c r="I40" i="10"/>
  <c r="I39" i="10"/>
  <c r="I31" i="10"/>
  <c r="I32" i="10"/>
  <c r="I28" i="10"/>
  <c r="I29" i="10"/>
  <c r="I26" i="10"/>
  <c r="I27" i="10"/>
  <c r="I25" i="10"/>
  <c r="I33" i="10"/>
  <c r="I38" i="10"/>
  <c r="I35" i="10"/>
  <c r="I36" i="10"/>
  <c r="I23" i="10"/>
  <c r="I34" i="10"/>
  <c r="I22" i="10"/>
  <c r="I24" i="10"/>
  <c r="I30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24" i="9"/>
  <c r="K24" i="9" s="1"/>
  <c r="I23" i="9"/>
  <c r="K23" i="9" s="1"/>
  <c r="I22" i="9"/>
  <c r="K22" i="9" s="1"/>
  <c r="I21" i="9"/>
  <c r="K21" i="9" s="1"/>
  <c r="I20" i="9"/>
  <c r="K20" i="9" s="1"/>
  <c r="I19" i="9"/>
  <c r="K19" i="9" s="1"/>
  <c r="I18" i="9"/>
  <c r="K18" i="9" s="1"/>
  <c r="I17" i="9"/>
  <c r="K17" i="9" s="1"/>
  <c r="I16" i="9"/>
  <c r="K16" i="9" s="1"/>
  <c r="I15" i="9"/>
  <c r="K15" i="9" s="1"/>
  <c r="I14" i="9"/>
  <c r="K14" i="9" s="1"/>
  <c r="I13" i="9"/>
  <c r="K13" i="9" s="1"/>
  <c r="I12" i="9"/>
  <c r="K12" i="9" s="1"/>
  <c r="I11" i="9"/>
  <c r="K11" i="9" s="1"/>
  <c r="I10" i="9"/>
  <c r="K10" i="9" s="1"/>
  <c r="I9" i="9"/>
  <c r="K9" i="9" s="1"/>
  <c r="I8" i="9"/>
  <c r="K8" i="9" s="1"/>
  <c r="I7" i="9"/>
  <c r="K7" i="9" s="1"/>
  <c r="I6" i="9"/>
  <c r="K6" i="9" s="1"/>
  <c r="I5" i="9"/>
  <c r="K5" i="9" s="1"/>
  <c r="I4" i="9"/>
  <c r="K4" i="9" s="1"/>
  <c r="I3" i="9"/>
  <c r="K3" i="9" s="1"/>
  <c r="I2" i="9"/>
  <c r="K2" i="9" s="1"/>
  <c r="I12" i="8" l="1"/>
  <c r="K12" i="8" s="1"/>
  <c r="I11" i="8"/>
  <c r="K11" i="8" s="1"/>
  <c r="I10" i="8"/>
  <c r="K10" i="8" s="1"/>
  <c r="I9" i="8"/>
  <c r="K9" i="8" s="1"/>
  <c r="I8" i="8"/>
  <c r="K8" i="8" s="1"/>
  <c r="I7" i="8"/>
  <c r="K7" i="8" s="1"/>
  <c r="I6" i="8"/>
  <c r="K6" i="8" s="1"/>
  <c r="I5" i="8"/>
  <c r="K5" i="8" s="1"/>
  <c r="I4" i="8"/>
  <c r="K4" i="8" s="1"/>
  <c r="I3" i="8"/>
  <c r="K3" i="8" s="1"/>
  <c r="I2" i="8"/>
  <c r="K2" i="8" s="1"/>
  <c r="I25" i="7" l="1"/>
  <c r="K25" i="7" s="1"/>
  <c r="I24" i="7"/>
  <c r="K24" i="7" s="1"/>
  <c r="I23" i="7"/>
  <c r="K23" i="7" s="1"/>
  <c r="I22" i="7"/>
  <c r="K22" i="7" s="1"/>
  <c r="I21" i="7"/>
  <c r="K21" i="7" s="1"/>
  <c r="I20" i="7"/>
  <c r="K20" i="7" s="1"/>
  <c r="I19" i="7"/>
  <c r="K19" i="7" s="1"/>
  <c r="I18" i="7"/>
  <c r="K18" i="7" s="1"/>
  <c r="I17" i="7"/>
  <c r="K17" i="7" s="1"/>
  <c r="I16" i="7"/>
  <c r="K16" i="7" s="1"/>
  <c r="I15" i="7"/>
  <c r="K15" i="7" s="1"/>
  <c r="I14" i="7"/>
  <c r="K14" i="7" s="1"/>
  <c r="I13" i="7"/>
  <c r="K13" i="7" s="1"/>
  <c r="I12" i="7"/>
  <c r="K12" i="7" s="1"/>
  <c r="I11" i="7"/>
  <c r="K11" i="7" s="1"/>
  <c r="I10" i="7"/>
  <c r="K10" i="7" s="1"/>
  <c r="I9" i="7"/>
  <c r="K9" i="7" s="1"/>
  <c r="I8" i="7"/>
  <c r="K8" i="7" s="1"/>
  <c r="I7" i="7"/>
  <c r="K7" i="7" s="1"/>
  <c r="I6" i="7"/>
  <c r="K6" i="7" s="1"/>
  <c r="I5" i="7"/>
  <c r="K5" i="7" s="1"/>
  <c r="I4" i="7"/>
  <c r="K4" i="7" s="1"/>
  <c r="I3" i="7"/>
  <c r="K3" i="7" s="1"/>
  <c r="I2" i="7"/>
  <c r="K2" i="7" s="1"/>
  <c r="G44" i="3" l="1"/>
  <c r="AK24" i="9"/>
  <c r="E24" i="9"/>
  <c r="E25" i="7"/>
  <c r="E24" i="7"/>
  <c r="AK25" i="7"/>
  <c r="AK24" i="7"/>
  <c r="I36" i="12" l="1"/>
  <c r="K36" i="12" s="1"/>
  <c r="I35" i="12"/>
  <c r="K35" i="12" s="1"/>
  <c r="I34" i="12"/>
  <c r="K34" i="12" s="1"/>
  <c r="I33" i="12"/>
  <c r="K33" i="12" s="1"/>
  <c r="I32" i="12"/>
  <c r="K32" i="12" s="1"/>
  <c r="I31" i="12"/>
  <c r="K31" i="12" s="1"/>
  <c r="I30" i="12"/>
  <c r="K30" i="12" s="1"/>
  <c r="I29" i="12"/>
  <c r="K29" i="12" s="1"/>
  <c r="I28" i="12"/>
  <c r="K28" i="12" s="1"/>
  <c r="I27" i="12"/>
  <c r="K27" i="12" s="1"/>
  <c r="I26" i="12"/>
  <c r="K26" i="12" s="1"/>
  <c r="I25" i="12"/>
  <c r="K25" i="12" s="1"/>
  <c r="I24" i="12"/>
  <c r="K24" i="12" s="1"/>
  <c r="I23" i="12"/>
  <c r="K23" i="12" s="1"/>
  <c r="I22" i="12"/>
  <c r="K22" i="12" s="1"/>
  <c r="I21" i="12"/>
  <c r="K21" i="12" s="1"/>
  <c r="I20" i="12"/>
  <c r="K20" i="12" s="1"/>
  <c r="I19" i="12"/>
  <c r="K19" i="12" s="1"/>
  <c r="I18" i="12"/>
  <c r="K18" i="12" s="1"/>
  <c r="I17" i="12"/>
  <c r="K17" i="12" s="1"/>
  <c r="I16" i="12"/>
  <c r="K16" i="12" s="1"/>
  <c r="I15" i="12"/>
  <c r="K15" i="12" s="1"/>
  <c r="I14" i="12"/>
  <c r="K14" i="12" s="1"/>
  <c r="I13" i="12"/>
  <c r="K13" i="12" s="1"/>
  <c r="I12" i="12"/>
  <c r="K12" i="12" s="1"/>
  <c r="I11" i="12"/>
  <c r="K11" i="12" s="1"/>
  <c r="I10" i="12"/>
  <c r="K10" i="12" s="1"/>
  <c r="I9" i="12"/>
  <c r="K9" i="12" s="1"/>
  <c r="I8" i="12"/>
  <c r="K8" i="12" s="1"/>
  <c r="I7" i="12"/>
  <c r="K7" i="12" s="1"/>
  <c r="I6" i="12"/>
  <c r="K6" i="12" s="1"/>
  <c r="I5" i="12"/>
  <c r="K5" i="12" s="1"/>
  <c r="I4" i="12"/>
  <c r="K4" i="12" s="1"/>
  <c r="I3" i="12"/>
  <c r="K3" i="12" s="1"/>
  <c r="I2" i="12"/>
  <c r="K2" i="12" s="1"/>
  <c r="I107" i="6" l="1"/>
  <c r="K107" i="6" s="1"/>
  <c r="I106" i="6"/>
  <c r="K106" i="6" s="1"/>
  <c r="I105" i="6"/>
  <c r="K105" i="6" s="1"/>
  <c r="I104" i="6"/>
  <c r="K104" i="6" s="1"/>
  <c r="I103" i="6"/>
  <c r="K103" i="6" s="1"/>
  <c r="I102" i="6"/>
  <c r="K102" i="6" s="1"/>
  <c r="I101" i="6"/>
  <c r="K101" i="6" s="1"/>
  <c r="I100" i="6"/>
  <c r="K100" i="6" s="1"/>
  <c r="I99" i="6"/>
  <c r="K99" i="6" s="1"/>
  <c r="I98" i="6"/>
  <c r="K98" i="6" s="1"/>
  <c r="I97" i="6"/>
  <c r="K97" i="6" s="1"/>
  <c r="I96" i="6"/>
  <c r="K96" i="6" s="1"/>
  <c r="I95" i="6"/>
  <c r="K95" i="6" s="1"/>
  <c r="I94" i="6"/>
  <c r="K94" i="6" s="1"/>
  <c r="I93" i="6"/>
  <c r="K93" i="6" s="1"/>
  <c r="I92" i="6"/>
  <c r="K92" i="6" s="1"/>
  <c r="I91" i="6"/>
  <c r="K91" i="6" s="1"/>
  <c r="I90" i="6"/>
  <c r="K90" i="6" s="1"/>
  <c r="I89" i="6"/>
  <c r="K89" i="6" s="1"/>
  <c r="I88" i="6"/>
  <c r="K88" i="6" s="1"/>
  <c r="I87" i="6"/>
  <c r="K87" i="6" s="1"/>
  <c r="I86" i="6"/>
  <c r="K86" i="6" s="1"/>
  <c r="I85" i="6"/>
  <c r="K85" i="6" s="1"/>
  <c r="I84" i="6"/>
  <c r="K84" i="6" s="1"/>
  <c r="I83" i="6"/>
  <c r="K83" i="6" s="1"/>
  <c r="I82" i="6"/>
  <c r="K82" i="6" s="1"/>
  <c r="I81" i="6"/>
  <c r="K81" i="6" s="1"/>
  <c r="I80" i="6"/>
  <c r="K80" i="6" s="1"/>
  <c r="I79" i="6"/>
  <c r="K79" i="6" s="1"/>
  <c r="I78" i="6"/>
  <c r="K78" i="6" s="1"/>
  <c r="I77" i="6"/>
  <c r="K77" i="6" s="1"/>
  <c r="I76" i="6"/>
  <c r="K76" i="6" s="1"/>
  <c r="I75" i="6"/>
  <c r="K75" i="6" s="1"/>
  <c r="I74" i="6"/>
  <c r="K74" i="6" s="1"/>
  <c r="I73" i="6"/>
  <c r="K73" i="6" s="1"/>
  <c r="I72" i="6"/>
  <c r="K72" i="6" s="1"/>
  <c r="I71" i="6"/>
  <c r="K71" i="6" s="1"/>
  <c r="I70" i="6"/>
  <c r="K70" i="6" s="1"/>
  <c r="I69" i="6"/>
  <c r="K69" i="6" s="1"/>
  <c r="I68" i="6"/>
  <c r="K68" i="6" s="1"/>
  <c r="I67" i="6"/>
  <c r="K67" i="6" s="1"/>
  <c r="I66" i="6"/>
  <c r="K66" i="6" s="1"/>
  <c r="I65" i="6"/>
  <c r="K65" i="6" s="1"/>
  <c r="I64" i="6"/>
  <c r="K64" i="6" s="1"/>
  <c r="I63" i="6"/>
  <c r="K63" i="6" s="1"/>
  <c r="I62" i="6"/>
  <c r="K62" i="6" s="1"/>
  <c r="I61" i="6"/>
  <c r="K61" i="6" s="1"/>
  <c r="I60" i="6"/>
  <c r="K60" i="6" s="1"/>
  <c r="I59" i="6"/>
  <c r="K59" i="6" s="1"/>
  <c r="I58" i="6"/>
  <c r="K58" i="6" s="1"/>
  <c r="I57" i="6"/>
  <c r="K57" i="6" s="1"/>
  <c r="I56" i="6"/>
  <c r="K56" i="6" s="1"/>
  <c r="I55" i="6"/>
  <c r="K55" i="6" s="1"/>
  <c r="I54" i="6"/>
  <c r="K54" i="6" s="1"/>
  <c r="I53" i="6"/>
  <c r="K53" i="6" s="1"/>
  <c r="I52" i="6"/>
  <c r="K52" i="6" s="1"/>
  <c r="I51" i="6"/>
  <c r="K51" i="6" s="1"/>
  <c r="I50" i="6"/>
  <c r="K50" i="6" s="1"/>
  <c r="I49" i="6"/>
  <c r="K49" i="6" s="1"/>
  <c r="I48" i="6"/>
  <c r="K48" i="6" s="1"/>
  <c r="I47" i="6"/>
  <c r="K47" i="6" s="1"/>
  <c r="I46" i="6"/>
  <c r="K46" i="6" s="1"/>
  <c r="I45" i="6"/>
  <c r="K45" i="6" s="1"/>
  <c r="I44" i="6"/>
  <c r="K44" i="6" s="1"/>
  <c r="I43" i="6"/>
  <c r="K43" i="6" s="1"/>
  <c r="I42" i="6"/>
  <c r="K42" i="6" s="1"/>
  <c r="I41" i="6"/>
  <c r="K41" i="6" s="1"/>
  <c r="I40" i="6"/>
  <c r="K40" i="6" s="1"/>
  <c r="I39" i="6"/>
  <c r="K39" i="6" s="1"/>
  <c r="I38" i="6"/>
  <c r="K38" i="6" s="1"/>
  <c r="I37" i="6"/>
  <c r="K37" i="6" s="1"/>
  <c r="I36" i="6"/>
  <c r="K36" i="6" s="1"/>
  <c r="I35" i="6"/>
  <c r="K35" i="6" s="1"/>
  <c r="I34" i="6"/>
  <c r="K34" i="6" s="1"/>
  <c r="I33" i="6"/>
  <c r="K33" i="6" s="1"/>
  <c r="I32" i="6"/>
  <c r="K32" i="6" s="1"/>
  <c r="I31" i="6"/>
  <c r="K31" i="6" s="1"/>
  <c r="I30" i="6"/>
  <c r="K30" i="6" s="1"/>
  <c r="I29" i="6"/>
  <c r="K29" i="6" s="1"/>
  <c r="I28" i="6"/>
  <c r="K28" i="6" s="1"/>
  <c r="I27" i="6"/>
  <c r="K27" i="6" s="1"/>
  <c r="I26" i="6"/>
  <c r="K26" i="6" s="1"/>
  <c r="I25" i="6"/>
  <c r="K25" i="6" s="1"/>
  <c r="I24" i="6"/>
  <c r="K24" i="6" s="1"/>
  <c r="I23" i="6"/>
  <c r="K23" i="6" s="1"/>
  <c r="I22" i="6"/>
  <c r="K22" i="6" s="1"/>
  <c r="I21" i="6"/>
  <c r="K21" i="6" s="1"/>
  <c r="I20" i="6"/>
  <c r="K20" i="6" s="1"/>
  <c r="I19" i="6"/>
  <c r="K19" i="6" s="1"/>
  <c r="I18" i="6"/>
  <c r="K18" i="6" s="1"/>
  <c r="I17" i="6"/>
  <c r="K17" i="6" s="1"/>
  <c r="I16" i="6"/>
  <c r="K16" i="6" s="1"/>
  <c r="I15" i="6"/>
  <c r="K15" i="6" s="1"/>
  <c r="I14" i="6"/>
  <c r="K14" i="6" s="1"/>
  <c r="I13" i="6"/>
  <c r="K13" i="6" s="1"/>
  <c r="I12" i="6"/>
  <c r="K12" i="6" s="1"/>
  <c r="I11" i="6"/>
  <c r="K11" i="6" s="1"/>
  <c r="I10" i="6"/>
  <c r="K10" i="6" s="1"/>
  <c r="I9" i="6"/>
  <c r="K9" i="6" s="1"/>
  <c r="I8" i="6"/>
  <c r="K8" i="6" s="1"/>
  <c r="I7" i="6"/>
  <c r="K7" i="6" s="1"/>
  <c r="I6" i="6"/>
  <c r="K6" i="6" s="1"/>
  <c r="I5" i="6"/>
  <c r="K5" i="6" s="1"/>
  <c r="I4" i="6"/>
  <c r="K4" i="6" s="1"/>
  <c r="I3" i="6"/>
  <c r="K3" i="6" s="1"/>
  <c r="I2" i="6"/>
  <c r="K2" i="6" s="1"/>
  <c r="I29" i="15"/>
  <c r="K29" i="15" s="1"/>
  <c r="I28" i="15"/>
  <c r="K28" i="15" s="1"/>
  <c r="I27" i="15"/>
  <c r="K27" i="15" s="1"/>
  <c r="I26" i="15"/>
  <c r="K26" i="15" s="1"/>
  <c r="I25" i="15"/>
  <c r="K25" i="15" s="1"/>
  <c r="I24" i="15"/>
  <c r="K24" i="15" s="1"/>
  <c r="I23" i="15"/>
  <c r="K23" i="15" s="1"/>
  <c r="I22" i="15"/>
  <c r="K22" i="15" s="1"/>
  <c r="I21" i="15"/>
  <c r="K21" i="15" s="1"/>
  <c r="I20" i="15"/>
  <c r="K20" i="15" s="1"/>
  <c r="I19" i="15"/>
  <c r="K19" i="15" s="1"/>
  <c r="I18" i="15"/>
  <c r="K18" i="15" s="1"/>
  <c r="I17" i="15"/>
  <c r="K17" i="15" s="1"/>
  <c r="I16" i="15"/>
  <c r="K16" i="15" s="1"/>
  <c r="I15" i="15"/>
  <c r="K15" i="15" s="1"/>
  <c r="I14" i="15"/>
  <c r="K14" i="15" s="1"/>
  <c r="I13" i="15"/>
  <c r="K13" i="15" s="1"/>
  <c r="I12" i="15"/>
  <c r="K12" i="15" s="1"/>
  <c r="I11" i="15"/>
  <c r="K11" i="15" s="1"/>
  <c r="I10" i="15"/>
  <c r="K10" i="15" s="1"/>
  <c r="I9" i="15"/>
  <c r="K9" i="15" s="1"/>
  <c r="I8" i="15"/>
  <c r="K8" i="15" s="1"/>
  <c r="I7" i="15"/>
  <c r="K7" i="15" s="1"/>
  <c r="I6" i="15"/>
  <c r="K6" i="15" s="1"/>
  <c r="I5" i="15"/>
  <c r="K5" i="15" s="1"/>
  <c r="I4" i="15"/>
  <c r="K4" i="15" s="1"/>
  <c r="I3" i="15"/>
  <c r="K3" i="15" s="1"/>
  <c r="I2" i="15"/>
  <c r="K2" i="15" s="1"/>
  <c r="I45" i="5"/>
  <c r="K45" i="5" s="1"/>
  <c r="I40" i="5"/>
  <c r="K40" i="5" s="1"/>
  <c r="I42" i="5"/>
  <c r="K42" i="5" s="1"/>
  <c r="I21" i="5"/>
  <c r="K21" i="5" s="1"/>
  <c r="I19" i="5"/>
  <c r="K19" i="5" s="1"/>
  <c r="I18" i="5"/>
  <c r="K18" i="5" s="1"/>
  <c r="I16" i="5"/>
  <c r="K16" i="5" s="1"/>
  <c r="I14" i="5"/>
  <c r="K14" i="5" s="1"/>
  <c r="I13" i="5"/>
  <c r="K13" i="5" s="1"/>
  <c r="I11" i="5"/>
  <c r="K11" i="5" s="1"/>
  <c r="I8" i="5"/>
  <c r="K8" i="5" s="1"/>
  <c r="I67" i="5"/>
  <c r="K67" i="5" s="1"/>
  <c r="I65" i="5"/>
  <c r="K65" i="5" s="1"/>
  <c r="I9" i="5"/>
  <c r="K9" i="5" s="1"/>
  <c r="I6" i="5"/>
  <c r="K6" i="5" s="1"/>
  <c r="I71" i="5"/>
  <c r="K71" i="5" s="1"/>
  <c r="I63" i="5"/>
  <c r="K63" i="5" s="1"/>
  <c r="I70" i="5"/>
  <c r="K70" i="5" s="1"/>
  <c r="I69" i="5"/>
  <c r="K69" i="5" s="1"/>
  <c r="I68" i="5"/>
  <c r="K68" i="5" s="1"/>
  <c r="I66" i="5"/>
  <c r="K66" i="5" s="1"/>
  <c r="I74" i="5"/>
  <c r="K74" i="5" s="1"/>
  <c r="I72" i="5"/>
  <c r="K72" i="5" s="1"/>
  <c r="I73" i="5"/>
  <c r="K73" i="5" s="1"/>
  <c r="I64" i="5"/>
  <c r="K64" i="5" s="1"/>
  <c r="I44" i="5"/>
  <c r="K44" i="5" s="1"/>
  <c r="I46" i="5"/>
  <c r="K46" i="5" s="1"/>
  <c r="I43" i="5"/>
  <c r="K43" i="5" s="1"/>
  <c r="I39" i="5"/>
  <c r="K39" i="5" s="1"/>
  <c r="I41" i="5"/>
  <c r="K41" i="5" s="1"/>
  <c r="I47" i="5"/>
  <c r="K47" i="5" s="1"/>
  <c r="I38" i="5"/>
  <c r="K38" i="5" s="1"/>
  <c r="I37" i="5"/>
  <c r="K37" i="5" s="1"/>
  <c r="I36" i="5"/>
  <c r="K36" i="5" s="1"/>
  <c r="I34" i="5"/>
  <c r="K34" i="5" s="1"/>
  <c r="I33" i="5"/>
  <c r="K33" i="5" s="1"/>
  <c r="I32" i="5"/>
  <c r="K32" i="5" s="1"/>
  <c r="I31" i="5"/>
  <c r="K31" i="5" s="1"/>
  <c r="I30" i="5"/>
  <c r="K30" i="5" s="1"/>
  <c r="I29" i="5"/>
  <c r="K29" i="5" s="1"/>
  <c r="I28" i="5"/>
  <c r="K28" i="5" s="1"/>
  <c r="I27" i="5"/>
  <c r="K27" i="5" s="1"/>
  <c r="I26" i="5"/>
  <c r="K26" i="5" s="1"/>
  <c r="I25" i="5"/>
  <c r="K25" i="5" s="1"/>
  <c r="I5" i="5"/>
  <c r="K5" i="5" s="1"/>
  <c r="I4" i="5"/>
  <c r="K4" i="5" s="1"/>
  <c r="I3" i="5"/>
  <c r="K3" i="5" s="1"/>
  <c r="I2" i="5"/>
  <c r="K2" i="5" s="1"/>
  <c r="I49" i="5"/>
  <c r="K49" i="5" s="1"/>
  <c r="I54" i="5"/>
  <c r="K54" i="5" s="1"/>
  <c r="I55" i="5"/>
  <c r="K55" i="5" s="1"/>
  <c r="I61" i="5"/>
  <c r="K61" i="5" s="1"/>
  <c r="I62" i="5"/>
  <c r="K62" i="5" s="1"/>
  <c r="I56" i="5"/>
  <c r="K56" i="5" s="1"/>
  <c r="I51" i="5"/>
  <c r="K51" i="5" s="1"/>
  <c r="I59" i="5"/>
  <c r="K59" i="5" s="1"/>
  <c r="I58" i="5"/>
  <c r="K58" i="5" s="1"/>
  <c r="I48" i="5"/>
  <c r="K48" i="5" s="1"/>
  <c r="I50" i="5"/>
  <c r="K50" i="5" s="1"/>
  <c r="I52" i="5"/>
  <c r="K52" i="5" s="1"/>
  <c r="I60" i="5"/>
  <c r="K60" i="5" s="1"/>
  <c r="I57" i="5"/>
  <c r="K57" i="5" s="1"/>
  <c r="I53" i="5"/>
  <c r="K53" i="5" s="1"/>
  <c r="I35" i="5"/>
  <c r="K35" i="5" s="1"/>
  <c r="I24" i="5"/>
  <c r="K24" i="5" s="1"/>
  <c r="I23" i="5"/>
  <c r="K23" i="5" s="1"/>
  <c r="I22" i="5"/>
  <c r="K22" i="5" s="1"/>
  <c r="I20" i="5"/>
  <c r="K20" i="5" s="1"/>
  <c r="I17" i="5"/>
  <c r="K17" i="5" s="1"/>
  <c r="I15" i="5"/>
  <c r="K15" i="5" s="1"/>
  <c r="I12" i="5"/>
  <c r="K12" i="5" s="1"/>
  <c r="I10" i="5"/>
  <c r="K10" i="5" s="1"/>
  <c r="I7" i="5"/>
  <c r="K7" i="5" s="1"/>
  <c r="E32" i="14" l="1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  <c r="E19" i="13"/>
  <c r="E18" i="13"/>
  <c r="E7" i="13"/>
  <c r="E11" i="13"/>
  <c r="E20" i="13"/>
  <c r="E6" i="13"/>
  <c r="E10" i="13"/>
  <c r="E14" i="13"/>
  <c r="E15" i="13"/>
  <c r="E8" i="13"/>
  <c r="E12" i="13"/>
  <c r="E9" i="13"/>
  <c r="E13" i="13"/>
  <c r="E16" i="13"/>
  <c r="E17" i="13"/>
  <c r="E5" i="13"/>
  <c r="E4" i="13"/>
  <c r="E3" i="13"/>
  <c r="E2" i="13"/>
  <c r="E5" i="11"/>
  <c r="E4" i="11"/>
  <c r="E9" i="11"/>
  <c r="E16" i="11"/>
  <c r="E18" i="11"/>
  <c r="E10" i="11"/>
  <c r="E15" i="11"/>
  <c r="E8" i="11"/>
  <c r="E13" i="11"/>
  <c r="E14" i="11"/>
  <c r="E6" i="11"/>
  <c r="E2" i="11"/>
  <c r="E19" i="11"/>
  <c r="E11" i="11"/>
  <c r="E17" i="11"/>
  <c r="E12" i="11"/>
  <c r="E7" i="11"/>
  <c r="E3" i="11"/>
  <c r="E21" i="10"/>
  <c r="E20" i="10"/>
  <c r="E18" i="10"/>
  <c r="E19" i="10"/>
  <c r="E37" i="10"/>
  <c r="E40" i="10"/>
  <c r="E39" i="10"/>
  <c r="E31" i="10"/>
  <c r="E32" i="10"/>
  <c r="E28" i="10"/>
  <c r="E29" i="10"/>
  <c r="E26" i="10"/>
  <c r="E27" i="10"/>
  <c r="E25" i="10"/>
  <c r="E33" i="10"/>
  <c r="E38" i="10"/>
  <c r="E35" i="10"/>
  <c r="E36" i="10"/>
  <c r="E23" i="10"/>
  <c r="E34" i="10"/>
  <c r="E22" i="10"/>
  <c r="E24" i="10"/>
  <c r="E30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9" i="8"/>
  <c r="E8" i="8"/>
  <c r="E7" i="8"/>
  <c r="E6" i="8"/>
  <c r="E5" i="8"/>
  <c r="E4" i="8"/>
  <c r="E3" i="8"/>
  <c r="E2" i="8"/>
  <c r="E12" i="8"/>
  <c r="E11" i="8"/>
  <c r="E10" i="8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E107" i="6" l="1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69" i="5"/>
  <c r="E68" i="5"/>
  <c r="E67" i="5"/>
  <c r="E66" i="5"/>
  <c r="E74" i="5"/>
  <c r="E71" i="5"/>
  <c r="E63" i="5"/>
  <c r="E70" i="5"/>
  <c r="E65" i="5"/>
  <c r="E72" i="5"/>
  <c r="E73" i="5"/>
  <c r="E64" i="5"/>
  <c r="E51" i="5"/>
  <c r="E49" i="5"/>
  <c r="E59" i="5"/>
  <c r="E58" i="5"/>
  <c r="E48" i="5"/>
  <c r="E50" i="5"/>
  <c r="E52" i="5"/>
  <c r="E54" i="5"/>
  <c r="E55" i="5"/>
  <c r="E61" i="5"/>
  <c r="E62" i="5"/>
  <c r="E47" i="5"/>
  <c r="E60" i="5"/>
  <c r="E56" i="5"/>
  <c r="E57" i="5"/>
  <c r="E53" i="5"/>
  <c r="E44" i="5"/>
  <c r="E46" i="5"/>
  <c r="E43" i="5"/>
  <c r="E45" i="5"/>
  <c r="E40" i="5"/>
  <c r="E39" i="5"/>
  <c r="E41" i="5"/>
  <c r="E42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69" i="4"/>
  <c r="E68" i="4"/>
  <c r="E67" i="4"/>
  <c r="E66" i="4"/>
  <c r="E65" i="4"/>
  <c r="E64" i="4"/>
  <c r="E63" i="4"/>
  <c r="E62" i="4"/>
  <c r="E61" i="4"/>
  <c r="E60" i="4"/>
  <c r="E59" i="4"/>
  <c r="E43" i="4"/>
  <c r="E42" i="4"/>
  <c r="E41" i="4"/>
  <c r="E40" i="4"/>
  <c r="E39" i="4"/>
  <c r="E38" i="4"/>
  <c r="E37" i="4"/>
  <c r="E36" i="4"/>
  <c r="E35" i="4"/>
  <c r="E34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F44" i="3" l="1"/>
  <c r="E44" i="3"/>
  <c r="AK18" i="9" l="1"/>
  <c r="AH69" i="4"/>
  <c r="R57" i="5" l="1"/>
  <c r="R53" i="5"/>
  <c r="R51" i="5"/>
  <c r="R49" i="5"/>
  <c r="R59" i="5"/>
  <c r="R58" i="5"/>
  <c r="R48" i="5"/>
  <c r="R50" i="5"/>
  <c r="R52" i="5"/>
  <c r="R54" i="5"/>
  <c r="R55" i="5"/>
  <c r="R61" i="5"/>
  <c r="R62" i="5"/>
  <c r="R60" i="5"/>
  <c r="R56" i="5"/>
  <c r="R47" i="5"/>
  <c r="R67" i="5"/>
  <c r="R65" i="5"/>
  <c r="R64" i="5"/>
  <c r="R69" i="5"/>
  <c r="R68" i="5"/>
  <c r="R73" i="5"/>
  <c r="R72" i="5"/>
  <c r="R66" i="5"/>
  <c r="R74" i="5"/>
  <c r="R71" i="5"/>
  <c r="R63" i="5"/>
  <c r="R70" i="5"/>
  <c r="R44" i="5"/>
  <c r="R46" i="5"/>
  <c r="R43" i="5"/>
  <c r="R39" i="5"/>
  <c r="R40" i="5"/>
  <c r="R41" i="5"/>
  <c r="R42" i="5"/>
  <c r="R45" i="5"/>
  <c r="R2" i="5"/>
  <c r="R35" i="5"/>
  <c r="R36" i="5"/>
  <c r="R3" i="5"/>
  <c r="R24" i="5"/>
  <c r="R38" i="5"/>
  <c r="R37" i="5"/>
  <c r="R33" i="5"/>
  <c r="R34" i="5"/>
  <c r="R5" i="5"/>
  <c r="R4" i="5"/>
  <c r="R27" i="5"/>
  <c r="R28" i="5"/>
  <c r="R31" i="5"/>
  <c r="R32" i="5"/>
  <c r="R29" i="5"/>
  <c r="R25" i="5"/>
  <c r="R30" i="5"/>
  <c r="R26" i="5"/>
  <c r="R21" i="5"/>
  <c r="R19" i="5"/>
  <c r="R18" i="5"/>
  <c r="R16" i="5"/>
  <c r="R14" i="5"/>
  <c r="R13" i="5"/>
  <c r="R8" i="5"/>
  <c r="R9" i="5"/>
  <c r="R6" i="5"/>
  <c r="S8" i="5" l="1"/>
  <c r="T8" i="5"/>
  <c r="T30" i="5"/>
  <c r="S30" i="5"/>
  <c r="S35" i="5"/>
  <c r="T35" i="5"/>
  <c r="S65" i="5"/>
  <c r="T65" i="5"/>
  <c r="T58" i="5"/>
  <c r="S58" i="5"/>
  <c r="T9" i="5"/>
  <c r="S9" i="5"/>
  <c r="S16" i="5"/>
  <c r="T16" i="5"/>
  <c r="T26" i="5"/>
  <c r="S26" i="5"/>
  <c r="S32" i="5"/>
  <c r="T32" i="5"/>
  <c r="T4" i="5"/>
  <c r="S4" i="5"/>
  <c r="S37" i="5"/>
  <c r="T37" i="5"/>
  <c r="T36" i="5"/>
  <c r="S36" i="5"/>
  <c r="T42" i="5"/>
  <c r="S42" i="5"/>
  <c r="S43" i="5"/>
  <c r="T43" i="5"/>
  <c r="S63" i="5"/>
  <c r="T63" i="5"/>
  <c r="T72" i="5"/>
  <c r="S72" i="5"/>
  <c r="T64" i="5"/>
  <c r="S64" i="5"/>
  <c r="T56" i="5"/>
  <c r="S56" i="5"/>
  <c r="S55" i="5"/>
  <c r="T55" i="5"/>
  <c r="T48" i="5"/>
  <c r="S48" i="5"/>
  <c r="S51" i="5"/>
  <c r="T51" i="5"/>
  <c r="S5" i="5"/>
  <c r="T5" i="5"/>
  <c r="S41" i="5"/>
  <c r="T41" i="5"/>
  <c r="S73" i="5"/>
  <c r="T73" i="5"/>
  <c r="S53" i="5"/>
  <c r="T53" i="5"/>
  <c r="S13" i="5"/>
  <c r="T13" i="5"/>
  <c r="T19" i="5"/>
  <c r="S19" i="5"/>
  <c r="T25" i="5"/>
  <c r="S25" i="5"/>
  <c r="T28" i="5"/>
  <c r="S28" i="5"/>
  <c r="S34" i="5"/>
  <c r="T34" i="5"/>
  <c r="S24" i="5"/>
  <c r="T24" i="5"/>
  <c r="T2" i="5"/>
  <c r="S2" i="5"/>
  <c r="T40" i="5"/>
  <c r="S40" i="5"/>
  <c r="T44" i="5"/>
  <c r="S44" i="5"/>
  <c r="T74" i="5"/>
  <c r="S74" i="5"/>
  <c r="T68" i="5"/>
  <c r="S68" i="5"/>
  <c r="S67" i="5"/>
  <c r="T67" i="5"/>
  <c r="T62" i="5"/>
  <c r="S62" i="5"/>
  <c r="T52" i="5"/>
  <c r="S52" i="5"/>
  <c r="S59" i="5"/>
  <c r="T59" i="5"/>
  <c r="S57" i="5"/>
  <c r="T57" i="5"/>
  <c r="T18" i="5"/>
  <c r="S18" i="5"/>
  <c r="T31" i="5"/>
  <c r="S31" i="5"/>
  <c r="T38" i="5"/>
  <c r="S38" i="5"/>
  <c r="T46" i="5"/>
  <c r="S46" i="5"/>
  <c r="S71" i="5"/>
  <c r="T71" i="5"/>
  <c r="T60" i="5"/>
  <c r="S60" i="5"/>
  <c r="T54" i="5"/>
  <c r="S54" i="5"/>
  <c r="T6" i="5"/>
  <c r="S6" i="5"/>
  <c r="T14" i="5"/>
  <c r="S14" i="5"/>
  <c r="S21" i="5"/>
  <c r="T21" i="5"/>
  <c r="S29" i="5"/>
  <c r="T29" i="5"/>
  <c r="T27" i="5"/>
  <c r="S27" i="5"/>
  <c r="T33" i="5"/>
  <c r="S33" i="5"/>
  <c r="T3" i="5"/>
  <c r="S3" i="5"/>
  <c r="S45" i="5"/>
  <c r="T45" i="5"/>
  <c r="S39" i="5"/>
  <c r="T39" i="5"/>
  <c r="T70" i="5"/>
  <c r="S70" i="5"/>
  <c r="T66" i="5"/>
  <c r="S66" i="5"/>
  <c r="S69" i="5"/>
  <c r="T69" i="5"/>
  <c r="S47" i="5"/>
  <c r="T47" i="5"/>
  <c r="S61" i="5"/>
  <c r="T61" i="5"/>
  <c r="T50" i="5"/>
  <c r="S50" i="5"/>
  <c r="S49" i="5"/>
  <c r="T49" i="5"/>
  <c r="R41" i="4"/>
  <c r="R40" i="4"/>
  <c r="R39" i="4"/>
  <c r="R38" i="4"/>
  <c r="R35" i="4"/>
  <c r="R37" i="4"/>
  <c r="R42" i="4"/>
  <c r="R36" i="4"/>
  <c r="R43" i="4"/>
  <c r="R34" i="4"/>
  <c r="R68" i="4"/>
  <c r="R67" i="4"/>
  <c r="R59" i="4"/>
  <c r="R64" i="4"/>
  <c r="R63" i="4"/>
  <c r="R60" i="4"/>
  <c r="R66" i="4"/>
  <c r="R65" i="4"/>
  <c r="R62" i="4"/>
  <c r="R69" i="4"/>
  <c r="R61" i="4"/>
  <c r="R58" i="4"/>
  <c r="R57" i="4"/>
  <c r="R56" i="4"/>
  <c r="R55" i="4"/>
  <c r="R49" i="4"/>
  <c r="R53" i="4"/>
  <c r="R48" i="4"/>
  <c r="R52" i="4"/>
  <c r="R54" i="4"/>
  <c r="R44" i="4"/>
  <c r="R51" i="4"/>
  <c r="R46" i="4"/>
  <c r="R45" i="4"/>
  <c r="R50" i="4"/>
  <c r="R14" i="4"/>
  <c r="R15" i="4"/>
  <c r="R9" i="4"/>
  <c r="R17" i="4"/>
  <c r="R12" i="4"/>
  <c r="R2" i="4"/>
  <c r="R4" i="4"/>
  <c r="R3" i="4"/>
  <c r="R7" i="4"/>
  <c r="R30" i="4"/>
  <c r="R24" i="4"/>
  <c r="R11" i="4"/>
  <c r="R5" i="4"/>
  <c r="R10" i="4"/>
  <c r="R8" i="4"/>
  <c r="R27" i="4"/>
  <c r="R29" i="4"/>
  <c r="R28" i="4"/>
  <c r="R6" i="4"/>
  <c r="R16" i="4"/>
  <c r="R20" i="4"/>
  <c r="R22" i="4"/>
  <c r="R23" i="4"/>
  <c r="R26" i="4"/>
  <c r="R18" i="4"/>
  <c r="R19" i="4"/>
  <c r="R31" i="4"/>
  <c r="R25" i="4"/>
  <c r="R32" i="4"/>
  <c r="R21" i="4"/>
  <c r="R13" i="4"/>
  <c r="AK19" i="14"/>
  <c r="AK30" i="14"/>
  <c r="AK29" i="14"/>
  <c r="AK28" i="14"/>
  <c r="AK18" i="14"/>
  <c r="AK17" i="14"/>
  <c r="AK16" i="14"/>
  <c r="AK15" i="14"/>
  <c r="AK14" i="14"/>
  <c r="AK13" i="14"/>
  <c r="AK12" i="14"/>
  <c r="AK11" i="14"/>
  <c r="AK10" i="14"/>
  <c r="AK5" i="14"/>
  <c r="AK9" i="14"/>
  <c r="AK8" i="14"/>
  <c r="AK7" i="14"/>
  <c r="AK6" i="14"/>
  <c r="AK4" i="14"/>
  <c r="AK3" i="14"/>
  <c r="AK2" i="14"/>
  <c r="AK31" i="14"/>
  <c r="AK32" i="14"/>
  <c r="AK21" i="14"/>
  <c r="AK20" i="14"/>
  <c r="AK25" i="14"/>
  <c r="AK27" i="14"/>
  <c r="AK23" i="14"/>
  <c r="AK22" i="14"/>
  <c r="AK24" i="14"/>
  <c r="AK26" i="14"/>
  <c r="U49" i="5" l="1"/>
  <c r="V49" i="5"/>
  <c r="U50" i="5"/>
  <c r="V50" i="5"/>
  <c r="U69" i="5"/>
  <c r="V69" i="5"/>
  <c r="V66" i="5"/>
  <c r="U66" i="5"/>
  <c r="U45" i="5"/>
  <c r="V45" i="5"/>
  <c r="U3" i="5"/>
  <c r="V3" i="5"/>
  <c r="U33" i="5"/>
  <c r="V33" i="5"/>
  <c r="U29" i="5"/>
  <c r="V29" i="5"/>
  <c r="V14" i="5"/>
  <c r="U14" i="5"/>
  <c r="U31" i="5"/>
  <c r="V31" i="5"/>
  <c r="U59" i="5"/>
  <c r="V59" i="5"/>
  <c r="V74" i="5"/>
  <c r="U74" i="5"/>
  <c r="V44" i="5"/>
  <c r="U44" i="5"/>
  <c r="U19" i="5"/>
  <c r="V19" i="5"/>
  <c r="U73" i="5"/>
  <c r="V73" i="5"/>
  <c r="V56" i="5"/>
  <c r="U56" i="5"/>
  <c r="V4" i="5"/>
  <c r="U4" i="5"/>
  <c r="U9" i="5"/>
  <c r="V9" i="5"/>
  <c r="V65" i="5"/>
  <c r="U65" i="5"/>
  <c r="U30" i="5"/>
  <c r="V30" i="5"/>
  <c r="U47" i="5"/>
  <c r="V47" i="5"/>
  <c r="V39" i="5"/>
  <c r="U39" i="5"/>
  <c r="V54" i="5"/>
  <c r="U54" i="5"/>
  <c r="V60" i="5"/>
  <c r="U60" i="5"/>
  <c r="V38" i="5"/>
  <c r="U38" i="5"/>
  <c r="V57" i="5"/>
  <c r="U57" i="5"/>
  <c r="V52" i="5"/>
  <c r="U52" i="5"/>
  <c r="U67" i="5"/>
  <c r="V67" i="5"/>
  <c r="V53" i="5"/>
  <c r="U53" i="5"/>
  <c r="U51" i="5"/>
  <c r="V51" i="5"/>
  <c r="V32" i="5"/>
  <c r="U32" i="5"/>
  <c r="U26" i="5"/>
  <c r="V26" i="5"/>
  <c r="V8" i="5"/>
  <c r="U8" i="5"/>
  <c r="V61" i="5"/>
  <c r="U61" i="5"/>
  <c r="U27" i="5"/>
  <c r="V27" i="5"/>
  <c r="U71" i="5"/>
  <c r="V71" i="5"/>
  <c r="U46" i="5"/>
  <c r="V46" i="5"/>
  <c r="U68" i="5"/>
  <c r="V68" i="5"/>
  <c r="U2" i="5"/>
  <c r="V2" i="5"/>
  <c r="V34" i="5"/>
  <c r="U34" i="5"/>
  <c r="U25" i="5"/>
  <c r="V25" i="5"/>
  <c r="U13" i="5"/>
  <c r="V13" i="5"/>
  <c r="U5" i="5"/>
  <c r="V5" i="5"/>
  <c r="V48" i="5"/>
  <c r="U48" i="5"/>
  <c r="U72" i="5"/>
  <c r="V72" i="5"/>
  <c r="U43" i="5"/>
  <c r="V43" i="5"/>
  <c r="U42" i="5"/>
  <c r="V42" i="5"/>
  <c r="V36" i="5"/>
  <c r="U36" i="5"/>
  <c r="V58" i="5"/>
  <c r="U58" i="5"/>
  <c r="U70" i="5"/>
  <c r="V70" i="5"/>
  <c r="U21" i="5"/>
  <c r="V21" i="5"/>
  <c r="U6" i="5"/>
  <c r="V6" i="5"/>
  <c r="V18" i="5"/>
  <c r="U18" i="5"/>
  <c r="V62" i="5"/>
  <c r="U62" i="5"/>
  <c r="V40" i="5"/>
  <c r="U40" i="5"/>
  <c r="V24" i="5"/>
  <c r="U24" i="5"/>
  <c r="V28" i="5"/>
  <c r="U28" i="5"/>
  <c r="U41" i="5"/>
  <c r="V41" i="5"/>
  <c r="U55" i="5"/>
  <c r="V55" i="5"/>
  <c r="V64" i="5"/>
  <c r="U64" i="5"/>
  <c r="U63" i="5"/>
  <c r="V63" i="5"/>
  <c r="U37" i="5"/>
  <c r="V37" i="5"/>
  <c r="V16" i="5"/>
  <c r="U16" i="5"/>
  <c r="U35" i="5"/>
  <c r="V35" i="5"/>
  <c r="T18" i="4"/>
  <c r="U18" i="4"/>
  <c r="T5" i="4"/>
  <c r="U5" i="4"/>
  <c r="T14" i="4"/>
  <c r="U14" i="4"/>
  <c r="T48" i="4"/>
  <c r="U48" i="4"/>
  <c r="T69" i="4"/>
  <c r="U69" i="4"/>
  <c r="U38" i="4"/>
  <c r="T38" i="4"/>
  <c r="T25" i="4"/>
  <c r="U25" i="4"/>
  <c r="T26" i="4"/>
  <c r="U26" i="4"/>
  <c r="T16" i="4"/>
  <c r="U16" i="4"/>
  <c r="U27" i="4"/>
  <c r="T27" i="4"/>
  <c r="T11" i="4"/>
  <c r="U11" i="4"/>
  <c r="T3" i="4"/>
  <c r="U3" i="4"/>
  <c r="T17" i="4"/>
  <c r="U17" i="4"/>
  <c r="T50" i="4"/>
  <c r="U50" i="4"/>
  <c r="U44" i="4"/>
  <c r="T44" i="4"/>
  <c r="T53" i="4"/>
  <c r="U53" i="4"/>
  <c r="T57" i="4"/>
  <c r="U57" i="4"/>
  <c r="T62" i="4"/>
  <c r="U62" i="4"/>
  <c r="U63" i="4"/>
  <c r="T63" i="4"/>
  <c r="T68" i="4"/>
  <c r="U68" i="4"/>
  <c r="U42" i="4"/>
  <c r="T42" i="4"/>
  <c r="T39" i="4"/>
  <c r="U39" i="4"/>
  <c r="U32" i="4"/>
  <c r="T32" i="4"/>
  <c r="T29" i="4"/>
  <c r="U29" i="4"/>
  <c r="T12" i="4"/>
  <c r="U12" i="4"/>
  <c r="T51" i="4"/>
  <c r="U51" i="4"/>
  <c r="T56" i="4"/>
  <c r="U56" i="4"/>
  <c r="U60" i="4"/>
  <c r="T60" i="4"/>
  <c r="T67" i="4"/>
  <c r="U67" i="4"/>
  <c r="T13" i="4"/>
  <c r="U13" i="4"/>
  <c r="U31" i="4"/>
  <c r="T31" i="4"/>
  <c r="U23" i="4"/>
  <c r="T23" i="4"/>
  <c r="T6" i="4"/>
  <c r="U6" i="4"/>
  <c r="T8" i="4"/>
  <c r="U8" i="4"/>
  <c r="U24" i="4"/>
  <c r="T24" i="4"/>
  <c r="T4" i="4"/>
  <c r="U4" i="4"/>
  <c r="T9" i="4"/>
  <c r="U9" i="4"/>
  <c r="T45" i="4"/>
  <c r="U45" i="4"/>
  <c r="T54" i="4"/>
  <c r="U54" i="4"/>
  <c r="T49" i="4"/>
  <c r="U49" i="4"/>
  <c r="T58" i="4"/>
  <c r="U58" i="4"/>
  <c r="U65" i="4"/>
  <c r="T65" i="4"/>
  <c r="T64" i="4"/>
  <c r="U64" i="4"/>
  <c r="T34" i="4"/>
  <c r="U34" i="4"/>
  <c r="T37" i="4"/>
  <c r="U37" i="4"/>
  <c r="T40" i="4"/>
  <c r="U40" i="4"/>
  <c r="T20" i="4"/>
  <c r="U20" i="4"/>
  <c r="T7" i="4"/>
  <c r="U7" i="4"/>
  <c r="U36" i="4"/>
  <c r="T36" i="4"/>
  <c r="T21" i="4"/>
  <c r="U21" i="4"/>
  <c r="T19" i="4"/>
  <c r="U19" i="4"/>
  <c r="T22" i="4"/>
  <c r="U22" i="4"/>
  <c r="U28" i="4"/>
  <c r="T28" i="4"/>
  <c r="T10" i="4"/>
  <c r="U10" i="4"/>
  <c r="T30" i="4"/>
  <c r="U30" i="4"/>
  <c r="T2" i="4"/>
  <c r="U2" i="4"/>
  <c r="T15" i="4"/>
  <c r="U15" i="4"/>
  <c r="T46" i="4"/>
  <c r="U46" i="4"/>
  <c r="T52" i="4"/>
  <c r="U52" i="4"/>
  <c r="T55" i="4"/>
  <c r="U55" i="4"/>
  <c r="T61" i="4"/>
  <c r="U61" i="4"/>
  <c r="U66" i="4"/>
  <c r="T66" i="4"/>
  <c r="T59" i="4"/>
  <c r="U59" i="4"/>
  <c r="U43" i="4"/>
  <c r="T43" i="4"/>
  <c r="U35" i="4"/>
  <c r="T35" i="4"/>
  <c r="U41" i="4"/>
  <c r="T41" i="4"/>
  <c r="AD20" i="5"/>
  <c r="AD22" i="5"/>
  <c r="AD17" i="5"/>
  <c r="AD15" i="5"/>
  <c r="AD10" i="5"/>
  <c r="AD7" i="5"/>
  <c r="AD23" i="5"/>
  <c r="AD12" i="5"/>
  <c r="AH21" i="4"/>
  <c r="AH33" i="4"/>
  <c r="AH32" i="4"/>
  <c r="AH25" i="4"/>
  <c r="AH31" i="4"/>
  <c r="AH19" i="4"/>
  <c r="AH18" i="4"/>
  <c r="AH26" i="4"/>
  <c r="AH23" i="4"/>
  <c r="AH22" i="4"/>
  <c r="AH20" i="4"/>
  <c r="AH16" i="4"/>
  <c r="AH6" i="4"/>
  <c r="AH28" i="4"/>
  <c r="AH29" i="4"/>
  <c r="AH27" i="4"/>
  <c r="AH8" i="4"/>
  <c r="AH10" i="4"/>
  <c r="AH5" i="4"/>
  <c r="AH11" i="4"/>
  <c r="AH24" i="4"/>
  <c r="AH30" i="4"/>
  <c r="AH7" i="4"/>
  <c r="AH3" i="4"/>
  <c r="AH4" i="4"/>
  <c r="AH2" i="4"/>
  <c r="AH12" i="4"/>
  <c r="AH17" i="4"/>
  <c r="AH9" i="4"/>
  <c r="AH15" i="4"/>
  <c r="AH14" i="4"/>
  <c r="AH47" i="4"/>
  <c r="AH50" i="4"/>
  <c r="AH45" i="4"/>
  <c r="AH46" i="4"/>
  <c r="AH51" i="4"/>
  <c r="AH44" i="4"/>
  <c r="AH54" i="4"/>
  <c r="AH52" i="4"/>
  <c r="AH48" i="4"/>
  <c r="AH53" i="4"/>
  <c r="AH49" i="4"/>
  <c r="AH55" i="4"/>
  <c r="AH56" i="4"/>
  <c r="AH57" i="4"/>
  <c r="AH58" i="4"/>
  <c r="AH61" i="4"/>
  <c r="AH62" i="4"/>
  <c r="AH65" i="4"/>
  <c r="AH66" i="4"/>
  <c r="AH60" i="4"/>
  <c r="AH63" i="4"/>
  <c r="AH64" i="4"/>
  <c r="AH59" i="4"/>
  <c r="AH67" i="4"/>
  <c r="AH68" i="4"/>
  <c r="AH34" i="4"/>
  <c r="AH43" i="4"/>
  <c r="AH36" i="4"/>
  <c r="AH42" i="4"/>
  <c r="AH37" i="4"/>
  <c r="AH35" i="4"/>
  <c r="AH38" i="4"/>
  <c r="AH39" i="4"/>
  <c r="AH40" i="4"/>
  <c r="AH41" i="4"/>
  <c r="Q79" i="4"/>
  <c r="O79" i="4"/>
  <c r="Q78" i="4"/>
  <c r="O78" i="4"/>
  <c r="Q77" i="4"/>
  <c r="O77" i="4"/>
  <c r="Q76" i="4"/>
  <c r="O76" i="4"/>
  <c r="Q75" i="4"/>
  <c r="O75" i="4"/>
  <c r="AL69" i="4"/>
  <c r="W16" i="5" l="1"/>
  <c r="X16" i="5"/>
  <c r="W28" i="5"/>
  <c r="X28" i="5"/>
  <c r="X40" i="5"/>
  <c r="W40" i="5"/>
  <c r="W18" i="5"/>
  <c r="X18" i="5"/>
  <c r="X58" i="5"/>
  <c r="W58" i="5"/>
  <c r="X46" i="5"/>
  <c r="W46" i="5"/>
  <c r="X61" i="5"/>
  <c r="W61" i="5"/>
  <c r="W57" i="5"/>
  <c r="X57" i="5"/>
  <c r="W60" i="5"/>
  <c r="X60" i="5"/>
  <c r="W39" i="5"/>
  <c r="X39" i="5"/>
  <c r="X56" i="5"/>
  <c r="W56" i="5"/>
  <c r="W74" i="5"/>
  <c r="X74" i="5"/>
  <c r="X66" i="5"/>
  <c r="W66" i="5"/>
  <c r="X35" i="5"/>
  <c r="W35" i="5"/>
  <c r="W37" i="5"/>
  <c r="X37" i="5"/>
  <c r="X41" i="5"/>
  <c r="W41" i="5"/>
  <c r="W6" i="5"/>
  <c r="X6" i="5"/>
  <c r="W70" i="5"/>
  <c r="X70" i="5"/>
  <c r="W43" i="5"/>
  <c r="X43" i="5"/>
  <c r="X13" i="5"/>
  <c r="W13" i="5"/>
  <c r="X68" i="5"/>
  <c r="W68" i="5"/>
  <c r="X27" i="5"/>
  <c r="W27" i="5"/>
  <c r="X47" i="5"/>
  <c r="W47" i="5"/>
  <c r="X73" i="5"/>
  <c r="W73" i="5"/>
  <c r="X59" i="5"/>
  <c r="W59" i="5"/>
  <c r="X33" i="5"/>
  <c r="W33" i="5"/>
  <c r="X45" i="5"/>
  <c r="W45" i="5"/>
  <c r="X69" i="5"/>
  <c r="W69" i="5"/>
  <c r="W49" i="5"/>
  <c r="X49" i="5"/>
  <c r="X64" i="5"/>
  <c r="W64" i="5"/>
  <c r="W24" i="5"/>
  <c r="X24" i="5"/>
  <c r="W62" i="5"/>
  <c r="X62" i="5"/>
  <c r="W36" i="5"/>
  <c r="X36" i="5"/>
  <c r="X48" i="5"/>
  <c r="W48" i="5"/>
  <c r="W34" i="5"/>
  <c r="X34" i="5"/>
  <c r="W71" i="5"/>
  <c r="X71" i="5"/>
  <c r="W8" i="5"/>
  <c r="X8" i="5"/>
  <c r="W32" i="5"/>
  <c r="X32" i="5"/>
  <c r="X53" i="5"/>
  <c r="W53" i="5"/>
  <c r="W52" i="5"/>
  <c r="X52" i="5"/>
  <c r="W38" i="5"/>
  <c r="X38" i="5"/>
  <c r="W54" i="5"/>
  <c r="X54" i="5"/>
  <c r="W65" i="5"/>
  <c r="X65" i="5"/>
  <c r="W4" i="5"/>
  <c r="X4" i="5"/>
  <c r="W44" i="5"/>
  <c r="X44" i="5"/>
  <c r="W14" i="5"/>
  <c r="X14" i="5"/>
  <c r="W63" i="5"/>
  <c r="X63" i="5"/>
  <c r="W55" i="5"/>
  <c r="X55" i="5"/>
  <c r="X21" i="5"/>
  <c r="W21" i="5"/>
  <c r="W42" i="5"/>
  <c r="X42" i="5"/>
  <c r="X72" i="5"/>
  <c r="W72" i="5"/>
  <c r="W5" i="5"/>
  <c r="X5" i="5"/>
  <c r="W25" i="5"/>
  <c r="X25" i="5"/>
  <c r="X2" i="5"/>
  <c r="W2" i="5"/>
  <c r="W26" i="5"/>
  <c r="X26" i="5"/>
  <c r="W51" i="5"/>
  <c r="X51" i="5"/>
  <c r="X67" i="5"/>
  <c r="W67" i="5"/>
  <c r="X30" i="5"/>
  <c r="W30" i="5"/>
  <c r="W9" i="5"/>
  <c r="X9" i="5"/>
  <c r="W19" i="5"/>
  <c r="X19" i="5"/>
  <c r="W31" i="5"/>
  <c r="X31" i="5"/>
  <c r="W29" i="5"/>
  <c r="X29" i="5"/>
  <c r="W3" i="5"/>
  <c r="X3" i="5"/>
  <c r="W50" i="5"/>
  <c r="X50" i="5"/>
  <c r="W41" i="4"/>
  <c r="V41" i="4"/>
  <c r="W55" i="4"/>
  <c r="V55" i="4"/>
  <c r="V2" i="4"/>
  <c r="W2" i="4"/>
  <c r="W7" i="4"/>
  <c r="V7" i="4"/>
  <c r="V20" i="4"/>
  <c r="W20" i="4"/>
  <c r="W65" i="4"/>
  <c r="V65" i="4"/>
  <c r="W49" i="4"/>
  <c r="V49" i="4"/>
  <c r="W29" i="4"/>
  <c r="V29" i="4"/>
  <c r="W53" i="4"/>
  <c r="V53" i="4"/>
  <c r="V11" i="4"/>
  <c r="W11" i="4"/>
  <c r="V27" i="4"/>
  <c r="W27" i="4"/>
  <c r="W26" i="4"/>
  <c r="V26" i="4"/>
  <c r="W48" i="4"/>
  <c r="V48" i="4"/>
  <c r="W61" i="4"/>
  <c r="V61" i="4"/>
  <c r="W37" i="4"/>
  <c r="V37" i="4"/>
  <c r="W58" i="4"/>
  <c r="V58" i="4"/>
  <c r="V4" i="4"/>
  <c r="W4" i="4"/>
  <c r="W24" i="4"/>
  <c r="V24" i="4"/>
  <c r="W6" i="4"/>
  <c r="V6" i="4"/>
  <c r="V31" i="4"/>
  <c r="W31" i="4"/>
  <c r="W67" i="4"/>
  <c r="V67" i="4"/>
  <c r="W32" i="4"/>
  <c r="V32" i="4"/>
  <c r="W68" i="4"/>
  <c r="V68" i="4"/>
  <c r="W63" i="4"/>
  <c r="V63" i="4"/>
  <c r="W57" i="4"/>
  <c r="V57" i="4"/>
  <c r="W44" i="4"/>
  <c r="V44" i="4"/>
  <c r="W17" i="4"/>
  <c r="V17" i="4"/>
  <c r="W3" i="4"/>
  <c r="V3" i="4"/>
  <c r="W69" i="4"/>
  <c r="V69" i="4"/>
  <c r="W18" i="4"/>
  <c r="V18" i="4"/>
  <c r="W43" i="4"/>
  <c r="V43" i="4"/>
  <c r="W46" i="4"/>
  <c r="V46" i="4"/>
  <c r="V15" i="4"/>
  <c r="W15" i="4"/>
  <c r="W10" i="4"/>
  <c r="V10" i="4"/>
  <c r="W21" i="4"/>
  <c r="V21" i="4"/>
  <c r="W45" i="4"/>
  <c r="V45" i="4"/>
  <c r="W9" i="4"/>
  <c r="V9" i="4"/>
  <c r="V23" i="4"/>
  <c r="W23" i="4"/>
  <c r="W13" i="4"/>
  <c r="V13" i="4"/>
  <c r="W60" i="4"/>
  <c r="V60" i="4"/>
  <c r="W51" i="4"/>
  <c r="V51" i="4"/>
  <c r="V12" i="4"/>
  <c r="W12" i="4"/>
  <c r="W39" i="4"/>
  <c r="V39" i="4"/>
  <c r="V42" i="4"/>
  <c r="W42" i="4"/>
  <c r="W62" i="4"/>
  <c r="V62" i="4"/>
  <c r="W50" i="4"/>
  <c r="V50" i="4"/>
  <c r="V16" i="4"/>
  <c r="W16" i="4"/>
  <c r="W5" i="4"/>
  <c r="V5" i="4"/>
  <c r="W22" i="4"/>
  <c r="V22" i="4"/>
  <c r="W34" i="4"/>
  <c r="V34" i="4"/>
  <c r="W35" i="4"/>
  <c r="V35" i="4"/>
  <c r="W59" i="4"/>
  <c r="V59" i="4"/>
  <c r="W66" i="4"/>
  <c r="V66" i="4"/>
  <c r="W52" i="4"/>
  <c r="V52" i="4"/>
  <c r="W30" i="4"/>
  <c r="V30" i="4"/>
  <c r="W28" i="4"/>
  <c r="V28" i="4"/>
  <c r="W19" i="4"/>
  <c r="V19" i="4"/>
  <c r="W36" i="4"/>
  <c r="V36" i="4"/>
  <c r="W40" i="4"/>
  <c r="V40" i="4"/>
  <c r="W64" i="4"/>
  <c r="V64" i="4"/>
  <c r="W54" i="4"/>
  <c r="V54" i="4"/>
  <c r="V8" i="4"/>
  <c r="W8" i="4"/>
  <c r="W56" i="4"/>
  <c r="V56" i="4"/>
  <c r="W25" i="4"/>
  <c r="V25" i="4"/>
  <c r="W38" i="4"/>
  <c r="V38" i="4"/>
  <c r="W14" i="4"/>
  <c r="V14" i="4"/>
  <c r="AK4" i="13"/>
  <c r="AK5" i="13"/>
  <c r="AK2" i="13"/>
  <c r="AK3" i="13"/>
  <c r="AK20" i="13"/>
  <c r="AK16" i="13"/>
  <c r="AK6" i="13"/>
  <c r="AK7" i="13"/>
  <c r="AK8" i="13"/>
  <c r="AK9" i="13"/>
  <c r="AK14" i="13"/>
  <c r="AK15" i="13"/>
  <c r="AK13" i="13"/>
  <c r="AK12" i="13"/>
  <c r="AK11" i="13"/>
  <c r="AK10" i="13"/>
  <c r="AK17" i="13"/>
  <c r="AK18" i="13"/>
  <c r="AK19" i="13"/>
  <c r="AK13" i="11"/>
  <c r="AK18" i="11"/>
  <c r="AK3" i="11"/>
  <c r="AK2" i="11"/>
  <c r="AK17" i="11"/>
  <c r="AK12" i="11"/>
  <c r="AK19" i="11"/>
  <c r="AK11" i="11"/>
  <c r="AK10" i="11"/>
  <c r="AK7" i="11"/>
  <c r="AK6" i="11"/>
  <c r="AK14" i="11"/>
  <c r="AK15" i="11"/>
  <c r="AK8" i="11"/>
  <c r="AK9" i="11"/>
  <c r="AK16" i="11"/>
  <c r="AK4" i="11"/>
  <c r="AK5" i="11"/>
  <c r="AK17" i="10"/>
  <c r="AK16" i="10"/>
  <c r="AK14" i="10"/>
  <c r="AK15" i="10"/>
  <c r="AK11" i="10"/>
  <c r="AK8" i="10"/>
  <c r="AK12" i="10"/>
  <c r="AK13" i="10"/>
  <c r="AK10" i="10"/>
  <c r="AK9" i="10"/>
  <c r="AK6" i="10"/>
  <c r="AK7" i="10"/>
  <c r="AK2" i="10"/>
  <c r="AK4" i="10"/>
  <c r="AK5" i="10"/>
  <c r="AK3" i="10"/>
  <c r="AK21" i="10"/>
  <c r="AK20" i="10"/>
  <c r="AK18" i="10"/>
  <c r="AK19" i="10"/>
  <c r="AK31" i="10"/>
  <c r="AK28" i="10"/>
  <c r="AK32" i="10"/>
  <c r="AK39" i="10"/>
  <c r="AK30" i="10"/>
  <c r="AK22" i="10"/>
  <c r="AK34" i="10"/>
  <c r="AK24" i="10"/>
  <c r="AK33" i="10"/>
  <c r="AK23" i="10"/>
  <c r="AK36" i="10"/>
  <c r="AK38" i="10"/>
  <c r="AK37" i="10"/>
  <c r="AK35" i="10"/>
  <c r="AK26" i="10"/>
  <c r="AK29" i="10"/>
  <c r="AK25" i="10"/>
  <c r="AK40" i="10"/>
  <c r="AK27" i="10"/>
  <c r="AK23" i="9"/>
  <c r="AK22" i="9"/>
  <c r="AK21" i="9"/>
  <c r="AK20" i="9"/>
  <c r="AK19" i="9"/>
  <c r="AK17" i="9"/>
  <c r="AK16" i="9"/>
  <c r="AK15" i="9"/>
  <c r="AK14" i="9"/>
  <c r="AK5" i="9"/>
  <c r="AK4" i="9"/>
  <c r="AK13" i="9"/>
  <c r="AK11" i="9"/>
  <c r="AK9" i="9"/>
  <c r="AK3" i="9"/>
  <c r="AK2" i="9"/>
  <c r="AK12" i="9"/>
  <c r="AK7" i="9"/>
  <c r="AK8" i="9"/>
  <c r="AK10" i="9"/>
  <c r="AK6" i="9"/>
  <c r="AK12" i="8"/>
  <c r="AK11" i="8"/>
  <c r="AK10" i="8"/>
  <c r="AK6" i="8"/>
  <c r="AK5" i="8"/>
  <c r="AK4" i="8"/>
  <c r="AK3" i="8"/>
  <c r="AK2" i="8"/>
  <c r="AK9" i="8"/>
  <c r="AK8" i="8"/>
  <c r="AK7" i="8"/>
  <c r="Z67" i="5" l="1"/>
  <c r="Y67" i="5"/>
  <c r="Y25" i="5"/>
  <c r="Z25" i="5"/>
  <c r="Z63" i="5"/>
  <c r="Y63" i="5"/>
  <c r="Z44" i="5"/>
  <c r="Y44" i="5"/>
  <c r="Z54" i="5"/>
  <c r="Y54" i="5"/>
  <c r="Z32" i="5"/>
  <c r="Y32" i="5"/>
  <c r="Y36" i="5"/>
  <c r="Z36" i="5"/>
  <c r="Y24" i="5"/>
  <c r="Z24" i="5"/>
  <c r="Y27" i="5"/>
  <c r="Z27" i="5"/>
  <c r="Z37" i="5"/>
  <c r="Y37" i="5"/>
  <c r="Z57" i="5"/>
  <c r="Y57" i="5"/>
  <c r="Z3" i="5"/>
  <c r="Y3" i="5"/>
  <c r="Z31" i="5"/>
  <c r="Y31" i="5"/>
  <c r="Y9" i="5"/>
  <c r="Z9" i="5"/>
  <c r="Z51" i="5"/>
  <c r="Y51" i="5"/>
  <c r="Z72" i="5"/>
  <c r="Y72" i="5"/>
  <c r="Y21" i="5"/>
  <c r="Z21" i="5"/>
  <c r="Y65" i="5"/>
  <c r="Z65" i="5"/>
  <c r="Y71" i="5"/>
  <c r="Z71" i="5"/>
  <c r="Z69" i="5"/>
  <c r="Y69" i="5"/>
  <c r="Y33" i="5"/>
  <c r="Z33" i="5"/>
  <c r="Y47" i="5"/>
  <c r="Z47" i="5"/>
  <c r="Z70" i="5"/>
  <c r="Y70" i="5"/>
  <c r="Y66" i="5"/>
  <c r="Z66" i="5"/>
  <c r="Y30" i="5"/>
  <c r="Z30" i="5"/>
  <c r="Y52" i="5"/>
  <c r="Z52" i="5"/>
  <c r="Y59" i="5"/>
  <c r="Z59" i="5"/>
  <c r="Y39" i="5"/>
  <c r="Z39" i="5"/>
  <c r="Z61" i="5"/>
  <c r="Y61" i="5"/>
  <c r="Y5" i="5"/>
  <c r="Z5" i="5"/>
  <c r="Z42" i="5"/>
  <c r="Y42" i="5"/>
  <c r="Y55" i="5"/>
  <c r="Z55" i="5"/>
  <c r="Z14" i="5"/>
  <c r="Y14" i="5"/>
  <c r="Y38" i="5"/>
  <c r="Z38" i="5"/>
  <c r="Z8" i="5"/>
  <c r="Y8" i="5"/>
  <c r="Y62" i="5"/>
  <c r="Z62" i="5"/>
  <c r="Z49" i="5"/>
  <c r="Y49" i="5"/>
  <c r="Z73" i="5"/>
  <c r="Y73" i="5"/>
  <c r="Y13" i="5"/>
  <c r="Z13" i="5"/>
  <c r="Z41" i="5"/>
  <c r="Y41" i="5"/>
  <c r="Y56" i="5"/>
  <c r="Z56" i="5"/>
  <c r="Z60" i="5"/>
  <c r="Y60" i="5"/>
  <c r="Z46" i="5"/>
  <c r="Y46" i="5"/>
  <c r="Z58" i="5"/>
  <c r="Y58" i="5"/>
  <c r="Y40" i="5"/>
  <c r="Z40" i="5"/>
  <c r="Y50" i="5"/>
  <c r="Z50" i="5"/>
  <c r="Z29" i="5"/>
  <c r="Y29" i="5"/>
  <c r="Z19" i="5"/>
  <c r="Y19" i="5"/>
  <c r="Y26" i="5"/>
  <c r="Z26" i="5"/>
  <c r="Y2" i="5"/>
  <c r="Z2" i="5"/>
  <c r="Z4" i="5"/>
  <c r="Y4" i="5"/>
  <c r="Y53" i="5"/>
  <c r="Z53" i="5"/>
  <c r="Z34" i="5"/>
  <c r="Y34" i="5"/>
  <c r="Z48" i="5"/>
  <c r="Y48" i="5"/>
  <c r="Z64" i="5"/>
  <c r="Y64" i="5"/>
  <c r="Y45" i="5"/>
  <c r="Z45" i="5"/>
  <c r="Y68" i="5"/>
  <c r="Z68" i="5"/>
  <c r="Y43" i="5"/>
  <c r="Z43" i="5"/>
  <c r="Y6" i="5"/>
  <c r="Z6" i="5"/>
  <c r="Z35" i="5"/>
  <c r="Y35" i="5"/>
  <c r="Z74" i="5"/>
  <c r="Y74" i="5"/>
  <c r="Y18" i="5"/>
  <c r="Z18" i="5"/>
  <c r="Z28" i="5"/>
  <c r="Y28" i="5"/>
  <c r="Y16" i="5"/>
  <c r="Z16" i="5"/>
  <c r="Y54" i="4"/>
  <c r="X54" i="4"/>
  <c r="Y64" i="4"/>
  <c r="X64" i="4"/>
  <c r="Y28" i="4"/>
  <c r="X28" i="4"/>
  <c r="Y52" i="4"/>
  <c r="X52" i="4"/>
  <c r="X62" i="4"/>
  <c r="Y62" i="4"/>
  <c r="Y51" i="4"/>
  <c r="X51" i="4"/>
  <c r="Y13" i="4"/>
  <c r="X13" i="4"/>
  <c r="Y9" i="4"/>
  <c r="X9" i="4"/>
  <c r="X43" i="4"/>
  <c r="Y43" i="4"/>
  <c r="X63" i="4"/>
  <c r="Y63" i="4"/>
  <c r="Y32" i="4"/>
  <c r="X32" i="4"/>
  <c r="Y24" i="4"/>
  <c r="X24" i="4"/>
  <c r="X61" i="4"/>
  <c r="Y61" i="4"/>
  <c r="Y65" i="4"/>
  <c r="X65" i="4"/>
  <c r="Y55" i="4"/>
  <c r="X55" i="4"/>
  <c r="X14" i="4"/>
  <c r="Y14" i="4"/>
  <c r="Y25" i="4"/>
  <c r="X25" i="4"/>
  <c r="Y8" i="4"/>
  <c r="X8" i="4"/>
  <c r="X59" i="4"/>
  <c r="Y59" i="4"/>
  <c r="Y42" i="4"/>
  <c r="X42" i="4"/>
  <c r="X69" i="4"/>
  <c r="Y69" i="4"/>
  <c r="Y17" i="4"/>
  <c r="X17" i="4"/>
  <c r="X2" i="4"/>
  <c r="Y2" i="4"/>
  <c r="Y40" i="4"/>
  <c r="X40" i="4"/>
  <c r="Y19" i="4"/>
  <c r="X19" i="4"/>
  <c r="Y30" i="4"/>
  <c r="X30" i="4"/>
  <c r="Y34" i="4"/>
  <c r="X34" i="4"/>
  <c r="Y5" i="4"/>
  <c r="X5" i="4"/>
  <c r="X50" i="4"/>
  <c r="Y50" i="4"/>
  <c r="X60" i="4"/>
  <c r="Y60" i="4"/>
  <c r="Y45" i="4"/>
  <c r="X45" i="4"/>
  <c r="Y10" i="4"/>
  <c r="X10" i="4"/>
  <c r="Y46" i="4"/>
  <c r="X46" i="4"/>
  <c r="X18" i="4"/>
  <c r="Y18" i="4"/>
  <c r="Y57" i="4"/>
  <c r="X57" i="4"/>
  <c r="Y68" i="4"/>
  <c r="X68" i="4"/>
  <c r="X67" i="4"/>
  <c r="Y67" i="4"/>
  <c r="Y6" i="4"/>
  <c r="X6" i="4"/>
  <c r="Y48" i="4"/>
  <c r="X48" i="4"/>
  <c r="Y53" i="4"/>
  <c r="X53" i="4"/>
  <c r="Y49" i="4"/>
  <c r="X49" i="4"/>
  <c r="Y41" i="4"/>
  <c r="X41" i="4"/>
  <c r="Y36" i="4"/>
  <c r="X36" i="4"/>
  <c r="Y22" i="4"/>
  <c r="X22" i="4"/>
  <c r="X39" i="4"/>
  <c r="Y39" i="4"/>
  <c r="Y21" i="4"/>
  <c r="X21" i="4"/>
  <c r="Y26" i="4"/>
  <c r="X26" i="4"/>
  <c r="Y29" i="4"/>
  <c r="X29" i="4"/>
  <c r="Y7" i="4"/>
  <c r="X7" i="4"/>
  <c r="Y12" i="4"/>
  <c r="X12" i="4"/>
  <c r="Y23" i="4"/>
  <c r="X23" i="4"/>
  <c r="Y4" i="4"/>
  <c r="X4" i="4"/>
  <c r="X58" i="4"/>
  <c r="Y58" i="4"/>
  <c r="Y27" i="4"/>
  <c r="X27" i="4"/>
  <c r="Y20" i="4"/>
  <c r="X20" i="4"/>
  <c r="X38" i="4"/>
  <c r="Y38" i="4"/>
  <c r="Y56" i="4"/>
  <c r="X56" i="4"/>
  <c r="Y66" i="4"/>
  <c r="X66" i="4"/>
  <c r="X35" i="4"/>
  <c r="Y35" i="4"/>
  <c r="Y16" i="4"/>
  <c r="X16" i="4"/>
  <c r="Y15" i="4"/>
  <c r="X15" i="4"/>
  <c r="X3" i="4"/>
  <c r="Y3" i="4"/>
  <c r="Y44" i="4"/>
  <c r="X44" i="4"/>
  <c r="Y31" i="4"/>
  <c r="X31" i="4"/>
  <c r="X37" i="4"/>
  <c r="Y37" i="4"/>
  <c r="Y11" i="4"/>
  <c r="X11" i="4"/>
  <c r="AK23" i="7"/>
  <c r="AK2" i="7"/>
  <c r="AK5" i="7"/>
  <c r="AK4" i="7"/>
  <c r="AK3" i="7"/>
  <c r="AK19" i="7"/>
  <c r="AK22" i="7"/>
  <c r="AK20" i="7"/>
  <c r="AK21" i="7"/>
  <c r="AK15" i="7"/>
  <c r="AK18" i="7"/>
  <c r="AK17" i="7"/>
  <c r="AK16" i="7"/>
  <c r="AK14" i="7"/>
  <c r="AK13" i="7"/>
  <c r="AK11" i="7"/>
  <c r="AK12" i="7"/>
  <c r="AK10" i="7"/>
  <c r="AK9" i="7"/>
  <c r="AK8" i="7"/>
  <c r="AK7" i="7"/>
  <c r="AK6" i="7"/>
  <c r="AK24" i="12"/>
  <c r="AK26" i="12"/>
  <c r="AK34" i="12"/>
  <c r="AK32" i="12"/>
  <c r="AK28" i="12"/>
  <c r="AK35" i="12"/>
  <c r="AK23" i="12"/>
  <c r="AK22" i="12"/>
  <c r="AK29" i="12"/>
  <c r="AK33" i="12"/>
  <c r="AK30" i="12"/>
  <c r="AK27" i="12"/>
  <c r="AK36" i="12"/>
  <c r="AK31" i="12"/>
  <c r="AK25" i="12"/>
  <c r="AK17" i="12"/>
  <c r="AK14" i="12"/>
  <c r="AK20" i="12"/>
  <c r="AK11" i="12"/>
  <c r="AK10" i="12"/>
  <c r="AK8" i="12"/>
  <c r="AK7" i="12"/>
  <c r="AK16" i="12"/>
  <c r="AK5" i="12"/>
  <c r="AK13" i="12"/>
  <c r="AK15" i="12"/>
  <c r="AK12" i="12"/>
  <c r="AK3" i="12"/>
  <c r="AK6" i="12"/>
  <c r="AK21" i="12"/>
  <c r="AK9" i="12"/>
  <c r="AK2" i="12"/>
  <c r="AK18" i="12"/>
  <c r="AK19" i="12"/>
  <c r="AK4" i="12"/>
  <c r="AK102" i="6"/>
  <c r="AK101" i="6"/>
  <c r="AK100" i="6"/>
  <c r="AK99" i="6"/>
  <c r="AK98" i="6"/>
  <c r="AK94" i="6"/>
  <c r="AK93" i="6"/>
  <c r="AK92" i="6"/>
  <c r="AK91" i="6"/>
  <c r="AK90" i="6"/>
  <c r="AK89" i="6"/>
  <c r="AK88" i="6"/>
  <c r="AK87" i="6"/>
  <c r="AK86" i="6"/>
  <c r="AK85" i="6"/>
  <c r="AK97" i="6"/>
  <c r="AK96" i="6"/>
  <c r="AK95" i="6"/>
  <c r="AK84" i="6"/>
  <c r="AK83" i="6"/>
  <c r="AK82" i="6"/>
  <c r="AK81" i="6"/>
  <c r="AK107" i="6"/>
  <c r="AK106" i="6"/>
  <c r="AK105" i="6"/>
  <c r="AK104" i="6"/>
  <c r="AK103" i="6"/>
  <c r="AK73" i="6"/>
  <c r="AK71" i="6"/>
  <c r="AK58" i="6"/>
  <c r="AK70" i="6"/>
  <c r="AK69" i="6"/>
  <c r="AK68" i="6"/>
  <c r="AK67" i="6"/>
  <c r="AK56" i="6"/>
  <c r="AK66" i="6"/>
  <c r="AK65" i="6"/>
  <c r="AK63" i="6"/>
  <c r="AK64" i="6"/>
  <c r="AK62" i="6"/>
  <c r="AK61" i="6"/>
  <c r="AK60" i="6"/>
  <c r="AK59" i="6"/>
  <c r="AK72" i="6"/>
  <c r="AK57" i="6"/>
  <c r="AK80" i="6"/>
  <c r="AK79" i="6"/>
  <c r="AK78" i="6"/>
  <c r="AK74" i="6"/>
  <c r="AK76" i="6"/>
  <c r="AK77" i="6"/>
  <c r="AK75" i="6"/>
  <c r="AK34" i="6"/>
  <c r="AK33" i="6"/>
  <c r="AK32" i="6"/>
  <c r="AK29" i="6"/>
  <c r="AK28" i="6"/>
  <c r="AK31" i="6"/>
  <c r="AK9" i="6"/>
  <c r="AK8" i="6"/>
  <c r="AK30" i="6"/>
  <c r="AK55" i="6"/>
  <c r="AK10" i="6"/>
  <c r="AK15" i="6"/>
  <c r="AK54" i="6"/>
  <c r="AK53" i="6"/>
  <c r="AK16" i="6"/>
  <c r="AK26" i="6"/>
  <c r="AK39" i="6"/>
  <c r="AK11" i="6"/>
  <c r="AK52" i="6"/>
  <c r="AK50" i="6"/>
  <c r="AK14" i="6"/>
  <c r="AK13" i="6"/>
  <c r="AK37" i="6"/>
  <c r="AK25" i="6"/>
  <c r="AK38" i="6"/>
  <c r="AK51" i="6"/>
  <c r="AK48" i="6"/>
  <c r="AK47" i="6"/>
  <c r="AK12" i="6"/>
  <c r="AK36" i="6"/>
  <c r="AK24" i="6"/>
  <c r="AK41" i="6"/>
  <c r="AK35" i="6"/>
  <c r="AK46" i="6"/>
  <c r="AK23" i="6"/>
  <c r="AK45" i="6"/>
  <c r="AK27" i="6"/>
  <c r="AK40" i="6"/>
  <c r="AK49" i="6"/>
  <c r="AK22" i="6"/>
  <c r="AK43" i="6"/>
  <c r="AK44" i="6"/>
  <c r="AK21" i="6"/>
  <c r="AK42" i="6"/>
  <c r="AK20" i="6"/>
  <c r="AK19" i="6"/>
  <c r="AK18" i="6"/>
  <c r="AK7" i="6"/>
  <c r="AK6" i="6"/>
  <c r="AK5" i="6"/>
  <c r="AK17" i="6"/>
  <c r="AK3" i="6"/>
  <c r="AK4" i="6"/>
  <c r="AK2" i="6"/>
  <c r="AB16" i="5" l="1"/>
  <c r="AA16" i="5"/>
  <c r="AC16" i="5" s="1"/>
  <c r="AA18" i="5"/>
  <c r="AC18" i="5" s="1"/>
  <c r="AB18" i="5"/>
  <c r="AA43" i="5"/>
  <c r="AB43" i="5"/>
  <c r="AB45" i="5"/>
  <c r="AC45" i="5" s="1"/>
  <c r="AA45" i="5"/>
  <c r="AA53" i="5"/>
  <c r="AB53" i="5"/>
  <c r="AB2" i="5"/>
  <c r="AA2" i="5"/>
  <c r="AB50" i="5"/>
  <c r="AA50" i="5"/>
  <c r="AC50" i="5" s="1"/>
  <c r="AB62" i="5"/>
  <c r="AA62" i="5"/>
  <c r="AB38" i="5"/>
  <c r="AA38" i="5"/>
  <c r="AA55" i="5"/>
  <c r="AB55" i="5"/>
  <c r="AB5" i="5"/>
  <c r="AC5" i="5" s="1"/>
  <c r="AA5" i="5"/>
  <c r="AA59" i="5"/>
  <c r="AC59" i="5" s="1"/>
  <c r="AB59" i="5"/>
  <c r="AA30" i="5"/>
  <c r="AB30" i="5"/>
  <c r="AA69" i="5"/>
  <c r="AB69" i="5"/>
  <c r="AA72" i="5"/>
  <c r="AC72" i="5" s="1"/>
  <c r="AB72" i="5"/>
  <c r="AA3" i="5"/>
  <c r="AB3" i="5"/>
  <c r="AB24" i="5"/>
  <c r="AC24" i="5" s="1"/>
  <c r="AA24" i="5"/>
  <c r="AA25" i="5"/>
  <c r="AC25" i="5" s="1"/>
  <c r="AB25" i="5"/>
  <c r="AC69" i="5"/>
  <c r="AA35" i="5"/>
  <c r="AB35" i="5"/>
  <c r="AA48" i="5"/>
  <c r="AC48" i="5" s="1"/>
  <c r="AB48" i="5"/>
  <c r="AC53" i="5"/>
  <c r="AB19" i="5"/>
  <c r="AA19" i="5"/>
  <c r="AC19" i="5" s="1"/>
  <c r="AB58" i="5"/>
  <c r="AA58" i="5"/>
  <c r="AC58" i="5" s="1"/>
  <c r="AB60" i="5"/>
  <c r="AA60" i="5"/>
  <c r="AB41" i="5"/>
  <c r="AA41" i="5"/>
  <c r="AC41" i="5" s="1"/>
  <c r="AA73" i="5"/>
  <c r="AB73" i="5"/>
  <c r="AB61" i="5"/>
  <c r="AA61" i="5"/>
  <c r="AC61" i="5" s="1"/>
  <c r="AA33" i="5"/>
  <c r="AB33" i="5"/>
  <c r="AA71" i="5"/>
  <c r="AB71" i="5"/>
  <c r="AB21" i="5"/>
  <c r="AA21" i="5"/>
  <c r="AA37" i="5"/>
  <c r="AB37" i="5"/>
  <c r="AB32" i="5"/>
  <c r="AA32" i="5"/>
  <c r="AC32" i="5" s="1"/>
  <c r="AA44" i="5"/>
  <c r="AB44" i="5"/>
  <c r="AB6" i="5"/>
  <c r="AA6" i="5"/>
  <c r="AB68" i="5"/>
  <c r="AA68" i="5"/>
  <c r="AC68" i="5" s="1"/>
  <c r="AB26" i="5"/>
  <c r="AA26" i="5"/>
  <c r="AC26" i="5" s="1"/>
  <c r="AB40" i="5"/>
  <c r="AA40" i="5"/>
  <c r="AC40" i="5" s="1"/>
  <c r="AB56" i="5"/>
  <c r="AA56" i="5"/>
  <c r="AC56" i="5" s="1"/>
  <c r="AA13" i="5"/>
  <c r="AB13" i="5"/>
  <c r="AC3" i="5"/>
  <c r="AA39" i="5"/>
  <c r="AC39" i="5" s="1"/>
  <c r="AB39" i="5"/>
  <c r="AB52" i="5"/>
  <c r="AA52" i="5"/>
  <c r="AA70" i="5"/>
  <c r="AC70" i="5" s="1"/>
  <c r="AB70" i="5"/>
  <c r="AA51" i="5"/>
  <c r="AB51" i="5"/>
  <c r="AA31" i="5"/>
  <c r="AC31" i="5" s="1"/>
  <c r="AB31" i="5"/>
  <c r="AB27" i="5"/>
  <c r="AC27" i="5" s="1"/>
  <c r="AA27" i="5"/>
  <c r="AA36" i="5"/>
  <c r="AC36" i="5" s="1"/>
  <c r="AB36" i="5"/>
  <c r="AC38" i="5"/>
  <c r="AC62" i="5"/>
  <c r="AA28" i="5"/>
  <c r="AB28" i="5"/>
  <c r="AB74" i="5"/>
  <c r="AA74" i="5"/>
  <c r="AC74" i="5" s="1"/>
  <c r="AB64" i="5"/>
  <c r="AA64" i="5"/>
  <c r="AA34" i="5"/>
  <c r="AB34" i="5"/>
  <c r="AA4" i="5"/>
  <c r="AC4" i="5" s="1"/>
  <c r="AB4" i="5"/>
  <c r="AA29" i="5"/>
  <c r="AB29" i="5"/>
  <c r="AB46" i="5"/>
  <c r="AA46" i="5"/>
  <c r="AA49" i="5"/>
  <c r="AC49" i="5" s="1"/>
  <c r="AB49" i="5"/>
  <c r="AA8" i="5"/>
  <c r="AC8" i="5" s="1"/>
  <c r="AB8" i="5"/>
  <c r="AB14" i="5"/>
  <c r="AA14" i="5"/>
  <c r="AC14" i="5" s="1"/>
  <c r="AB42" i="5"/>
  <c r="AA42" i="5"/>
  <c r="AC30" i="5"/>
  <c r="AB66" i="5"/>
  <c r="AA66" i="5"/>
  <c r="AA47" i="5"/>
  <c r="AB47" i="5"/>
  <c r="AA65" i="5"/>
  <c r="AC65" i="5" s="1"/>
  <c r="AB65" i="5"/>
  <c r="AB9" i="5"/>
  <c r="AA9" i="5"/>
  <c r="AC9" i="5" s="1"/>
  <c r="AA57" i="5"/>
  <c r="AC57" i="5" s="1"/>
  <c r="AB57" i="5"/>
  <c r="AB54" i="5"/>
  <c r="AA54" i="5"/>
  <c r="AB63" i="5"/>
  <c r="AA63" i="5"/>
  <c r="AA67" i="5"/>
  <c r="AB67" i="5"/>
  <c r="Z16" i="4"/>
  <c r="AA16" i="4"/>
  <c r="AA66" i="4"/>
  <c r="Z66" i="4"/>
  <c r="AA27" i="4"/>
  <c r="Z27" i="4"/>
  <c r="Z4" i="4"/>
  <c r="AA4" i="4"/>
  <c r="AA7" i="4"/>
  <c r="Z7" i="4"/>
  <c r="AA26" i="4"/>
  <c r="Z26" i="4"/>
  <c r="AA2" i="4"/>
  <c r="Z2" i="4"/>
  <c r="Z61" i="4"/>
  <c r="AA61" i="4"/>
  <c r="AA43" i="4"/>
  <c r="Z43" i="4"/>
  <c r="AA9" i="4"/>
  <c r="Z9" i="4"/>
  <c r="AA51" i="4"/>
  <c r="Z51" i="4"/>
  <c r="AA35" i="4"/>
  <c r="Z35" i="4"/>
  <c r="AA56" i="4"/>
  <c r="Z56" i="4"/>
  <c r="AA58" i="4"/>
  <c r="Z58" i="4"/>
  <c r="Z12" i="4"/>
  <c r="AA12" i="4"/>
  <c r="Z36" i="4"/>
  <c r="AA36" i="4"/>
  <c r="AA49" i="4"/>
  <c r="Z49" i="4"/>
  <c r="AA48" i="4"/>
  <c r="Z48" i="4"/>
  <c r="AA6" i="4"/>
  <c r="Z6" i="4"/>
  <c r="AA68" i="4"/>
  <c r="Z68" i="4"/>
  <c r="AA46" i="4"/>
  <c r="Z46" i="4"/>
  <c r="AA45" i="4"/>
  <c r="Z45" i="4"/>
  <c r="AA5" i="4"/>
  <c r="Z5" i="4"/>
  <c r="AA19" i="4"/>
  <c r="Z19" i="4"/>
  <c r="AA25" i="4"/>
  <c r="Z25" i="4"/>
  <c r="Z32" i="4"/>
  <c r="AA32" i="4"/>
  <c r="AA52" i="4"/>
  <c r="Z52" i="4"/>
  <c r="AA44" i="4"/>
  <c r="Z44" i="4"/>
  <c r="AA38" i="4"/>
  <c r="Z38" i="4"/>
  <c r="Z20" i="4"/>
  <c r="AA20" i="4"/>
  <c r="AA29" i="4"/>
  <c r="Z29" i="4"/>
  <c r="AA21" i="4"/>
  <c r="Z21" i="4"/>
  <c r="AA22" i="4"/>
  <c r="Z22" i="4"/>
  <c r="Z67" i="4"/>
  <c r="AA67" i="4"/>
  <c r="AA18" i="4"/>
  <c r="Z18" i="4"/>
  <c r="AA50" i="4"/>
  <c r="Z50" i="4"/>
  <c r="AA14" i="4"/>
  <c r="Z14" i="4"/>
  <c r="AA63" i="4"/>
  <c r="Z63" i="4"/>
  <c r="AA13" i="4"/>
  <c r="Z13" i="4"/>
  <c r="Z37" i="4"/>
  <c r="AA37" i="4"/>
  <c r="Z69" i="4"/>
  <c r="AA69" i="4"/>
  <c r="Z42" i="4"/>
  <c r="AA42" i="4"/>
  <c r="AA55" i="4"/>
  <c r="Z55" i="4"/>
  <c r="AA62" i="4"/>
  <c r="Z62" i="4"/>
  <c r="AA64" i="4"/>
  <c r="Z64" i="4"/>
  <c r="Z11" i="4"/>
  <c r="AA11" i="4"/>
  <c r="AA31" i="4"/>
  <c r="Z31" i="4"/>
  <c r="AA3" i="4"/>
  <c r="Z3" i="4"/>
  <c r="AA15" i="4"/>
  <c r="Z15" i="4"/>
  <c r="AA23" i="4"/>
  <c r="Z23" i="4"/>
  <c r="Z39" i="4"/>
  <c r="AA39" i="4"/>
  <c r="Z41" i="4"/>
  <c r="AA41" i="4"/>
  <c r="AA53" i="4"/>
  <c r="Z53" i="4"/>
  <c r="AA57" i="4"/>
  <c r="Z57" i="4"/>
  <c r="AA10" i="4"/>
  <c r="Z10" i="4"/>
  <c r="AA60" i="4"/>
  <c r="Z60" i="4"/>
  <c r="AA34" i="4"/>
  <c r="Z34" i="4"/>
  <c r="AA30" i="4"/>
  <c r="Z30" i="4"/>
  <c r="AA40" i="4"/>
  <c r="Z40" i="4"/>
  <c r="AA17" i="4"/>
  <c r="Z17" i="4"/>
  <c r="Z59" i="4"/>
  <c r="AA59" i="4"/>
  <c r="Z8" i="4"/>
  <c r="AA8" i="4"/>
  <c r="Z65" i="4"/>
  <c r="AA65" i="4"/>
  <c r="AA24" i="4"/>
  <c r="Z24" i="4"/>
  <c r="AA28" i="4"/>
  <c r="Z28" i="4"/>
  <c r="AA54" i="4"/>
  <c r="Z54" i="4"/>
  <c r="AK2" i="15"/>
  <c r="AK57" i="5"/>
  <c r="AK53" i="5"/>
  <c r="AK51" i="5"/>
  <c r="AK49" i="5"/>
  <c r="AK59" i="5"/>
  <c r="AK58" i="5"/>
  <c r="AK48" i="5"/>
  <c r="AK50" i="5"/>
  <c r="AK52" i="5"/>
  <c r="AK54" i="5"/>
  <c r="AK55" i="5"/>
  <c r="AK61" i="5"/>
  <c r="AK62" i="5"/>
  <c r="AK60" i="5"/>
  <c r="AK56" i="5"/>
  <c r="AK47" i="5"/>
  <c r="AK67" i="5"/>
  <c r="AK65" i="5"/>
  <c r="AK64" i="5"/>
  <c r="AK69" i="5"/>
  <c r="AK68" i="5"/>
  <c r="AK73" i="5"/>
  <c r="AK72" i="5"/>
  <c r="AK66" i="5"/>
  <c r="AK74" i="5"/>
  <c r="AK71" i="5"/>
  <c r="AK63" i="5"/>
  <c r="AK70" i="5"/>
  <c r="AK44" i="5"/>
  <c r="AK46" i="5"/>
  <c r="AK43" i="5"/>
  <c r="AK39" i="5"/>
  <c r="AK40" i="5"/>
  <c r="AK41" i="5"/>
  <c r="AK42" i="5"/>
  <c r="AK45" i="5"/>
  <c r="AK2" i="5"/>
  <c r="AK35" i="5"/>
  <c r="AK36" i="5"/>
  <c r="AK3" i="5"/>
  <c r="AK24" i="5"/>
  <c r="AK38" i="5"/>
  <c r="AK37" i="5"/>
  <c r="AK33" i="5"/>
  <c r="AK34" i="5"/>
  <c r="AK5" i="5"/>
  <c r="AK4" i="5"/>
  <c r="AK27" i="5"/>
  <c r="AK28" i="5"/>
  <c r="AK31" i="5"/>
  <c r="AK32" i="5"/>
  <c r="AK29" i="5"/>
  <c r="AK25" i="5"/>
  <c r="AK30" i="5"/>
  <c r="AK26" i="5"/>
  <c r="AK21" i="5"/>
  <c r="AK20" i="5"/>
  <c r="AK19" i="5"/>
  <c r="AK22" i="5"/>
  <c r="AK18" i="5"/>
  <c r="AK17" i="5"/>
  <c r="AK16" i="5"/>
  <c r="AK15" i="5"/>
  <c r="AK14" i="5"/>
  <c r="AK10" i="5"/>
  <c r="AK13" i="5"/>
  <c r="AK8" i="5"/>
  <c r="AK7" i="5"/>
  <c r="AK9" i="5"/>
  <c r="AK23" i="5"/>
  <c r="AK6" i="5"/>
  <c r="AK12" i="5"/>
  <c r="AK11" i="5"/>
  <c r="AC66" i="5" l="1"/>
  <c r="AC2" i="5"/>
  <c r="AC28" i="5"/>
  <c r="AC13" i="5"/>
  <c r="AC44" i="5"/>
  <c r="AC37" i="5"/>
  <c r="AC71" i="5"/>
  <c r="AC35" i="5"/>
  <c r="AC67" i="5"/>
  <c r="AC63" i="5"/>
  <c r="AC47" i="5"/>
  <c r="AC42" i="5"/>
  <c r="AC46" i="5"/>
  <c r="AC64" i="5"/>
  <c r="AC51" i="5"/>
  <c r="AC52" i="5"/>
  <c r="AC33" i="5"/>
  <c r="AC73" i="5"/>
  <c r="AC60" i="5"/>
  <c r="AC55" i="5"/>
  <c r="AC43" i="5"/>
  <c r="AC29" i="5"/>
  <c r="AC34" i="5"/>
  <c r="AC6" i="5"/>
  <c r="AC21" i="5"/>
  <c r="AC54" i="5"/>
  <c r="AC54" i="4"/>
  <c r="AB54" i="4"/>
  <c r="AC30" i="4"/>
  <c r="AB30" i="4"/>
  <c r="AC41" i="4"/>
  <c r="AB41" i="4"/>
  <c r="AC15" i="4"/>
  <c r="AB15" i="4"/>
  <c r="AC13" i="4"/>
  <c r="AB13" i="4"/>
  <c r="AC22" i="4"/>
  <c r="AB22" i="4"/>
  <c r="AB36" i="4"/>
  <c r="AC36" i="4"/>
  <c r="AC24" i="4"/>
  <c r="AB24" i="4"/>
  <c r="AC17" i="4"/>
  <c r="AB17" i="4"/>
  <c r="AB60" i="4"/>
  <c r="AC60" i="4"/>
  <c r="AC57" i="4"/>
  <c r="AB57" i="4"/>
  <c r="AC31" i="4"/>
  <c r="AB31" i="4"/>
  <c r="AC64" i="4"/>
  <c r="AB64" i="4"/>
  <c r="AC55" i="4"/>
  <c r="AB55" i="4"/>
  <c r="AB14" i="4"/>
  <c r="AC14" i="4"/>
  <c r="AC29" i="4"/>
  <c r="AB29" i="4"/>
  <c r="AB38" i="4"/>
  <c r="AC38" i="4"/>
  <c r="AC19" i="4"/>
  <c r="AB19" i="4"/>
  <c r="AC56" i="4"/>
  <c r="AB56" i="4"/>
  <c r="AC16" i="4"/>
  <c r="AB16" i="4"/>
  <c r="AC65" i="4"/>
  <c r="AB65" i="4"/>
  <c r="AC59" i="4"/>
  <c r="AB59" i="4"/>
  <c r="AC11" i="4"/>
  <c r="AB11" i="4"/>
  <c r="AB42" i="4"/>
  <c r="AC42" i="4"/>
  <c r="AC37" i="4"/>
  <c r="AB37" i="4"/>
  <c r="AB18" i="4"/>
  <c r="AC18" i="4"/>
  <c r="AC20" i="4"/>
  <c r="AB20" i="4"/>
  <c r="AC52" i="4"/>
  <c r="AB52" i="4"/>
  <c r="AB25" i="4"/>
  <c r="AC25" i="4"/>
  <c r="AC45" i="4"/>
  <c r="AB45" i="4"/>
  <c r="AB68" i="4"/>
  <c r="AC68" i="4"/>
  <c r="AC48" i="4"/>
  <c r="AB48" i="4"/>
  <c r="AC58" i="4"/>
  <c r="AB58" i="4"/>
  <c r="AC51" i="4"/>
  <c r="AB51" i="4"/>
  <c r="AC43" i="4"/>
  <c r="AB43" i="4"/>
  <c r="AB2" i="4"/>
  <c r="AC2" i="4"/>
  <c r="AC7" i="4"/>
  <c r="AB7" i="4"/>
  <c r="AC27" i="4"/>
  <c r="AB27" i="4"/>
  <c r="AC28" i="4"/>
  <c r="AB28" i="4"/>
  <c r="AB40" i="4"/>
  <c r="AC40" i="4"/>
  <c r="AC34" i="4"/>
  <c r="AB34" i="4"/>
  <c r="AB10" i="4"/>
  <c r="AC10" i="4"/>
  <c r="AC39" i="4"/>
  <c r="AB39" i="4"/>
  <c r="AC23" i="4"/>
  <c r="AB23" i="4"/>
  <c r="AC3" i="4"/>
  <c r="AB3" i="4"/>
  <c r="AB62" i="4"/>
  <c r="AC62" i="4"/>
  <c r="AC63" i="4"/>
  <c r="AB63" i="4"/>
  <c r="AC21" i="4"/>
  <c r="AB21" i="4"/>
  <c r="AC44" i="4"/>
  <c r="AB44" i="4"/>
  <c r="AC32" i="4"/>
  <c r="AB32" i="4"/>
  <c r="AC12" i="4"/>
  <c r="AB12" i="4"/>
  <c r="AC35" i="4"/>
  <c r="AB35" i="4"/>
  <c r="AC61" i="4"/>
  <c r="AB61" i="4"/>
  <c r="AD61" i="4" s="1"/>
  <c r="AC4" i="4"/>
  <c r="AB4" i="4"/>
  <c r="AC8" i="4"/>
  <c r="AB8" i="4"/>
  <c r="AC53" i="4"/>
  <c r="AB53" i="4"/>
  <c r="AC69" i="4"/>
  <c r="AB69" i="4"/>
  <c r="AC50" i="4"/>
  <c r="AB50" i="4"/>
  <c r="AC67" i="4"/>
  <c r="AB67" i="4"/>
  <c r="AC5" i="4"/>
  <c r="AB5" i="4"/>
  <c r="AC46" i="4"/>
  <c r="AB46" i="4"/>
  <c r="AB6" i="4"/>
  <c r="AC6" i="4"/>
  <c r="AC49" i="4"/>
  <c r="AB49" i="4"/>
  <c r="AC9" i="4"/>
  <c r="AB9" i="4"/>
  <c r="AC26" i="4"/>
  <c r="AB26" i="4"/>
  <c r="AC66" i="4"/>
  <c r="AB66" i="4"/>
  <c r="AL41" i="4"/>
  <c r="AL40" i="4"/>
  <c r="AL39" i="4"/>
  <c r="AL38" i="4"/>
  <c r="AL35" i="4"/>
  <c r="AL37" i="4"/>
  <c r="AL42" i="4"/>
  <c r="AL36" i="4"/>
  <c r="AL43" i="4"/>
  <c r="AL34" i="4"/>
  <c r="AL68" i="4"/>
  <c r="AL67" i="4"/>
  <c r="AL59" i="4"/>
  <c r="AL64" i="4"/>
  <c r="AL63" i="4"/>
  <c r="AL60" i="4"/>
  <c r="AL66" i="4"/>
  <c r="AL65" i="4"/>
  <c r="AL62" i="4"/>
  <c r="AL61" i="4"/>
  <c r="AL58" i="4"/>
  <c r="AL57" i="4"/>
  <c r="AL56" i="4"/>
  <c r="AL55" i="4"/>
  <c r="AL49" i="4"/>
  <c r="AL53" i="4"/>
  <c r="AL48" i="4"/>
  <c r="AL52" i="4"/>
  <c r="AL54" i="4"/>
  <c r="AL44" i="4"/>
  <c r="AL51" i="4"/>
  <c r="AL46" i="4"/>
  <c r="AL45" i="4"/>
  <c r="AL50" i="4"/>
  <c r="AL47" i="4"/>
  <c r="AL14" i="4"/>
  <c r="AL15" i="4"/>
  <c r="AL9" i="4"/>
  <c r="AL17" i="4"/>
  <c r="AL12" i="4"/>
  <c r="AL2" i="4"/>
  <c r="AL4" i="4"/>
  <c r="AL3" i="4"/>
  <c r="AL7" i="4"/>
  <c r="AL30" i="4"/>
  <c r="AL24" i="4"/>
  <c r="AL11" i="4"/>
  <c r="AL5" i="4"/>
  <c r="AL10" i="4"/>
  <c r="AL8" i="4"/>
  <c r="AL27" i="4"/>
  <c r="AL29" i="4"/>
  <c r="AL28" i="4"/>
  <c r="AL6" i="4"/>
  <c r="AL16" i="4"/>
  <c r="AL20" i="4"/>
  <c r="AL22" i="4"/>
  <c r="AL23" i="4"/>
  <c r="AL26" i="4"/>
  <c r="AL18" i="4"/>
  <c r="AL19" i="4"/>
  <c r="AL31" i="4"/>
  <c r="AL25" i="4"/>
  <c r="AL32" i="4"/>
  <c r="AL33" i="4"/>
  <c r="AL21" i="4"/>
  <c r="AL13" i="4"/>
  <c r="AD27" i="4" l="1"/>
  <c r="AD51" i="4"/>
  <c r="AD45" i="4"/>
  <c r="AD52" i="4"/>
  <c r="AD16" i="4"/>
  <c r="AD53" i="4"/>
  <c r="AD4" i="4"/>
  <c r="AD20" i="4"/>
  <c r="AD65" i="4"/>
  <c r="AD56" i="4"/>
  <c r="AD38" i="4"/>
  <c r="AD14" i="4"/>
  <c r="AD64" i="4"/>
  <c r="AD57" i="4"/>
  <c r="AD17" i="4"/>
  <c r="AD13" i="4"/>
  <c r="AD41" i="4"/>
  <c r="AD54" i="4"/>
  <c r="AD63" i="4"/>
  <c r="AD34" i="4"/>
  <c r="AD28" i="4"/>
  <c r="AD6" i="4"/>
  <c r="AD36" i="4"/>
  <c r="AD12" i="4"/>
  <c r="AD44" i="4"/>
  <c r="AD62" i="4"/>
  <c r="AD40" i="4"/>
  <c r="AD25" i="4"/>
  <c r="AD26" i="4"/>
  <c r="AD49" i="4"/>
  <c r="AD46" i="4"/>
  <c r="AD67" i="4"/>
  <c r="AD2" i="4"/>
  <c r="AD60" i="4"/>
  <c r="AD37" i="4"/>
  <c r="AD11" i="4"/>
  <c r="AD69" i="4"/>
  <c r="AD8" i="4"/>
  <c r="AD35" i="4"/>
  <c r="AD32" i="4"/>
  <c r="AD21" i="4"/>
  <c r="AD3" i="4"/>
  <c r="AD48" i="4"/>
  <c r="AD18" i="4"/>
  <c r="AD42" i="4"/>
  <c r="AD59" i="4"/>
  <c r="AD9" i="4"/>
  <c r="AD50" i="4"/>
  <c r="AD23" i="4"/>
  <c r="AD10" i="4"/>
  <c r="AD7" i="4"/>
  <c r="AD43" i="4"/>
  <c r="AD58" i="4"/>
  <c r="AD68" i="4"/>
  <c r="AD19" i="4"/>
  <c r="AD29" i="4"/>
  <c r="AD55" i="4"/>
  <c r="AD31" i="4"/>
  <c r="AD24" i="4"/>
  <c r="AD22" i="4"/>
  <c r="AD15" i="4"/>
  <c r="AD30" i="4"/>
  <c r="AD66" i="4"/>
  <c r="AD5" i="4"/>
  <c r="AD39" i="4"/>
</calcChain>
</file>

<file path=xl/comments1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11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12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13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14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2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list </t>
        </r>
        <r>
          <rPr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4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5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6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7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8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9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sharedStrings.xml><?xml version="1.0" encoding="utf-8"?>
<sst xmlns="http://schemas.openxmlformats.org/spreadsheetml/2006/main" count="7038" uniqueCount="1413">
  <si>
    <t>110*5*8</t>
  </si>
  <si>
    <t>125*5*8</t>
  </si>
  <si>
    <t>120*20</t>
  </si>
  <si>
    <t>120*30</t>
  </si>
  <si>
    <t>120*5*8</t>
  </si>
  <si>
    <t>찰비빔면(멀티팩)</t>
  </si>
  <si>
    <t>130*5*8</t>
  </si>
  <si>
    <t>얼큰한너구리(멀티팩)</t>
  </si>
  <si>
    <t>순한너구리(멀티팩)</t>
  </si>
  <si>
    <t>모듬해물탕면(멀티팩)</t>
  </si>
  <si>
    <t>오징어짬뽕(멀티팩)</t>
  </si>
  <si>
    <t>124*5*8</t>
  </si>
  <si>
    <t>사리곰탕면(멀티팩)</t>
  </si>
  <si>
    <t>올리브짜파게티(멀티팩)</t>
  </si>
  <si>
    <t>140*5*8</t>
  </si>
  <si>
    <t>육개장라면(멀티팩)</t>
  </si>
  <si>
    <t>116*5*8</t>
  </si>
  <si>
    <t>진짜진짜(멀티팩)</t>
  </si>
  <si>
    <t>농심감자면(멀티팩)</t>
  </si>
  <si>
    <t>117*5*8</t>
  </si>
  <si>
    <t>무파마탕면(멀티팩)</t>
  </si>
  <si>
    <t>122*5*8</t>
  </si>
  <si>
    <t>사천요리짜파게티(멀티팩)</t>
  </si>
  <si>
    <t>137*5*8</t>
  </si>
  <si>
    <t>농심우육탕면(멀티팩)</t>
  </si>
  <si>
    <t>123*4*8</t>
  </si>
  <si>
    <t>짜왕 멀티팩</t>
  </si>
  <si>
    <t>134*4*8</t>
  </si>
  <si>
    <t>130*4*8</t>
  </si>
  <si>
    <t>보글보글부대찌개면(멀티팩)</t>
  </si>
  <si>
    <t>127*4*8</t>
  </si>
  <si>
    <t>볶음너구리(멀티팩)</t>
  </si>
  <si>
    <t>137*4*8</t>
  </si>
  <si>
    <t>신라면블랙(멀티팩)</t>
  </si>
  <si>
    <t>드레싱누들오리엔탈(멀티팩)</t>
  </si>
  <si>
    <t>118*5*8</t>
  </si>
  <si>
    <t>161*4*8</t>
  </si>
  <si>
    <t>162*4*8</t>
  </si>
  <si>
    <t>92*5*8</t>
  </si>
  <si>
    <t>97*4*8</t>
  </si>
  <si>
    <t>멸치칼국수(멀티팩)</t>
  </si>
  <si>
    <t>98*5*8</t>
  </si>
  <si>
    <t>메밀소바(멀티팩)</t>
  </si>
  <si>
    <t>127*5*8</t>
  </si>
  <si>
    <t>생생우동봉지(멀티팩)</t>
    <phoneticPr fontId="1" type="noConversion"/>
  </si>
  <si>
    <t>253*3*8</t>
  </si>
  <si>
    <t>103*4*8</t>
  </si>
  <si>
    <t>삼양 사리면 일반 48입</t>
    <phoneticPr fontId="1" type="noConversion"/>
  </si>
  <si>
    <t>110g*48</t>
  </si>
  <si>
    <t>삼양라면 (멀티팩)</t>
    <phoneticPr fontId="1" type="noConversion"/>
  </si>
  <si>
    <t>120g*5*8</t>
  </si>
  <si>
    <t>짜짜로니 (멀티팩)</t>
    <phoneticPr fontId="1" type="noConversion"/>
  </si>
  <si>
    <t>140g*5*8</t>
  </si>
  <si>
    <t>쇠고기면 (멀티팩)</t>
    <phoneticPr fontId="1" type="noConversion"/>
  </si>
  <si>
    <t>수타면 (멀티팩)</t>
    <phoneticPr fontId="1" type="noConversion"/>
  </si>
  <si>
    <t>손칼국수 (멀티팩)</t>
    <phoneticPr fontId="1" type="noConversion"/>
  </si>
  <si>
    <t>100g*5*8</t>
  </si>
  <si>
    <t>간짬뽕 (멀티팩)</t>
    <phoneticPr fontId="1" type="noConversion"/>
  </si>
  <si>
    <t>맛있는라면 (멀티팩)</t>
    <phoneticPr fontId="1" type="noConversion"/>
  </si>
  <si>
    <t>115g*5*8</t>
  </si>
  <si>
    <t>나가사끼짬뽕 (멀티팩)</t>
    <phoneticPr fontId="1" type="noConversion"/>
  </si>
  <si>
    <t>나가사끼홍짬뽕 (멀티팩)</t>
    <phoneticPr fontId="1" type="noConversion"/>
  </si>
  <si>
    <t>불닭볶음면 (멀티팩)</t>
    <phoneticPr fontId="1" type="noConversion"/>
  </si>
  <si>
    <t>갓짜장 (멀티팩)</t>
    <phoneticPr fontId="1" type="noConversion"/>
  </si>
  <si>
    <t>130g*4*8</t>
  </si>
  <si>
    <t>갓짬뽕 (멀티팩)</t>
    <phoneticPr fontId="1" type="noConversion"/>
  </si>
  <si>
    <t>120g*4*8</t>
  </si>
  <si>
    <t>치즈불닭볶음면 (멀티팩)</t>
    <phoneticPr fontId="1" type="noConversion"/>
  </si>
  <si>
    <t>140g*4*8</t>
  </si>
  <si>
    <t>불닭볶음탕면 (멀티팩)</t>
    <phoneticPr fontId="1" type="noConversion"/>
  </si>
  <si>
    <t>팔도비빔면 (멀티팩)</t>
    <phoneticPr fontId="1" type="noConversion"/>
  </si>
  <si>
    <t>쫄비빔면 (멀티팩)</t>
    <phoneticPr fontId="1" type="noConversion"/>
  </si>
  <si>
    <t>팔도짜장 (멀티팩)</t>
    <phoneticPr fontId="1" type="noConversion"/>
  </si>
  <si>
    <t>팔도불짬뽕 (멀티팩)</t>
    <phoneticPr fontId="1" type="noConversion"/>
  </si>
  <si>
    <t>남자라면 (멀티팩)</t>
    <phoneticPr fontId="1" type="noConversion"/>
  </si>
  <si>
    <t>일품해물라면 (멀티팩)</t>
    <phoneticPr fontId="1" type="noConversion"/>
  </si>
  <si>
    <t>틈새라면 (멀티팩)</t>
    <phoneticPr fontId="1" type="noConversion"/>
  </si>
  <si>
    <t>꼬꼬면 (멀티팩)</t>
    <phoneticPr fontId="1" type="noConversion"/>
  </si>
  <si>
    <t>탄탄면 (멀티팩)</t>
    <phoneticPr fontId="1" type="noConversion"/>
  </si>
  <si>
    <t>진짬뽕멀티(4입)6400</t>
  </si>
  <si>
    <t>참깨라면(5입)5000</t>
  </si>
  <si>
    <t>오뚜기김치멀티(5입)</t>
  </si>
  <si>
    <t>오동통멀티(5입)3750</t>
  </si>
  <si>
    <t>스파게티멀티(5입)4750</t>
  </si>
  <si>
    <t>오뚜기 라면사리멀티</t>
    <phoneticPr fontId="1" type="noConversion"/>
  </si>
  <si>
    <t>진라면매운멀티(5입)3600</t>
  </si>
  <si>
    <t>진라면순한멀티(5입)3600</t>
  </si>
  <si>
    <t>열라면멀티(5입)3500</t>
  </si>
  <si>
    <t>상품명</t>
    <phoneticPr fontId="1" type="noConversion"/>
  </si>
  <si>
    <t>규격</t>
    <phoneticPr fontId="1" type="noConversion"/>
  </si>
  <si>
    <t>배송비</t>
    <phoneticPr fontId="1" type="noConversion"/>
  </si>
  <si>
    <t>짜파게티범벅</t>
  </si>
  <si>
    <t>70*30</t>
  </si>
  <si>
    <t>짜파게티범벅(6입)</t>
  </si>
  <si>
    <t>70*6</t>
  </si>
  <si>
    <t>김치사발면</t>
  </si>
  <si>
    <t>86*24</t>
  </si>
  <si>
    <t>김치사발면(6입)</t>
  </si>
  <si>
    <t>86*6</t>
  </si>
  <si>
    <t>육개장사발면</t>
  </si>
  <si>
    <t>육개장사발면(6입)</t>
  </si>
  <si>
    <t>사리곰탕컵</t>
  </si>
  <si>
    <t>61*30</t>
  </si>
  <si>
    <t>신라면컵</t>
  </si>
  <si>
    <t>65*30</t>
  </si>
  <si>
    <t>신라면컵(6입)</t>
  </si>
  <si>
    <t>65*6</t>
  </si>
  <si>
    <t>오징어짬뽕컵</t>
  </si>
  <si>
    <t>67*30</t>
  </si>
  <si>
    <t>오징어짬뽕컵(6입)</t>
  </si>
  <si>
    <t>67*6</t>
  </si>
  <si>
    <t>새우탕컵</t>
  </si>
  <si>
    <t>새우탕컵(6입)</t>
  </si>
  <si>
    <t>튀김우동컵</t>
  </si>
  <si>
    <t>62*30</t>
  </si>
  <si>
    <t>튀김우동컵(6입)</t>
  </si>
  <si>
    <t>62*6</t>
  </si>
  <si>
    <t>너구리컵</t>
  </si>
  <si>
    <t>너구리컵(6입)</t>
  </si>
  <si>
    <t>안성탕면컵</t>
  </si>
  <si>
    <t>66*30</t>
  </si>
  <si>
    <t>김치큰사발</t>
  </si>
  <si>
    <t>112*16</t>
  </si>
  <si>
    <t>사리곰탕큰사발</t>
  </si>
  <si>
    <t>111*16</t>
  </si>
  <si>
    <t>새우탕큰사발</t>
  </si>
  <si>
    <t>115*16</t>
  </si>
  <si>
    <t>신라면큰사발</t>
  </si>
  <si>
    <t>114*16</t>
  </si>
  <si>
    <t>우육탕큰사발</t>
  </si>
  <si>
    <t>육개장큰사발</t>
  </si>
  <si>
    <t>110*16</t>
  </si>
  <si>
    <t>짜파게티큰사발</t>
  </si>
  <si>
    <t>123*16</t>
  </si>
  <si>
    <t>튀김우동큰사발</t>
  </si>
  <si>
    <t>짜왕큰사발</t>
  </si>
  <si>
    <t>105*16</t>
  </si>
  <si>
    <t>오징어짬뽕큰사발</t>
  </si>
  <si>
    <t>너구리큰사발</t>
  </si>
  <si>
    <t>신라면블랙컵(12입)</t>
  </si>
  <si>
    <t>101*12</t>
  </si>
  <si>
    <t>109*16</t>
  </si>
  <si>
    <t>생생우동용기</t>
  </si>
  <si>
    <t>276*12</t>
  </si>
  <si>
    <t>93*16</t>
  </si>
  <si>
    <t xml:space="preserve">삼양컵라면 </t>
    <phoneticPr fontId="1" type="noConversion"/>
  </si>
  <si>
    <t>65g*30</t>
  </si>
  <si>
    <t xml:space="preserve">맛있는컵 </t>
    <phoneticPr fontId="1" type="noConversion"/>
  </si>
  <si>
    <t xml:space="preserve">맛있는라면큰컵 </t>
    <phoneticPr fontId="1" type="noConversion"/>
  </si>
  <si>
    <t>112g*16</t>
  </si>
  <si>
    <t xml:space="preserve">나가사끼짬뽕컵 </t>
    <phoneticPr fontId="1" type="noConversion"/>
  </si>
  <si>
    <t>나가사끼짬뽕 큰컵</t>
    <phoneticPr fontId="1" type="noConversion"/>
  </si>
  <si>
    <t>105g*16</t>
  </si>
  <si>
    <t>불닭볶음면 큰컵</t>
    <phoneticPr fontId="1" type="noConversion"/>
  </si>
  <si>
    <t>치즈불닭볶음면 큰컵</t>
    <phoneticPr fontId="1" type="noConversion"/>
  </si>
  <si>
    <t>삼양라면 클래식 큰컵</t>
    <phoneticPr fontId="1" type="noConversion"/>
  </si>
  <si>
    <t>110g*16</t>
  </si>
  <si>
    <t>김치 왕뚜껑</t>
    <phoneticPr fontId="1" type="noConversion"/>
  </si>
  <si>
    <t>짬뽕 왕뚜껑</t>
    <phoneticPr fontId="1" type="noConversion"/>
  </si>
  <si>
    <t>팔도 불짬뽕</t>
    <phoneticPr fontId="1" type="noConversion"/>
  </si>
  <si>
    <t>115g*16</t>
    <phoneticPr fontId="1" type="noConversion"/>
  </si>
  <si>
    <t>팔도 짜장</t>
    <phoneticPr fontId="1" type="noConversion"/>
  </si>
  <si>
    <t>160g*16</t>
    <phoneticPr fontId="1" type="noConversion"/>
  </si>
  <si>
    <t>110g*12</t>
    <phoneticPr fontId="1" type="noConversion"/>
  </si>
  <si>
    <t>115g*12</t>
    <phoneticPr fontId="1" type="noConversion"/>
  </si>
  <si>
    <t>90*30</t>
  </si>
  <si>
    <t>쌀새우깡</t>
  </si>
  <si>
    <t>80*20</t>
  </si>
  <si>
    <t>매운새우깡</t>
  </si>
  <si>
    <t>400*6</t>
  </si>
  <si>
    <t>고구마깡</t>
  </si>
  <si>
    <t>83*30</t>
  </si>
  <si>
    <t>감자깡</t>
  </si>
  <si>
    <t>75*30</t>
  </si>
  <si>
    <t>감자깡(지퍼/대)</t>
  </si>
  <si>
    <t>250*8</t>
  </si>
  <si>
    <t>꿀꽈배기</t>
  </si>
  <si>
    <t>285*8</t>
  </si>
  <si>
    <t>땅콩꽈배기</t>
  </si>
  <si>
    <t>84*30</t>
  </si>
  <si>
    <t>꿀꽈배기더블스윗</t>
  </si>
  <si>
    <t>80*16</t>
  </si>
  <si>
    <t>자갈치</t>
  </si>
  <si>
    <t>90*20</t>
  </si>
  <si>
    <t>286*8</t>
  </si>
  <si>
    <t>벌집핏자</t>
  </si>
  <si>
    <t>83*20</t>
  </si>
  <si>
    <t>75*16</t>
  </si>
  <si>
    <t>오징어집</t>
  </si>
  <si>
    <t>260*6</t>
  </si>
  <si>
    <t>알새우칩</t>
  </si>
  <si>
    <t>68*20</t>
  </si>
  <si>
    <t>포스틱</t>
  </si>
  <si>
    <t>84*20</t>
  </si>
  <si>
    <t>포스틱(지퍼/대)</t>
  </si>
  <si>
    <t>270*8</t>
  </si>
  <si>
    <t>양파깡</t>
  </si>
  <si>
    <t>77*20</t>
  </si>
  <si>
    <t>쫄병스낵매콤한맛</t>
  </si>
  <si>
    <t>쫄병스낵바베큐맛</t>
  </si>
  <si>
    <t>66*20</t>
  </si>
  <si>
    <t>130*12</t>
  </si>
  <si>
    <t>60*20</t>
  </si>
  <si>
    <t>155*8</t>
  </si>
  <si>
    <t>75*20</t>
  </si>
  <si>
    <t>인디안밥</t>
  </si>
  <si>
    <t>별따먹자(100g)</t>
  </si>
  <si>
    <t>100*16</t>
  </si>
  <si>
    <t>별따먹자(62g)</t>
  </si>
  <si>
    <t>62*16</t>
  </si>
  <si>
    <t>조청유과</t>
  </si>
  <si>
    <t>96*20</t>
  </si>
  <si>
    <t>조청유과(지퍼/대)</t>
  </si>
  <si>
    <t>300*10</t>
  </si>
  <si>
    <t>포테토칩 오리지널(125g)</t>
  </si>
  <si>
    <t>125*16</t>
  </si>
  <si>
    <t>입친구</t>
  </si>
  <si>
    <t>70*16</t>
  </si>
  <si>
    <t>수미칩 오리지널</t>
  </si>
  <si>
    <t>85*12</t>
  </si>
  <si>
    <t>수미칩 어니언</t>
  </si>
  <si>
    <t>W 수미칩 허니머스타드 (파우치)</t>
  </si>
  <si>
    <t>85*16</t>
  </si>
  <si>
    <t>70g*12</t>
  </si>
  <si>
    <t>감자군것질 바베큐맛</t>
  </si>
  <si>
    <t>115g*24</t>
  </si>
  <si>
    <t>275g*10</t>
  </si>
  <si>
    <t>사또밥</t>
  </si>
  <si>
    <t>67g*20</t>
  </si>
  <si>
    <t>별뽀빠이</t>
  </si>
  <si>
    <t>72g*30</t>
  </si>
  <si>
    <t>9079</t>
  </si>
  <si>
    <t>9080</t>
  </si>
  <si>
    <t>꼬깔콘군옥수수(1500)</t>
  </si>
  <si>
    <t>9095</t>
  </si>
  <si>
    <t>9102</t>
  </si>
  <si>
    <t>9113</t>
  </si>
  <si>
    <t>9119</t>
  </si>
  <si>
    <t>9121</t>
  </si>
  <si>
    <t>9125</t>
  </si>
  <si>
    <t>9127</t>
  </si>
  <si>
    <t>9129</t>
  </si>
  <si>
    <t>9139</t>
  </si>
  <si>
    <t>빠다코코낫(1400)</t>
    <phoneticPr fontId="4" type="noConversion"/>
  </si>
  <si>
    <t>9346</t>
  </si>
  <si>
    <t>9347</t>
  </si>
  <si>
    <t>9361</t>
  </si>
  <si>
    <t>9362</t>
  </si>
  <si>
    <t>93632</t>
  </si>
  <si>
    <t>오징어땅콩(1500)</t>
  </si>
  <si>
    <t>93751</t>
  </si>
  <si>
    <t>9393</t>
  </si>
  <si>
    <t>9398</t>
  </si>
  <si>
    <t>9399</t>
  </si>
  <si>
    <t>9496</t>
  </si>
  <si>
    <t>9515</t>
  </si>
  <si>
    <t>9517</t>
  </si>
  <si>
    <t>9554</t>
  </si>
  <si>
    <t>9563</t>
  </si>
  <si>
    <t>9565</t>
  </si>
  <si>
    <t>9566</t>
  </si>
  <si>
    <t>초코다이제2500</t>
  </si>
  <si>
    <t>9249</t>
  </si>
  <si>
    <t>9250</t>
  </si>
  <si>
    <t>9552</t>
  </si>
  <si>
    <t>9553</t>
  </si>
  <si>
    <t>9564</t>
  </si>
  <si>
    <t>9507</t>
  </si>
  <si>
    <t>참크래커(900)</t>
  </si>
  <si>
    <t>9532</t>
  </si>
  <si>
    <t>9536</t>
  </si>
  <si>
    <t>9537</t>
  </si>
  <si>
    <t>죠리퐁(1500)</t>
  </si>
  <si>
    <t>9538</t>
  </si>
  <si>
    <t>81g*6*8</t>
  </si>
  <si>
    <t>멘토스C1036뉴레인보우/1case</t>
    <phoneticPr fontId="1" type="noConversion"/>
  </si>
  <si>
    <t>멘토스C1033믹스그레이프/1case</t>
    <phoneticPr fontId="1" type="noConversion"/>
  </si>
  <si>
    <t>5120</t>
  </si>
  <si>
    <t>5179</t>
  </si>
  <si>
    <t>5268</t>
  </si>
  <si>
    <t>5145</t>
  </si>
  <si>
    <t>5161</t>
  </si>
  <si>
    <t>5190</t>
  </si>
  <si>
    <t>켈로그 오곡 첵스초코 340g</t>
  </si>
  <si>
    <t>5156</t>
  </si>
  <si>
    <t>포스트 코코볼 300g</t>
  </si>
  <si>
    <t>포스트 콘푸라이트 600g</t>
  </si>
  <si>
    <t>포스트 콘푸라이트 1/3라이트 슈거 530g</t>
  </si>
  <si>
    <t>포스트 건강한칠곡 450g</t>
  </si>
  <si>
    <t>포스트 그래놀라 블루베리 500g</t>
  </si>
  <si>
    <t>포스트 그래놀라 크랜베리 570g</t>
  </si>
  <si>
    <t>포스트 코코볼 정글탐험대 550g</t>
  </si>
  <si>
    <t>포스트 콘후레이크 500g</t>
  </si>
  <si>
    <t>42*12</t>
  </si>
  <si>
    <t>후추3온스</t>
    <phoneticPr fontId="1" type="noConversion"/>
  </si>
  <si>
    <t>85*12</t>
    <phoneticPr fontId="1" type="noConversion"/>
  </si>
  <si>
    <t>바실리코파스타소스</t>
  </si>
  <si>
    <t>올리브파스타소스</t>
  </si>
  <si>
    <t>아라비아타파스타소스</t>
  </si>
  <si>
    <t>1*18</t>
    <phoneticPr fontId="1" type="noConversion"/>
  </si>
  <si>
    <t>스파게티500g</t>
    <phoneticPr fontId="1" type="noConversion"/>
  </si>
  <si>
    <t>500*10</t>
  </si>
  <si>
    <t>500*15</t>
  </si>
  <si>
    <t>500*25</t>
  </si>
  <si>
    <t>500*15</t>
    <phoneticPr fontId="1" type="noConversion"/>
  </si>
  <si>
    <t>500*25</t>
    <phoneticPr fontId="1" type="noConversion"/>
  </si>
  <si>
    <t>500*12</t>
    <phoneticPr fontId="1" type="noConversion"/>
  </si>
  <si>
    <t>115g*10입</t>
    <phoneticPr fontId="1" type="noConversion"/>
  </si>
  <si>
    <t>115g*10입</t>
  </si>
  <si>
    <t>230g*10입</t>
  </si>
  <si>
    <t>VONO(30입)포르치니버섯스프/10개</t>
    <phoneticPr fontId="1" type="noConversion"/>
  </si>
  <si>
    <t>VONO(30입)체다치즈스프/10개</t>
    <phoneticPr fontId="1" type="noConversion"/>
  </si>
  <si>
    <t>VONO(30입)옥수수알그대로콘스프/10개</t>
    <phoneticPr fontId="1" type="noConversion"/>
  </si>
  <si>
    <t>VONO(30입)크림스프포타주/10개</t>
    <phoneticPr fontId="1" type="noConversion"/>
  </si>
  <si>
    <t>2.0L*6*1</t>
  </si>
  <si>
    <t>0.5L*20*1</t>
  </si>
  <si>
    <t>백산수0.5L /20개입</t>
    <phoneticPr fontId="1" type="noConversion"/>
  </si>
  <si>
    <t>200㎖*10</t>
  </si>
  <si>
    <t>카프리썬 사파리/10개입</t>
    <phoneticPr fontId="1" type="noConversion"/>
  </si>
  <si>
    <t>카프리썬 딸기와키위/10개입</t>
    <phoneticPr fontId="1" type="noConversion"/>
  </si>
  <si>
    <t>카프리썬 사과맛/10개입</t>
    <phoneticPr fontId="1" type="noConversion"/>
  </si>
  <si>
    <t>카프리썬 오렌지망고/10개입</t>
    <phoneticPr fontId="1" type="noConversion"/>
  </si>
  <si>
    <t>355㎖*24</t>
  </si>
  <si>
    <t>250㎖*30</t>
  </si>
  <si>
    <t>500ml*6*4</t>
  </si>
  <si>
    <t xml:space="preserve"> 1.5L*6*1</t>
  </si>
  <si>
    <t>500㎖*24</t>
  </si>
  <si>
    <t>파워오투 스포츠레몬 24개입</t>
    <phoneticPr fontId="1" type="noConversion"/>
  </si>
  <si>
    <t>파워오투 오렌지레몬맛 24개입</t>
    <phoneticPr fontId="1" type="noConversion"/>
  </si>
  <si>
    <t>맥스웰하우스 블루엣마일드 200mlx30개입</t>
  </si>
  <si>
    <t>맥스웰하우스 스위트아메리카노 200mlx30개입</t>
  </si>
  <si>
    <t>맥스웰 콜롬비아나 카페라떼 240mlx30캔</t>
  </si>
  <si>
    <t>맥스웰 콜롬비아나 스위트 아메리카노 240mlx30캔</t>
  </si>
  <si>
    <t>스타벅스 더블샷 에스프레소&amp;크림200mlx36캔</t>
  </si>
  <si>
    <t>T.O.P 더블랙 200mlx30캔</t>
  </si>
  <si>
    <t>T.O.P 스위트아메리카노 200mlx30캔</t>
  </si>
  <si>
    <t>T.O.P 마스터라떼 380mlx20캔</t>
  </si>
  <si>
    <t>T.O.P 더블랙 380mlx20캔</t>
  </si>
  <si>
    <t>T.O.P 마스터라떼 275mlx20캔</t>
  </si>
  <si>
    <t>T.O.P 더블랙 275mlx20캔</t>
  </si>
  <si>
    <t>T.O.P 스위트아메리카노 275mlx20캔</t>
  </si>
  <si>
    <t>0649</t>
  </si>
  <si>
    <t>T.O.P 콜드브루 아메리카노275mlx20개입</t>
  </si>
  <si>
    <t>0450</t>
  </si>
  <si>
    <t>0451</t>
  </si>
  <si>
    <t>맑은티엔 옥수수 410mlx20병</t>
  </si>
  <si>
    <t>0453</t>
  </si>
  <si>
    <t>맑은티엔 현미 410mlx20병</t>
  </si>
  <si>
    <t>0452</t>
  </si>
  <si>
    <t>8033</t>
  </si>
  <si>
    <t>8772</t>
  </si>
  <si>
    <t>8773</t>
  </si>
  <si>
    <t>코코아자판900g(유안)</t>
  </si>
  <si>
    <t>유자차자판900g(유안)</t>
  </si>
  <si>
    <t>생강차자판(유안)900G</t>
  </si>
  <si>
    <t>0713</t>
    <phoneticPr fontId="1" type="noConversion"/>
  </si>
  <si>
    <t>94477</t>
    <phoneticPr fontId="1" type="noConversion"/>
  </si>
  <si>
    <t>94476</t>
    <phoneticPr fontId="1" type="noConversion"/>
  </si>
  <si>
    <t>94474</t>
    <phoneticPr fontId="1" type="noConversion"/>
  </si>
  <si>
    <t>94465</t>
    <phoneticPr fontId="1" type="noConversion"/>
  </si>
  <si>
    <t>94466</t>
    <phoneticPr fontId="1" type="noConversion"/>
  </si>
  <si>
    <t>94467</t>
    <phoneticPr fontId="1" type="noConversion"/>
  </si>
  <si>
    <t>94468</t>
    <phoneticPr fontId="1" type="noConversion"/>
  </si>
  <si>
    <t>94470</t>
    <phoneticPr fontId="1" type="noConversion"/>
  </si>
  <si>
    <t>94469</t>
    <phoneticPr fontId="1" type="noConversion"/>
  </si>
  <si>
    <t>94464</t>
    <phoneticPr fontId="1" type="noConversion"/>
  </si>
  <si>
    <t>94463</t>
    <phoneticPr fontId="1" type="noConversion"/>
  </si>
  <si>
    <t>94462</t>
    <phoneticPr fontId="1" type="noConversion"/>
  </si>
  <si>
    <t>94461</t>
    <phoneticPr fontId="1" type="noConversion"/>
  </si>
  <si>
    <t>94473</t>
    <phoneticPr fontId="1" type="noConversion"/>
  </si>
  <si>
    <t>94482</t>
    <phoneticPr fontId="1" type="noConversion"/>
  </si>
  <si>
    <t>8845</t>
    <phoneticPr fontId="1" type="noConversion"/>
  </si>
  <si>
    <t>1882</t>
    <phoneticPr fontId="1" type="noConversion"/>
  </si>
  <si>
    <t>8903</t>
    <phoneticPr fontId="1" type="noConversion"/>
  </si>
  <si>
    <t>8846</t>
    <phoneticPr fontId="1" type="noConversion"/>
  </si>
  <si>
    <t>8818</t>
    <phoneticPr fontId="1" type="noConversion"/>
  </si>
  <si>
    <t>8684</t>
  </si>
  <si>
    <t>8814</t>
  </si>
  <si>
    <t>8815</t>
  </si>
  <si>
    <t>8816</t>
  </si>
  <si>
    <t>8821</t>
  </si>
  <si>
    <t>8916</t>
  </si>
  <si>
    <t>8928</t>
  </si>
  <si>
    <t>8944</t>
  </si>
  <si>
    <t>8978</t>
  </si>
  <si>
    <t>9084</t>
  </si>
  <si>
    <t>8917</t>
    <phoneticPr fontId="1" type="noConversion"/>
  </si>
  <si>
    <t>8921</t>
  </si>
  <si>
    <t>8948</t>
    <phoneticPr fontId="1" type="noConversion"/>
  </si>
  <si>
    <t>8915</t>
    <phoneticPr fontId="1" type="noConversion"/>
  </si>
  <si>
    <t>8914</t>
  </si>
  <si>
    <t>1868</t>
    <phoneticPr fontId="1" type="noConversion"/>
  </si>
  <si>
    <t>1493</t>
  </si>
  <si>
    <t>1485</t>
  </si>
  <si>
    <t>1486</t>
  </si>
  <si>
    <t>8301</t>
  </si>
  <si>
    <t>8311</t>
  </si>
  <si>
    <t>8323</t>
  </si>
  <si>
    <t>8332</t>
  </si>
  <si>
    <t>8333</t>
  </si>
  <si>
    <t>1873</t>
  </si>
  <si>
    <t>8730</t>
  </si>
  <si>
    <t>8739</t>
  </si>
  <si>
    <t>8732</t>
  </si>
  <si>
    <t>8902</t>
  </si>
  <si>
    <t>8904</t>
  </si>
  <si>
    <t>8906</t>
  </si>
  <si>
    <t>고향)대추한차15티</t>
  </si>
  <si>
    <t>8909</t>
  </si>
  <si>
    <t>8922</t>
  </si>
  <si>
    <t>8961</t>
  </si>
  <si>
    <t>1487</t>
  </si>
  <si>
    <t>1488</t>
  </si>
  <si>
    <t>1910</t>
  </si>
  <si>
    <t>1911</t>
  </si>
  <si>
    <t>8766</t>
  </si>
  <si>
    <t>8910</t>
  </si>
  <si>
    <t>8926</t>
  </si>
  <si>
    <t>94158</t>
    <phoneticPr fontId="1" type="noConversion"/>
  </si>
  <si>
    <t>94153</t>
    <phoneticPr fontId="1" type="noConversion"/>
  </si>
  <si>
    <t>94155</t>
    <phoneticPr fontId="1" type="noConversion"/>
  </si>
  <si>
    <t>94517</t>
    <phoneticPr fontId="1" type="noConversion"/>
  </si>
  <si>
    <t>94197</t>
    <phoneticPr fontId="1" type="noConversion"/>
  </si>
  <si>
    <t>94135</t>
    <phoneticPr fontId="1" type="noConversion"/>
  </si>
  <si>
    <t>94151</t>
    <phoneticPr fontId="1" type="noConversion"/>
  </si>
  <si>
    <t>100g*30</t>
    <phoneticPr fontId="1" type="noConversion"/>
  </si>
  <si>
    <t>77g*20</t>
    <phoneticPr fontId="1" type="noConversion"/>
  </si>
  <si>
    <t>126g*20</t>
    <phoneticPr fontId="1" type="noConversion"/>
  </si>
  <si>
    <t>54g*32</t>
    <phoneticPr fontId="1" type="noConversion"/>
  </si>
  <si>
    <t>100g*24</t>
    <phoneticPr fontId="1" type="noConversion"/>
  </si>
  <si>
    <t>102g*20</t>
    <phoneticPr fontId="1" type="noConversion"/>
  </si>
  <si>
    <t>192g*16</t>
    <phoneticPr fontId="1" type="noConversion"/>
  </si>
  <si>
    <t>264g*12</t>
    <phoneticPr fontId="1" type="noConversion"/>
  </si>
  <si>
    <t>46g*40</t>
    <phoneticPr fontId="1" type="noConversion"/>
  </si>
  <si>
    <t>32g*40</t>
    <phoneticPr fontId="1" type="noConversion"/>
  </si>
  <si>
    <t>누드빼빼로(1200)</t>
    <phoneticPr fontId="4" type="noConversion"/>
  </si>
  <si>
    <t>43g*40</t>
    <phoneticPr fontId="1" type="noConversion"/>
  </si>
  <si>
    <t>88g*16</t>
    <phoneticPr fontId="4" type="noConversion"/>
  </si>
  <si>
    <t>86g*24</t>
    <phoneticPr fontId="1" type="noConversion"/>
  </si>
  <si>
    <t>56g*24</t>
    <phoneticPr fontId="1" type="noConversion"/>
  </si>
  <si>
    <t>46g*30</t>
    <phoneticPr fontId="1" type="noConversion"/>
  </si>
  <si>
    <t>소비자가</t>
    <phoneticPr fontId="1" type="noConversion"/>
  </si>
  <si>
    <t>66g*20</t>
    <phoneticPr fontId="1" type="noConversion"/>
  </si>
  <si>
    <t>104g*27</t>
    <phoneticPr fontId="1" type="noConversion"/>
  </si>
  <si>
    <t>98g*16</t>
    <phoneticPr fontId="1" type="noConversion"/>
  </si>
  <si>
    <t>땅콩강정(1500)</t>
    <phoneticPr fontId="1" type="noConversion"/>
  </si>
  <si>
    <t>80g*30</t>
    <phoneticPr fontId="1" type="noConversion"/>
  </si>
  <si>
    <t>60g*30</t>
    <phoneticPr fontId="1" type="noConversion"/>
  </si>
  <si>
    <t>50g*24</t>
    <phoneticPr fontId="1" type="noConversion"/>
  </si>
  <si>
    <t>468g*8</t>
    <phoneticPr fontId="1" type="noConversion"/>
  </si>
  <si>
    <t>92g*12</t>
    <phoneticPr fontId="1" type="noConversion"/>
  </si>
  <si>
    <t>80g*32</t>
    <phoneticPr fontId="1" type="noConversion"/>
  </si>
  <si>
    <t>40g*30</t>
    <phoneticPr fontId="1" type="noConversion"/>
  </si>
  <si>
    <t>194g*16</t>
    <phoneticPr fontId="1" type="noConversion"/>
  </si>
  <si>
    <t>225g*16</t>
    <phoneticPr fontId="1" type="noConversion"/>
  </si>
  <si>
    <t>70g*18</t>
    <phoneticPr fontId="1" type="noConversion"/>
  </si>
  <si>
    <t>66g*18</t>
    <phoneticPr fontId="1" type="noConversion"/>
  </si>
  <si>
    <t>89g*16</t>
    <phoneticPr fontId="1" type="noConversion"/>
  </si>
  <si>
    <t>카라멜콘땅콩(1500)</t>
    <phoneticPr fontId="1" type="noConversion"/>
  </si>
  <si>
    <t>82g*16</t>
    <phoneticPr fontId="1" type="noConversion"/>
  </si>
  <si>
    <t>원산지</t>
    <phoneticPr fontId="1" type="noConversion"/>
  </si>
  <si>
    <t>미국</t>
    <phoneticPr fontId="1" type="noConversion"/>
  </si>
  <si>
    <t>브라질, 베트남</t>
    <phoneticPr fontId="1" type="noConversion"/>
  </si>
  <si>
    <t xml:space="preserve">이탈리아 </t>
    <phoneticPr fontId="1" type="noConversion"/>
  </si>
  <si>
    <t>일본</t>
    <phoneticPr fontId="1" type="noConversion"/>
  </si>
  <si>
    <t>베트남</t>
    <phoneticPr fontId="1" type="noConversion"/>
  </si>
  <si>
    <t>중국</t>
    <phoneticPr fontId="1" type="noConversion"/>
  </si>
  <si>
    <t>중국</t>
    <phoneticPr fontId="1" type="noConversion"/>
  </si>
  <si>
    <t>원산지</t>
    <phoneticPr fontId="1" type="noConversion"/>
  </si>
  <si>
    <t>독일</t>
    <phoneticPr fontId="1" type="noConversion"/>
  </si>
  <si>
    <t>상품명</t>
  </si>
  <si>
    <t>수량별부과-수량</t>
  </si>
  <si>
    <t>기본배송비</t>
  </si>
  <si>
    <t>판매가</t>
  </si>
  <si>
    <t>카테고리ID</t>
  </si>
  <si>
    <t xml:space="preserve">식품&gt;가공식품&gt;라면&gt;봉지라면 </t>
    <phoneticPr fontId="1" type="noConversion"/>
  </si>
  <si>
    <t>농심사리면(멀티팩5개)</t>
    <phoneticPr fontId="1" type="noConversion"/>
  </si>
  <si>
    <t>제조사</t>
  </si>
  <si>
    <t>브랜드</t>
  </si>
  <si>
    <t>스낵면멀티(5입)3250</t>
    <phoneticPr fontId="1" type="noConversion"/>
  </si>
  <si>
    <t xml:space="preserve">식품&gt;가공식품&gt;라면&gt;컵라면 </t>
    <phoneticPr fontId="1" type="noConversion"/>
  </si>
  <si>
    <t>농심</t>
    <phoneticPr fontId="4" type="noConversion"/>
  </si>
  <si>
    <t>삼양식품</t>
    <phoneticPr fontId="4" type="noConversion"/>
  </si>
  <si>
    <t>팔도</t>
    <phoneticPr fontId="4" type="noConversion"/>
  </si>
  <si>
    <t>오뚜기</t>
    <phoneticPr fontId="4" type="noConversion"/>
  </si>
  <si>
    <t>농심</t>
    <phoneticPr fontId="4" type="noConversion"/>
  </si>
  <si>
    <t>판매가 기준수량</t>
    <phoneticPr fontId="1" type="noConversion"/>
  </si>
  <si>
    <t>판매가
기준수량</t>
    <phoneticPr fontId="1" type="noConversion"/>
  </si>
  <si>
    <t>농심</t>
    <phoneticPr fontId="4" type="noConversion"/>
  </si>
  <si>
    <t>맛짬뽕큰사발</t>
    <phoneticPr fontId="1" type="noConversion"/>
  </si>
  <si>
    <t>무파마큰사발</t>
    <phoneticPr fontId="1" type="noConversion"/>
  </si>
  <si>
    <t>사천요리짜파게티큰사발</t>
    <phoneticPr fontId="1" type="noConversion"/>
  </si>
  <si>
    <t>보글보글부대찌개큰사발</t>
    <phoneticPr fontId="1" type="noConversion"/>
  </si>
  <si>
    <t>볶음너구리큰사발</t>
    <phoneticPr fontId="1" type="noConversion"/>
  </si>
  <si>
    <t>콩나물뚝배기</t>
    <phoneticPr fontId="1" type="noConversion"/>
  </si>
  <si>
    <t xml:space="preserve">식품&gt;가공식품&gt;소스&gt;기타소스 </t>
    <phoneticPr fontId="1" type="noConversion"/>
  </si>
  <si>
    <t xml:space="preserve">식품&gt;가공식품&gt;간편조리식 </t>
    <phoneticPr fontId="1" type="noConversion"/>
  </si>
  <si>
    <t>VONO(30입)콘스프/10개</t>
    <phoneticPr fontId="1" type="noConversion"/>
  </si>
  <si>
    <t xml:space="preserve">식품&gt;가공식품&gt;스프 </t>
    <phoneticPr fontId="1" type="noConversion"/>
  </si>
  <si>
    <t>스파게티1kg</t>
    <phoneticPr fontId="1" type="noConversion"/>
  </si>
  <si>
    <t xml:space="preserve">식품&gt;가공식품&gt;면류&gt;스파게티면 </t>
    <phoneticPr fontId="1" type="noConversion"/>
  </si>
  <si>
    <t>링귀니(바베떼)</t>
    <phoneticPr fontId="1" type="noConversion"/>
  </si>
  <si>
    <t>푸실리</t>
    <phoneticPr fontId="1" type="noConversion"/>
  </si>
  <si>
    <t>페튜치네(파파델레)</t>
    <phoneticPr fontId="1" type="noConversion"/>
  </si>
  <si>
    <t>오션스프레이 크레이진 건조크랜베리 블루베리 142g</t>
    <phoneticPr fontId="1" type="noConversion"/>
  </si>
  <si>
    <t>오션스프레이 크레이진 건조크랜베리 석류맛 142g</t>
    <phoneticPr fontId="1" type="noConversion"/>
  </si>
  <si>
    <t xml:space="preserve"> 식품&gt;농산물&gt;건과류&gt;기타건과류 </t>
    <phoneticPr fontId="1" type="noConversion"/>
  </si>
  <si>
    <t>농심</t>
    <phoneticPr fontId="1" type="noConversion"/>
  </si>
  <si>
    <t>보노</t>
    <phoneticPr fontId="1" type="noConversion"/>
  </si>
  <si>
    <t>카테고리</t>
    <phoneticPr fontId="1" type="noConversion"/>
  </si>
  <si>
    <t>신라면(S)선물용20개</t>
    <phoneticPr fontId="1" type="noConversion"/>
  </si>
  <si>
    <t>제조사, 브랜드 기입</t>
    <phoneticPr fontId="1" type="noConversion"/>
  </si>
  <si>
    <t>식품&gt;가공식품&gt;조미료&gt;후추</t>
    <phoneticPr fontId="1" type="noConversion"/>
  </si>
  <si>
    <t>식품&gt;가공식품&gt;조미료&gt;후추</t>
    <phoneticPr fontId="1" type="noConversion"/>
  </si>
  <si>
    <t>식품&gt;과자&gt;사탕</t>
    <phoneticPr fontId="1" type="noConversion"/>
  </si>
  <si>
    <t xml:space="preserve">식품&gt;과자&gt;스낵 </t>
    <phoneticPr fontId="1" type="noConversion"/>
  </si>
  <si>
    <t>닭다리후라이드</t>
    <phoneticPr fontId="1" type="noConversion"/>
  </si>
  <si>
    <t>닭다리핫숯불바베큐</t>
    <phoneticPr fontId="1" type="noConversion"/>
  </si>
  <si>
    <t>닭다리너겟(130g)</t>
    <phoneticPr fontId="1" type="noConversion"/>
  </si>
  <si>
    <t>바나나킥</t>
    <phoneticPr fontId="1" type="noConversion"/>
  </si>
  <si>
    <t>감자군것질 오리지널</t>
    <phoneticPr fontId="1" type="noConversion"/>
  </si>
  <si>
    <t>짱구(115g)</t>
    <phoneticPr fontId="1" type="noConversion"/>
  </si>
  <si>
    <t>왕짱구(275g)</t>
    <phoneticPr fontId="1" type="noConversion"/>
  </si>
  <si>
    <t>포테토칩 오리지널(60g)</t>
    <phoneticPr fontId="1" type="noConversion"/>
  </si>
  <si>
    <t>롯데샌드(1400)</t>
    <phoneticPr fontId="1" type="noConversion"/>
  </si>
  <si>
    <t>롯데</t>
    <phoneticPr fontId="1" type="noConversion"/>
  </si>
  <si>
    <t>크라운</t>
    <phoneticPr fontId="1" type="noConversion"/>
  </si>
  <si>
    <t>오리온</t>
    <phoneticPr fontId="1" type="noConversion"/>
  </si>
  <si>
    <t xml:space="preserve">식품&gt;과자&gt;스낵 </t>
    <phoneticPr fontId="1" type="noConversion"/>
  </si>
  <si>
    <t>해태</t>
    <phoneticPr fontId="1" type="noConversion"/>
  </si>
  <si>
    <t>버터링(1500)</t>
    <phoneticPr fontId="1" type="noConversion"/>
  </si>
  <si>
    <t>No</t>
    <phoneticPr fontId="1" type="noConversion"/>
  </si>
  <si>
    <t xml:space="preserve">식품&gt;가공식품&gt;시리얼 </t>
    <phoneticPr fontId="1" type="noConversion"/>
  </si>
  <si>
    <t>동서식품</t>
    <phoneticPr fontId="1" type="noConversion"/>
  </si>
  <si>
    <t>무료</t>
  </si>
  <si>
    <t>식품&gt;음료&gt;생수</t>
    <phoneticPr fontId="1" type="noConversion"/>
  </si>
  <si>
    <t>카프리썬 오렌지/10개입</t>
    <phoneticPr fontId="1" type="noConversion"/>
  </si>
  <si>
    <t xml:space="preserve">식품&gt;음료&gt;주스/과즙음료&gt;기타과즙음료 </t>
    <phoneticPr fontId="1" type="noConversion"/>
  </si>
  <si>
    <t xml:space="preserve">식품&gt;음료&gt;청량/탄산음료&gt;과즙탄산음료 </t>
    <phoneticPr fontId="1" type="noConversion"/>
  </si>
  <si>
    <t>파워오투 애플키위맛 24개입</t>
    <phoneticPr fontId="1" type="noConversion"/>
  </si>
  <si>
    <t>제티 초코렛맛 175mlx30캔</t>
    <phoneticPr fontId="1" type="noConversion"/>
  </si>
  <si>
    <t>맥스웰하우스 오리지날 200mlx30개입</t>
    <phoneticPr fontId="1" type="noConversion"/>
  </si>
  <si>
    <t>스타벅스 더블샷 에스프레소&amp;크림275mlx24캔</t>
    <phoneticPr fontId="1" type="noConversion"/>
  </si>
  <si>
    <t xml:space="preserve">식품&gt;음료&gt;커피&gt;캔커피 </t>
    <phoneticPr fontId="1" type="noConversion"/>
  </si>
  <si>
    <t>식품&gt;음료&gt;차류&gt;코코아</t>
    <phoneticPr fontId="1" type="noConversion"/>
  </si>
  <si>
    <t xml:space="preserve">식품&gt;음료&gt;차류&gt;홍차 </t>
    <phoneticPr fontId="1" type="noConversion"/>
  </si>
  <si>
    <t>맑은티엔 보리차  410mlx20병</t>
    <phoneticPr fontId="1" type="noConversion"/>
  </si>
  <si>
    <t xml:space="preserve">식품&gt;음료&gt;차류&gt;기타차 </t>
    <phoneticPr fontId="1" type="noConversion"/>
  </si>
  <si>
    <t xml:space="preserve">식품&gt;음료&gt;커피&gt;원두커피 </t>
    <phoneticPr fontId="1" type="noConversion"/>
  </si>
  <si>
    <t>생활/건강&gt;주방용품&gt;커피용품&gt;여과지</t>
    <phoneticPr fontId="1" type="noConversion"/>
  </si>
  <si>
    <t>식품&gt;음료&gt;커피&gt;커피믹스/인스턴트커피</t>
    <phoneticPr fontId="1" type="noConversion"/>
  </si>
  <si>
    <t>맥스웰화인 500g</t>
    <phoneticPr fontId="1" type="noConversion"/>
  </si>
  <si>
    <t xml:space="preserve">식품&gt;음료&gt;차류&gt;코코아 </t>
    <phoneticPr fontId="1" type="noConversion"/>
  </si>
  <si>
    <t xml:space="preserve">식품&gt;음료&gt;커피&gt;프림 </t>
    <phoneticPr fontId="1" type="noConversion"/>
  </si>
  <si>
    <t>식품&gt;음료&gt;차류&gt;율무차</t>
    <phoneticPr fontId="1" type="noConversion"/>
  </si>
  <si>
    <t>유안종합식품</t>
    <phoneticPr fontId="1" type="noConversion"/>
  </si>
  <si>
    <t xml:space="preserve">식품&gt;음료&gt;차류&gt;홍차 </t>
    <phoneticPr fontId="1" type="noConversion"/>
  </si>
  <si>
    <t xml:space="preserve">식품&gt;음료&gt;차류&gt;유자차 </t>
    <phoneticPr fontId="1" type="noConversion"/>
  </si>
  <si>
    <t xml:space="preserve">식품&gt;음료&gt;차류&gt;기타차 </t>
    <phoneticPr fontId="1" type="noConversion"/>
  </si>
  <si>
    <t xml:space="preserve">식품&gt;가공식품&gt;우유 </t>
    <phoneticPr fontId="1" type="noConversion"/>
  </si>
  <si>
    <t>배송비 
유형</t>
    <phoneticPr fontId="1" type="noConversion"/>
  </si>
  <si>
    <t>판매자 
상품코드</t>
    <phoneticPr fontId="1" type="noConversion"/>
  </si>
  <si>
    <t xml:space="preserve">식품&gt;음료&gt;차류&gt;녹차 </t>
    <phoneticPr fontId="1" type="noConversion"/>
  </si>
  <si>
    <t xml:space="preserve">식품&gt;음료&gt;차류&gt;옥수수수염차 </t>
    <phoneticPr fontId="1" type="noConversion"/>
  </si>
  <si>
    <t xml:space="preserve">식품&gt;음료&gt;차류&gt;홍차 </t>
    <phoneticPr fontId="1" type="noConversion"/>
  </si>
  <si>
    <t xml:space="preserve">식품&gt;음료&gt;차류&gt;허브차 </t>
    <phoneticPr fontId="1" type="noConversion"/>
  </si>
  <si>
    <t xml:space="preserve">식품&gt;음료&gt;차류&gt;율무차 </t>
    <phoneticPr fontId="1" type="noConversion"/>
  </si>
  <si>
    <t>담터</t>
    <phoneticPr fontId="1" type="noConversion"/>
  </si>
  <si>
    <t>115g*5*8</t>
    <phoneticPr fontId="1" type="noConversion"/>
  </si>
  <si>
    <t>145g*4*8</t>
    <phoneticPr fontId="1" type="noConversion"/>
  </si>
  <si>
    <t>5*8</t>
    <phoneticPr fontId="1" type="noConversion"/>
  </si>
  <si>
    <t>4*8</t>
    <phoneticPr fontId="1" type="noConversion"/>
  </si>
  <si>
    <t xml:space="preserve">봉지라면류는 2박스까지 묶음 배송 가능합니다 </t>
    <phoneticPr fontId="1" type="noConversion"/>
  </si>
  <si>
    <t>봉지라면 배송비</t>
    <phoneticPr fontId="1" type="noConversion"/>
  </si>
  <si>
    <t>5*8/40개입*2박스 묶음 기준</t>
    <phoneticPr fontId="1" type="noConversion"/>
  </si>
  <si>
    <t>멀티갯수</t>
    <phoneticPr fontId="1" type="noConversion"/>
  </si>
  <si>
    <t xml:space="preserve">이런식으로 배송비진행되야되구요 </t>
    <phoneticPr fontId="1" type="noConversion"/>
  </si>
  <si>
    <t>32개입인 상품들도 같습니다</t>
    <phoneticPr fontId="1" type="noConversion"/>
  </si>
  <si>
    <t>142g*12입</t>
    <phoneticPr fontId="1" type="noConversion"/>
  </si>
  <si>
    <t>227g*12입</t>
    <phoneticPr fontId="1" type="noConversion"/>
  </si>
  <si>
    <t xml:space="preserve">식품류는 규격에 따라 한박스당 배송비 2500원으로  해주세요 </t>
    <phoneticPr fontId="1" type="noConversion"/>
  </si>
  <si>
    <t>150개*2</t>
    <phoneticPr fontId="1" type="noConversion"/>
  </si>
  <si>
    <t>120개</t>
    <phoneticPr fontId="1" type="noConversion"/>
  </si>
  <si>
    <t>50개*2</t>
    <phoneticPr fontId="1" type="noConversion"/>
  </si>
  <si>
    <t>20개*12</t>
    <phoneticPr fontId="1" type="noConversion"/>
  </si>
  <si>
    <t>37.5*24*6</t>
    <phoneticPr fontId="1" type="noConversion"/>
  </si>
  <si>
    <t xml:space="preserve">사탕류는 규격에 따라 한박스당 배송비 2500원으로  해주세요 </t>
    <phoneticPr fontId="1" type="noConversion"/>
  </si>
  <si>
    <t xml:space="preserve">봉지과자류,곽과자류는 규격에 따라 한박스당 배송비 2500원으로  해주세요 </t>
    <phoneticPr fontId="1" type="noConversion"/>
  </si>
  <si>
    <t>닭다리(너겟아님),조청유과,쫄병스낵,수미칩(85g)은 규격에 따라 2박스까지 묶음 배송 가능합니다</t>
    <phoneticPr fontId="1" type="noConversion"/>
  </si>
  <si>
    <t>400*6</t>
    <phoneticPr fontId="1" type="noConversion"/>
  </si>
  <si>
    <t>37.5*24*6</t>
    <phoneticPr fontId="1" type="noConversion"/>
  </si>
  <si>
    <t xml:space="preserve">시리얼류는 규격에 따라 한박스당 배송비 2500원으로 해주세요 </t>
    <phoneticPr fontId="1" type="noConversion"/>
  </si>
  <si>
    <t>생수는 1박스당 배송비 2500원으로 해주세요</t>
    <phoneticPr fontId="1" type="noConversion"/>
  </si>
  <si>
    <t>카프리썬은 4박스당 배송비 2500원으로 해주세요</t>
    <phoneticPr fontId="1" type="noConversion"/>
  </si>
  <si>
    <t>웰치스 355ml는 2박스당 배송비 2500원으로 해주세요</t>
    <phoneticPr fontId="1" type="noConversion"/>
  </si>
  <si>
    <t>웰치스 500ml/1.5L 는 한박스당 배송비 2500원으로 해주세요</t>
    <phoneticPr fontId="1" type="noConversion"/>
  </si>
  <si>
    <t>파워오투는 1박스당 배송비 2500원으로 해주세요</t>
    <phoneticPr fontId="1" type="noConversion"/>
  </si>
  <si>
    <t>맑은티엔 은 1박스당 배송비 2500원으로 해주세요</t>
    <phoneticPr fontId="1" type="noConversion"/>
  </si>
  <si>
    <t>캔음료 200ml/275ml/380ml는 2박스당 배송비 2500원으로 해주세요</t>
    <phoneticPr fontId="1" type="noConversion"/>
  </si>
  <si>
    <t>0663</t>
    <phoneticPr fontId="1" type="noConversion"/>
  </si>
  <si>
    <t>신제품</t>
    <phoneticPr fontId="1" type="noConversion"/>
  </si>
  <si>
    <t xml:space="preserve">규격에 따라 한박스당 배송비 2500원 입니다 </t>
    <phoneticPr fontId="1" type="noConversion"/>
  </si>
  <si>
    <t>(한박스에 6개입)</t>
    <phoneticPr fontId="1" type="noConversion"/>
  </si>
  <si>
    <t>(한박스에 8개입)</t>
    <phoneticPr fontId="1" type="noConversion"/>
  </si>
  <si>
    <t>(한박스에 150개입)40*150</t>
    <phoneticPr fontId="1" type="noConversion"/>
  </si>
  <si>
    <t>(한박스에 120개입)40*120</t>
    <phoneticPr fontId="1" type="noConversion"/>
  </si>
  <si>
    <t>(한박스에 12개입)</t>
  </si>
  <si>
    <t>(한박스에 12개입)</t>
    <phoneticPr fontId="1" type="noConversion"/>
  </si>
  <si>
    <t>(한박스에 12개입)</t>
    <phoneticPr fontId="1" type="noConversion"/>
  </si>
  <si>
    <t>(한박스에 10개입)</t>
    <phoneticPr fontId="1" type="noConversion"/>
  </si>
  <si>
    <t>(한박스에 9개입)</t>
    <phoneticPr fontId="1" type="noConversion"/>
  </si>
  <si>
    <t xml:space="preserve">규격에 따라 한박스당 배송비 2500원 입니다 </t>
    <phoneticPr fontId="1" type="noConversion"/>
  </si>
  <si>
    <t>(한박스에 8개입)</t>
    <phoneticPr fontId="1" type="noConversion"/>
  </si>
  <si>
    <t>(한박스에 6개입)</t>
    <phoneticPr fontId="1" type="noConversion"/>
  </si>
  <si>
    <t>(한박스에 18개입)</t>
    <phoneticPr fontId="1" type="noConversion"/>
  </si>
  <si>
    <t>맥심 모카골드 마일드 리필 170g</t>
    <phoneticPr fontId="1" type="noConversion"/>
  </si>
  <si>
    <t>(한박스에 16개입)</t>
    <phoneticPr fontId="1" type="noConversion"/>
  </si>
  <si>
    <t>(한박스에 24개입)</t>
    <phoneticPr fontId="1" type="noConversion"/>
  </si>
  <si>
    <t>맥심 모카골드S 커피믹스 100T</t>
    <phoneticPr fontId="1" type="noConversion"/>
  </si>
  <si>
    <t>맥심 카페믹스 카라멜마끼아또 10T</t>
    <phoneticPr fontId="1" type="noConversion"/>
  </si>
  <si>
    <t>맥심 오리지날 커피믹스100T</t>
  </si>
  <si>
    <t>맥심 오리지날 부드러운 블랙믹스 100T</t>
  </si>
  <si>
    <t>맥심 디카페인 리필 170g</t>
  </si>
  <si>
    <t>맥심 아라비카 리필 150g</t>
  </si>
  <si>
    <t>맥심 오리지널 리필 170g</t>
  </si>
  <si>
    <t>맥심 화이트골드 커피믹스 100T</t>
  </si>
  <si>
    <t>동서 제티초콕 딸기맛 (3.6g)10개입</t>
  </si>
  <si>
    <t>동서 제티초콕 초코렛맛 (3.6g)10개입</t>
  </si>
  <si>
    <t>동서 휘핑 프리마(생크림) 1000ml</t>
    <phoneticPr fontId="1" type="noConversion"/>
  </si>
  <si>
    <t>일반 카누는 규격에 따라 1박스당 2500원</t>
    <phoneticPr fontId="1" type="noConversion"/>
  </si>
  <si>
    <t>카누 미니 제품,카누라떼 규격에 따라 2박스씩 묶음 가능합니다</t>
    <phoneticPr fontId="1" type="noConversion"/>
  </si>
  <si>
    <t>카누 라떼 30T</t>
    <phoneticPr fontId="1" type="noConversion"/>
  </si>
  <si>
    <t>(한박스에 4개입)</t>
    <phoneticPr fontId="1" type="noConversion"/>
  </si>
  <si>
    <t>카누 미니 디카페인 30T</t>
  </si>
  <si>
    <t>카누 미니 다크 스위트 30T</t>
  </si>
  <si>
    <t>카누 미니 마일드스위트 30T</t>
  </si>
  <si>
    <t>카누 미니 마일드스위트 100T</t>
  </si>
  <si>
    <t>카누 미니 다크 스위트 100T</t>
  </si>
  <si>
    <t xml:space="preserve">오레오는 규격에 따라 한박스당 배송비 2500원 입니다 </t>
    <phoneticPr fontId="1" type="noConversion"/>
  </si>
  <si>
    <t>오레오씬즈 티라미수84g</t>
    <phoneticPr fontId="1" type="noConversion"/>
  </si>
  <si>
    <t>오레오씬즈 바닐라무스84g</t>
    <phoneticPr fontId="1" type="noConversion"/>
  </si>
  <si>
    <t xml:space="preserve">국산차는 규격에 따라 한박스당 배송비 2500원 입니다 </t>
    <phoneticPr fontId="1" type="noConversion"/>
  </si>
  <si>
    <t>94510</t>
    <phoneticPr fontId="1" type="noConversion"/>
  </si>
  <si>
    <t>1491</t>
    <phoneticPr fontId="1" type="noConversion"/>
  </si>
  <si>
    <t>8744</t>
    <phoneticPr fontId="1" type="noConversion"/>
  </si>
  <si>
    <t>1479</t>
    <phoneticPr fontId="1" type="noConversion"/>
  </si>
  <si>
    <t>1789</t>
    <phoneticPr fontId="1" type="noConversion"/>
  </si>
  <si>
    <t>1490</t>
    <phoneticPr fontId="1" type="noConversion"/>
  </si>
  <si>
    <t>1492</t>
    <phoneticPr fontId="1" type="noConversion"/>
  </si>
  <si>
    <t>8738</t>
    <phoneticPr fontId="1" type="noConversion"/>
  </si>
  <si>
    <t>8741</t>
    <phoneticPr fontId="1" type="noConversion"/>
  </si>
  <si>
    <t>8742</t>
    <phoneticPr fontId="1" type="noConversion"/>
  </si>
  <si>
    <t>8743</t>
    <phoneticPr fontId="1" type="noConversion"/>
  </si>
  <si>
    <t>8731</t>
    <phoneticPr fontId="1" type="noConversion"/>
  </si>
  <si>
    <t>동서둥굴레차100T</t>
    <phoneticPr fontId="1" type="noConversion"/>
  </si>
  <si>
    <t>동서현미녹차100T</t>
    <phoneticPr fontId="1" type="noConversion"/>
  </si>
  <si>
    <t>(한박스에 30개입)</t>
    <phoneticPr fontId="1" type="noConversion"/>
  </si>
  <si>
    <t>담터 발아현미율무15T</t>
    <phoneticPr fontId="1" type="noConversion"/>
  </si>
  <si>
    <t>(녹차원)로즈마리허브20T</t>
    <phoneticPr fontId="1" type="noConversion"/>
  </si>
  <si>
    <t>담터 대추차 50T</t>
    <phoneticPr fontId="1" type="noConversion"/>
  </si>
  <si>
    <t>담터 생강차50T</t>
    <phoneticPr fontId="1" type="noConversion"/>
  </si>
  <si>
    <t>담터 호두 아몬드 율무차 50T</t>
    <phoneticPr fontId="1" type="noConversion"/>
  </si>
  <si>
    <t>동일)홍삼더덕천마차40T</t>
    <phoneticPr fontId="1" type="noConversion"/>
  </si>
  <si>
    <t>담터 천마차12티</t>
    <phoneticPr fontId="1" type="noConversion"/>
  </si>
  <si>
    <t>(한박스에 20입)</t>
    <phoneticPr fontId="1" type="noConversion"/>
  </si>
  <si>
    <t>담터 레몬홍차20T</t>
    <phoneticPr fontId="1" type="noConversion"/>
  </si>
  <si>
    <t>담터 단호박티백15T</t>
    <phoneticPr fontId="1" type="noConversion"/>
  </si>
  <si>
    <t>담터 오미자티백15T</t>
    <phoneticPr fontId="1" type="noConversion"/>
  </si>
  <si>
    <t>담터 복숭아홍차 20T</t>
    <phoneticPr fontId="1" type="noConversion"/>
  </si>
  <si>
    <t>담터 매실홍차20T</t>
    <phoneticPr fontId="1" type="noConversion"/>
  </si>
  <si>
    <t>티젠 얼그레이홍차20T</t>
    <phoneticPr fontId="1" type="noConversion"/>
  </si>
  <si>
    <t>고향 율무차15티</t>
    <phoneticPr fontId="4" type="noConversion"/>
  </si>
  <si>
    <t>고향 호박죽15티</t>
  </si>
  <si>
    <t>고향 칡차골드15티</t>
  </si>
  <si>
    <t>고향)검은콩호도율무15T</t>
  </si>
  <si>
    <t>고향)궁중차15T</t>
  </si>
  <si>
    <t>담터 국화차20티</t>
    <phoneticPr fontId="1" type="noConversion"/>
  </si>
  <si>
    <t>담터 쟈스민20티</t>
    <phoneticPr fontId="1" type="noConversion"/>
  </si>
  <si>
    <t>담터 메밀차40T</t>
    <phoneticPr fontId="1" type="noConversion"/>
  </si>
  <si>
    <t>(한박스에 16입)</t>
    <phoneticPr fontId="1" type="noConversion"/>
  </si>
  <si>
    <t>원인삼차50T</t>
    <phoneticPr fontId="1" type="noConversion"/>
  </si>
  <si>
    <t>(한박스에 50입)</t>
    <phoneticPr fontId="1" type="noConversion"/>
  </si>
  <si>
    <t>깊고 부드러운 보이차 40T</t>
    <phoneticPr fontId="1" type="noConversion"/>
  </si>
  <si>
    <t>티젠</t>
    <phoneticPr fontId="1" type="noConversion"/>
  </si>
  <si>
    <t>고향</t>
    <phoneticPr fontId="1" type="noConversion"/>
  </si>
  <si>
    <t>(녹차원)페퍼민트허브20T</t>
    <phoneticPr fontId="1" type="noConversion"/>
  </si>
  <si>
    <t>녹차원</t>
    <phoneticPr fontId="1" type="noConversion"/>
  </si>
  <si>
    <t>동일미래</t>
    <phoneticPr fontId="1" type="noConversion"/>
  </si>
  <si>
    <t>고려원인삼</t>
    <phoneticPr fontId="1" type="noConversion"/>
  </si>
  <si>
    <t>청솔식품</t>
    <phoneticPr fontId="1" type="noConversion"/>
  </si>
  <si>
    <t>쌍계제다</t>
    <phoneticPr fontId="1" type="noConversion"/>
  </si>
  <si>
    <t>1box-수량</t>
    <phoneticPr fontId="1" type="noConversion"/>
  </si>
  <si>
    <t>신제품 - 상품코드, 판매가 필요</t>
    <phoneticPr fontId="1" type="noConversion"/>
  </si>
  <si>
    <t xml:space="preserve">용기라면류는 규격에 따라 2박스까지 묶음 배송 가능합니다 </t>
    <phoneticPr fontId="1" type="noConversion"/>
  </si>
  <si>
    <t>박스 입수에따라</t>
    <phoneticPr fontId="1" type="noConversion"/>
  </si>
  <si>
    <t xml:space="preserve">ex) 치즈볶이 (12입*2개) 1개~24개까지 배송비 2500원 입니다 25개~48개는 5000원 이런식으로 </t>
    <phoneticPr fontId="1" type="noConversion"/>
  </si>
  <si>
    <t>6입 컵라면은 1박스로만 판매가능하고 3박스까지 묶음 배송 가능합니다</t>
    <phoneticPr fontId="1" type="noConversion"/>
  </si>
  <si>
    <t>1박스 ~3박스 배송비 2500원 4박스 ~ 6박스 배송비 5000원</t>
    <phoneticPr fontId="1" type="noConversion"/>
  </si>
  <si>
    <t>상품명 확인 필요-순한맛</t>
    <phoneticPr fontId="1" type="noConversion"/>
  </si>
  <si>
    <t>상품명 확인 필요-매운맛</t>
    <phoneticPr fontId="1" type="noConversion"/>
  </si>
  <si>
    <t>상품명 확인 필요-큰사발</t>
    <phoneticPr fontId="1" type="noConversion"/>
  </si>
  <si>
    <t>상품명 확인 필요-큰사발</t>
    <phoneticPr fontId="1" type="noConversion"/>
  </si>
  <si>
    <t>(한박스에 10개입)</t>
    <phoneticPr fontId="1" type="noConversion"/>
  </si>
  <si>
    <t>(한박스에 6개입)</t>
    <phoneticPr fontId="1" type="noConversion"/>
  </si>
  <si>
    <t>(한박스에 14개입)</t>
    <phoneticPr fontId="1" type="noConversion"/>
  </si>
  <si>
    <t>(한박스에 15개입)</t>
    <phoneticPr fontId="1" type="noConversion"/>
  </si>
  <si>
    <t>0661</t>
    <phoneticPr fontId="1" type="noConversion"/>
  </si>
  <si>
    <t>0662</t>
    <phoneticPr fontId="1" type="noConversion"/>
  </si>
  <si>
    <t>수량별 부과</t>
  </si>
  <si>
    <t>포스트 초코후레이크 600g</t>
    <phoneticPr fontId="1" type="noConversion"/>
  </si>
  <si>
    <t>포스트 콘푸라이트 300g</t>
    <phoneticPr fontId="1" type="noConversion"/>
  </si>
  <si>
    <t>포스트 골든 그래놀라 후루츠 360g</t>
    <phoneticPr fontId="1" type="noConversion"/>
  </si>
  <si>
    <t>포스트 맛있는 단호박 450g</t>
    <phoneticPr fontId="1" type="noConversion"/>
  </si>
  <si>
    <t>포스트 허니오즈 480g</t>
    <phoneticPr fontId="1" type="noConversion"/>
  </si>
  <si>
    <t>포스트 그래놀라 카카오호두 510g</t>
    <phoneticPr fontId="1" type="noConversion"/>
  </si>
  <si>
    <t>포스트 코코볼 우주탐험대 500g</t>
    <phoneticPr fontId="1" type="noConversion"/>
  </si>
  <si>
    <t>포스트 고소한현미 450g</t>
    <phoneticPr fontId="1" type="noConversion"/>
  </si>
  <si>
    <t>포스트 고소한 아몬드 후레이크1000g</t>
    <phoneticPr fontId="1" type="noConversion"/>
  </si>
  <si>
    <t>포스트 코코볼1000g</t>
    <phoneticPr fontId="1" type="noConversion"/>
  </si>
  <si>
    <t>포스트 콘푸라이트 1100g</t>
    <phoneticPr fontId="1" type="noConversion"/>
  </si>
  <si>
    <t>新도시락봉지면 (멀티팩)</t>
    <phoneticPr fontId="1" type="noConversion"/>
  </si>
  <si>
    <t>멘토스C1035푸르티/1case</t>
    <phoneticPr fontId="1" type="noConversion"/>
  </si>
  <si>
    <t>4박스씩묶음 배송</t>
    <phoneticPr fontId="1" type="noConversion"/>
  </si>
  <si>
    <t>2박스씩묶음 배송</t>
    <phoneticPr fontId="1" type="noConversion"/>
  </si>
  <si>
    <t>삼양 사리면은 1박스씩 배송비부과</t>
    <phoneticPr fontId="1" type="noConversion"/>
  </si>
  <si>
    <t>6box 묶음</t>
    <phoneticPr fontId="1" type="noConversion"/>
  </si>
  <si>
    <t>6box 묶음</t>
    <phoneticPr fontId="1" type="noConversion"/>
  </si>
  <si>
    <t>확인 사항-4/18</t>
    <phoneticPr fontId="1" type="noConversion"/>
  </si>
  <si>
    <t>수정</t>
    <phoneticPr fontId="1" type="noConversion"/>
  </si>
  <si>
    <t>맥코믹</t>
    <phoneticPr fontId="1" type="noConversion"/>
  </si>
  <si>
    <t>바릴라</t>
    <phoneticPr fontId="1" type="noConversion"/>
  </si>
  <si>
    <t>바릴라</t>
    <phoneticPr fontId="1" type="noConversion"/>
  </si>
  <si>
    <t>하우스</t>
    <phoneticPr fontId="1" type="noConversion"/>
  </si>
  <si>
    <t>오션스프레이</t>
  </si>
  <si>
    <t>상품명 수정</t>
    <phoneticPr fontId="1" type="noConversion"/>
  </si>
  <si>
    <t>66g*10*4</t>
    <phoneticPr fontId="1" type="noConversion"/>
  </si>
  <si>
    <t>상품명 수정,규격,가격 수정</t>
    <phoneticPr fontId="1" type="noConversion"/>
  </si>
  <si>
    <t>47g*10*4</t>
    <phoneticPr fontId="1" type="noConversion"/>
  </si>
  <si>
    <t>2box 묶음</t>
    <phoneticPr fontId="1" type="noConversion"/>
  </si>
  <si>
    <t>병음료 없어요, 캔음료만 있어요. (병음료는 281ml) 스타벅스 2박스씩 묶음 가능해요</t>
    <phoneticPr fontId="1" type="noConversion"/>
  </si>
  <si>
    <t>구르메</t>
    <phoneticPr fontId="1" type="noConversion"/>
  </si>
  <si>
    <t>BV필트로파</t>
    <phoneticPr fontId="1" type="noConversion"/>
  </si>
  <si>
    <t>화인브루</t>
    <phoneticPr fontId="1" type="noConversion"/>
  </si>
  <si>
    <t>(한박스에 60개입)200g*60</t>
    <phoneticPr fontId="1" type="noConversion"/>
  </si>
  <si>
    <t>제조사, 브랜드 기입, 상품명 수정</t>
    <phoneticPr fontId="1" type="noConversion"/>
  </si>
  <si>
    <t>카테고리 2개 등록</t>
    <phoneticPr fontId="1" type="noConversion"/>
  </si>
  <si>
    <t>미떼 핫초코 오리지날 10T</t>
    <phoneticPr fontId="1" type="noConversion"/>
  </si>
  <si>
    <t>미떼 핫초코 모카 10T</t>
    <phoneticPr fontId="1" type="noConversion"/>
  </si>
  <si>
    <t>미떼 핫초코 티라미수 10T</t>
    <phoneticPr fontId="1" type="noConversion"/>
  </si>
  <si>
    <t>상품명,수량,가격 수정</t>
    <phoneticPr fontId="1" type="noConversion"/>
  </si>
  <si>
    <t>4box 묶음, 판매가/배송 기준 수량 수정</t>
    <phoneticPr fontId="1" type="noConversion"/>
  </si>
  <si>
    <t>2box 묶음, 판매가 기준 수량 수정</t>
    <phoneticPr fontId="1" type="noConversion"/>
  </si>
  <si>
    <t>2box 묶음, 판매가/배송 기준 수량 수정</t>
    <phoneticPr fontId="1" type="noConversion"/>
  </si>
  <si>
    <t>(한박스에 20개입)</t>
    <phoneticPr fontId="1" type="noConversion"/>
  </si>
  <si>
    <t>다농원</t>
    <phoneticPr fontId="1" type="noConversion"/>
  </si>
  <si>
    <t>1box 기준 수량 update</t>
    <phoneticPr fontId="1" type="noConversion"/>
  </si>
  <si>
    <t>2box묶음으로 수정</t>
    <phoneticPr fontId="1" type="noConversion"/>
  </si>
  <si>
    <t>제조사, 브랜드 기입,2box묶음으로 수정</t>
    <phoneticPr fontId="1" type="noConversion"/>
  </si>
  <si>
    <t>농심</t>
    <phoneticPr fontId="1" type="noConversion"/>
  </si>
  <si>
    <t>동서</t>
    <phoneticPr fontId="1" type="noConversion"/>
  </si>
  <si>
    <t>츄파춥스 크레모사딸기디스플레이/20개</t>
    <phoneticPr fontId="1" type="noConversion"/>
  </si>
  <si>
    <t>꼬깔콘고소한맛(1500)</t>
    <phoneticPr fontId="1" type="noConversion"/>
  </si>
  <si>
    <t>칸쵸(1000)</t>
    <phoneticPr fontId="1" type="noConversion"/>
  </si>
  <si>
    <t>카스타드 오리지널(3000)</t>
    <phoneticPr fontId="4" type="noConversion"/>
  </si>
  <si>
    <t>제크오리지날(1400)</t>
    <phoneticPr fontId="4" type="noConversion"/>
  </si>
  <si>
    <t>빈츠(2400)</t>
    <phoneticPr fontId="1" type="noConversion"/>
  </si>
  <si>
    <t>몽쉘 크림(3000)</t>
    <phoneticPr fontId="4" type="noConversion"/>
  </si>
  <si>
    <t>마가렛트(4400)</t>
    <phoneticPr fontId="4" type="noConversion"/>
  </si>
  <si>
    <t>초코빼빼로(1200)</t>
    <phoneticPr fontId="1" type="noConversion"/>
  </si>
  <si>
    <t>화이트쿠키빼빼로(1200)</t>
    <phoneticPr fontId="4" type="noConversion"/>
  </si>
  <si>
    <t>아몬드빼빼로(1200)</t>
    <phoneticPr fontId="4" type="noConversion"/>
  </si>
  <si>
    <t>스카치캔디세가지(2000)</t>
    <phoneticPr fontId="4" type="noConversion"/>
  </si>
  <si>
    <t>치토스스모키바베큐(1500)</t>
    <phoneticPr fontId="4" type="noConversion"/>
  </si>
  <si>
    <t>치토스매콤(1500)</t>
    <phoneticPr fontId="4" type="noConversion"/>
  </si>
  <si>
    <t>맛동산(1500)</t>
    <phoneticPr fontId="1" type="noConversion"/>
  </si>
  <si>
    <t>아이비(1000)</t>
    <phoneticPr fontId="1" type="noConversion"/>
  </si>
  <si>
    <t xml:space="preserve">식품&gt;농산물&gt;건과류&gt;기타건과류 </t>
    <phoneticPr fontId="1" type="noConversion"/>
  </si>
  <si>
    <t>Sheet</t>
    <phoneticPr fontId="1" type="noConversion"/>
  </si>
  <si>
    <t>봉지라면류_69ea</t>
    <phoneticPr fontId="1" type="noConversion"/>
  </si>
  <si>
    <t>용기라면류_73ea</t>
    <phoneticPr fontId="1" type="noConversion"/>
  </si>
  <si>
    <t>식품_28ea</t>
    <phoneticPr fontId="1" type="noConversion"/>
  </si>
  <si>
    <t>스낵제과_106ea</t>
    <phoneticPr fontId="1" type="noConversion"/>
  </si>
  <si>
    <t>시리얼_35ea</t>
    <phoneticPr fontId="1" type="noConversion"/>
  </si>
  <si>
    <t>생수음료_48ea</t>
    <phoneticPr fontId="1" type="noConversion"/>
  </si>
  <si>
    <t>예감치즈(1200)</t>
    <phoneticPr fontId="1" type="noConversion"/>
  </si>
  <si>
    <t>초코송이(1000)</t>
    <phoneticPr fontId="1" type="noConversion"/>
  </si>
  <si>
    <t>고래밥볶음(700)</t>
    <phoneticPr fontId="1" type="noConversion"/>
  </si>
  <si>
    <t>초코파이(4800)</t>
    <phoneticPr fontId="1" type="noConversion"/>
  </si>
  <si>
    <t>다이제2000</t>
    <phoneticPr fontId="1" type="noConversion"/>
  </si>
  <si>
    <t>콘칩(1500)</t>
    <phoneticPr fontId="1" type="noConversion"/>
  </si>
  <si>
    <t>No</t>
    <phoneticPr fontId="1" type="noConversion"/>
  </si>
  <si>
    <t>동서식품</t>
    <phoneticPr fontId="1" type="noConversion"/>
  </si>
  <si>
    <t>통업</t>
    <phoneticPr fontId="1" type="noConversion"/>
  </si>
  <si>
    <t>제조사</t>
    <phoneticPr fontId="1" type="noConversion"/>
  </si>
  <si>
    <t>맑은티엔 루이보스 410mlx20병</t>
    <phoneticPr fontId="1" type="noConversion"/>
  </si>
  <si>
    <t>동서 타라 아쌈밀크티 275mlx20개입</t>
    <phoneticPr fontId="1" type="noConversion"/>
  </si>
  <si>
    <t>동서 타라 우바밀크티 275mlx20개입</t>
    <phoneticPr fontId="1" type="noConversion"/>
  </si>
  <si>
    <t>T.O.P 마스터라떼 200mlx30캔</t>
    <phoneticPr fontId="1" type="noConversion"/>
  </si>
  <si>
    <t>T.O.P 콜드브루 스위트 아메리카노275mlx20개입</t>
    <phoneticPr fontId="1" type="noConversion"/>
  </si>
  <si>
    <t>상품코드 겹침 : 마스터라떼&amp;콜드브루 스위트 아메리카노</t>
    <phoneticPr fontId="1" type="noConversion"/>
  </si>
  <si>
    <t>확인 사항-4/19</t>
    <phoneticPr fontId="1" type="noConversion"/>
  </si>
  <si>
    <t>제조사</t>
    <phoneticPr fontId="1" type="noConversion"/>
  </si>
  <si>
    <t>BV필트로파</t>
    <phoneticPr fontId="1" type="noConversion"/>
  </si>
  <si>
    <t>No</t>
    <phoneticPr fontId="1" type="noConversion"/>
  </si>
  <si>
    <t xml:space="preserve">맥스웰하우스 커피믹스 마일드 900g </t>
    <phoneticPr fontId="1" type="noConversion"/>
  </si>
  <si>
    <t xml:space="preserve">맥스웰하우스 커피믹스 오리지널 900g </t>
    <phoneticPr fontId="1" type="noConversion"/>
  </si>
  <si>
    <t xml:space="preserve">맥스웰하우스 커피믹스 헤이즐넛향 900g </t>
    <phoneticPr fontId="1" type="noConversion"/>
  </si>
  <si>
    <t>상품명 띄워쓰기 수정</t>
    <phoneticPr fontId="1" type="noConversion"/>
  </si>
  <si>
    <t>통업</t>
    <phoneticPr fontId="1" type="noConversion"/>
  </si>
  <si>
    <t>No</t>
    <phoneticPr fontId="1" type="noConversion"/>
  </si>
  <si>
    <t>미떼 핫초코 마일드 10T</t>
    <phoneticPr fontId="1" type="noConversion"/>
  </si>
  <si>
    <t>확인 사항-4/20</t>
    <phoneticPr fontId="1" type="noConversion"/>
  </si>
  <si>
    <t>카누 다크 스위트 70T</t>
    <phoneticPr fontId="1" type="noConversion"/>
  </si>
  <si>
    <t>카누 다크 아메리카노 70T</t>
    <phoneticPr fontId="1" type="noConversion"/>
  </si>
  <si>
    <t>카누 라떼 10T</t>
    <phoneticPr fontId="1" type="noConversion"/>
  </si>
  <si>
    <t>카누 마일드 아메리카노 70T</t>
    <phoneticPr fontId="1" type="noConversion"/>
  </si>
  <si>
    <t>카누 마일드 스위트 70T</t>
    <phoneticPr fontId="1" type="noConversion"/>
  </si>
  <si>
    <t>카누 미니 디카페인 100T</t>
    <phoneticPr fontId="1" type="noConversion"/>
  </si>
  <si>
    <t>No</t>
    <phoneticPr fontId="1" type="noConversion"/>
  </si>
  <si>
    <t>제조사</t>
    <phoneticPr fontId="1" type="noConversion"/>
  </si>
  <si>
    <t>규격 확인 - 58g?/수정 58g</t>
    <phoneticPr fontId="1" type="noConversion"/>
  </si>
  <si>
    <t>규격 확인 - 121g?/수정 121g</t>
    <phoneticPr fontId="1" type="noConversion"/>
  </si>
  <si>
    <t>규격 확인 - 85g?/수정 85g</t>
    <phoneticPr fontId="1" type="noConversion"/>
  </si>
  <si>
    <t>60g*20</t>
    <phoneticPr fontId="1" type="noConversion"/>
  </si>
  <si>
    <t>확인결과 60g으로 변경</t>
    <phoneticPr fontId="1" type="noConversion"/>
  </si>
  <si>
    <t>수정 50g</t>
    <phoneticPr fontId="1" type="noConversion"/>
  </si>
  <si>
    <t>50g*24</t>
    <phoneticPr fontId="1" type="noConversion"/>
  </si>
  <si>
    <t>상품명 : 오감자 그라탕. 소비자가 1200원</t>
    <phoneticPr fontId="1" type="noConversion"/>
  </si>
  <si>
    <t>도도한나쵸 오리지날</t>
    <phoneticPr fontId="1" type="noConversion"/>
  </si>
  <si>
    <t>상품명 : 수정 오리지날</t>
    <phoneticPr fontId="1" type="noConversion"/>
  </si>
  <si>
    <t>수정 47g*10*4 으로 수정, 한박스에 40개입</t>
    <phoneticPr fontId="1" type="noConversion"/>
  </si>
  <si>
    <t>규격 확인 - 수정 70g</t>
    <phoneticPr fontId="1" type="noConversion"/>
  </si>
  <si>
    <t>콘초(1500)</t>
    <phoneticPr fontId="1" type="noConversion"/>
  </si>
  <si>
    <t>상품명 : 수정 콘초</t>
    <phoneticPr fontId="1" type="noConversion"/>
  </si>
  <si>
    <t>58g*24</t>
    <phoneticPr fontId="1" type="noConversion"/>
  </si>
  <si>
    <t>121g*30</t>
    <phoneticPr fontId="1" type="noConversion"/>
  </si>
  <si>
    <t>85g*20</t>
    <phoneticPr fontId="1" type="noConversion"/>
  </si>
  <si>
    <t>471</t>
    <phoneticPr fontId="1" type="noConversion"/>
  </si>
  <si>
    <t>472</t>
    <phoneticPr fontId="1" type="noConversion"/>
  </si>
  <si>
    <t>473</t>
    <phoneticPr fontId="1" type="noConversion"/>
  </si>
  <si>
    <t>474</t>
    <phoneticPr fontId="1" type="noConversion"/>
  </si>
  <si>
    <t>906</t>
    <phoneticPr fontId="1" type="noConversion"/>
  </si>
  <si>
    <t>908</t>
    <phoneticPr fontId="1" type="noConversion"/>
  </si>
  <si>
    <t>912</t>
    <phoneticPr fontId="1" type="noConversion"/>
  </si>
  <si>
    <t>951</t>
    <phoneticPr fontId="1" type="noConversion"/>
  </si>
  <si>
    <t>953</t>
    <phoneticPr fontId="1" type="noConversion"/>
  </si>
  <si>
    <t>954</t>
    <phoneticPr fontId="1" type="noConversion"/>
  </si>
  <si>
    <t>955</t>
    <phoneticPr fontId="1" type="noConversion"/>
  </si>
  <si>
    <t>957</t>
    <phoneticPr fontId="1" type="noConversion"/>
  </si>
  <si>
    <t>959</t>
    <phoneticPr fontId="1" type="noConversion"/>
  </si>
  <si>
    <t>961</t>
    <phoneticPr fontId="1" type="noConversion"/>
  </si>
  <si>
    <t>962</t>
    <phoneticPr fontId="1" type="noConversion"/>
  </si>
  <si>
    <t>963</t>
    <phoneticPr fontId="1" type="noConversion"/>
  </si>
  <si>
    <t>964</t>
    <phoneticPr fontId="1" type="noConversion"/>
  </si>
  <si>
    <t>968</t>
    <phoneticPr fontId="1" type="noConversion"/>
  </si>
  <si>
    <t>969</t>
    <phoneticPr fontId="1" type="noConversion"/>
  </si>
  <si>
    <t>970</t>
    <phoneticPr fontId="1" type="noConversion"/>
  </si>
  <si>
    <t>971</t>
    <phoneticPr fontId="1" type="noConversion"/>
  </si>
  <si>
    <t>972</t>
    <phoneticPr fontId="1" type="noConversion"/>
  </si>
  <si>
    <t>974</t>
    <phoneticPr fontId="1" type="noConversion"/>
  </si>
  <si>
    <t>977</t>
    <phoneticPr fontId="1" type="noConversion"/>
  </si>
  <si>
    <t>확인 사항4/19</t>
    <phoneticPr fontId="1" type="noConversion"/>
  </si>
  <si>
    <t>상품코드 수정했음</t>
  </si>
  <si>
    <t>상품코드 수정했음</t>
    <phoneticPr fontId="1" type="noConversion"/>
  </si>
  <si>
    <t>012</t>
    <phoneticPr fontId="1" type="noConversion"/>
  </si>
  <si>
    <t>011</t>
    <phoneticPr fontId="1" type="noConversion"/>
  </si>
  <si>
    <t>014</t>
    <phoneticPr fontId="1" type="noConversion"/>
  </si>
  <si>
    <t>013</t>
    <phoneticPr fontId="1" type="noConversion"/>
  </si>
  <si>
    <t>치즈샌드위치크래커 144g</t>
    <phoneticPr fontId="1" type="noConversion"/>
  </si>
  <si>
    <t>리츠크래커 오리지날 80g</t>
    <phoneticPr fontId="1" type="noConversion"/>
  </si>
  <si>
    <t>리츠크래커 오리지날 120g</t>
    <phoneticPr fontId="1" type="noConversion"/>
  </si>
  <si>
    <t xml:space="preserve">오레오 딸기크림 300g </t>
    <phoneticPr fontId="1" type="noConversion"/>
  </si>
  <si>
    <t>오레오 초콜릿크림 300g</t>
    <phoneticPr fontId="1" type="noConversion"/>
  </si>
  <si>
    <t>치즈샌드위치크래커 96g</t>
    <phoneticPr fontId="1" type="noConversion"/>
  </si>
  <si>
    <t>No</t>
    <phoneticPr fontId="1" type="noConversion"/>
  </si>
  <si>
    <t>다시 무료배송으로 변경해주시면됩니다</t>
    <phoneticPr fontId="1" type="noConversion"/>
  </si>
  <si>
    <t>확인했음 수정되었다가 원상태로 복귀된 상품임</t>
    <phoneticPr fontId="1" type="noConversion"/>
  </si>
  <si>
    <t>상품코드 수정했음</t>
    <phoneticPr fontId="1" type="noConversion"/>
  </si>
  <si>
    <t>동서(업소용)현미녹차50T</t>
    <phoneticPr fontId="1" type="noConversion"/>
  </si>
  <si>
    <t>동서(업소용)현미녹차100T</t>
    <phoneticPr fontId="1" type="noConversion"/>
  </si>
  <si>
    <t>동서 자색 옥수수차 80T</t>
    <phoneticPr fontId="1" type="noConversion"/>
  </si>
  <si>
    <t>동서 루이보스 보리차 50T</t>
    <phoneticPr fontId="1" type="noConversion"/>
  </si>
  <si>
    <t>동서 메밀차 100T</t>
    <phoneticPr fontId="1" type="noConversion"/>
  </si>
  <si>
    <t>동서 현미녹차 180T</t>
    <phoneticPr fontId="1" type="noConversion"/>
  </si>
  <si>
    <t>담터 한차40T</t>
    <phoneticPr fontId="1" type="noConversion"/>
  </si>
  <si>
    <t>담터 오리지날 핫초코 16T</t>
    <phoneticPr fontId="1" type="noConversion"/>
  </si>
  <si>
    <t>담터 쌍화차 50T</t>
    <phoneticPr fontId="1" type="noConversion"/>
  </si>
  <si>
    <t xml:space="preserve">담터 호두 아몬드 율무차 15T </t>
    <phoneticPr fontId="1" type="noConversion"/>
  </si>
  <si>
    <t>담터 순한생강차15T</t>
    <phoneticPr fontId="1" type="noConversion"/>
  </si>
  <si>
    <t>담터 고구마라떼12T</t>
    <phoneticPr fontId="1" type="noConversion"/>
  </si>
  <si>
    <t>티젠 그린마테차 40티백</t>
    <phoneticPr fontId="1" type="noConversion"/>
  </si>
  <si>
    <t>제조사</t>
    <phoneticPr fontId="1" type="noConversion"/>
  </si>
  <si>
    <t>고향 쑥차15티</t>
    <phoneticPr fontId="1" type="noConversion"/>
  </si>
  <si>
    <t>고향 누룽지둥굴레차40T</t>
    <phoneticPr fontId="1" type="noConversion"/>
  </si>
  <si>
    <t>고향 구기자골드15T</t>
    <phoneticPr fontId="1" type="noConversion"/>
  </si>
  <si>
    <t>고향)생강한차15티</t>
    <phoneticPr fontId="1" type="noConversion"/>
  </si>
  <si>
    <t>고향)황실한차15티</t>
    <phoneticPr fontId="1" type="noConversion"/>
  </si>
  <si>
    <t>동일)야채천마차40T</t>
    <phoneticPr fontId="1" type="noConversion"/>
  </si>
  <si>
    <t>이미지</t>
    <phoneticPr fontId="1" type="noConversion"/>
  </si>
  <si>
    <t>앱</t>
    <phoneticPr fontId="1" type="noConversion"/>
  </si>
  <si>
    <t>동일미래</t>
    <phoneticPr fontId="1" type="noConversion"/>
  </si>
  <si>
    <t>고려원인삼</t>
    <phoneticPr fontId="1" type="noConversion"/>
  </si>
  <si>
    <t>원인삼차100T(고려)</t>
    <phoneticPr fontId="1" type="noConversion"/>
  </si>
  <si>
    <t>청솔식품</t>
    <phoneticPr fontId="1" type="noConversion"/>
  </si>
  <si>
    <t>마차티백(청솔)20T</t>
    <phoneticPr fontId="1" type="noConversion"/>
  </si>
  <si>
    <t>쌍계제다</t>
    <phoneticPr fontId="1" type="noConversion"/>
  </si>
  <si>
    <t>다농원</t>
    <phoneticPr fontId="1" type="noConversion"/>
  </si>
  <si>
    <t>오미자차20티백(고향)</t>
    <phoneticPr fontId="1" type="noConversion"/>
  </si>
  <si>
    <t>석류20티백(고향)</t>
    <phoneticPr fontId="1" type="noConversion"/>
  </si>
  <si>
    <t>원두커피_11ea</t>
    <phoneticPr fontId="1" type="noConversion"/>
  </si>
  <si>
    <t>자판기_22ea</t>
    <phoneticPr fontId="1" type="noConversion"/>
  </si>
  <si>
    <t>맥심커피_39ea</t>
    <phoneticPr fontId="1" type="noConversion"/>
  </si>
  <si>
    <t>카누_18ea</t>
    <phoneticPr fontId="1" type="noConversion"/>
  </si>
  <si>
    <t>오레오_19ea</t>
    <phoneticPr fontId="1" type="noConversion"/>
  </si>
  <si>
    <t>전통차_67ea</t>
    <phoneticPr fontId="1" type="noConversion"/>
  </si>
  <si>
    <t>1차</t>
    <phoneticPr fontId="1" type="noConversion"/>
  </si>
  <si>
    <t>2차</t>
    <phoneticPr fontId="1" type="noConversion"/>
  </si>
  <si>
    <t>수입사 : 농심</t>
    <phoneticPr fontId="1" type="noConversion"/>
  </si>
  <si>
    <t>제조사 확인 요청/상품코드 수정했음/수입사 : 동서</t>
    <phoneticPr fontId="1" type="noConversion"/>
  </si>
  <si>
    <t>제조사 확인 요청/상품코드 수정했음/수입사 : 동서</t>
    <phoneticPr fontId="1" type="noConversion"/>
  </si>
  <si>
    <t>105g*30</t>
    <phoneticPr fontId="1" type="noConversion"/>
  </si>
  <si>
    <t>가격인상됐음,통업자료가 인상전이라 그래요,규격 변경함</t>
    <phoneticPr fontId="1" type="noConversion"/>
  </si>
  <si>
    <t>타재품 138g임. 규격 확인/ 규격 수정</t>
    <phoneticPr fontId="1" type="noConversion"/>
  </si>
  <si>
    <t>138g*12</t>
    <phoneticPr fontId="1" type="noConversion"/>
  </si>
  <si>
    <t>파워오투</t>
    <phoneticPr fontId="1" type="noConversion"/>
  </si>
  <si>
    <t>파워오투</t>
    <phoneticPr fontId="1" type="noConversion"/>
  </si>
  <si>
    <t>농심</t>
    <phoneticPr fontId="1" type="noConversion"/>
  </si>
  <si>
    <t>카프리썬</t>
  </si>
  <si>
    <t>카프리썬 알라스카 아이스티/10개입</t>
    <phoneticPr fontId="1" type="noConversion"/>
  </si>
  <si>
    <t>웰치</t>
  </si>
  <si>
    <t>제조사, 브랜드 수정</t>
    <phoneticPr fontId="1" type="noConversion"/>
  </si>
  <si>
    <t>제조사, 브랜드 수정</t>
    <phoneticPr fontId="1" type="noConversion"/>
  </si>
  <si>
    <t>제품명: 알라스카아이스티? / 수정</t>
    <phoneticPr fontId="1" type="noConversion"/>
  </si>
  <si>
    <t>제품명: 웰치소다?/상품명, 브랜드 수정</t>
    <phoneticPr fontId="1" type="noConversion"/>
  </si>
  <si>
    <t>제품명: 웰치소다?/상품명, 브랜드 수정</t>
    <phoneticPr fontId="1" type="noConversion"/>
  </si>
  <si>
    <t>제품명: 백포도?/상품명, 브랜드 수정/확인해보니 청포도가 맞데요</t>
    <phoneticPr fontId="1" type="noConversion"/>
  </si>
  <si>
    <t>웰치소다 포도(355ml)/24개입</t>
    <phoneticPr fontId="1" type="noConversion"/>
  </si>
  <si>
    <t>웰치소다 딸기(355ml)/24개입</t>
    <phoneticPr fontId="1" type="noConversion"/>
  </si>
  <si>
    <t>웰치소다 청포도(355ml)/24개입</t>
    <phoneticPr fontId="1" type="noConversion"/>
  </si>
  <si>
    <t>웰치소다 포도(500ml)/24입</t>
    <phoneticPr fontId="1" type="noConversion"/>
  </si>
  <si>
    <t>웰치소다 포도(1.5L)/6입</t>
    <phoneticPr fontId="1" type="noConversion"/>
  </si>
  <si>
    <t>0454</t>
    <phoneticPr fontId="1" type="noConversion"/>
  </si>
  <si>
    <t>상품코드 겹침 : 루이보스/수정</t>
    <phoneticPr fontId="1" type="noConversion"/>
  </si>
  <si>
    <t>상품코드 겹침 : 보리차</t>
    <phoneticPr fontId="1" type="noConversion"/>
  </si>
  <si>
    <t>상품코드 수정했음</t>
    <phoneticPr fontId="1" type="noConversion"/>
  </si>
  <si>
    <t>상품코드 겹침 : 마스터라떼/수정, 코드번호 651</t>
    <phoneticPr fontId="1" type="noConversion"/>
  </si>
  <si>
    <t>0651</t>
    <phoneticPr fontId="1" type="noConversion"/>
  </si>
  <si>
    <t>상품코드 수정했음</t>
    <phoneticPr fontId="1" type="noConversion"/>
  </si>
  <si>
    <t>맥스웰 하우스 원두커피 오리지날 골드 2KG</t>
    <phoneticPr fontId="1" type="noConversion"/>
  </si>
  <si>
    <t>맥스웰 하우스 에스프레소 1KG</t>
    <phoneticPr fontId="1" type="noConversion"/>
  </si>
  <si>
    <t>맥심 원두 분쇄커피 No.7 과테말라 블렌드 드립백 5T</t>
    <phoneticPr fontId="1" type="noConversion"/>
  </si>
  <si>
    <t>맥심 원두 분쇄커피 No.5 코스타리카 블렌드 드립백 5T</t>
    <phoneticPr fontId="1" type="noConversion"/>
  </si>
  <si>
    <t>맥심 원두 분쇄커피 No.3 에티오피아 블렌드 드립백 5T</t>
    <phoneticPr fontId="1" type="noConversion"/>
  </si>
  <si>
    <t>상품명: 맥스웰하우스 맥스골드?/ 동서에서 보내준 상품명으로 수정했음</t>
    <phoneticPr fontId="1" type="noConversion"/>
  </si>
  <si>
    <t>상품명: 맥스웰하우스 아메리카노?/ 동서에서 보내준 상품명으로 수정했음</t>
    <phoneticPr fontId="1" type="noConversion"/>
  </si>
  <si>
    <t>상품명: 맥스웰하우스 콜롬비아?/ 동서에서 보내준 상품명으로 수정했음</t>
    <phoneticPr fontId="1" type="noConversion"/>
  </si>
  <si>
    <t>상품명: 맥스웰하우스 모카골드?/ 동서에서 보내준 상품명으로 수정했음</t>
    <phoneticPr fontId="1" type="noConversion"/>
  </si>
  <si>
    <t>상품명: 맥스웰하우스 에스프레소?/ 동서에서 보내준 상품명으로 수정했음</t>
    <phoneticPr fontId="1" type="noConversion"/>
  </si>
  <si>
    <t>중량: 200g?/ 규격수정</t>
    <phoneticPr fontId="1" type="noConversion"/>
  </si>
  <si>
    <t>중량: 200g? /상품명: 에티오피아?/ 규격, 상품명수정</t>
    <phoneticPr fontId="1" type="noConversion"/>
  </si>
  <si>
    <t>상품명: 2-4인용?/3-4인용 맞습니다.</t>
    <phoneticPr fontId="1" type="noConversion"/>
  </si>
  <si>
    <t>화인브루</t>
    <phoneticPr fontId="1" type="noConversion"/>
  </si>
  <si>
    <t>확인 사항-4/21</t>
    <phoneticPr fontId="1" type="noConversion"/>
  </si>
  <si>
    <t>상품명: 맥스웰하우스 커피믹스 마일드? 마일드 아로마는 1Kg 임/ 1kg는 옛날꺼랍니다</t>
    <phoneticPr fontId="1" type="noConversion"/>
  </si>
  <si>
    <t>율무자판1000g(유안)</t>
    <phoneticPr fontId="1" type="noConversion"/>
  </si>
  <si>
    <t>복숭아홍차자판900g(유안)</t>
    <phoneticPr fontId="1" type="noConversion"/>
  </si>
  <si>
    <t>벤딩우유자판900g(유안)</t>
    <phoneticPr fontId="1" type="noConversion"/>
  </si>
  <si>
    <t>매실자판900g(유안)</t>
    <phoneticPr fontId="1" type="noConversion"/>
  </si>
  <si>
    <t>레몬홍차자판900g(유안)</t>
    <phoneticPr fontId="1" type="noConversion"/>
  </si>
  <si>
    <t>대추생강자판900g(유안)</t>
    <phoneticPr fontId="1" type="noConversion"/>
  </si>
  <si>
    <t>규격 : 1kg?/수정함, 처음에 드렸던 자료에 자판기 규격 다 써놨음</t>
    <phoneticPr fontId="1" type="noConversion"/>
  </si>
  <si>
    <t>규격 : 900g?/수정함, 처음에 드렸던 자료에 자판기 규격 다 써놨음</t>
    <phoneticPr fontId="1" type="noConversion"/>
  </si>
  <si>
    <t xml:space="preserve">맥스웰하우스 커피믹스 마일드 아로마900g </t>
    <phoneticPr fontId="1" type="noConversion"/>
  </si>
  <si>
    <t>앱</t>
    <phoneticPr fontId="1" type="noConversion"/>
  </si>
  <si>
    <t>상품코드 겹침 : 맥심 모카골드 마일드 커피믹스 100T &amp; 맥심 모카골드 마일드 커피믹스 90T+10T/앞에있는 0빼면 되요</t>
    <phoneticPr fontId="1" type="noConversion"/>
  </si>
  <si>
    <t>상품코드 겹침 : 맥심 모카골드 마일드 커피믹스 100T &amp; 맥심 모카골드 마일드 커피믹스 90T+10T</t>
    <phoneticPr fontId="1" type="noConversion"/>
  </si>
  <si>
    <t>No</t>
    <phoneticPr fontId="1" type="noConversion"/>
  </si>
  <si>
    <t>4/21-상품코드 원복</t>
    <phoneticPr fontId="1" type="noConversion"/>
  </si>
  <si>
    <t>수정사항</t>
    <phoneticPr fontId="1" type="noConversion"/>
  </si>
  <si>
    <t>4/21-제조사 농심으로 원복</t>
    <phoneticPr fontId="1" type="noConversion"/>
  </si>
  <si>
    <t>맥심 모카골드 마일드 커피믹스 90T+10T/총100T</t>
    <phoneticPr fontId="1" type="noConversion"/>
  </si>
  <si>
    <t>제조사</t>
    <phoneticPr fontId="1" type="noConversion"/>
  </si>
  <si>
    <t>통업</t>
    <phoneticPr fontId="1" type="noConversion"/>
  </si>
  <si>
    <t>앱</t>
    <phoneticPr fontId="1" type="noConversion"/>
  </si>
  <si>
    <t>통업</t>
    <phoneticPr fontId="1" type="noConversion"/>
  </si>
  <si>
    <t>상세정보</t>
    <phoneticPr fontId="1" type="noConversion"/>
  </si>
  <si>
    <t>통업</t>
    <phoneticPr fontId="1" type="noConversion"/>
  </si>
  <si>
    <t>앱</t>
    <phoneticPr fontId="1" type="noConversion"/>
  </si>
  <si>
    <t>후추1.5온스</t>
    <phoneticPr fontId="1" type="noConversion"/>
  </si>
  <si>
    <t>이미지 해상도 떨어짐</t>
    <phoneticPr fontId="1" type="noConversion"/>
  </si>
  <si>
    <t>츄파춥스</t>
    <phoneticPr fontId="1" type="noConversion"/>
  </si>
  <si>
    <t>브랜드 수정</t>
    <phoneticPr fontId="1" type="noConversion"/>
  </si>
  <si>
    <t>앱</t>
    <phoneticPr fontId="1" type="noConversion"/>
  </si>
  <si>
    <t>이미지</t>
    <phoneticPr fontId="1" type="noConversion"/>
  </si>
  <si>
    <t>멘토스</t>
    <phoneticPr fontId="1" type="noConversion"/>
  </si>
  <si>
    <t>-</t>
    <phoneticPr fontId="1" type="noConversion"/>
  </si>
  <si>
    <t>제조사</t>
    <phoneticPr fontId="1" type="noConversion"/>
  </si>
  <si>
    <t>백산수2.0L /6개입</t>
    <phoneticPr fontId="1" type="noConversion"/>
  </si>
  <si>
    <t>백산수</t>
    <phoneticPr fontId="1" type="noConversion"/>
  </si>
  <si>
    <t>제조사, 브랜드 수정</t>
    <phoneticPr fontId="1" type="noConversion"/>
  </si>
  <si>
    <t>4/23-브랜드 수정</t>
    <phoneticPr fontId="1" type="noConversion"/>
  </si>
  <si>
    <t>-</t>
    <phoneticPr fontId="1" type="noConversion"/>
  </si>
  <si>
    <t>4/24-판매가기준수량 40-&gt;1로 수정</t>
    <phoneticPr fontId="1" type="noConversion"/>
  </si>
  <si>
    <t>아래 이미지 상품이 맞는지 확인 요청/ 맞습니다</t>
    <phoneticPr fontId="1" type="noConversion"/>
  </si>
  <si>
    <t>상품명 : 쌍화차골드 15티?/쌍화차골드 15T로 수정</t>
    <phoneticPr fontId="1" type="noConversion"/>
  </si>
  <si>
    <t>고향 쌍화차골드 15T</t>
    <phoneticPr fontId="1" type="noConversion"/>
  </si>
  <si>
    <t>상품명 : 호두아몬드마차 15티?/호두아몬드마차 15T로 수정</t>
    <phoneticPr fontId="1" type="noConversion"/>
  </si>
  <si>
    <t>고향)호두아몬드마차 15T</t>
    <phoneticPr fontId="1" type="noConversion"/>
  </si>
  <si>
    <t>상품명 : 옥수수수염차?/ 옥수수수염차40T 로 수정</t>
    <phoneticPr fontId="1" type="noConversion"/>
  </si>
  <si>
    <t>담터 옥수수수염차40T</t>
    <phoneticPr fontId="1" type="noConversion"/>
  </si>
  <si>
    <t>이미지 요청 - 앱상의 이미지들은 워터마크가 있음/ 저도 가지고있는 이미지가 없어서 인터넷에서 구해서 보내드릴께요</t>
    <phoneticPr fontId="1" type="noConversion"/>
  </si>
  <si>
    <t>김동곤명인 차가 맞는지 확인 요청/ 업제 문의드렸는데 김동곤명인 차가 맞답니다</t>
    <phoneticPr fontId="1" type="noConversion"/>
  </si>
  <si>
    <t>백세누리 겨우살이차가 맞는지 확인 요청/ 백세누리 겨우살이차 로 수정</t>
    <phoneticPr fontId="1" type="noConversion"/>
  </si>
  <si>
    <t>맑은 순환 돼지감자차가 맞는지 확인 요청/ 맑은 순환 돼지감자차 로 수정</t>
    <phoneticPr fontId="1" type="noConversion"/>
  </si>
  <si>
    <t>김동곤명인 차가 맞는지 확인 요청/ 업제 문의드렸는데 김동곤명인 차가 맞답니다</t>
    <phoneticPr fontId="1" type="noConversion"/>
  </si>
  <si>
    <t>쌍계 결명자차 40티백</t>
    <phoneticPr fontId="1" type="noConversion"/>
  </si>
  <si>
    <t>쌍계 감잎차 40티백</t>
    <phoneticPr fontId="1" type="noConversion"/>
  </si>
  <si>
    <t>쌍계 수국차 40티백</t>
    <phoneticPr fontId="1" type="noConversion"/>
  </si>
  <si>
    <t>쌍계 헛개나무차 40티백</t>
    <phoneticPr fontId="1" type="noConversion"/>
  </si>
  <si>
    <t>쌍계 도라지차 40티백</t>
    <phoneticPr fontId="1" type="noConversion"/>
  </si>
  <si>
    <t>쌍계 백세누리 겨우살이차 20T</t>
    <phoneticPr fontId="1" type="noConversion"/>
  </si>
  <si>
    <t>쌍계 민들레차40t</t>
    <phoneticPr fontId="1" type="noConversion"/>
  </si>
  <si>
    <t>쌍계 우엉차 40티백</t>
    <phoneticPr fontId="1" type="noConversion"/>
  </si>
  <si>
    <t>쌍계 맑은 순환 돼지감자차 20T</t>
    <phoneticPr fontId="1" type="noConversion"/>
  </si>
  <si>
    <t>쌍계 옥수수수염차 40티백</t>
    <phoneticPr fontId="1" type="noConversion"/>
  </si>
  <si>
    <t>쌍계 매화차 40티백</t>
    <phoneticPr fontId="1" type="noConversion"/>
  </si>
  <si>
    <t>쌍계 국화차 40티백</t>
    <phoneticPr fontId="1" type="noConversion"/>
  </si>
  <si>
    <t>쌍계 뽕잎차 40티백</t>
    <phoneticPr fontId="1" type="noConversion"/>
  </si>
  <si>
    <t>확인 요청-4/24</t>
    <phoneticPr fontId="1" type="noConversion"/>
  </si>
  <si>
    <t>상세이미지</t>
    <phoneticPr fontId="1" type="noConversion"/>
  </si>
  <si>
    <t>상세이미지
가로 860px</t>
    <phoneticPr fontId="1" type="noConversion"/>
  </si>
  <si>
    <t>후루룩칼국수(멀티팩)</t>
    <phoneticPr fontId="1" type="noConversion"/>
  </si>
  <si>
    <t>파팔레(나비모양파스타)</t>
    <phoneticPr fontId="1" type="noConversion"/>
  </si>
  <si>
    <t>엔젤헤어(카펠리니)</t>
    <phoneticPr fontId="1" type="noConversion"/>
  </si>
  <si>
    <t>멘토스C0867믹스그레이프(바틀)/1case</t>
    <phoneticPr fontId="1" type="noConversion"/>
  </si>
  <si>
    <t>양파링</t>
    <phoneticPr fontId="1" type="noConversion"/>
  </si>
  <si>
    <t>새우깡</t>
    <phoneticPr fontId="1" type="noConversion"/>
  </si>
  <si>
    <t>앱</t>
    <phoneticPr fontId="1" type="noConversion"/>
  </si>
  <si>
    <t>오징어집(지퍼/대)</t>
    <phoneticPr fontId="1" type="noConversion"/>
  </si>
  <si>
    <t>양파링(중)</t>
    <phoneticPr fontId="1" type="noConversion"/>
  </si>
  <si>
    <t>새우깡(400g)</t>
    <phoneticPr fontId="1" type="noConversion"/>
  </si>
  <si>
    <t>매운새우깡(400g)</t>
    <phoneticPr fontId="1" type="noConversion"/>
  </si>
  <si>
    <t>꿀꽈배기(지퍼/대)</t>
    <phoneticPr fontId="1" type="noConversion"/>
  </si>
  <si>
    <t>자갈치(지퍼/대)</t>
    <phoneticPr fontId="1" type="noConversion"/>
  </si>
  <si>
    <t>벌집와플(75g)</t>
    <phoneticPr fontId="1" type="noConversion"/>
  </si>
  <si>
    <t>양파링 Hot &amp; Spicy</t>
    <phoneticPr fontId="1" type="noConversion"/>
  </si>
  <si>
    <t>작성</t>
    <phoneticPr fontId="1" type="noConversion"/>
  </si>
  <si>
    <t>멘토스C0868스무디(바틀)/1case</t>
    <phoneticPr fontId="1" type="noConversion"/>
  </si>
  <si>
    <t>멘토스C0869요구르트맛(바틀)/1case</t>
    <phoneticPr fontId="1" type="noConversion"/>
  </si>
  <si>
    <t>츄파춥스 팝아트틴/150개</t>
    <phoneticPr fontId="1" type="noConversion"/>
  </si>
  <si>
    <t>츄파춥스 미니튜브®/50개</t>
    <phoneticPr fontId="1" type="noConversion"/>
  </si>
  <si>
    <t xml:space="preserve">츄파춥스 슬림휠/120개 </t>
    <phoneticPr fontId="1" type="noConversion"/>
  </si>
  <si>
    <t>1.각 카테고리별로 낱개 판매인 경우, "수량별 부과-수량"이 같은 제품들끼리는 묶음 배송하는 것이 좋을것 같습니다. "수량별 부과-수량"이 같은 경우,</t>
  </si>
  <si>
    <t>제품 사이즈가 비슷하다는 전제하에 말씀드리는 사항이며, 적용시 수량이 같은데 사이즈가 틀린경우에 대해서는 따로 구별을 해 주셔야 합니다.</t>
  </si>
  <si>
    <t>적용하지 않는 경우, 처음 얘기된대로 각 개별 상품별로 수량기준으로 배송비를 추가됩니다.</t>
  </si>
  <si>
    <t> - 처음 이야기 된데로 해주시면 될것같습니다.</t>
  </si>
  <si>
    <t>2.각 카테고리별로 갤러리(연관상품 또는 추천상품)에 등록할 상품 알려주세요.</t>
  </si>
  <si>
    <t> -특가 상품은 사장님께서 좀 더 검토 하신다고 다음에 보내드리라고 하셨습니다 .</t>
  </si>
  <si>
    <t>&lt;문의사항&gt;</t>
  </si>
  <si>
    <t>나중에 회사에서 상품코드나 상품명 등을 변경할수있는지 문의드립니다</t>
  </si>
  <si>
    <t>&lt;변경요청&gt;</t>
  </si>
  <si>
    <t>상담시간 오전 9시 부터 오후 5시까지 </t>
  </si>
  <si>
    <t>점심시간 12시부터 1시까지</t>
  </si>
  <si>
    <t>판매가는 1개 기준인듯한데, 상품명은 10개임, 10개 1box?/상품명에 10개입 삭제함, 낱개 1개의 판매가임</t>
    <phoneticPr fontId="1" type="noConversion"/>
  </si>
  <si>
    <t>규격 확인-1box 단위로 판매?/ 상품 가격이 한박스 단위의 판매가임</t>
    <phoneticPr fontId="1" type="noConversion"/>
  </si>
  <si>
    <t>1box 단위로 판매?/ 상품 가격이 한박스 단위의 판매가임</t>
    <phoneticPr fontId="1" type="noConversion"/>
  </si>
  <si>
    <t>1개씩 판매, 6개 1box?/ 낱개 1개의 판매가임</t>
    <phoneticPr fontId="1" type="noConversion"/>
  </si>
  <si>
    <t>1개씩 판매, 18개 1box?/ 낱개 1개의 판매가임</t>
    <phoneticPr fontId="1" type="noConversion"/>
  </si>
  <si>
    <t>1개씩 판매, 10개 1box?/ 낱개 1개의 판매가임</t>
    <phoneticPr fontId="1" type="noConversion"/>
  </si>
  <si>
    <t>1개씩 판매, 15개 1box?/ 낱개 1개의 판매가임</t>
    <phoneticPr fontId="1" type="noConversion"/>
  </si>
  <si>
    <t>1개씩 판매, 25개 1box?/ 낱개 1개의 판매가임</t>
    <phoneticPr fontId="1" type="noConversion"/>
  </si>
  <si>
    <t>1개씩 판매, 12개 1box?/ 낱개 1개의 판매가임</t>
    <phoneticPr fontId="1" type="noConversion"/>
  </si>
  <si>
    <t>한)바몬드230g순한맛</t>
    <phoneticPr fontId="1" type="noConversion"/>
  </si>
  <si>
    <t>한)바몬드230g약간매운맛</t>
    <phoneticPr fontId="1" type="noConversion"/>
  </si>
  <si>
    <t>한)바몬드115g순한맛</t>
    <phoneticPr fontId="1" type="noConversion"/>
  </si>
  <si>
    <t>한)바몬드115g약간매운맛</t>
    <phoneticPr fontId="1" type="noConversion"/>
  </si>
  <si>
    <t>한)바몬드115g매운맛</t>
    <phoneticPr fontId="1" type="noConversion"/>
  </si>
  <si>
    <t>크리스탈 생수0.5L /20개입</t>
    <phoneticPr fontId="1" type="noConversion"/>
  </si>
  <si>
    <t>크리스탈샘물</t>
    <phoneticPr fontId="1" type="noConversion"/>
  </si>
  <si>
    <t>크리스탈샘물</t>
    <phoneticPr fontId="1" type="noConversion"/>
  </si>
  <si>
    <t>상품 추가합니다, 상품코드는 [94543/6] 입니다</t>
    <phoneticPr fontId="1" type="noConversion"/>
  </si>
  <si>
    <t>상품 추가합니다, 상품코드는 [94541/20] 입니다</t>
    <phoneticPr fontId="1" type="noConversion"/>
  </si>
  <si>
    <t>자판기용 종이컵(1000개)</t>
    <phoneticPr fontId="1" type="noConversion"/>
  </si>
  <si>
    <t>(한박스에 1000개입)</t>
    <phoneticPr fontId="1" type="noConversion"/>
  </si>
  <si>
    <t>수량별 부과</t>
    <phoneticPr fontId="1" type="noConversion"/>
  </si>
  <si>
    <t>에이앤디코리아</t>
    <phoneticPr fontId="1" type="noConversion"/>
  </si>
  <si>
    <t>상품추가요청,상품코드는 [8209/1] 이런식으로 하시면됩니다.</t>
    <phoneticPr fontId="1" type="noConversion"/>
  </si>
  <si>
    <t>3차</t>
    <phoneticPr fontId="1" type="noConversion"/>
  </si>
  <si>
    <t>생활/건강&gt;주방용품&gt;주방잡화&gt;종이컵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</si>
  <si>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</si>
  <si>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</si>
  <si>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</si>
  <si>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</si>
  <si>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확인 사항-4/28</t>
    <phoneticPr fontId="1" type="noConversion"/>
  </si>
  <si>
    <t>얼큰장칼국수(멀티팩)</t>
    <phoneticPr fontId="1" type="noConversion"/>
  </si>
  <si>
    <t>한)바몬드230g매운맛</t>
    <phoneticPr fontId="1" type="noConversion"/>
  </si>
  <si>
    <t>펜네리가테</t>
    <phoneticPr fontId="1" type="noConversion"/>
  </si>
  <si>
    <t>켈로그 콘푸로스트 600g</t>
    <phoneticPr fontId="1" type="noConversion"/>
  </si>
  <si>
    <t>켈로그 콘푸로스트 330g</t>
    <phoneticPr fontId="1" type="noConversion"/>
  </si>
  <si>
    <t>켈로그 후르트링 320g</t>
    <phoneticPr fontId="1" type="noConversion"/>
  </si>
  <si>
    <t>브랜드</t>
    <phoneticPr fontId="1" type="noConversion"/>
  </si>
  <si>
    <t>켈로그 아몬드 푸레이크 320g</t>
    <phoneticPr fontId="1" type="noConversion"/>
  </si>
  <si>
    <t>확인 사항-4/28-2</t>
    <phoneticPr fontId="1" type="noConversion"/>
  </si>
  <si>
    <t>켈로그</t>
    <phoneticPr fontId="1" type="noConversion"/>
  </si>
  <si>
    <t>파워오투 아이스베리 24개입</t>
    <phoneticPr fontId="1" type="noConversion"/>
  </si>
  <si>
    <t>카프리썬 페어리드링크/10개입</t>
    <phoneticPr fontId="1" type="noConversion"/>
  </si>
  <si>
    <t>웰치소다 포도(250ml)30개입</t>
    <phoneticPr fontId="1" type="noConversion"/>
  </si>
  <si>
    <t>확인 사항-4/29</t>
    <phoneticPr fontId="1" type="noConversion"/>
  </si>
  <si>
    <t>상품명 : 파팔레?/ 파펠레가 나비모양 혹은 나비넥타이 모양의 파스타면입니다.</t>
    <phoneticPr fontId="1" type="noConversion"/>
  </si>
  <si>
    <t>상품명 : 엔젤헤어(카펠리니)?/엔젤헤어 혹은 카펠리니가 파스타면의 이름인데 카펠리니는 좀 더 전문적인 용어입니다.</t>
    <phoneticPr fontId="1" type="noConversion"/>
  </si>
  <si>
    <t>크리스탈샘물</t>
    <phoneticPr fontId="1" type="noConversion"/>
  </si>
  <si>
    <t>크리스탈 생수2.0L /6개입</t>
    <phoneticPr fontId="1" type="noConversion"/>
  </si>
  <si>
    <t>오뚜기몰</t>
    <phoneticPr fontId="1" type="noConversion"/>
  </si>
  <si>
    <t>삼양식품</t>
    <phoneticPr fontId="4" type="noConversion"/>
  </si>
  <si>
    <t>삼양식품</t>
    <phoneticPr fontId="4" type="noConversion"/>
  </si>
  <si>
    <t>삼양식품</t>
    <phoneticPr fontId="4" type="noConversion"/>
  </si>
  <si>
    <t>팔도 초계비빔면 (멀티팩)</t>
    <phoneticPr fontId="1" type="noConversion"/>
  </si>
  <si>
    <t>켈로그 오곡 첵스초코 쿠키앤크림 340g</t>
    <phoneticPr fontId="1" type="noConversion"/>
  </si>
  <si>
    <t>켈로그 곡물이야기 오곡 330g</t>
    <phoneticPr fontId="1" type="noConversion"/>
  </si>
  <si>
    <t>켈로그 스페셜K 270g</t>
    <phoneticPr fontId="1" type="noConversion"/>
  </si>
  <si>
    <t>켈로그 오곡 첵스초코 스노우볼 230g</t>
    <phoneticPr fontId="1" type="noConversion"/>
  </si>
  <si>
    <t>켈로그 코코팝스(대)460g</t>
    <phoneticPr fontId="1" type="noConversion"/>
  </si>
  <si>
    <t>켈로그 스페셜K(클럽팩)480g</t>
    <phoneticPr fontId="1" type="noConversion"/>
  </si>
  <si>
    <t>켈로그 아몬드 푸레이크(클럽팩)630g</t>
    <phoneticPr fontId="1" type="noConversion"/>
  </si>
  <si>
    <t>켈로그 오곡 첵스초코(클럽팩)570g</t>
    <phoneticPr fontId="1" type="noConversion"/>
  </si>
  <si>
    <t>상품명 : "라지팩"이 들어가는게 맞는지 확인 요청 / 라지팩 삭제, 켈로그 오곡 첵스초코 쿠키앤크림 340g 으로 수정</t>
    <phoneticPr fontId="1" type="noConversion"/>
  </si>
  <si>
    <t>상품명 : 곡물이야기 현미?, 통업에는 곡물이야기임 / 통곡물 삭제, 곡물이야기로 수정</t>
    <phoneticPr fontId="1" type="noConversion"/>
  </si>
  <si>
    <t>상품명 : (대)가 들어가는게 맞는지 확인 요청 / (대) 삭제</t>
    <phoneticPr fontId="1" type="noConversion"/>
  </si>
  <si>
    <t>상품명 : 첵스초코 스노우 초코볼? / 라지팩 삭제, 켈로그 오곡첵스초코 스노우볼 230g 으로 수정</t>
    <phoneticPr fontId="1" type="noConversion"/>
  </si>
  <si>
    <t>켈로그 곡물이야기 현미 330g</t>
    <phoneticPr fontId="1" type="noConversion"/>
  </si>
  <si>
    <t>켈로그 콘푸로스트 라이트슈거 360g</t>
    <phoneticPr fontId="1" type="noConversion"/>
  </si>
  <si>
    <t>오션스프레이 크레이진 건조크랜베리 오리지날 142g</t>
    <phoneticPr fontId="1" type="noConversion"/>
  </si>
  <si>
    <t>Gmarket 동서</t>
    <phoneticPr fontId="1" type="noConversion"/>
  </si>
  <si>
    <t>오션스프레이 크레이진 밀크 초콜릿227g</t>
    <phoneticPr fontId="1" type="noConversion"/>
  </si>
  <si>
    <t>동서식품</t>
    <phoneticPr fontId="1" type="noConversion"/>
  </si>
  <si>
    <t xml:space="preserve">주식회사 동서와 동서식품으로 나눠지며, 사이트에 없는 상품은 Gmarket (주)동서에 있음 </t>
    <phoneticPr fontId="1" type="noConversion"/>
  </si>
  <si>
    <t>동서식품</t>
    <phoneticPr fontId="1" type="noConversion"/>
  </si>
  <si>
    <t>포스트 고소한 아몬드 후레이크300g</t>
    <phoneticPr fontId="1" type="noConversion"/>
  </si>
  <si>
    <t>맑은티엔 둥굴레 410mlx20병</t>
    <phoneticPr fontId="1" type="noConversion"/>
  </si>
  <si>
    <t>Gmarket 큐마트솔루션</t>
    <phoneticPr fontId="1" type="noConversion"/>
  </si>
  <si>
    <t>T.O.P 스위트아메리카노 380mlx20캔</t>
    <phoneticPr fontId="1" type="noConversion"/>
  </si>
  <si>
    <t>맥스웰 콜롬비아나 오리지날 블랙 240mlx30캔</t>
    <phoneticPr fontId="1" type="noConversion"/>
  </si>
  <si>
    <t>11번가 태풍몰A</t>
    <phoneticPr fontId="1" type="noConversion"/>
  </si>
  <si>
    <t xml:space="preserve">맥스웰 하우스 맥스 골드 2KG </t>
    <phoneticPr fontId="1" type="noConversion"/>
  </si>
  <si>
    <t>맥스웰 하우스 아메리카노 1KG</t>
    <phoneticPr fontId="1" type="noConversion"/>
  </si>
  <si>
    <t>본타몰</t>
    <phoneticPr fontId="1" type="noConversion"/>
  </si>
  <si>
    <t>확인 사항-5/2</t>
    <phoneticPr fontId="1" type="noConversion"/>
  </si>
  <si>
    <t>상품명:옛날 구수한 누룽지? / 옛날 구수한 누룽지 큰컵으로 수정</t>
    <phoneticPr fontId="1" type="noConversion"/>
  </si>
  <si>
    <t>옛날 구수한 누룽지 큰컵</t>
    <phoneticPr fontId="1" type="noConversion"/>
  </si>
  <si>
    <t>이미지 전달 요청-인터넷에서 백포도만 나옴/ 이미지 맞습니다</t>
    <phoneticPr fontId="1" type="noConversion"/>
  </si>
  <si>
    <t>메일에 이미지 첨부했습니다</t>
    <phoneticPr fontId="1" type="noConversion"/>
  </si>
  <si>
    <t>상품상세(원재료,함량등) 이미지 전달 요청 /  이미지는 인터넷에서 찾았으나 상품상제(원재료, 함량)은 찾기 어려워 동서에 문의했는데 나온지 오래된 상품이라 바로 확인이 어렵다고 하셨습니다</t>
    <phoneticPr fontId="1" type="noConversion"/>
  </si>
  <si>
    <t>30g(6gx5)짜리 5개에 대한 판매가? 택배비 기준 수량 확인 요청 /  5T*30g*10 으로 수정</t>
    <phoneticPr fontId="1" type="noConversion"/>
  </si>
  <si>
    <t>상품명이 200g 600개로 되어 있음, 판매가 확인 바람 / 상품명에 박스 입수 삭제</t>
    <phoneticPr fontId="1" type="noConversion"/>
  </si>
  <si>
    <t>상품명이 150개로 되어 있음, 판매가 확인 바람 / 상품명에 박스 입수 삭제</t>
    <phoneticPr fontId="1" type="noConversion"/>
  </si>
  <si>
    <t>상품명이 120개로 되어 있음, 판매가 확인 바람 / 상품명에 박스 입수 삭제</t>
    <phoneticPr fontId="1" type="noConversion"/>
  </si>
  <si>
    <t>금장(헤즐넛)200g</t>
    <phoneticPr fontId="1" type="noConversion"/>
  </si>
  <si>
    <t>수입여과지3-4인용40</t>
    <phoneticPr fontId="1" type="noConversion"/>
  </si>
  <si>
    <t>수입여과지5-7인용40</t>
    <phoneticPr fontId="1" type="noConversion"/>
  </si>
  <si>
    <t>맥스웰 하우스 콜롬비아 1KG</t>
    <phoneticPr fontId="1" type="noConversion"/>
  </si>
  <si>
    <t>후루룩국수(멀티팩)</t>
    <phoneticPr fontId="1" type="noConversion"/>
  </si>
  <si>
    <t>둥지냉면동치미물냉면(멀티)</t>
    <phoneticPr fontId="1" type="noConversion"/>
  </si>
  <si>
    <t>둥지냉면비빔냉면(멀티)</t>
    <phoneticPr fontId="1" type="noConversion"/>
  </si>
  <si>
    <t>맛짬뽕(멀티팩)</t>
    <phoneticPr fontId="1" type="noConversion"/>
  </si>
  <si>
    <t>안성탕면(멀티팩5개)</t>
    <phoneticPr fontId="1" type="noConversion"/>
  </si>
  <si>
    <t>확인 사항-5/3</t>
    <phoneticPr fontId="1" type="noConversion"/>
  </si>
  <si>
    <t>판매가는 낱개인데, 상품명에 1box 규격포함되어있음</t>
    <phoneticPr fontId="1" type="noConversion"/>
  </si>
  <si>
    <t>동서SHOP</t>
    <phoneticPr fontId="1" type="noConversion"/>
  </si>
  <si>
    <t>자판기용 프리마 1kg</t>
    <phoneticPr fontId="1" type="noConversion"/>
  </si>
  <si>
    <t>맥심 오리지날 500g</t>
    <phoneticPr fontId="1" type="noConversion"/>
  </si>
  <si>
    <t>핫초코1kg</t>
    <phoneticPr fontId="1" type="noConversion"/>
  </si>
  <si>
    <t>카푸치노 모카자판900g</t>
    <phoneticPr fontId="1" type="noConversion"/>
  </si>
  <si>
    <t>동서 제티초콕 바나나맛 (3.6g)10개입</t>
    <phoneticPr fontId="1" type="noConversion"/>
  </si>
  <si>
    <t>동서 프리마 500g</t>
    <phoneticPr fontId="1" type="noConversion"/>
  </si>
  <si>
    <t>동서 프리마 1kg</t>
    <phoneticPr fontId="1" type="noConversion"/>
  </si>
  <si>
    <t>맥심 모카골드 마일드 커피믹스 100T</t>
    <phoneticPr fontId="1" type="noConversion"/>
  </si>
  <si>
    <t>맥심 디카페인 커피믹스 50T</t>
    <phoneticPr fontId="1" type="noConversion"/>
  </si>
  <si>
    <t>맥심 모카골드 부드러운 블랙믹스 100T</t>
    <phoneticPr fontId="1" type="noConversion"/>
  </si>
  <si>
    <t>맥심 모카골드 마일드 커피믹스 150T+20T/총 170T</t>
    <phoneticPr fontId="1" type="noConversion"/>
  </si>
  <si>
    <t>업소용 프리마 1.6kg</t>
    <phoneticPr fontId="1" type="noConversion"/>
  </si>
  <si>
    <t>맥심 아라비카100 부드러운 블랙믹스 100T</t>
    <phoneticPr fontId="1" type="noConversion"/>
  </si>
  <si>
    <t>맥심 화이트골드 커피믹스 150T+20T/총 170T</t>
    <phoneticPr fontId="1" type="noConversion"/>
  </si>
  <si>
    <t>카누 미니 다크 아메리카노 30T</t>
    <phoneticPr fontId="1" type="noConversion"/>
  </si>
  <si>
    <t>카누 미니 마일드 아메리카노 30T</t>
    <phoneticPr fontId="1" type="noConversion"/>
  </si>
  <si>
    <t>통업</t>
    <phoneticPr fontId="1" type="noConversion"/>
  </si>
  <si>
    <t>수량수정-포샵</t>
    <phoneticPr fontId="1" type="noConversion"/>
  </si>
  <si>
    <t>제조사</t>
    <phoneticPr fontId="1" type="noConversion"/>
  </si>
  <si>
    <t>이마트</t>
    <phoneticPr fontId="1" type="noConversion"/>
  </si>
  <si>
    <t>자체제작</t>
    <phoneticPr fontId="1" type="noConversion"/>
  </si>
  <si>
    <t>자체제작(이미지 커피홈)</t>
    <phoneticPr fontId="1" type="noConversion"/>
  </si>
  <si>
    <t>제작(롯데마트이미지)</t>
    <phoneticPr fontId="1" type="noConversion"/>
  </si>
  <si>
    <t>제작</t>
    <phoneticPr fontId="1" type="noConversion"/>
  </si>
  <si>
    <t xml:space="preserve">오레오 골든 300g </t>
    <phoneticPr fontId="1" type="noConversion"/>
  </si>
  <si>
    <t>오레오 마일드스위트 300g</t>
    <phoneticPr fontId="1" type="noConversion"/>
  </si>
  <si>
    <t>롯데마트몰</t>
    <phoneticPr fontId="1" type="noConversion"/>
  </si>
  <si>
    <t xml:space="preserve">오레오 화이트크림 300g </t>
    <phoneticPr fontId="1" type="noConversion"/>
  </si>
  <si>
    <t>오레오 화이트 웨하스스틱 150g</t>
    <phoneticPr fontId="1" type="noConversion"/>
  </si>
  <si>
    <t>오레오 더블딜라이트 300g</t>
    <phoneticPr fontId="1" type="noConversion"/>
  </si>
  <si>
    <t>오레오 골든 100g</t>
    <phoneticPr fontId="1" type="noConversion"/>
  </si>
  <si>
    <t>오레오 더블딜라이트 100g</t>
    <phoneticPr fontId="1" type="noConversion"/>
  </si>
  <si>
    <t>오레오 딸기크림 100g</t>
    <phoneticPr fontId="1" type="noConversion"/>
  </si>
  <si>
    <t>오레오 마일드스위트 100g</t>
    <phoneticPr fontId="1" type="noConversion"/>
  </si>
  <si>
    <t>오레오 초콜릿크림 100g</t>
    <phoneticPr fontId="1" type="noConversion"/>
  </si>
  <si>
    <t>오레오 화이트크림 100g</t>
    <phoneticPr fontId="1" type="noConversion"/>
  </si>
  <si>
    <t>몽쉘 카카오(3000)</t>
    <phoneticPr fontId="4" type="noConversion"/>
  </si>
  <si>
    <t>오뚜기</t>
    <phoneticPr fontId="4" type="noConversion"/>
  </si>
  <si>
    <t>에이스(1500)</t>
    <phoneticPr fontId="1" type="noConversion"/>
  </si>
  <si>
    <t>홈런볼(1500)</t>
    <phoneticPr fontId="1" type="noConversion"/>
  </si>
  <si>
    <t>확인 사항-5/10</t>
    <phoneticPr fontId="1" type="noConversion"/>
  </si>
  <si>
    <t>포카칩 어니언(1500)</t>
    <phoneticPr fontId="1" type="noConversion"/>
  </si>
  <si>
    <t>포카칩 오리지널(1500)</t>
    <phoneticPr fontId="1" type="noConversion"/>
  </si>
  <si>
    <t>스윙칩 볶음고추장(1500)</t>
    <phoneticPr fontId="1" type="noConversion"/>
  </si>
  <si>
    <t>초코칩쿠키(1500)</t>
    <phoneticPr fontId="1" type="noConversion"/>
  </si>
  <si>
    <t>마이구미(1000)</t>
    <phoneticPr fontId="1" type="noConversion"/>
  </si>
  <si>
    <t>오감자 그라탕(1200)</t>
    <phoneticPr fontId="1" type="noConversion"/>
  </si>
  <si>
    <t>돌아온 왕꿈틀이(1000)</t>
    <phoneticPr fontId="1" type="noConversion"/>
  </si>
  <si>
    <t>고소미(1500)</t>
    <phoneticPr fontId="1" type="noConversion"/>
  </si>
  <si>
    <t>밀가루(밀, 미국산), 알파옥수수분말(옥수수 수입산), 식물성유지, 변성전분, 볶음양념맛씨즈닝 4.1%(아스파탐(합성감미료,페닐알라닌 함유)), 갈색설탕, 백설탕, 유단백혼합분말, 전분, 바베큐양념페이스트, 혼합치즈분말, 패각칼슘, 식염, 산도조절제, 오메가3 DHA 분말, 유화제 / 밀,우유,대두,토마토,오징어,쇠고기,계란,돼지고기,조개류(굴) 함유</t>
    <phoneticPr fontId="1" type="noConversion"/>
  </si>
  <si>
    <t>밀가루(밀 미국산), 쇼트닝(팜올레인유 말레이시아산, 우지 호주산/부분경화유/대두), 전립분, 백설탕, 골든시럽, 농후발효유(우유), 산도조절제, 식염, L-주석산, 전분조제품, 합성착향료(밀크향) / 특정성분 : 통일14% 함유</t>
    <phoneticPr fontId="1" type="noConversion"/>
  </si>
  <si>
    <t>61g?</t>
    <phoneticPr fontId="1" type="noConversion"/>
  </si>
  <si>
    <t>감자분말(미국산 70%, 폴란드산 30%/감자,유화제,구연산), 식물성유지(팜올레인유 말레이시아산, 팜올레인유 말레이시아산/부분경화유), 전분, 백설탕, 식물성유지, 치즈그라탕시즈닝 4%(아스파탐(함성감미료 페닐알라닌함유), 치즈(미국산)3.4%, 감자맛분말, 알파옥수수분말, 유단백혼합분말, 산도조절제, 혼합제제(산도조절제,이산화규소), 찐감자맛분말, 유미분, 전지분유, 치즈분말, 효소제, 식염, 합성착향료(감자향)</t>
    <phoneticPr fontId="1" type="noConversion"/>
  </si>
  <si>
    <t>1회 제공량 1봉지(61g) 열량 307Kcal, 탄수화물 40g(12%), 당류 6g, 단백질 3g(5%), 지방 15g(29%), 포화지방 7g(47%), 트랜스지방 0.5g미만, 콜레스테롤 0mg(0%), 나트륨 370mg(19%)</t>
    <phoneticPr fontId="1" type="noConversion"/>
  </si>
  <si>
    <t>원재료</t>
    <phoneticPr fontId="1" type="noConversion"/>
  </si>
  <si>
    <t>영양성분</t>
    <phoneticPr fontId="1" type="noConversion"/>
  </si>
  <si>
    <t>상품명 : (멀티팩5개)? / 5개 삭제</t>
    <phoneticPr fontId="1" type="noConversion"/>
  </si>
  <si>
    <t>신라면(멀티팩)</t>
    <phoneticPr fontId="1" type="noConversion"/>
  </si>
  <si>
    <t>판매가는 낱개인데, 상품명에 30입 있음 / 30입 삭제</t>
    <phoneticPr fontId="1" type="noConversion"/>
  </si>
  <si>
    <t>신라면 1개</t>
    <phoneticPr fontId="1" type="noConversion"/>
  </si>
  <si>
    <t>판매가는 낱개인데, 상품명에 1box 규격포함되어있음 / 박스 입수 삭제</t>
    <phoneticPr fontId="1" type="noConversion"/>
  </si>
  <si>
    <t>판매가는 낱개인데, 상품명에 1box 규격포함되어있음 / 박스 입수 삭제</t>
    <phoneticPr fontId="1" type="noConversion"/>
  </si>
  <si>
    <t>라면볶이컵</t>
    <phoneticPr fontId="1" type="noConversion"/>
  </si>
  <si>
    <t>스낵면컵</t>
    <phoneticPr fontId="1" type="noConversion"/>
  </si>
  <si>
    <t>스파게티컵</t>
    <phoneticPr fontId="1" type="noConversion"/>
  </si>
  <si>
    <t>열라면큰사발</t>
    <phoneticPr fontId="1" type="noConversion"/>
  </si>
  <si>
    <t>진라면 큰사발 매운맛</t>
    <phoneticPr fontId="1" type="noConversion"/>
  </si>
  <si>
    <t>진라면 큰사발 순한맛)</t>
    <phoneticPr fontId="1" type="noConversion"/>
  </si>
  <si>
    <t>진라면컵 매운맛</t>
    <phoneticPr fontId="1" type="noConversion"/>
  </si>
  <si>
    <t>진라면컵 순한맛</t>
    <phoneticPr fontId="1" type="noConversion"/>
  </si>
  <si>
    <t>진짬뽕미니컵</t>
    <phoneticPr fontId="1" type="noConversion"/>
  </si>
  <si>
    <t>진짬뽕컵</t>
    <phoneticPr fontId="1" type="noConversion"/>
  </si>
  <si>
    <t>짜장볶이컵</t>
    <phoneticPr fontId="1" type="noConversion"/>
  </si>
  <si>
    <t>참깨라면컵</t>
    <phoneticPr fontId="1" type="noConversion"/>
  </si>
  <si>
    <t>치즈볶이</t>
    <phoneticPr fontId="1" type="noConversion"/>
  </si>
  <si>
    <t>컵누들*매운맛</t>
    <phoneticPr fontId="1" type="noConversion"/>
  </si>
  <si>
    <t>컵누들*우동맛</t>
    <phoneticPr fontId="1" type="noConversion"/>
  </si>
  <si>
    <t>판매가는 낱개인데, 상품명에 1box 규격포함되어있음</t>
    <phoneticPr fontId="1" type="noConversion"/>
  </si>
  <si>
    <t>꼬꼬면왕컵</t>
    <phoneticPr fontId="1" type="noConversion"/>
  </si>
  <si>
    <t>도시락</t>
    <phoneticPr fontId="1" type="noConversion"/>
  </si>
  <si>
    <t>비빔면컵</t>
    <phoneticPr fontId="1" type="noConversion"/>
  </si>
  <si>
    <t>新김치도시락</t>
    <phoneticPr fontId="1" type="noConversion"/>
  </si>
  <si>
    <t>新탄탄면왕컵</t>
    <phoneticPr fontId="1" type="noConversion"/>
  </si>
  <si>
    <t>新팔도부대찌개왕컵</t>
    <phoneticPr fontId="1" type="noConversion"/>
  </si>
  <si>
    <t xml:space="preserve">왕뚜껑 </t>
    <phoneticPr fontId="1" type="noConversion"/>
  </si>
  <si>
    <t>해물왕컵</t>
    <phoneticPr fontId="1" type="noConversion"/>
  </si>
  <si>
    <t>49.8g*10*3</t>
    <phoneticPr fontId="1" type="noConversion"/>
  </si>
  <si>
    <t>확인 사항-5/12</t>
    <phoneticPr fontId="1" type="noConversion"/>
  </si>
  <si>
    <t>49.8g 기준으로 몇 개가 들어가는지에 대한 수량(10개 또는 30개)</t>
    <phoneticPr fontId="1" type="noConversion"/>
  </si>
  <si>
    <t>55.8g*10*3</t>
    <phoneticPr fontId="1" type="noConversion"/>
  </si>
  <si>
    <t>55.8g 기준으로 몇 개가 들어가는지에 대한 수량(10개 또는 30개)</t>
    <phoneticPr fontId="1" type="noConversion"/>
  </si>
  <si>
    <t>51.6g*10*3</t>
    <phoneticPr fontId="1" type="noConversion"/>
  </si>
  <si>
    <t>51.6g 기준으로 몇 개가 들어가는지에 대한 수량(10개 또는 30개)</t>
    <phoneticPr fontId="1" type="noConversion"/>
  </si>
  <si>
    <t>62.4g*10*3</t>
    <phoneticPr fontId="1" type="noConversion"/>
  </si>
  <si>
    <t>62.4g 기준으로 몇 개가 들어가는지에 대한 수량(10개 또는 30개)</t>
    <phoneticPr fontId="1" type="noConversion"/>
  </si>
  <si>
    <t>57.9g*10*3</t>
    <phoneticPr fontId="1" type="noConversion"/>
  </si>
  <si>
    <t>57.9g 기준으로 몇 개가 들어가는지에 대한 수량(10개 또는 30개)</t>
    <phoneticPr fontId="1" type="noConversion"/>
  </si>
  <si>
    <t>판매가는 낱개인데, 상품명에 24입으로 되어 있음 / (24입) 삭제수정</t>
    <phoneticPr fontId="1" type="noConversion"/>
  </si>
  <si>
    <t>판매가는 낱개인데, 상품명에 24입으로 되어 있음 / (24입) 삭제수정</t>
    <phoneticPr fontId="1" type="noConversion"/>
  </si>
  <si>
    <t>66g? / 66g 으로 수정</t>
    <phoneticPr fontId="1" type="noConversion"/>
  </si>
  <si>
    <t>뿌셔뿌셔 양념맛</t>
    <phoneticPr fontId="1" type="noConversion"/>
  </si>
  <si>
    <t>뿌셔뿌셔 불고기맛</t>
    <phoneticPr fontId="1" type="noConversion"/>
  </si>
  <si>
    <t>뿌셔뿌셔 바베큐맛</t>
    <phoneticPr fontId="1" type="noConversion"/>
  </si>
  <si>
    <t>아래 이미지 상품의 원재료에는 백포도로 나옴, 상품명 재확인 요청 / 청포도, 백포도 둘 다 맞는 것은데 백포도로 수정해주세요</t>
    <phoneticPr fontId="1" type="noConversion"/>
  </si>
  <si>
    <t>첨부 압축파일에 해당 이미지 없음 / 메일에 이미지 재첨부했습니다.</t>
    <phoneticPr fontId="1" type="noConversion"/>
  </si>
  <si>
    <t>첨부 압축파일에 해당 이미지 없음 / 메일에 이미지 재첨부했습니다.</t>
    <phoneticPr fontId="1" type="noConversion"/>
  </si>
  <si>
    <t>웰치소다 백포도(1.5L)/6입</t>
    <phoneticPr fontId="1" type="noConversion"/>
  </si>
  <si>
    <t>웰치소다 백포도(500ml)/24입</t>
    <phoneticPr fontId="1" type="noConversion"/>
  </si>
  <si>
    <t>통업에서 동서 확인 후 회신 예정 / 5/8에 메일 보내드린거 참고하시면됩니다</t>
    <phoneticPr fontId="1" type="noConversion"/>
  </si>
  <si>
    <t>통업에서 동서 확인 후 회신 예정 / 5/8에 메일 보내드린거 참고하시면됩니다</t>
    <phoneticPr fontId="1" type="noConversion"/>
  </si>
  <si>
    <t>6g*5T*10이 맞는것 같음, 재확인 / 6g*5T*10 로 수정해주세요</t>
    <phoneticPr fontId="1" type="noConversion"/>
  </si>
  <si>
    <t>6g*5T*10이 맞는것 같음, 재확인 / 6g*5T*10 로 수정해주세요</t>
    <phoneticPr fontId="1" type="noConversion"/>
  </si>
  <si>
    <t>6g*5T*10</t>
    <phoneticPr fontId="1" type="noConversion"/>
  </si>
  <si>
    <t>상품명 : 모카골드 마일드?  / 모카골드 마일드 로 수정해주세요</t>
    <phoneticPr fontId="1" type="noConversion"/>
  </si>
  <si>
    <t>맥심 모카골드 커피믹스 1kg</t>
    <phoneticPr fontId="1" type="noConversion"/>
  </si>
  <si>
    <t>맥심 모카골드 마일드 500g</t>
    <phoneticPr fontId="1" type="noConversion"/>
  </si>
  <si>
    <t xml:space="preserve">상품명 : 제티스틱 쵸코렛맛 어순 통일? / 어순 통일 해주세요 </t>
    <phoneticPr fontId="1" type="noConversion"/>
  </si>
  <si>
    <t xml:space="preserve">상품명 : 제티스틱 딸기맛 어순 통일? / 어순 통일 해주세요 </t>
    <phoneticPr fontId="1" type="noConversion"/>
  </si>
  <si>
    <t xml:space="preserve">상품명 : 제티스틱 쿠키앤쵸코맛 어순 통일? / 어순 통일 해주세요 </t>
    <phoneticPr fontId="1" type="noConversion"/>
  </si>
  <si>
    <t xml:space="preserve">상품명 : 제티스틱 바나나맛 어순 통일? / 어순 통일 해주세요 </t>
    <phoneticPr fontId="1" type="noConversion"/>
  </si>
  <si>
    <t xml:space="preserve">상품명 : 제티초콕 딸기맛으로 어순 통일? / 어순 통일 해주세요 </t>
    <phoneticPr fontId="1" type="noConversion"/>
  </si>
  <si>
    <t xml:space="preserve">상품명 : 제티초콕 초코렛맛으로 어순 통일? / 어순 통일 해주세요 </t>
    <phoneticPr fontId="1" type="noConversion"/>
  </si>
  <si>
    <t xml:space="preserve">상품명 : 제티초콕 바나나맛 으로 어순 통일? / 어순 통일 해주세요 </t>
    <phoneticPr fontId="1" type="noConversion"/>
  </si>
  <si>
    <t xml:space="preserve">상품명 : 제티초콕 쿠키앤쵸코맛으로 어순 통일? / 어순 통일 해주세요 </t>
    <phoneticPr fontId="1" type="noConversion"/>
  </si>
  <si>
    <t>동서 제티스틱 쵸코렛맛 20T</t>
    <phoneticPr fontId="1" type="noConversion"/>
  </si>
  <si>
    <t>동서 제티초콕 쿠키앤쵸코맛 (3.6g)10개입</t>
    <phoneticPr fontId="1" type="noConversion"/>
  </si>
  <si>
    <t>동서 제티초콕 바나나맛(3.6g) 20개</t>
    <phoneticPr fontId="1" type="noConversion"/>
  </si>
  <si>
    <t>동서 제티초콕 쿠키앤쵸코맛(3.6g) 20개</t>
    <phoneticPr fontId="1" type="noConversion"/>
  </si>
  <si>
    <t>동서 제티초콕 딸기맛(3.6g) 20개</t>
    <phoneticPr fontId="1" type="noConversion"/>
  </si>
  <si>
    <t>동서 제티초콕 초코렛맛(3.6g) 20개</t>
    <phoneticPr fontId="1" type="noConversion"/>
  </si>
  <si>
    <t>동서 제티스틱 바나나맛 20T</t>
    <phoneticPr fontId="1" type="noConversion"/>
  </si>
  <si>
    <t>동서 제티스틱 쿠키앤쵸코맛 20T</t>
    <phoneticPr fontId="1" type="noConversion"/>
  </si>
  <si>
    <t>동서 제티스틱 딸기맛 20T</t>
    <phoneticPr fontId="1" type="noConversion"/>
  </si>
  <si>
    <t>상품명 : 동서 프리마 웰빙 1/2라이트 500g? / 동서 프리마 웰빙 1/2라이트 500g 로 수정해주세요</t>
    <phoneticPr fontId="1" type="noConversion"/>
  </si>
  <si>
    <t>동서 프리마 웰빙 1/2라이트 500g</t>
    <phoneticPr fontId="1" type="noConversion"/>
  </si>
  <si>
    <t>상품명 : 카푸치노 헤이즐넛? / 카푸치노 헤이즐넛 로 수정해주세요</t>
    <phoneticPr fontId="1" type="noConversion"/>
  </si>
  <si>
    <t>상품명 : 모카라떼? / 모카라떼 로 수정해주세요</t>
    <phoneticPr fontId="1" type="noConversion"/>
  </si>
  <si>
    <t>맥심 카페믹스 모카라떼 10T</t>
    <phoneticPr fontId="1" type="noConversion"/>
  </si>
  <si>
    <t>상품명 : 카푸치노 바닐라향? / 카푸치노 바닐라향 로 수정해주세요</t>
    <phoneticPr fontId="1" type="noConversion"/>
  </si>
  <si>
    <t>맥심 카페믹스 카푸치노 바닐라향 10T</t>
    <phoneticPr fontId="1" type="noConversion"/>
  </si>
  <si>
    <t>맥심 카페믹스 카푸치노 헤이즐넛 10T</t>
    <phoneticPr fontId="1" type="noConversion"/>
  </si>
  <si>
    <t>다크 아메리카노? / 다크 아메리카노 로 수정</t>
    <phoneticPr fontId="1" type="noConversion"/>
  </si>
  <si>
    <t>마일드 아메리카노? / 마일드 아메리카노 로 수정</t>
    <phoneticPr fontId="1" type="noConversion"/>
  </si>
  <si>
    <t>다크 아메리카노? / 다크 아메리카노 로 수정</t>
    <phoneticPr fontId="1" type="noConversion"/>
  </si>
  <si>
    <t>카누 미니 다크 아메리카노 100T</t>
    <phoneticPr fontId="1" type="noConversion"/>
  </si>
  <si>
    <t>카누 미니 다크 아메리카노 150T</t>
    <phoneticPr fontId="1" type="noConversion"/>
  </si>
  <si>
    <t>마일드 아메리카노? / 마일드 아메리카노 로 수정</t>
    <phoneticPr fontId="1" type="noConversion"/>
  </si>
  <si>
    <t>카누 미니 마일드 아메리카노 100T</t>
    <phoneticPr fontId="1" type="noConversion"/>
  </si>
  <si>
    <t>카누 미니 마일드 아메리카노 150T</t>
    <phoneticPr fontId="1" type="noConversion"/>
  </si>
  <si>
    <t>확인 사항-5/12</t>
    <phoneticPr fontId="1" type="noConversion"/>
  </si>
  <si>
    <t>첨부에 미포함되어 있음</t>
    <phoneticPr fontId="1" type="noConversion"/>
  </si>
  <si>
    <t>-</t>
    <phoneticPr fontId="1" type="noConversion"/>
  </si>
  <si>
    <t>유안종합식품</t>
    <phoneticPr fontId="1" type="noConversion"/>
  </si>
  <si>
    <t>5631</t>
    <phoneticPr fontId="1" type="noConversion"/>
  </si>
  <si>
    <t>5632</t>
    <phoneticPr fontId="1" type="noConversion"/>
  </si>
  <si>
    <t>5633</t>
    <phoneticPr fontId="1" type="noConversion"/>
  </si>
  <si>
    <t>5636</t>
    <phoneticPr fontId="1" type="noConversion"/>
  </si>
  <si>
    <t>5637</t>
    <phoneticPr fontId="1" type="noConversion"/>
  </si>
  <si>
    <t>5635</t>
    <phoneticPr fontId="1" type="noConversion"/>
  </si>
  <si>
    <t>이미지등록(목록)</t>
  </si>
  <si>
    <t>이미지등록(상세)</t>
  </si>
  <si>
    <t>상품 상세설명</t>
  </si>
  <si>
    <t>"</t>
    <phoneticPr fontId="1" type="noConversion"/>
  </si>
  <si>
    <t>이미지등록(작은목록)</t>
    <phoneticPr fontId="1" type="noConversion"/>
  </si>
  <si>
    <t>이미지등록(축소)</t>
    <phoneticPr fontId="1" type="noConversion"/>
  </si>
  <si>
    <t>배송비입력</t>
  </si>
  <si>
    <t>검색엔진최적화(SEO) Keywords</t>
  </si>
  <si>
    <t>M000000E</t>
  </si>
  <si>
    <t>M000000G</t>
  </si>
  <si>
    <t>M000000F</t>
  </si>
  <si>
    <t>M000000H</t>
  </si>
  <si>
    <t>이미지등록(작은목록)</t>
    <phoneticPr fontId="1" type="noConversion"/>
  </si>
  <si>
    <t>이미지등록(축소)</t>
    <phoneticPr fontId="1" type="noConversion"/>
  </si>
  <si>
    <t>상세이미지</t>
    <phoneticPr fontId="1" type="noConversion"/>
  </si>
  <si>
    <t>상세이미지</t>
    <phoneticPr fontId="1" type="noConversion"/>
  </si>
  <si>
    <t>"</t>
    <phoneticPr fontId="1" type="noConversion"/>
  </si>
  <si>
    <t>배송비 구분</t>
  </si>
  <si>
    <t>C</t>
  </si>
  <si>
    <t>N</t>
    <phoneticPr fontId="1" type="noConversion"/>
  </si>
  <si>
    <t>자체 상품코드</t>
  </si>
  <si>
    <t>상품분류 번호</t>
  </si>
  <si>
    <t>M000000I</t>
  </si>
  <si>
    <t>M000000J</t>
  </si>
  <si>
    <t>M000000K</t>
  </si>
  <si>
    <t>M000000L</t>
  </si>
  <si>
    <t>검색엔진최적화(SEO) 상품 이미지 Alt 텍스트</t>
  </si>
  <si>
    <t>이미지등록(작은목록)</t>
    <phoneticPr fontId="1" type="noConversion"/>
  </si>
  <si>
    <t>이미지등록(축소)</t>
    <phoneticPr fontId="1" type="noConversion"/>
  </si>
  <si>
    <t>"</t>
    <phoneticPr fontId="1" type="noConversion"/>
  </si>
  <si>
    <t>M000000M</t>
  </si>
  <si>
    <t>원산지</t>
  </si>
  <si>
    <t>상세이미지</t>
    <phoneticPr fontId="1" type="noConversion"/>
  </si>
  <si>
    <t>"</t>
    <phoneticPr fontId="1" type="noConversion"/>
  </si>
  <si>
    <t>포스트</t>
    <phoneticPr fontId="1" type="noConversion"/>
  </si>
  <si>
    <t>"</t>
    <phoneticPr fontId="1" type="noConversion"/>
  </si>
  <si>
    <t>N</t>
    <phoneticPr fontId="1" type="noConversion"/>
  </si>
  <si>
    <t>T</t>
    <phoneticPr fontId="1" type="noConversion"/>
  </si>
  <si>
    <t>M000000N</t>
  </si>
  <si>
    <t>제티</t>
    <phoneticPr fontId="1" type="noConversion"/>
  </si>
  <si>
    <t>TOP</t>
    <phoneticPr fontId="1" type="noConversion"/>
  </si>
  <si>
    <t>스타벅스</t>
    <phoneticPr fontId="1" type="noConversion"/>
  </si>
  <si>
    <t>맑은티엔</t>
    <phoneticPr fontId="1" type="noConversion"/>
  </si>
  <si>
    <t>타라</t>
    <phoneticPr fontId="1" type="noConversion"/>
  </si>
  <si>
    <t>맥스웰하우스</t>
    <phoneticPr fontId="1" type="noConversion"/>
  </si>
  <si>
    <t>맥스웰</t>
    <phoneticPr fontId="1" type="noConversion"/>
  </si>
  <si>
    <t>이미지등록(작은목록)</t>
    <phoneticPr fontId="1" type="noConversion"/>
  </si>
  <si>
    <t>이미지등록(축소)</t>
    <phoneticPr fontId="1" type="noConversion"/>
  </si>
  <si>
    <t>상세이미지</t>
    <phoneticPr fontId="1" type="noConversion"/>
  </si>
  <si>
    <t>"</t>
    <phoneticPr fontId="1" type="noConversion"/>
  </si>
  <si>
    <t>M000000O</t>
  </si>
  <si>
    <t>M000000P</t>
  </si>
  <si>
    <t>맥스웰하우스</t>
    <phoneticPr fontId="1" type="noConversion"/>
  </si>
  <si>
    <t>맥스웰하우스</t>
    <phoneticPr fontId="1" type="noConversion"/>
  </si>
  <si>
    <t>맥심</t>
    <phoneticPr fontId="1" type="noConversion"/>
  </si>
  <si>
    <t>상세이미지</t>
    <phoneticPr fontId="1" type="noConversion"/>
  </si>
  <si>
    <t>"</t>
    <phoneticPr fontId="1" type="noConversion"/>
  </si>
  <si>
    <t>M000000Q</t>
  </si>
  <si>
    <t>M000000R</t>
  </si>
  <si>
    <t>"</t>
    <phoneticPr fontId="1" type="noConversion"/>
  </si>
  <si>
    <t>"</t>
    <phoneticPr fontId="1" type="noConversion"/>
  </si>
  <si>
    <t>제티</t>
    <phoneticPr fontId="1" type="noConversion"/>
  </si>
  <si>
    <t>미떼</t>
    <phoneticPr fontId="1" type="noConversion"/>
  </si>
  <si>
    <t>프리마</t>
    <phoneticPr fontId="1" type="noConversion"/>
  </si>
  <si>
    <t>맥심</t>
    <phoneticPr fontId="1" type="noConversion"/>
  </si>
  <si>
    <t>맥심커피의 제티, 프리마 등 20개 항목이 스토어팜 맥심에 빠져 있음</t>
    <phoneticPr fontId="1" type="noConversion"/>
  </si>
  <si>
    <t>이 상목들에 대한 메뉴 없음</t>
    <phoneticPr fontId="1" type="noConversion"/>
  </si>
  <si>
    <t>카누</t>
    <phoneticPr fontId="1" type="noConversion"/>
  </si>
  <si>
    <t>47</t>
    <phoneticPr fontId="1" type="noConversion"/>
  </si>
  <si>
    <t>이미지등록(작은목록)</t>
    <phoneticPr fontId="1" type="noConversion"/>
  </si>
  <si>
    <t>이미지등록(축소)</t>
    <phoneticPr fontId="1" type="noConversion"/>
  </si>
  <si>
    <t>"</t>
    <phoneticPr fontId="1" type="noConversion"/>
  </si>
  <si>
    <t>오레오</t>
    <phoneticPr fontId="1" type="noConversion"/>
  </si>
  <si>
    <t>리츠</t>
    <phoneticPr fontId="1" type="noConversion"/>
  </si>
  <si>
    <t>치즈샌드</t>
    <phoneticPr fontId="1" type="noConversion"/>
  </si>
  <si>
    <t>"</t>
    <phoneticPr fontId="1" type="noConversion"/>
  </si>
  <si>
    <t>상세이미지</t>
    <phoneticPr fontId="1" type="noConversion"/>
  </si>
  <si>
    <t>M000000S</t>
  </si>
  <si>
    <t>M000000T</t>
  </si>
  <si>
    <t>M000000U</t>
  </si>
  <si>
    <t>M000000V</t>
  </si>
  <si>
    <t>M000000W</t>
  </si>
  <si>
    <t>M000000X</t>
  </si>
  <si>
    <t>M000000Y</t>
  </si>
  <si>
    <t>M000000Z</t>
  </si>
  <si>
    <t>M00000BA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</si>
</sst>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_);[Red]\(0\)"/>
    <numFmt numFmtId="177" formatCode="#,##0_ "/>
    <numFmt numFmtId="178" formatCode="#,##0_);[Red]\(#,##0\)"/>
    <numFmt numFmtId="179" formatCode="0_ ;[Red]\-0\ "/>
  </numFmts>
  <fonts count="3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0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name val="맑은 고딕"/>
      <family val="2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0"/>
      <color rgb="FF222222"/>
      <name val="Gulim"/>
      <family val="3"/>
    </font>
    <font>
      <b/>
      <sz val="10"/>
      <color rgb="FF555555"/>
      <name val="돋움"/>
      <family val="3"/>
      <charset val="129"/>
    </font>
    <font>
      <b/>
      <sz val="11"/>
      <name val="돋움"/>
      <family val="3"/>
      <charset val="129"/>
    </font>
    <font>
      <b/>
      <sz val="11"/>
      <color rgb="FF555555"/>
      <name val="돋움"/>
      <family val="3"/>
      <charset val="129"/>
    </font>
    <font>
      <b/>
      <sz val="11"/>
      <name val="맑은 고딕"/>
      <family val="2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6" tint="0.79998168889431442"/>
      </patternFill>
    </fill>
    <fill>
      <patternFill patternType="solid">
        <fgColor rgb="FFFFFF00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5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6" fillId="0" borderId="0" applyFont="0" applyFill="0" applyBorder="0" applyAlignment="0" applyProtection="0"/>
    <xf numFmtId="0" fontId="6" fillId="0" borderId="0"/>
  </cellStyleXfs>
  <cellXfs count="613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2" fillId="4" borderId="2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41" fontId="3" fillId="0" borderId="0" xfId="1" applyFont="1">
      <alignment vertical="center"/>
    </xf>
    <xf numFmtId="179" fontId="3" fillId="0" borderId="0" xfId="0" applyNumberFormat="1" applyFont="1">
      <alignment vertical="center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4" xfId="0" applyFont="1" applyBorder="1">
      <alignment vertical="center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15" fillId="0" borderId="0" xfId="0" applyFont="1" applyAlignment="1">
      <alignment vertical="center"/>
    </xf>
    <xf numFmtId="41" fontId="0" fillId="0" borderId="0" xfId="1" applyFont="1" applyBorder="1">
      <alignment vertical="center"/>
    </xf>
    <xf numFmtId="0" fontId="3" fillId="0" borderId="0" xfId="0" applyFont="1" applyAlignment="1">
      <alignment vertical="center"/>
    </xf>
    <xf numFmtId="0" fontId="14" fillId="9" borderId="2" xfId="0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1" fontId="3" fillId="0" borderId="4" xfId="1" applyFont="1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41" fontId="3" fillId="0" borderId="2" xfId="1" applyFont="1" applyFill="1" applyBorder="1">
      <alignment vertical="center"/>
    </xf>
    <xf numFmtId="0" fontId="3" fillId="0" borderId="6" xfId="0" applyFont="1" applyBorder="1">
      <alignment vertical="center"/>
    </xf>
    <xf numFmtId="0" fontId="12" fillId="0" borderId="7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right" vertical="center"/>
    </xf>
    <xf numFmtId="0" fontId="11" fillId="4" borderId="8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3" fillId="0" borderId="4" xfId="0" applyFont="1" applyFill="1" applyBorder="1">
      <alignment vertical="center"/>
    </xf>
    <xf numFmtId="49" fontId="3" fillId="0" borderId="2" xfId="0" applyNumberFormat="1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left" vertical="center" indent="1"/>
    </xf>
    <xf numFmtId="0" fontId="0" fillId="0" borderId="2" xfId="0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left" vertical="center" indent="1"/>
    </xf>
    <xf numFmtId="0" fontId="3" fillId="0" borderId="2" xfId="0" applyFont="1" applyFill="1" applyBorder="1">
      <alignment vertical="center"/>
    </xf>
    <xf numFmtId="41" fontId="0" fillId="0" borderId="2" xfId="1" applyFont="1" applyFill="1" applyBorder="1">
      <alignment vertical="center"/>
    </xf>
    <xf numFmtId="41" fontId="3" fillId="0" borderId="2" xfId="1" applyFont="1" applyBorder="1">
      <alignment vertical="center"/>
    </xf>
    <xf numFmtId="0" fontId="7" fillId="0" borderId="0" xfId="0" applyFont="1">
      <alignment vertical="center"/>
    </xf>
    <xf numFmtId="0" fontId="3" fillId="0" borderId="9" xfId="0" applyFont="1" applyBorder="1">
      <alignment vertical="center"/>
    </xf>
    <xf numFmtId="0" fontId="16" fillId="0" borderId="9" xfId="0" applyFont="1" applyBorder="1" applyAlignment="1">
      <alignment vertical="center"/>
    </xf>
    <xf numFmtId="0" fontId="1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right" vertical="center"/>
    </xf>
    <xf numFmtId="41" fontId="3" fillId="0" borderId="11" xfId="1" applyFont="1" applyBorder="1">
      <alignment vertical="center"/>
    </xf>
    <xf numFmtId="0" fontId="3" fillId="0" borderId="11" xfId="0" applyFont="1" applyBorder="1">
      <alignment vertical="center"/>
    </xf>
    <xf numFmtId="0" fontId="7" fillId="0" borderId="11" xfId="0" applyFont="1" applyBorder="1" applyAlignment="1">
      <alignment vertical="center" wrapText="1"/>
    </xf>
    <xf numFmtId="0" fontId="3" fillId="0" borderId="12" xfId="0" applyFont="1" applyBorder="1" applyAlignment="1">
      <alignment horizontal="right" vertical="center"/>
    </xf>
    <xf numFmtId="0" fontId="12" fillId="0" borderId="13" xfId="0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7" fillId="0" borderId="12" xfId="2" applyFont="1" applyFill="1" applyBorder="1" applyAlignment="1">
      <alignment horizontal="left" vertical="center" indent="1"/>
    </xf>
    <xf numFmtId="0" fontId="7" fillId="0" borderId="12" xfId="0" applyFont="1" applyFill="1" applyBorder="1" applyAlignment="1">
      <alignment horizontal="center" vertical="center"/>
    </xf>
    <xf numFmtId="0" fontId="3" fillId="0" borderId="12" xfId="0" applyFont="1" applyFill="1" applyBorder="1">
      <alignment vertical="center"/>
    </xf>
    <xf numFmtId="0" fontId="3" fillId="0" borderId="12" xfId="0" applyFont="1" applyBorder="1" applyAlignment="1">
      <alignment vertical="center" wrapText="1"/>
    </xf>
    <xf numFmtId="41" fontId="3" fillId="0" borderId="12" xfId="1" applyFont="1" applyBorder="1">
      <alignment vertical="center"/>
    </xf>
    <xf numFmtId="0" fontId="3" fillId="0" borderId="12" xfId="0" applyFont="1" applyBorder="1">
      <alignment vertical="center"/>
    </xf>
    <xf numFmtId="0" fontId="7" fillId="0" borderId="12" xfId="0" applyFont="1" applyBorder="1">
      <alignment vertical="center"/>
    </xf>
    <xf numFmtId="49" fontId="3" fillId="0" borderId="2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41" fontId="7" fillId="0" borderId="12" xfId="1" applyFont="1" applyFill="1" applyBorder="1" applyAlignment="1">
      <alignment horizontal="center" vertical="center"/>
    </xf>
    <xf numFmtId="0" fontId="5" fillId="0" borderId="2" xfId="0" applyFont="1" applyFill="1" applyBorder="1">
      <alignment vertical="center"/>
    </xf>
    <xf numFmtId="0" fontId="3" fillId="0" borderId="2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/>
    </xf>
    <xf numFmtId="178" fontId="3" fillId="0" borderId="2" xfId="0" applyNumberFormat="1" applyFont="1" applyBorder="1" applyAlignment="1">
      <alignment horizontal="right" vertical="center"/>
    </xf>
    <xf numFmtId="178" fontId="3" fillId="0" borderId="2" xfId="0" applyNumberFormat="1" applyFont="1" applyFill="1" applyBorder="1" applyAlignment="1">
      <alignment horizontal="right" vertical="center"/>
    </xf>
    <xf numFmtId="178" fontId="3" fillId="0" borderId="2" xfId="1" applyNumberFormat="1" applyFont="1" applyBorder="1" applyAlignment="1">
      <alignment horizontal="right" vertical="center"/>
    </xf>
    <xf numFmtId="0" fontId="12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178" fontId="3" fillId="0" borderId="12" xfId="0" applyNumberFormat="1" applyFont="1" applyBorder="1" applyAlignment="1">
      <alignment horizontal="right" vertical="center"/>
    </xf>
    <xf numFmtId="178" fontId="3" fillId="0" borderId="12" xfId="0" applyNumberFormat="1" applyFont="1" applyFill="1" applyBorder="1" applyAlignment="1">
      <alignment horizontal="right" vertical="center"/>
    </xf>
    <xf numFmtId="178" fontId="3" fillId="0" borderId="12" xfId="1" applyNumberFormat="1" applyFont="1" applyBorder="1" applyAlignment="1">
      <alignment horizontal="right" vertical="center"/>
    </xf>
    <xf numFmtId="0" fontId="0" fillId="0" borderId="12" xfId="0" applyBorder="1" applyAlignment="1">
      <alignment vertical="center" wrapText="1"/>
    </xf>
    <xf numFmtId="0" fontId="3" fillId="0" borderId="11" xfId="0" applyFont="1" applyBorder="1" applyAlignment="1">
      <alignment horizontal="left" vertical="center"/>
    </xf>
    <xf numFmtId="178" fontId="3" fillId="0" borderId="11" xfId="0" applyNumberFormat="1" applyFont="1" applyBorder="1" applyAlignment="1">
      <alignment horizontal="right" vertical="center"/>
    </xf>
    <xf numFmtId="178" fontId="3" fillId="0" borderId="11" xfId="0" applyNumberFormat="1" applyFont="1" applyFill="1" applyBorder="1" applyAlignment="1">
      <alignment horizontal="right" vertical="center"/>
    </xf>
    <xf numFmtId="0" fontId="0" fillId="0" borderId="11" xfId="0" applyBorder="1" applyAlignment="1">
      <alignment vertical="center" wrapText="1"/>
    </xf>
    <xf numFmtId="0" fontId="3" fillId="0" borderId="16" xfId="0" applyFont="1" applyBorder="1">
      <alignment vertical="center"/>
    </xf>
    <xf numFmtId="0" fontId="3" fillId="0" borderId="12" xfId="0" applyFont="1" applyFill="1" applyBorder="1" applyAlignment="1">
      <alignment horizontal="right" vertical="center"/>
    </xf>
    <xf numFmtId="0" fontId="7" fillId="0" borderId="12" xfId="0" applyFont="1" applyBorder="1" applyAlignment="1">
      <alignment vertical="center" wrapText="1"/>
    </xf>
    <xf numFmtId="0" fontId="16" fillId="0" borderId="9" xfId="0" applyFont="1" applyBorder="1">
      <alignment vertical="center"/>
    </xf>
    <xf numFmtId="41" fontId="3" fillId="0" borderId="12" xfId="1" applyFont="1" applyFill="1" applyBorder="1">
      <alignment vertical="center"/>
    </xf>
    <xf numFmtId="0" fontId="3" fillId="0" borderId="11" xfId="0" applyFont="1" applyFill="1" applyBorder="1" applyAlignment="1">
      <alignment horizontal="right" vertical="center"/>
    </xf>
    <xf numFmtId="41" fontId="3" fillId="0" borderId="11" xfId="1" applyFont="1" applyFill="1" applyBorder="1">
      <alignment vertical="center"/>
    </xf>
    <xf numFmtId="0" fontId="12" fillId="0" borderId="18" xfId="0" applyFont="1" applyBorder="1" applyAlignment="1">
      <alignment horizontal="center" vertical="center"/>
    </xf>
    <xf numFmtId="0" fontId="3" fillId="0" borderId="19" xfId="0" applyFont="1" applyBorder="1">
      <alignment vertical="center"/>
    </xf>
    <xf numFmtId="0" fontId="3" fillId="0" borderId="19" xfId="0" applyFont="1" applyBorder="1" applyAlignment="1">
      <alignment horizontal="right" vertical="center"/>
    </xf>
    <xf numFmtId="0" fontId="3" fillId="0" borderId="19" xfId="0" applyFont="1" applyFill="1" applyBorder="1" applyAlignment="1">
      <alignment horizontal="right" vertical="center"/>
    </xf>
    <xf numFmtId="41" fontId="3" fillId="0" borderId="19" xfId="1" applyFont="1" applyFill="1" applyBorder="1">
      <alignment vertical="center"/>
    </xf>
    <xf numFmtId="0" fontId="3" fillId="0" borderId="19" xfId="0" applyFont="1" applyBorder="1" applyAlignment="1">
      <alignment vertical="center" wrapText="1"/>
    </xf>
    <xf numFmtId="0" fontId="7" fillId="0" borderId="19" xfId="0" applyFont="1" applyBorder="1" applyAlignment="1">
      <alignment vertical="center" wrapText="1"/>
    </xf>
    <xf numFmtId="0" fontId="12" fillId="0" borderId="21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5" fillId="0" borderId="11" xfId="0" applyFont="1" applyBorder="1">
      <alignment vertical="center"/>
    </xf>
    <xf numFmtId="0" fontId="12" fillId="0" borderId="12" xfId="0" applyFont="1" applyBorder="1" applyAlignment="1">
      <alignment horizontal="center" vertical="center"/>
    </xf>
    <xf numFmtId="0" fontId="16" fillId="0" borderId="16" xfId="0" applyFont="1" applyBorder="1" applyAlignment="1">
      <alignment vertical="center"/>
    </xf>
    <xf numFmtId="0" fontId="12" fillId="0" borderId="22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3" fillId="0" borderId="19" xfId="0" applyFont="1" applyFill="1" applyBorder="1">
      <alignment vertical="center"/>
    </xf>
    <xf numFmtId="41" fontId="3" fillId="0" borderId="19" xfId="1" applyFont="1" applyBorder="1">
      <alignment vertical="center"/>
    </xf>
    <xf numFmtId="0" fontId="16" fillId="0" borderId="20" xfId="0" applyFont="1" applyBorder="1" applyAlignment="1">
      <alignment vertical="center"/>
    </xf>
    <xf numFmtId="0" fontId="3" fillId="0" borderId="20" xfId="0" applyFont="1" applyBorder="1">
      <alignment vertical="center"/>
    </xf>
    <xf numFmtId="0" fontId="12" fillId="0" borderId="23" xfId="0" applyFont="1" applyBorder="1" applyAlignment="1">
      <alignment horizontal="center" vertical="center"/>
    </xf>
    <xf numFmtId="0" fontId="5" fillId="0" borderId="12" xfId="0" applyFont="1" applyFill="1" applyBorder="1">
      <alignment vertical="center"/>
    </xf>
    <xf numFmtId="0" fontId="16" fillId="0" borderId="12" xfId="0" applyFont="1" applyBorder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16" fillId="0" borderId="11" xfId="0" applyFont="1" applyBorder="1">
      <alignment vertical="center"/>
    </xf>
    <xf numFmtId="0" fontId="3" fillId="0" borderId="19" xfId="0" applyFont="1" applyBorder="1" applyAlignment="1">
      <alignment horizontal="center" vertical="center"/>
    </xf>
    <xf numFmtId="0" fontId="16" fillId="0" borderId="2" xfId="0" applyFont="1" applyBorder="1">
      <alignment vertical="center"/>
    </xf>
    <xf numFmtId="0" fontId="12" fillId="7" borderId="8" xfId="0" applyFont="1" applyFill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0" fontId="7" fillId="0" borderId="11" xfId="2" applyFont="1" applyFill="1" applyBorder="1" applyAlignment="1">
      <alignment horizontal="left" vertical="center" indent="1"/>
    </xf>
    <xf numFmtId="0" fontId="3" fillId="0" borderId="0" xfId="0" applyFont="1" applyBorder="1" applyAlignment="1">
      <alignment horizontal="right" vertical="center"/>
    </xf>
    <xf numFmtId="41" fontId="0" fillId="0" borderId="11" xfId="1" applyFont="1" applyFill="1" applyBorder="1">
      <alignment vertical="center"/>
    </xf>
    <xf numFmtId="0" fontId="7" fillId="0" borderId="12" xfId="0" applyFont="1" applyBorder="1" applyAlignment="1">
      <alignment horizontal="left" vertical="center" indent="1"/>
    </xf>
    <xf numFmtId="41" fontId="0" fillId="0" borderId="12" xfId="1" applyFont="1" applyFill="1" applyBorder="1">
      <alignment vertical="center"/>
    </xf>
    <xf numFmtId="0" fontId="7" fillId="0" borderId="12" xfId="0" applyFont="1" applyBorder="1" applyAlignment="1">
      <alignment horizontal="right" vertical="center"/>
    </xf>
    <xf numFmtId="0" fontId="7" fillId="0" borderId="12" xfId="0" applyFont="1" applyFill="1" applyBorder="1">
      <alignment vertical="center"/>
    </xf>
    <xf numFmtId="41" fontId="7" fillId="0" borderId="12" xfId="1" applyFont="1" applyFill="1" applyBorder="1">
      <alignment vertical="center"/>
    </xf>
    <xf numFmtId="0" fontId="7" fillId="4" borderId="12" xfId="0" applyFont="1" applyFill="1" applyBorder="1" applyAlignment="1">
      <alignment horizontal="right" vertical="center"/>
    </xf>
    <xf numFmtId="0" fontId="3" fillId="4" borderId="12" xfId="0" applyFont="1" applyFill="1" applyBorder="1">
      <alignment vertical="center"/>
    </xf>
    <xf numFmtId="49" fontId="3" fillId="0" borderId="12" xfId="0" applyNumberFormat="1" applyFont="1" applyFill="1" applyBorder="1" applyAlignment="1">
      <alignment horizontal="center" vertical="center"/>
    </xf>
    <xf numFmtId="41" fontId="0" fillId="0" borderId="12" xfId="1" applyFont="1" applyBorder="1">
      <alignment vertical="center"/>
    </xf>
    <xf numFmtId="0" fontId="5" fillId="0" borderId="9" xfId="0" applyFont="1" applyBorder="1">
      <alignment vertical="center"/>
    </xf>
    <xf numFmtId="0" fontId="7" fillId="0" borderId="12" xfId="0" applyFont="1" applyFill="1" applyBorder="1" applyAlignment="1">
      <alignment horizontal="right" vertical="center"/>
    </xf>
    <xf numFmtId="0" fontId="3" fillId="0" borderId="12" xfId="0" applyFont="1" applyFill="1" applyBorder="1" applyAlignment="1">
      <alignment horizontal="left" vertical="center" indent="1"/>
    </xf>
    <xf numFmtId="0" fontId="5" fillId="0" borderId="12" xfId="0" applyFont="1" applyBorder="1">
      <alignment vertical="center"/>
    </xf>
    <xf numFmtId="0" fontId="7" fillId="0" borderId="12" xfId="1" applyNumberFormat="1" applyFont="1" applyFill="1" applyBorder="1" applyAlignment="1">
      <alignment horizontal="right" vertical="center"/>
    </xf>
    <xf numFmtId="0" fontId="7" fillId="0" borderId="12" xfId="0" applyFont="1" applyFill="1" applyBorder="1" applyAlignment="1">
      <alignment vertical="center" wrapText="1"/>
    </xf>
    <xf numFmtId="0" fontId="5" fillId="0" borderId="16" xfId="0" applyFont="1" applyBorder="1">
      <alignment vertical="center"/>
    </xf>
    <xf numFmtId="0" fontId="5" fillId="0" borderId="2" xfId="0" applyFont="1" applyBorder="1">
      <alignment vertical="center"/>
    </xf>
    <xf numFmtId="0" fontId="7" fillId="0" borderId="11" xfId="0" applyFont="1" applyFill="1" applyBorder="1">
      <alignment vertical="center"/>
    </xf>
    <xf numFmtId="41" fontId="7" fillId="0" borderId="11" xfId="1" applyFont="1" applyFill="1" applyBorder="1">
      <alignment vertical="center"/>
    </xf>
    <xf numFmtId="0" fontId="7" fillId="0" borderId="19" xfId="0" applyFont="1" applyFill="1" applyBorder="1" applyAlignment="1">
      <alignment vertical="center" wrapText="1"/>
    </xf>
    <xf numFmtId="49" fontId="3" fillId="0" borderId="11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 indent="1"/>
    </xf>
    <xf numFmtId="0" fontId="10" fillId="0" borderId="8" xfId="0" applyFont="1" applyFill="1" applyBorder="1" applyAlignment="1">
      <alignment horizontal="center" vertical="center" wrapText="1"/>
    </xf>
    <xf numFmtId="0" fontId="3" fillId="0" borderId="0" xfId="0" applyFont="1" applyFill="1">
      <alignment vertical="center"/>
    </xf>
    <xf numFmtId="178" fontId="7" fillId="0" borderId="2" xfId="0" applyNumberFormat="1" applyFont="1" applyFill="1" applyBorder="1" applyAlignment="1">
      <alignment horizontal="right" vertical="center"/>
    </xf>
    <xf numFmtId="41" fontId="7" fillId="0" borderId="6" xfId="1" applyFont="1" applyFill="1" applyBorder="1" applyAlignment="1">
      <alignment horizontal="center" vertical="center"/>
    </xf>
    <xf numFmtId="178" fontId="7" fillId="0" borderId="12" xfId="0" applyNumberFormat="1" applyFont="1" applyFill="1" applyBorder="1" applyAlignment="1">
      <alignment horizontal="right" vertical="center"/>
    </xf>
    <xf numFmtId="41" fontId="7" fillId="0" borderId="9" xfId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left" vertical="center"/>
    </xf>
    <xf numFmtId="0" fontId="0" fillId="0" borderId="0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7" fillId="0" borderId="19" xfId="0" applyFont="1" applyFill="1" applyBorder="1" applyAlignment="1">
      <alignment horizontal="right" vertical="center"/>
    </xf>
    <xf numFmtId="0" fontId="0" fillId="0" borderId="19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0" borderId="2" xfId="0" applyFont="1" applyFill="1" applyBorder="1">
      <alignment vertical="center"/>
    </xf>
    <xf numFmtId="177" fontId="3" fillId="0" borderId="2" xfId="1" applyNumberFormat="1" applyFont="1" applyBorder="1" applyAlignment="1">
      <alignment horizontal="right" vertical="center"/>
    </xf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left" vertical="center" indent="1"/>
    </xf>
    <xf numFmtId="0" fontId="0" fillId="0" borderId="12" xfId="0" applyFont="1" applyBorder="1">
      <alignment vertical="center"/>
    </xf>
    <xf numFmtId="0" fontId="0" fillId="0" borderId="12" xfId="0" applyFont="1" applyFill="1" applyBorder="1">
      <alignment vertical="center"/>
    </xf>
    <xf numFmtId="177" fontId="3" fillId="2" borderId="12" xfId="1" applyNumberFormat="1" applyFont="1" applyFill="1" applyBorder="1" applyAlignment="1">
      <alignment horizontal="right" vertical="center"/>
    </xf>
    <xf numFmtId="0" fontId="0" fillId="0" borderId="9" xfId="0" applyFont="1" applyBorder="1">
      <alignment vertical="center"/>
    </xf>
    <xf numFmtId="177" fontId="3" fillId="0" borderId="12" xfId="1" applyNumberFormat="1" applyFont="1" applyBorder="1" applyAlignment="1">
      <alignment horizontal="right" vertical="center"/>
    </xf>
    <xf numFmtId="0" fontId="0" fillId="0" borderId="12" xfId="0" quotePrefix="1" applyFont="1" applyBorder="1" applyAlignment="1">
      <alignment horizontal="center" vertical="center"/>
    </xf>
    <xf numFmtId="0" fontId="14" fillId="0" borderId="12" xfId="0" applyFont="1" applyBorder="1" applyAlignment="1">
      <alignment vertical="center" wrapText="1"/>
    </xf>
    <xf numFmtId="177" fontId="3" fillId="8" borderId="12" xfId="1" applyNumberFormat="1" applyFont="1" applyFill="1" applyBorder="1" applyAlignment="1">
      <alignment horizontal="right" vertical="center"/>
    </xf>
    <xf numFmtId="177" fontId="3" fillId="7" borderId="12" xfId="1" applyNumberFormat="1" applyFont="1" applyFill="1" applyBorder="1" applyAlignment="1">
      <alignment horizontal="right" vertical="center"/>
    </xf>
    <xf numFmtId="177" fontId="0" fillId="0" borderId="12" xfId="0" applyNumberFormat="1" applyFont="1" applyBorder="1" applyAlignment="1">
      <alignment horizontal="right" vertical="center"/>
    </xf>
    <xf numFmtId="49" fontId="7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41" fontId="7" fillId="0" borderId="12" xfId="1" applyFont="1" applyBorder="1">
      <alignment vertical="center"/>
    </xf>
    <xf numFmtId="177" fontId="7" fillId="0" borderId="12" xfId="0" applyNumberFormat="1" applyFont="1" applyBorder="1" applyAlignment="1">
      <alignment horizontal="right" vertical="center"/>
    </xf>
    <xf numFmtId="177" fontId="0" fillId="7" borderId="12" xfId="0" applyNumberFormat="1" applyFont="1" applyFill="1" applyBorder="1" applyAlignment="1">
      <alignment horizontal="right" vertical="center"/>
    </xf>
    <xf numFmtId="0" fontId="0" fillId="0" borderId="11" xfId="0" applyFont="1" applyBorder="1">
      <alignment vertical="center"/>
    </xf>
    <xf numFmtId="0" fontId="7" fillId="0" borderId="0" xfId="0" applyFont="1" applyBorder="1" applyAlignment="1">
      <alignment vertical="center"/>
    </xf>
    <xf numFmtId="0" fontId="7" fillId="0" borderId="12" xfId="0" applyFont="1" applyFill="1" applyBorder="1" applyAlignment="1">
      <alignment horizontal="left" vertical="center" indent="1"/>
    </xf>
    <xf numFmtId="177" fontId="7" fillId="0" borderId="12" xfId="0" applyNumberFormat="1" applyFont="1" applyFill="1" applyBorder="1" applyAlignment="1">
      <alignment horizontal="right" vertical="center"/>
    </xf>
    <xf numFmtId="0" fontId="7" fillId="0" borderId="12" xfId="4" applyFont="1" applyFill="1" applyBorder="1" applyAlignment="1">
      <alignment horizontal="center" vertical="center"/>
    </xf>
    <xf numFmtId="177" fontId="3" fillId="0" borderId="12" xfId="1" applyNumberFormat="1" applyFont="1" applyFill="1" applyBorder="1" applyAlignment="1">
      <alignment horizontal="right" vertical="center"/>
    </xf>
    <xf numFmtId="0" fontId="7" fillId="0" borderId="12" xfId="0" applyFont="1" applyFill="1" applyBorder="1" applyAlignment="1">
      <alignment horizontal="center" vertical="center" wrapText="1"/>
    </xf>
    <xf numFmtId="177" fontId="7" fillId="0" borderId="12" xfId="0" applyNumberFormat="1" applyFont="1" applyFill="1" applyBorder="1" applyAlignment="1">
      <alignment vertical="center"/>
    </xf>
    <xf numFmtId="0" fontId="17" fillId="0" borderId="11" xfId="0" applyFont="1" applyBorder="1">
      <alignment vertical="center"/>
    </xf>
    <xf numFmtId="0" fontId="17" fillId="0" borderId="12" xfId="0" applyFont="1" applyBorder="1">
      <alignment vertical="center"/>
    </xf>
    <xf numFmtId="0" fontId="13" fillId="0" borderId="12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12" xfId="0" applyFill="1" applyBorder="1">
      <alignment vertical="center"/>
    </xf>
    <xf numFmtId="41" fontId="0" fillId="0" borderId="11" xfId="1" applyFont="1" applyBorder="1">
      <alignment vertical="center"/>
    </xf>
    <xf numFmtId="0" fontId="0" fillId="0" borderId="11" xfId="0" applyBorder="1">
      <alignment vertical="center"/>
    </xf>
    <xf numFmtId="0" fontId="5" fillId="0" borderId="9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3" fillId="0" borderId="16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0" fillId="0" borderId="12" xfId="0" applyFill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 indent="1"/>
    </xf>
    <xf numFmtId="0" fontId="13" fillId="0" borderId="2" xfId="0" applyFont="1" applyFill="1" applyBorder="1" applyAlignment="1">
      <alignment horizontal="right" vertical="center"/>
    </xf>
    <xf numFmtId="41" fontId="13" fillId="0" borderId="2" xfId="1" applyFont="1" applyFill="1" applyBorder="1" applyAlignment="1"/>
    <xf numFmtId="0" fontId="13" fillId="0" borderId="12" xfId="0" applyFont="1" applyFill="1" applyBorder="1" applyAlignment="1">
      <alignment horizontal="right" vertical="center"/>
    </xf>
    <xf numFmtId="41" fontId="13" fillId="0" borderId="12" xfId="1" applyFont="1" applyFill="1" applyBorder="1" applyAlignment="1"/>
    <xf numFmtId="0" fontId="13" fillId="0" borderId="12" xfId="0" applyFont="1" applyFill="1" applyBorder="1" applyAlignment="1">
      <alignment horizontal="left" vertical="center" indent="1"/>
    </xf>
    <xf numFmtId="49" fontId="3" fillId="4" borderId="2" xfId="0" quotePrefix="1" applyNumberFormat="1" applyFont="1" applyFill="1" applyBorder="1" applyAlignment="1">
      <alignment horizontal="center" vertical="center"/>
    </xf>
    <xf numFmtId="49" fontId="3" fillId="4" borderId="12" xfId="0" quotePrefix="1" applyNumberFormat="1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16" fillId="0" borderId="6" xfId="0" applyFont="1" applyFill="1" applyBorder="1">
      <alignment vertical="center"/>
    </xf>
    <xf numFmtId="0" fontId="16" fillId="0" borderId="9" xfId="0" applyFont="1" applyFill="1" applyBorder="1">
      <alignment vertical="center"/>
    </xf>
    <xf numFmtId="0" fontId="5" fillId="0" borderId="16" xfId="0" applyFont="1" applyFill="1" applyBorder="1">
      <alignment vertical="center"/>
    </xf>
    <xf numFmtId="0" fontId="0" fillId="0" borderId="12" xfId="0" applyFont="1" applyFill="1" applyBorder="1" applyAlignment="1">
      <alignment horizontal="center" vertical="center"/>
    </xf>
    <xf numFmtId="0" fontId="0" fillId="4" borderId="12" xfId="0" quotePrefix="1" applyNumberFormat="1" applyFont="1" applyFill="1" applyBorder="1" applyAlignment="1">
      <alignment horizontal="center" vertical="center"/>
    </xf>
    <xf numFmtId="0" fontId="3" fillId="4" borderId="12" xfId="0" quotePrefix="1" applyNumberFormat="1" applyFont="1" applyFill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12" xfId="0" applyNumberFormat="1" applyFont="1" applyBorder="1" applyAlignment="1">
      <alignment horizontal="center" vertical="center"/>
    </xf>
    <xf numFmtId="0" fontId="13" fillId="0" borderId="11" xfId="0" applyNumberFormat="1" applyFon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4" borderId="12" xfId="0" quotePrefix="1" applyNumberFormat="1" applyFill="1" applyBorder="1" applyAlignment="1">
      <alignment horizontal="center" vertical="center"/>
    </xf>
    <xf numFmtId="0" fontId="7" fillId="0" borderId="12" xfId="0" applyNumberFormat="1" applyFont="1" applyBorder="1" applyAlignment="1">
      <alignment horizontal="center" vertical="center"/>
    </xf>
    <xf numFmtId="41" fontId="3" fillId="0" borderId="0" xfId="1" applyFont="1" applyFill="1">
      <alignment vertical="center"/>
    </xf>
    <xf numFmtId="0" fontId="13" fillId="0" borderId="12" xfId="0" applyNumberFormat="1" applyFont="1" applyFill="1" applyBorder="1" applyAlignment="1">
      <alignment horizontal="center" vertical="center"/>
    </xf>
    <xf numFmtId="41" fontId="3" fillId="0" borderId="4" xfId="1" applyFont="1" applyBorder="1">
      <alignment vertical="center"/>
    </xf>
    <xf numFmtId="0" fontId="16" fillId="0" borderId="4" xfId="0" applyFont="1" applyBorder="1">
      <alignment vertical="center"/>
    </xf>
    <xf numFmtId="0" fontId="3" fillId="4" borderId="12" xfId="0" applyFont="1" applyFill="1" applyBorder="1" applyAlignment="1">
      <alignment vertical="center" wrapText="1"/>
    </xf>
    <xf numFmtId="41" fontId="3" fillId="10" borderId="12" xfId="1" applyFont="1" applyFill="1" applyBorder="1">
      <alignment vertical="center"/>
    </xf>
    <xf numFmtId="0" fontId="3" fillId="0" borderId="4" xfId="0" applyFont="1" applyFill="1" applyBorder="1" applyAlignment="1">
      <alignment vertical="center" wrapText="1"/>
    </xf>
    <xf numFmtId="0" fontId="3" fillId="0" borderId="12" xfId="0" applyFont="1" applyFill="1" applyBorder="1" applyAlignment="1">
      <alignment vertical="center" wrapText="1"/>
    </xf>
    <xf numFmtId="0" fontId="16" fillId="3" borderId="12" xfId="0" applyFont="1" applyFill="1" applyBorder="1">
      <alignment vertical="center"/>
    </xf>
    <xf numFmtId="0" fontId="13" fillId="0" borderId="1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3" fillId="0" borderId="11" xfId="0" applyFont="1" applyFill="1" applyBorder="1" applyAlignment="1">
      <alignment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0" fillId="0" borderId="4" xfId="0" applyFont="1" applyFill="1" applyBorder="1">
      <alignment vertical="center"/>
    </xf>
    <xf numFmtId="0" fontId="3" fillId="0" borderId="2" xfId="0" applyFont="1" applyFill="1" applyBorder="1" applyAlignment="1">
      <alignment vertical="center" wrapText="1"/>
    </xf>
    <xf numFmtId="0" fontId="0" fillId="0" borderId="11" xfId="0" applyFont="1" applyFill="1" applyBorder="1">
      <alignment vertical="center"/>
    </xf>
    <xf numFmtId="0" fontId="13" fillId="0" borderId="19" xfId="0" applyFont="1" applyBorder="1" applyAlignment="1">
      <alignment horizontal="center" vertical="center"/>
    </xf>
    <xf numFmtId="0" fontId="1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vertical="center" wrapText="1"/>
    </xf>
    <xf numFmtId="0" fontId="13" fillId="0" borderId="2" xfId="0" applyFont="1" applyBorder="1" applyAlignment="1">
      <alignment horizontal="center" vertical="center"/>
    </xf>
    <xf numFmtId="0" fontId="16" fillId="0" borderId="19" xfId="0" applyFont="1" applyBorder="1">
      <alignment vertical="center"/>
    </xf>
    <xf numFmtId="0" fontId="3" fillId="11" borderId="4" xfId="0" applyFont="1" applyFill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12" fillId="0" borderId="24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3" fillId="0" borderId="25" xfId="0" applyFont="1" applyBorder="1" applyAlignment="1">
      <alignment vertical="center"/>
    </xf>
    <xf numFmtId="0" fontId="3" fillId="0" borderId="25" xfId="0" applyFont="1" applyFill="1" applyBorder="1">
      <alignment vertical="center"/>
    </xf>
    <xf numFmtId="41" fontId="3" fillId="0" borderId="25" xfId="1" applyFont="1" applyFill="1" applyBorder="1">
      <alignment vertical="center"/>
    </xf>
    <xf numFmtId="0" fontId="3" fillId="0" borderId="25" xfId="0" applyFont="1" applyFill="1" applyBorder="1" applyAlignment="1">
      <alignment vertical="center" wrapText="1"/>
    </xf>
    <xf numFmtId="0" fontId="0" fillId="0" borderId="25" xfId="0" applyFont="1" applyFill="1" applyBorder="1">
      <alignment vertical="center"/>
    </xf>
    <xf numFmtId="0" fontId="16" fillId="0" borderId="25" xfId="0" applyFont="1" applyBorder="1">
      <alignment vertical="center"/>
    </xf>
    <xf numFmtId="0" fontId="3" fillId="0" borderId="25" xfId="0" applyFont="1" applyBorder="1">
      <alignment vertical="center"/>
    </xf>
    <xf numFmtId="49" fontId="3" fillId="0" borderId="25" xfId="0" applyNumberFormat="1" applyFont="1" applyBorder="1" applyAlignment="1">
      <alignment horizontal="center" vertical="center"/>
    </xf>
    <xf numFmtId="0" fontId="3" fillId="11" borderId="19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12" fillId="0" borderId="6" xfId="0" applyFon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9" xfId="0" applyFill="1" applyBorder="1">
      <alignment vertical="center"/>
    </xf>
    <xf numFmtId="0" fontId="12" fillId="0" borderId="11" xfId="0" applyFont="1" applyBorder="1">
      <alignment vertical="center"/>
    </xf>
    <xf numFmtId="0" fontId="12" fillId="0" borderId="16" xfId="0" applyFont="1" applyBorder="1">
      <alignment vertical="center"/>
    </xf>
    <xf numFmtId="0" fontId="14" fillId="0" borderId="12" xfId="0" applyFont="1" applyFill="1" applyBorder="1" applyAlignment="1">
      <alignment horizontal="center" vertical="center"/>
    </xf>
    <xf numFmtId="41" fontId="7" fillId="0" borderId="12" xfId="1" applyNumberFormat="1" applyFont="1" applyFill="1" applyBorder="1">
      <alignment vertical="center"/>
    </xf>
    <xf numFmtId="41" fontId="7" fillId="0" borderId="12" xfId="0" applyNumberFormat="1" applyFont="1" applyFill="1" applyBorder="1">
      <alignment vertical="center"/>
    </xf>
    <xf numFmtId="0" fontId="7" fillId="0" borderId="19" xfId="0" applyFont="1" applyFill="1" applyBorder="1">
      <alignment vertical="center"/>
    </xf>
    <xf numFmtId="41" fontId="7" fillId="0" borderId="19" xfId="1" applyNumberFormat="1" applyFont="1" applyFill="1" applyBorder="1">
      <alignment vertical="center"/>
    </xf>
    <xf numFmtId="41" fontId="7" fillId="0" borderId="19" xfId="0" applyNumberFormat="1" applyFont="1" applyFill="1" applyBorder="1">
      <alignment vertical="center"/>
    </xf>
    <xf numFmtId="41" fontId="7" fillId="0" borderId="19" xfId="1" applyFont="1" applyFill="1" applyBorder="1">
      <alignment vertical="center"/>
    </xf>
    <xf numFmtId="0" fontId="14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right" vertical="center"/>
    </xf>
    <xf numFmtId="41" fontId="7" fillId="0" borderId="2" xfId="1" applyNumberFormat="1" applyFont="1" applyFill="1" applyBorder="1">
      <alignment vertical="center"/>
    </xf>
    <xf numFmtId="41" fontId="7" fillId="0" borderId="2" xfId="0" applyNumberFormat="1" applyFont="1" applyFill="1" applyBorder="1">
      <alignment vertical="center"/>
    </xf>
    <xf numFmtId="41" fontId="7" fillId="0" borderId="2" xfId="1" applyFont="1" applyFill="1" applyBorder="1">
      <alignment vertical="center"/>
    </xf>
    <xf numFmtId="0" fontId="7" fillId="0" borderId="2" xfId="0" applyFont="1" applyFill="1" applyBorder="1" applyAlignment="1">
      <alignment vertical="center" wrapText="1"/>
    </xf>
    <xf numFmtId="0" fontId="7" fillId="0" borderId="11" xfId="0" applyFont="1" applyFill="1" applyBorder="1" applyAlignment="1">
      <alignment horizontal="right" vertical="center"/>
    </xf>
    <xf numFmtId="41" fontId="7" fillId="0" borderId="11" xfId="1" applyNumberFormat="1" applyFont="1" applyFill="1" applyBorder="1">
      <alignment vertical="center"/>
    </xf>
    <xf numFmtId="41" fontId="7" fillId="0" borderId="11" xfId="0" applyNumberFormat="1" applyFont="1" applyFill="1" applyBorder="1">
      <alignment vertical="center"/>
    </xf>
    <xf numFmtId="0" fontId="7" fillId="0" borderId="11" xfId="0" applyFont="1" applyFill="1" applyBorder="1" applyAlignment="1">
      <alignment vertical="center" wrapText="1"/>
    </xf>
    <xf numFmtId="0" fontId="7" fillId="0" borderId="2" xfId="0" quotePrefix="1" applyFont="1" applyFill="1" applyBorder="1">
      <alignment vertical="center"/>
    </xf>
    <xf numFmtId="0" fontId="7" fillId="0" borderId="12" xfId="0" quotePrefix="1" applyFont="1" applyFill="1" applyBorder="1">
      <alignment vertical="center"/>
    </xf>
    <xf numFmtId="0" fontId="16" fillId="0" borderId="20" xfId="0" applyFont="1" applyFill="1" applyBorder="1">
      <alignment vertical="center"/>
    </xf>
    <xf numFmtId="0" fontId="12" fillId="0" borderId="13" xfId="0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right" vertical="center"/>
    </xf>
    <xf numFmtId="0" fontId="12" fillId="0" borderId="15" xfId="0" applyFont="1" applyFill="1" applyBorder="1" applyAlignment="1">
      <alignment horizontal="center" vertical="center"/>
    </xf>
    <xf numFmtId="1" fontId="3" fillId="0" borderId="12" xfId="0" applyNumberFormat="1" applyFont="1" applyFill="1" applyBorder="1" applyAlignment="1">
      <alignment horizontal="right" vertical="center"/>
    </xf>
    <xf numFmtId="1" fontId="3" fillId="0" borderId="11" xfId="0" applyNumberFormat="1" applyFont="1" applyFill="1" applyBorder="1" applyAlignment="1">
      <alignment horizontal="right" vertical="center"/>
    </xf>
    <xf numFmtId="0" fontId="16" fillId="0" borderId="16" xfId="0" applyFont="1" applyFill="1" applyBorder="1">
      <alignment vertical="center"/>
    </xf>
    <xf numFmtId="0" fontId="16" fillId="0" borderId="5" xfId="0" applyFont="1" applyFill="1" applyBorder="1">
      <alignment vertical="center"/>
    </xf>
    <xf numFmtId="1" fontId="3" fillId="0" borderId="19" xfId="0" applyNumberFormat="1" applyFont="1" applyFill="1" applyBorder="1" applyAlignment="1">
      <alignment horizontal="right" vertical="center"/>
    </xf>
    <xf numFmtId="49" fontId="7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41" fontId="7" fillId="0" borderId="2" xfId="1" applyFont="1" applyFill="1" applyBorder="1" applyAlignment="1">
      <alignment vertical="center"/>
    </xf>
    <xf numFmtId="49" fontId="7" fillId="0" borderId="12" xfId="0" applyNumberFormat="1" applyFont="1" applyFill="1" applyBorder="1" applyAlignment="1">
      <alignment horizontal="center" vertical="center"/>
    </xf>
    <xf numFmtId="41" fontId="7" fillId="0" borderId="12" xfId="1" applyFont="1" applyFill="1" applyBorder="1" applyAlignment="1">
      <alignment vertical="center"/>
    </xf>
    <xf numFmtId="49" fontId="7" fillId="0" borderId="11" xfId="0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41" fontId="7" fillId="0" borderId="11" xfId="1" applyFont="1" applyFill="1" applyBorder="1" applyAlignment="1">
      <alignment horizontal="center" vertical="center"/>
    </xf>
    <xf numFmtId="49" fontId="7" fillId="0" borderId="12" xfId="0" quotePrefix="1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left" vertical="center" inden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0" xfId="0" applyFont="1" applyFill="1">
      <alignment vertical="center"/>
    </xf>
    <xf numFmtId="0" fontId="23" fillId="4" borderId="12" xfId="0" quotePrefix="1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vertical="center"/>
    </xf>
    <xf numFmtId="0" fontId="16" fillId="0" borderId="12" xfId="0" applyFont="1" applyFill="1" applyBorder="1">
      <alignment vertical="center"/>
    </xf>
    <xf numFmtId="0" fontId="12" fillId="0" borderId="28" xfId="0" applyFont="1" applyBorder="1" applyAlignment="1">
      <alignment horizontal="center" vertical="center"/>
    </xf>
    <xf numFmtId="0" fontId="16" fillId="0" borderId="19" xfId="0" applyFont="1" applyFill="1" applyBorder="1">
      <alignment vertical="center"/>
    </xf>
    <xf numFmtId="0" fontId="0" fillId="4" borderId="2" xfId="0" quotePrefix="1" applyNumberFormat="1" applyFont="1" applyFill="1" applyBorder="1" applyAlignment="1">
      <alignment horizontal="center" vertical="center"/>
    </xf>
    <xf numFmtId="0" fontId="17" fillId="0" borderId="2" xfId="0" applyFont="1" applyFill="1" applyBorder="1">
      <alignment vertical="center"/>
    </xf>
    <xf numFmtId="0" fontId="0" fillId="4" borderId="11" xfId="0" quotePrefix="1" applyNumberFormat="1" applyFont="1" applyFill="1" applyBorder="1" applyAlignment="1">
      <alignment horizontal="center" vertical="center"/>
    </xf>
    <xf numFmtId="0" fontId="16" fillId="0" borderId="11" xfId="0" applyFont="1" applyFill="1" applyBorder="1">
      <alignment vertical="center"/>
    </xf>
    <xf numFmtId="49" fontId="3" fillId="0" borderId="19" xfId="0" applyNumberFormat="1" applyFont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7" fillId="0" borderId="4" xfId="0" applyFont="1" applyFill="1" applyBorder="1">
      <alignment vertical="center"/>
    </xf>
    <xf numFmtId="0" fontId="3" fillId="0" borderId="25" xfId="0" applyFont="1" applyFill="1" applyBorder="1" applyAlignment="1">
      <alignment horizontal="right" vertical="center"/>
    </xf>
    <xf numFmtId="0" fontId="7" fillId="0" borderId="25" xfId="0" applyFont="1" applyFill="1" applyBorder="1">
      <alignment vertical="center"/>
    </xf>
    <xf numFmtId="0" fontId="16" fillId="3" borderId="25" xfId="0" applyFont="1" applyFill="1" applyBorder="1">
      <alignment vertical="center"/>
    </xf>
    <xf numFmtId="49" fontId="7" fillId="4" borderId="2" xfId="0" quotePrefix="1" applyNumberFormat="1" applyFont="1" applyFill="1" applyBorder="1" applyAlignment="1">
      <alignment horizontal="center" vertical="center"/>
    </xf>
    <xf numFmtId="49" fontId="7" fillId="4" borderId="12" xfId="0" quotePrefix="1" applyNumberFormat="1" applyFont="1" applyFill="1" applyBorder="1" applyAlignment="1">
      <alignment horizontal="center" vertical="center"/>
    </xf>
    <xf numFmtId="49" fontId="7" fillId="4" borderId="11" xfId="0" quotePrefix="1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6" xfId="0" applyFont="1" applyFill="1" applyBorder="1">
      <alignment vertical="center"/>
    </xf>
    <xf numFmtId="0" fontId="13" fillId="0" borderId="2" xfId="0" applyFont="1" applyFill="1" applyBorder="1" applyAlignment="1">
      <alignment vertical="center"/>
    </xf>
    <xf numFmtId="0" fontId="13" fillId="0" borderId="12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49" fontId="23" fillId="0" borderId="12" xfId="0" applyNumberFormat="1" applyFont="1" applyBorder="1" applyAlignment="1">
      <alignment horizontal="center" vertical="center"/>
    </xf>
    <xf numFmtId="0" fontId="16" fillId="0" borderId="0" xfId="0" applyFont="1" applyFill="1">
      <alignment vertical="center"/>
    </xf>
    <xf numFmtId="0" fontId="7" fillId="11" borderId="2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vertical="center" indent="1"/>
    </xf>
    <xf numFmtId="0" fontId="7" fillId="0" borderId="11" xfId="0" applyFont="1" applyBorder="1" applyAlignment="1">
      <alignment horizontal="left" vertical="center" indent="1"/>
    </xf>
    <xf numFmtId="0" fontId="13" fillId="0" borderId="2" xfId="0" applyFont="1" applyFill="1" applyBorder="1" applyAlignment="1">
      <alignment horizontal="left" vertical="center" indent="1"/>
    </xf>
    <xf numFmtId="0" fontId="13" fillId="0" borderId="11" xfId="0" applyFont="1" applyFill="1" applyBorder="1" applyAlignment="1">
      <alignment horizontal="left" vertical="center" indent="1"/>
    </xf>
    <xf numFmtId="0" fontId="13" fillId="0" borderId="11" xfId="0" applyFont="1" applyFill="1" applyBorder="1" applyAlignment="1">
      <alignment horizontal="right" vertical="center"/>
    </xf>
    <xf numFmtId="0" fontId="16" fillId="0" borderId="2" xfId="0" applyFont="1" applyFill="1" applyBorder="1">
      <alignment vertical="center"/>
    </xf>
    <xf numFmtId="0" fontId="5" fillId="0" borderId="11" xfId="0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0" fontId="5" fillId="11" borderId="12" xfId="0" applyFont="1" applyFill="1" applyBorder="1">
      <alignment vertical="center"/>
    </xf>
    <xf numFmtId="0" fontId="0" fillId="0" borderId="6" xfId="0" applyFont="1" applyBorder="1">
      <alignment vertical="center"/>
    </xf>
    <xf numFmtId="0" fontId="7" fillId="0" borderId="9" xfId="0" applyFont="1" applyBorder="1">
      <alignment vertical="center"/>
    </xf>
    <xf numFmtId="0" fontId="3" fillId="11" borderId="12" xfId="0" quotePrefix="1" applyFont="1" applyFill="1" applyBorder="1" applyAlignment="1">
      <alignment horizontal="center" vertical="center"/>
    </xf>
    <xf numFmtId="0" fontId="3" fillId="11" borderId="11" xfId="0" quotePrefix="1" applyFont="1" applyFill="1" applyBorder="1" applyAlignment="1">
      <alignment horizontal="center" vertical="center"/>
    </xf>
    <xf numFmtId="0" fontId="3" fillId="11" borderId="2" xfId="0" quotePrefix="1" applyFont="1" applyFill="1" applyBorder="1" applyAlignment="1">
      <alignment horizontal="center" vertical="center"/>
    </xf>
    <xf numFmtId="0" fontId="12" fillId="11" borderId="14" xfId="0" applyFont="1" applyFill="1" applyBorder="1" applyAlignment="1">
      <alignment horizontal="center" vertical="center"/>
    </xf>
    <xf numFmtId="0" fontId="17" fillId="0" borderId="12" xfId="0" applyFont="1" applyFill="1" applyBorder="1">
      <alignment vertical="center"/>
    </xf>
    <xf numFmtId="0" fontId="3" fillId="4" borderId="11" xfId="0" quotePrefix="1" applyNumberFormat="1" applyFont="1" applyFill="1" applyBorder="1" applyAlignment="1">
      <alignment horizontal="center" vertical="center"/>
    </xf>
    <xf numFmtId="0" fontId="16" fillId="0" borderId="16" xfId="0" applyFont="1" applyBorder="1">
      <alignment vertical="center"/>
    </xf>
    <xf numFmtId="0" fontId="3" fillId="4" borderId="11" xfId="0" applyFont="1" applyFill="1" applyBorder="1">
      <alignment vertical="center"/>
    </xf>
    <xf numFmtId="0" fontId="5" fillId="0" borderId="11" xfId="0" applyFont="1" applyBorder="1" applyAlignment="1">
      <alignment vertical="center"/>
    </xf>
    <xf numFmtId="1" fontId="3" fillId="0" borderId="4" xfId="0" applyNumberFormat="1" applyFont="1" applyFill="1" applyBorder="1" applyAlignment="1">
      <alignment horizontal="right" vertical="center"/>
    </xf>
    <xf numFmtId="0" fontId="7" fillId="4" borderId="12" xfId="0" applyFont="1" applyFill="1" applyBorder="1" applyAlignment="1">
      <alignment horizontal="center" vertical="center"/>
    </xf>
    <xf numFmtId="0" fontId="3" fillId="0" borderId="5" xfId="0" applyFont="1" applyFill="1" applyBorder="1">
      <alignment vertical="center"/>
    </xf>
    <xf numFmtId="0" fontId="3" fillId="0" borderId="26" xfId="0" applyFont="1" applyFill="1" applyBorder="1">
      <alignment vertical="center"/>
    </xf>
    <xf numFmtId="0" fontId="7" fillId="0" borderId="4" xfId="0" applyFont="1" applyFill="1" applyBorder="1" applyAlignment="1">
      <alignment horizontal="right" vertical="center"/>
    </xf>
    <xf numFmtId="0" fontId="7" fillId="0" borderId="4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7" fillId="4" borderId="12" xfId="0" quotePrefix="1" applyFont="1" applyFill="1" applyBorder="1" applyAlignment="1">
      <alignment horizontal="center" vertical="center"/>
    </xf>
    <xf numFmtId="41" fontId="0" fillId="0" borderId="2" xfId="1" applyFont="1" applyBorder="1">
      <alignment vertical="center"/>
    </xf>
    <xf numFmtId="0" fontId="16" fillId="0" borderId="6" xfId="0" applyFont="1" applyBorder="1">
      <alignment vertical="center"/>
    </xf>
    <xf numFmtId="0" fontId="25" fillId="0" borderId="0" xfId="0" applyFont="1" applyAlignment="1">
      <alignment vertical="center"/>
    </xf>
    <xf numFmtId="0" fontId="25" fillId="12" borderId="0" xfId="0" applyFont="1" applyFill="1" applyAlignment="1">
      <alignment vertical="center"/>
    </xf>
    <xf numFmtId="0" fontId="17" fillId="0" borderId="2" xfId="0" applyFont="1" applyBorder="1">
      <alignment vertical="center"/>
    </xf>
    <xf numFmtId="0" fontId="5" fillId="0" borderId="25" xfId="0" applyFont="1" applyBorder="1">
      <alignment vertical="center"/>
    </xf>
    <xf numFmtId="0" fontId="0" fillId="4" borderId="9" xfId="0" applyFill="1" applyBorder="1">
      <alignment vertical="center"/>
    </xf>
    <xf numFmtId="0" fontId="16" fillId="0" borderId="26" xfId="0" applyFont="1" applyFill="1" applyBorder="1">
      <alignment vertical="center"/>
    </xf>
    <xf numFmtId="0" fontId="24" fillId="0" borderId="12" xfId="0" applyFont="1" applyFill="1" applyBorder="1">
      <alignment vertical="center"/>
    </xf>
    <xf numFmtId="0" fontId="24" fillId="0" borderId="2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7" fillId="0" borderId="11" xfId="0" applyFont="1" applyBorder="1">
      <alignment vertical="center"/>
    </xf>
    <xf numFmtId="0" fontId="7" fillId="0" borderId="2" xfId="4" applyFont="1" applyFill="1" applyBorder="1" applyAlignment="1">
      <alignment horizontal="center" vertical="center"/>
    </xf>
    <xf numFmtId="0" fontId="7" fillId="0" borderId="2" xfId="0" applyFont="1" applyBorder="1">
      <alignment vertical="center"/>
    </xf>
    <xf numFmtId="177" fontId="7" fillId="0" borderId="2" xfId="1" applyNumberFormat="1" applyFont="1" applyFill="1" applyBorder="1" applyAlignment="1">
      <alignment horizontal="right" vertical="center"/>
    </xf>
    <xf numFmtId="177" fontId="7" fillId="0" borderId="2" xfId="0" applyNumberFormat="1" applyFont="1" applyBorder="1" applyAlignment="1">
      <alignment horizontal="right" vertical="center"/>
    </xf>
    <xf numFmtId="0" fontId="7" fillId="0" borderId="11" xfId="4" applyFont="1" applyFill="1" applyBorder="1" applyAlignment="1">
      <alignment horizontal="center" vertical="center"/>
    </xf>
    <xf numFmtId="177" fontId="7" fillId="0" borderId="11" xfId="1" applyNumberFormat="1" applyFont="1" applyFill="1" applyBorder="1" applyAlignment="1">
      <alignment horizontal="right" vertical="center"/>
    </xf>
    <xf numFmtId="177" fontId="7" fillId="0" borderId="11" xfId="0" applyNumberFormat="1" applyFont="1" applyBorder="1" applyAlignment="1">
      <alignment horizontal="right" vertical="center"/>
    </xf>
    <xf numFmtId="0" fontId="12" fillId="4" borderId="14" xfId="0" applyFont="1" applyFill="1" applyBorder="1" applyAlignment="1">
      <alignment horizontal="center" vertical="center"/>
    </xf>
    <xf numFmtId="0" fontId="16" fillId="0" borderId="29" xfId="0" applyFont="1" applyBorder="1">
      <alignment vertical="center"/>
    </xf>
    <xf numFmtId="41" fontId="16" fillId="0" borderId="9" xfId="1" applyFont="1" applyFill="1" applyBorder="1" applyAlignment="1">
      <alignment horizontal="left" vertical="center"/>
    </xf>
    <xf numFmtId="0" fontId="16" fillId="0" borderId="9" xfId="0" applyFont="1" applyFill="1" applyBorder="1" applyAlignment="1">
      <alignment horizontal="left" vertical="center"/>
    </xf>
    <xf numFmtId="0" fontId="3" fillId="0" borderId="31" xfId="0" applyFont="1" applyFill="1" applyBorder="1">
      <alignment vertical="center"/>
    </xf>
    <xf numFmtId="0" fontId="3" fillId="0" borderId="29" xfId="0" applyFont="1" applyBorder="1">
      <alignment vertical="center"/>
    </xf>
    <xf numFmtId="0" fontId="3" fillId="4" borderId="2" xfId="0" quotePrefix="1" applyNumberFormat="1" applyFont="1" applyFill="1" applyBorder="1" applyAlignment="1">
      <alignment horizontal="center" vertical="center"/>
    </xf>
    <xf numFmtId="176" fontId="3" fillId="0" borderId="2" xfId="0" applyNumberFormat="1" applyFont="1" applyBorder="1">
      <alignment vertical="center"/>
    </xf>
    <xf numFmtId="177" fontId="3" fillId="0" borderId="2" xfId="0" applyNumberFormat="1" applyFont="1" applyFill="1" applyBorder="1" applyAlignment="1">
      <alignment horizontal="right" vertical="center"/>
    </xf>
    <xf numFmtId="0" fontId="0" fillId="0" borderId="12" xfId="0" applyNumberFormat="1" applyFont="1" applyBorder="1" applyAlignment="1">
      <alignment horizontal="center" vertical="center"/>
    </xf>
    <xf numFmtId="0" fontId="0" fillId="4" borderId="11" xfId="0" quotePrefix="1" applyNumberFormat="1" applyFill="1" applyBorder="1" applyAlignment="1">
      <alignment horizontal="center" vertical="center"/>
    </xf>
    <xf numFmtId="0" fontId="0" fillId="4" borderId="12" xfId="0" applyFill="1" applyBorder="1">
      <alignment vertical="center"/>
    </xf>
    <xf numFmtId="0" fontId="18" fillId="0" borderId="10" xfId="0" applyFont="1" applyBorder="1" applyAlignment="1">
      <alignment horizontal="center" vertical="center"/>
    </xf>
    <xf numFmtId="49" fontId="7" fillId="0" borderId="11" xfId="0" applyNumberFormat="1" applyFont="1" applyBorder="1" applyAlignment="1">
      <alignment horizontal="center" vertical="center"/>
    </xf>
    <xf numFmtId="41" fontId="7" fillId="0" borderId="11" xfId="1" applyFont="1" applyBorder="1">
      <alignment vertical="center"/>
    </xf>
    <xf numFmtId="0" fontId="14" fillId="0" borderId="11" xfId="0" applyFont="1" applyBorder="1" applyAlignment="1">
      <alignment vertical="center" wrapText="1"/>
    </xf>
    <xf numFmtId="41" fontId="7" fillId="7" borderId="11" xfId="1" applyFont="1" applyFill="1" applyBorder="1">
      <alignment vertical="center"/>
    </xf>
    <xf numFmtId="0" fontId="7" fillId="0" borderId="11" xfId="0" applyFont="1" applyBorder="1" applyAlignment="1">
      <alignment horizontal="right" vertical="center"/>
    </xf>
    <xf numFmtId="0" fontId="3" fillId="0" borderId="0" xfId="0" applyFont="1" applyAlignment="1">
      <alignment vertical="center" wrapText="1"/>
    </xf>
    <xf numFmtId="0" fontId="16" fillId="13" borderId="9" xfId="0" applyFont="1" applyFill="1" applyBorder="1">
      <alignment vertical="center"/>
    </xf>
    <xf numFmtId="0" fontId="16" fillId="13" borderId="9" xfId="0" applyFont="1" applyFill="1" applyBorder="1" applyAlignment="1">
      <alignment vertical="center"/>
    </xf>
    <xf numFmtId="0" fontId="16" fillId="13" borderId="12" xfId="0" applyFont="1" applyFill="1" applyBorder="1">
      <alignment vertical="center"/>
    </xf>
    <xf numFmtId="0" fontId="3" fillId="0" borderId="32" xfId="0" applyFont="1" applyBorder="1">
      <alignment vertical="center"/>
    </xf>
    <xf numFmtId="0" fontId="12" fillId="4" borderId="13" xfId="0" applyFont="1" applyFill="1" applyBorder="1" applyAlignment="1">
      <alignment horizontal="center" vertical="center"/>
    </xf>
    <xf numFmtId="0" fontId="10" fillId="9" borderId="8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26" fillId="14" borderId="0" xfId="0" applyFont="1" applyFill="1">
      <alignment vertical="center"/>
    </xf>
    <xf numFmtId="0" fontId="10" fillId="9" borderId="0" xfId="0" applyFont="1" applyFill="1" applyBorder="1" applyAlignment="1">
      <alignment horizontal="center" vertical="center" wrapText="1"/>
    </xf>
    <xf numFmtId="0" fontId="0" fillId="14" borderId="12" xfId="0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/>
    </xf>
    <xf numFmtId="0" fontId="10" fillId="15" borderId="8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22" xfId="0" applyFont="1" applyFill="1" applyBorder="1" applyAlignment="1">
      <alignment horizontal="center" vertical="center"/>
    </xf>
    <xf numFmtId="0" fontId="0" fillId="0" borderId="19" xfId="0" applyBorder="1">
      <alignment vertical="center"/>
    </xf>
    <xf numFmtId="0" fontId="3" fillId="0" borderId="33" xfId="0" applyFont="1" applyBorder="1">
      <alignment vertical="center"/>
    </xf>
    <xf numFmtId="0" fontId="12" fillId="0" borderId="3" xfId="0" applyFont="1" applyFill="1" applyBorder="1" applyAlignment="1">
      <alignment horizontal="center" vertical="center"/>
    </xf>
    <xf numFmtId="0" fontId="5" fillId="0" borderId="4" xfId="0" applyFont="1" applyFill="1" applyBorder="1">
      <alignment vertical="center"/>
    </xf>
    <xf numFmtId="41" fontId="7" fillId="0" borderId="4" xfId="0" applyNumberFormat="1" applyFont="1" applyFill="1" applyBorder="1">
      <alignment vertical="center"/>
    </xf>
    <xf numFmtId="0" fontId="0" fillId="0" borderId="4" xfId="0" applyBorder="1">
      <alignment vertical="center"/>
    </xf>
    <xf numFmtId="0" fontId="16" fillId="0" borderId="4" xfId="0" applyFont="1" applyFill="1" applyBorder="1">
      <alignment vertical="center"/>
    </xf>
    <xf numFmtId="0" fontId="3" fillId="0" borderId="34" xfId="0" applyFont="1" applyBorder="1">
      <alignment vertical="center"/>
    </xf>
    <xf numFmtId="0" fontId="0" fillId="0" borderId="2" xfId="0" applyBorder="1">
      <alignment vertical="center"/>
    </xf>
    <xf numFmtId="0" fontId="3" fillId="0" borderId="31" xfId="0" applyFont="1" applyBorder="1">
      <alignment vertical="center"/>
    </xf>
    <xf numFmtId="0" fontId="12" fillId="0" borderId="10" xfId="0" applyFont="1" applyFill="1" applyBorder="1" applyAlignment="1">
      <alignment horizontal="center" vertical="center"/>
    </xf>
    <xf numFmtId="0" fontId="16" fillId="13" borderId="20" xfId="0" applyFont="1" applyFill="1" applyBorder="1" applyAlignment="1">
      <alignment vertical="center"/>
    </xf>
    <xf numFmtId="0" fontId="16" fillId="13" borderId="16" xfId="0" applyFont="1" applyFill="1" applyBorder="1" applyAlignment="1">
      <alignment vertical="center"/>
    </xf>
    <xf numFmtId="0" fontId="7" fillId="0" borderId="12" xfId="0" quotePrefix="1" applyFont="1" applyFill="1" applyBorder="1" applyAlignment="1">
      <alignment horizontal="center" vertical="center"/>
    </xf>
    <xf numFmtId="0" fontId="13" fillId="0" borderId="2" xfId="0" quotePrefix="1" applyNumberFormat="1" applyFont="1" applyFill="1" applyBorder="1" applyAlignment="1">
      <alignment horizontal="center" vertical="center"/>
    </xf>
    <xf numFmtId="0" fontId="3" fillId="0" borderId="2" xfId="0" quotePrefix="1" applyFont="1" applyFill="1" applyBorder="1" applyAlignment="1">
      <alignment horizontal="center" vertical="center"/>
    </xf>
    <xf numFmtId="49" fontId="13" fillId="0" borderId="12" xfId="0" applyNumberFormat="1" applyFont="1" applyFill="1" applyBorder="1" applyAlignment="1">
      <alignment horizontal="center" vertical="center"/>
    </xf>
    <xf numFmtId="49" fontId="13" fillId="0" borderId="11" xfId="0" applyNumberFormat="1" applyFont="1" applyFill="1" applyBorder="1" applyAlignment="1">
      <alignment horizontal="center" vertical="center"/>
    </xf>
    <xf numFmtId="41" fontId="13" fillId="0" borderId="11" xfId="1" applyFont="1" applyFill="1" applyBorder="1" applyAlignment="1"/>
    <xf numFmtId="49" fontId="13" fillId="0" borderId="2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41" fontId="3" fillId="0" borderId="2" xfId="1" applyFont="1" applyFill="1" applyBorder="1" applyAlignment="1"/>
    <xf numFmtId="41" fontId="3" fillId="0" borderId="12" xfId="1" applyFont="1" applyFill="1" applyBorder="1" applyAlignment="1"/>
    <xf numFmtId="41" fontId="3" fillId="0" borderId="11" xfId="1" applyFont="1" applyFill="1" applyBorder="1" applyAlignment="1"/>
    <xf numFmtId="0" fontId="3" fillId="10" borderId="12" xfId="0" applyFont="1" applyFill="1" applyBorder="1">
      <alignment vertical="center"/>
    </xf>
    <xf numFmtId="49" fontId="3" fillId="4" borderId="12" xfId="0" applyNumberFormat="1" applyFont="1" applyFill="1" applyBorder="1" applyAlignment="1">
      <alignment horizontal="center" vertical="center"/>
    </xf>
    <xf numFmtId="0" fontId="7" fillId="4" borderId="12" xfId="0" applyFont="1" applyFill="1" applyBorder="1">
      <alignment vertical="center"/>
    </xf>
    <xf numFmtId="0" fontId="7" fillId="4" borderId="12" xfId="2" applyFont="1" applyFill="1" applyBorder="1" applyAlignment="1">
      <alignment horizontal="left" vertical="center" indent="1"/>
    </xf>
    <xf numFmtId="0" fontId="3" fillId="4" borderId="12" xfId="0" applyFont="1" applyFill="1" applyBorder="1" applyAlignment="1">
      <alignment horizontal="right" vertical="center"/>
    </xf>
    <xf numFmtId="41" fontId="0" fillId="4" borderId="12" xfId="1" applyFont="1" applyFill="1" applyBorder="1">
      <alignment vertical="center"/>
    </xf>
    <xf numFmtId="41" fontId="3" fillId="4" borderId="12" xfId="1" applyFont="1" applyFill="1" applyBorder="1">
      <alignment vertical="center"/>
    </xf>
    <xf numFmtId="0" fontId="5" fillId="4" borderId="12" xfId="0" applyFont="1" applyFill="1" applyBorder="1">
      <alignment vertical="center"/>
    </xf>
    <xf numFmtId="0" fontId="3" fillId="4" borderId="0" xfId="0" applyFont="1" applyFill="1">
      <alignment vertical="center"/>
    </xf>
    <xf numFmtId="0" fontId="12" fillId="4" borderId="15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41" fontId="7" fillId="4" borderId="12" xfId="1" applyNumberFormat="1" applyFont="1" applyFill="1" applyBorder="1">
      <alignment vertical="center"/>
    </xf>
    <xf numFmtId="41" fontId="7" fillId="4" borderId="12" xfId="0" applyNumberFormat="1" applyFont="1" applyFill="1" applyBorder="1">
      <alignment vertical="center"/>
    </xf>
    <xf numFmtId="41" fontId="7" fillId="4" borderId="12" xfId="1" applyFont="1" applyFill="1" applyBorder="1">
      <alignment vertical="center"/>
    </xf>
    <xf numFmtId="0" fontId="7" fillId="4" borderId="12" xfId="0" applyFont="1" applyFill="1" applyBorder="1" applyAlignment="1">
      <alignment vertical="center" wrapText="1"/>
    </xf>
    <xf numFmtId="0" fontId="16" fillId="4" borderId="9" xfId="0" applyFont="1" applyFill="1" applyBorder="1" applyAlignment="1">
      <alignment vertical="center"/>
    </xf>
    <xf numFmtId="0" fontId="0" fillId="16" borderId="12" xfId="0" applyFill="1" applyBorder="1">
      <alignment vertical="center"/>
    </xf>
    <xf numFmtId="0" fontId="0" fillId="17" borderId="12" xfId="0" applyFill="1" applyBorder="1">
      <alignment vertical="center"/>
    </xf>
    <xf numFmtId="0" fontId="0" fillId="13" borderId="12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4" xfId="0" applyFill="1" applyBorder="1">
      <alignment vertical="center"/>
    </xf>
    <xf numFmtId="0" fontId="27" fillId="15" borderId="8" xfId="0" applyFont="1" applyFill="1" applyBorder="1" applyAlignment="1">
      <alignment horizontal="center" vertical="center" wrapText="1"/>
    </xf>
    <xf numFmtId="0" fontId="28" fillId="14" borderId="0" xfId="0" applyFont="1" applyFill="1">
      <alignment vertical="center"/>
    </xf>
    <xf numFmtId="0" fontId="27" fillId="0" borderId="8" xfId="0" applyFont="1" applyFill="1" applyBorder="1" applyAlignment="1">
      <alignment horizontal="center" vertical="center" wrapText="1"/>
    </xf>
    <xf numFmtId="0" fontId="27" fillId="5" borderId="8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vertical="center" wrapText="1"/>
    </xf>
    <xf numFmtId="0" fontId="12" fillId="0" borderId="12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0" xfId="0" applyFont="1" applyAlignment="1">
      <alignment vertical="center"/>
    </xf>
    <xf numFmtId="0" fontId="3" fillId="0" borderId="12" xfId="0" quotePrefix="1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3" fillId="0" borderId="11" xfId="0" quotePrefix="1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vertical="center"/>
    </xf>
    <xf numFmtId="0" fontId="16" fillId="0" borderId="12" xfId="0" applyFont="1" applyFill="1" applyBorder="1" applyAlignment="1">
      <alignment vertical="center"/>
    </xf>
    <xf numFmtId="0" fontId="16" fillId="0" borderId="11" xfId="0" applyFont="1" applyFill="1" applyBorder="1" applyAlignment="1">
      <alignment vertical="center"/>
    </xf>
    <xf numFmtId="0" fontId="7" fillId="0" borderId="2" xfId="0" quotePrefix="1" applyFont="1" applyFill="1" applyBorder="1" applyAlignment="1">
      <alignment horizontal="center" vertical="center"/>
    </xf>
    <xf numFmtId="0" fontId="7" fillId="0" borderId="11" xfId="0" quotePrefix="1" applyFont="1" applyFill="1" applyBorder="1" applyAlignment="1">
      <alignment horizontal="center" vertical="center"/>
    </xf>
    <xf numFmtId="0" fontId="0" fillId="14" borderId="19" xfId="0" applyFont="1" applyFill="1" applyBorder="1" applyAlignment="1">
      <alignment horizontal="center" vertical="center" wrapText="1"/>
    </xf>
    <xf numFmtId="0" fontId="16" fillId="4" borderId="12" xfId="0" applyFont="1" applyFill="1" applyBorder="1">
      <alignment vertical="center"/>
    </xf>
    <xf numFmtId="0" fontId="3" fillId="4" borderId="9" xfId="0" applyFont="1" applyFill="1" applyBorder="1">
      <alignment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12" xfId="0" applyNumberFormat="1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49" fontId="7" fillId="4" borderId="12" xfId="0" applyNumberFormat="1" applyFont="1" applyFill="1" applyBorder="1" applyAlignment="1">
      <alignment horizontal="center" vertical="center"/>
    </xf>
    <xf numFmtId="0" fontId="7" fillId="4" borderId="2" xfId="0" applyFont="1" applyFill="1" applyBorder="1">
      <alignment vertical="center"/>
    </xf>
    <xf numFmtId="41" fontId="7" fillId="4" borderId="12" xfId="1" applyFont="1" applyFill="1" applyBorder="1" applyAlignment="1">
      <alignment horizontal="center" vertical="center"/>
    </xf>
    <xf numFmtId="0" fontId="7" fillId="4" borderId="9" xfId="0" applyFont="1" applyFill="1" applyBorder="1">
      <alignment vertical="center"/>
    </xf>
    <xf numFmtId="0" fontId="7" fillId="4" borderId="0" xfId="0" applyFont="1" applyFill="1">
      <alignment vertical="center"/>
    </xf>
    <xf numFmtId="0" fontId="3" fillId="17" borderId="12" xfId="0" applyFont="1" applyFill="1" applyBorder="1">
      <alignment vertical="center"/>
    </xf>
    <xf numFmtId="0" fontId="7" fillId="0" borderId="8" xfId="0" applyFont="1" applyFill="1" applyBorder="1">
      <alignment vertical="center"/>
    </xf>
    <xf numFmtId="0" fontId="0" fillId="14" borderId="19" xfId="0" applyFill="1" applyBorder="1" applyAlignment="1">
      <alignment horizontal="center" vertical="center" wrapText="1"/>
    </xf>
    <xf numFmtId="0" fontId="7" fillId="0" borderId="2" xfId="0" applyNumberFormat="1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7" fillId="0" borderId="12" xfId="0" applyNumberFormat="1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7" fillId="0" borderId="11" xfId="0" applyNumberFormat="1" applyFont="1" applyFill="1" applyBorder="1" applyAlignment="1">
      <alignment horizontal="center" vertical="center"/>
    </xf>
    <xf numFmtId="0" fontId="0" fillId="0" borderId="16" xfId="0" applyBorder="1">
      <alignment vertical="center"/>
    </xf>
    <xf numFmtId="0" fontId="7" fillId="4" borderId="12" xfId="0" applyNumberFormat="1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 wrapText="1"/>
    </xf>
    <xf numFmtId="41" fontId="7" fillId="0" borderId="2" xfId="1" applyFont="1" applyFill="1" applyBorder="1" applyAlignment="1">
      <alignment horizontal="center" vertical="center"/>
    </xf>
    <xf numFmtId="0" fontId="7" fillId="4" borderId="11" xfId="0" quotePrefix="1" applyFont="1" applyFill="1" applyBorder="1" applyAlignment="1">
      <alignment horizontal="center" vertical="center"/>
    </xf>
    <xf numFmtId="0" fontId="7" fillId="4" borderId="2" xfId="0" quotePrefix="1" applyFont="1" applyFill="1" applyBorder="1" applyAlignment="1">
      <alignment horizontal="center" vertical="center"/>
    </xf>
    <xf numFmtId="49" fontId="3" fillId="4" borderId="11" xfId="0" quotePrefix="1" applyNumberFormat="1" applyFont="1" applyFill="1" applyBorder="1" applyAlignment="1">
      <alignment horizontal="center" vertical="center"/>
    </xf>
    <xf numFmtId="178" fontId="3" fillId="0" borderId="11" xfId="1" applyNumberFormat="1" applyFont="1" applyBorder="1" applyAlignment="1">
      <alignment horizontal="right" vertical="center"/>
    </xf>
    <xf numFmtId="0" fontId="0" fillId="0" borderId="8" xfId="0" applyFill="1" applyBorder="1">
      <alignment vertical="center"/>
    </xf>
    <xf numFmtId="0" fontId="0" fillId="10" borderId="12" xfId="0" applyFont="1" applyFill="1" applyBorder="1">
      <alignment vertical="center"/>
    </xf>
    <xf numFmtId="0" fontId="0" fillId="4" borderId="12" xfId="0" applyFont="1" applyFill="1" applyBorder="1">
      <alignment vertical="center"/>
    </xf>
    <xf numFmtId="0" fontId="7" fillId="4" borderId="11" xfId="0" applyFont="1" applyFill="1" applyBorder="1">
      <alignment vertical="center"/>
    </xf>
    <xf numFmtId="0" fontId="0" fillId="4" borderId="8" xfId="0" applyFill="1" applyBorder="1">
      <alignment vertical="center"/>
    </xf>
    <xf numFmtId="0" fontId="5" fillId="0" borderId="6" xfId="0" applyFont="1" applyBorder="1">
      <alignment vertical="center"/>
    </xf>
    <xf numFmtId="0" fontId="0" fillId="0" borderId="11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 indent="1"/>
    </xf>
    <xf numFmtId="177" fontId="3" fillId="0" borderId="11" xfId="1" applyNumberFormat="1" applyFont="1" applyFill="1" applyBorder="1" applyAlignment="1">
      <alignment horizontal="right" vertical="center"/>
    </xf>
    <xf numFmtId="177" fontId="0" fillId="0" borderId="11" xfId="0" applyNumberFormat="1" applyFont="1" applyBorder="1" applyAlignment="1">
      <alignment horizontal="right" vertical="center"/>
    </xf>
    <xf numFmtId="0" fontId="17" fillId="0" borderId="16" xfId="0" applyFont="1" applyBorder="1">
      <alignment vertical="center"/>
    </xf>
    <xf numFmtId="0" fontId="12" fillId="7" borderId="35" xfId="0" applyFont="1" applyFill="1" applyBorder="1" applyAlignment="1">
      <alignment horizontal="center" vertical="center"/>
    </xf>
    <xf numFmtId="0" fontId="0" fillId="4" borderId="2" xfId="0" applyFont="1" applyFill="1" applyBorder="1">
      <alignment vertical="center"/>
    </xf>
    <xf numFmtId="177" fontId="7" fillId="0" borderId="2" xfId="0" applyNumberFormat="1" applyFont="1" applyFill="1" applyBorder="1" applyAlignment="1">
      <alignment horizontal="right" vertical="center"/>
    </xf>
    <xf numFmtId="177" fontId="0" fillId="0" borderId="2" xfId="0" applyNumberFormat="1" applyFont="1" applyBorder="1" applyAlignment="1">
      <alignment horizontal="right" vertical="center"/>
    </xf>
    <xf numFmtId="0" fontId="0" fillId="4" borderId="2" xfId="0" applyFill="1" applyBorder="1">
      <alignment vertical="center"/>
    </xf>
    <xf numFmtId="0" fontId="8" fillId="11" borderId="2" xfId="0" applyFont="1" applyFill="1" applyBorder="1">
      <alignment vertical="center"/>
    </xf>
    <xf numFmtId="0" fontId="17" fillId="13" borderId="9" xfId="0" applyFont="1" applyFill="1" applyBorder="1">
      <alignment vertical="center"/>
    </xf>
    <xf numFmtId="0" fontId="0" fillId="4" borderId="11" xfId="0" applyFont="1" applyFill="1" applyBorder="1">
      <alignment vertical="center"/>
    </xf>
    <xf numFmtId="177" fontId="7" fillId="0" borderId="11" xfId="0" applyNumberFormat="1" applyFont="1" applyFill="1" applyBorder="1" applyAlignment="1">
      <alignment vertical="center"/>
    </xf>
    <xf numFmtId="0" fontId="16" fillId="13" borderId="16" xfId="0" applyFont="1" applyFill="1" applyBorder="1">
      <alignment vertical="center"/>
    </xf>
    <xf numFmtId="0" fontId="3" fillId="0" borderId="12" xfId="0" quotePrefix="1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3" fillId="0" borderId="2" xfId="0" quotePrefix="1" applyNumberFormat="1" applyFont="1" applyFill="1" applyBorder="1" applyAlignment="1">
      <alignment horizontal="center" vertical="center"/>
    </xf>
    <xf numFmtId="0" fontId="3" fillId="0" borderId="11" xfId="0" quotePrefix="1" applyNumberFormat="1" applyFont="1" applyFill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5" fillId="13" borderId="2" xfId="0" applyFont="1" applyFill="1" applyBorder="1">
      <alignment vertical="center"/>
    </xf>
    <xf numFmtId="0" fontId="16" fillId="7" borderId="12" xfId="0" applyFont="1" applyFill="1" applyBorder="1">
      <alignment vertical="center"/>
    </xf>
    <xf numFmtId="0" fontId="3" fillId="0" borderId="9" xfId="0" quotePrefix="1" applyFont="1" applyBorder="1">
      <alignment vertical="center"/>
    </xf>
    <xf numFmtId="0" fontId="5" fillId="13" borderId="12" xfId="0" applyFont="1" applyFill="1" applyBorder="1">
      <alignment vertical="center"/>
    </xf>
    <xf numFmtId="0" fontId="24" fillId="0" borderId="11" xfId="0" applyFont="1" applyFill="1" applyBorder="1">
      <alignment vertical="center"/>
    </xf>
    <xf numFmtId="0" fontId="16" fillId="13" borderId="11" xfId="0" applyFont="1" applyFill="1" applyBorder="1">
      <alignment vertical="center"/>
    </xf>
    <xf numFmtId="0" fontId="3" fillId="0" borderId="16" xfId="0" quotePrefix="1" applyFont="1" applyBorder="1">
      <alignment vertical="center"/>
    </xf>
    <xf numFmtId="0" fontId="23" fillId="0" borderId="25" xfId="0" applyFont="1" applyBorder="1" applyAlignment="1">
      <alignment horizontal="center" vertical="center"/>
    </xf>
    <xf numFmtId="0" fontId="23" fillId="0" borderId="25" xfId="0" applyFont="1" applyBorder="1">
      <alignment vertical="center"/>
    </xf>
    <xf numFmtId="41" fontId="7" fillId="0" borderId="25" xfId="1" applyFont="1" applyBorder="1">
      <alignment vertical="center"/>
    </xf>
    <xf numFmtId="0" fontId="7" fillId="0" borderId="25" xfId="0" applyFont="1" applyBorder="1" applyAlignment="1">
      <alignment vertical="center" wrapText="1"/>
    </xf>
    <xf numFmtId="0" fontId="0" fillId="0" borderId="2" xfId="0" quotePrefix="1" applyNumberFormat="1" applyFont="1" applyFill="1" applyBorder="1" applyAlignment="1">
      <alignment horizontal="center" vertical="center"/>
    </xf>
    <xf numFmtId="0" fontId="0" fillId="0" borderId="12" xfId="0" quotePrefix="1" applyNumberFormat="1" applyFont="1" applyFill="1" applyBorder="1" applyAlignment="1">
      <alignment horizontal="center" vertical="center"/>
    </xf>
    <xf numFmtId="0" fontId="23" fillId="0" borderId="24" xfId="0" applyFont="1" applyBorder="1">
      <alignment vertical="center"/>
    </xf>
    <xf numFmtId="0" fontId="29" fillId="0" borderId="25" xfId="0" applyFont="1" applyBorder="1" applyAlignment="1">
      <alignment horizontal="center" vertical="center"/>
    </xf>
    <xf numFmtId="0" fontId="0" fillId="0" borderId="25" xfId="0" quotePrefix="1" applyNumberFormat="1" applyFont="1" applyFill="1" applyBorder="1" applyAlignment="1">
      <alignment horizontal="center" vertical="center"/>
    </xf>
    <xf numFmtId="0" fontId="23" fillId="0" borderId="25" xfId="0" applyFont="1" applyFill="1" applyBorder="1">
      <alignment vertical="center"/>
    </xf>
    <xf numFmtId="0" fontId="23" fillId="0" borderId="25" xfId="0" applyFont="1" applyFill="1" applyBorder="1" applyAlignment="1">
      <alignment horizontal="right" vertical="center"/>
    </xf>
    <xf numFmtId="0" fontId="23" fillId="0" borderId="25" xfId="0" applyFont="1" applyFill="1" applyBorder="1" applyAlignment="1">
      <alignment horizontal="center" vertical="center"/>
    </xf>
    <xf numFmtId="41" fontId="7" fillId="0" borderId="25" xfId="0" applyNumberFormat="1" applyFont="1" applyFill="1" applyBorder="1">
      <alignment vertical="center"/>
    </xf>
    <xf numFmtId="0" fontId="7" fillId="0" borderId="25" xfId="0" applyFont="1" applyBorder="1" applyAlignment="1">
      <alignment horizontal="right" vertical="center"/>
    </xf>
    <xf numFmtId="0" fontId="0" fillId="0" borderId="25" xfId="0" applyBorder="1">
      <alignment vertical="center"/>
    </xf>
    <xf numFmtId="0" fontId="7" fillId="0" borderId="25" xfId="0" applyFont="1" applyBorder="1">
      <alignment vertical="center"/>
    </xf>
    <xf numFmtId="0" fontId="7" fillId="0" borderId="26" xfId="0" applyFont="1" applyBorder="1">
      <alignment vertical="center"/>
    </xf>
    <xf numFmtId="0" fontId="0" fillId="0" borderId="11" xfId="0" quotePrefix="1" applyNumberFormat="1" applyFont="1" applyFill="1" applyBorder="1" applyAlignment="1">
      <alignment horizontal="center" vertical="center"/>
    </xf>
    <xf numFmtId="0" fontId="0" fillId="0" borderId="16" xfId="0" applyFont="1" applyBorder="1">
      <alignment vertical="center"/>
    </xf>
    <xf numFmtId="0" fontId="0" fillId="4" borderId="2" xfId="0" quotePrefix="1" applyNumberForma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17" fillId="13" borderId="6" xfId="0" applyFont="1" applyFill="1" applyBorder="1">
      <alignment vertical="center"/>
    </xf>
    <xf numFmtId="0" fontId="0" fillId="0" borderId="11" xfId="0" applyNumberFormat="1" applyBorder="1" applyAlignment="1">
      <alignment horizontal="center" vertical="center"/>
    </xf>
    <xf numFmtId="0" fontId="23" fillId="0" borderId="12" xfId="0" applyFont="1" applyFill="1" applyBorder="1">
      <alignment vertical="center"/>
    </xf>
    <xf numFmtId="0" fontId="0" fillId="10" borderId="11" xfId="0" applyFont="1" applyFill="1" applyBorder="1">
      <alignment vertical="center"/>
    </xf>
    <xf numFmtId="41" fontId="7" fillId="10" borderId="11" xfId="0" applyNumberFormat="1" applyFont="1" applyFill="1" applyBorder="1">
      <alignment vertical="center"/>
    </xf>
    <xf numFmtId="0" fontId="7" fillId="10" borderId="11" xfId="0" applyFont="1" applyFill="1" applyBorder="1">
      <alignment vertical="center"/>
    </xf>
    <xf numFmtId="0" fontId="3" fillId="0" borderId="12" xfId="0" applyNumberFormat="1" applyFont="1" applyBorder="1" applyAlignment="1">
      <alignment horizontal="center" vertical="center"/>
    </xf>
    <xf numFmtId="49" fontId="3" fillId="11" borderId="12" xfId="0" applyNumberFormat="1" applyFont="1" applyFill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vertical="center"/>
    </xf>
    <xf numFmtId="49" fontId="3" fillId="11" borderId="19" xfId="0" applyNumberFormat="1" applyFont="1" applyFill="1" applyBorder="1" applyAlignment="1">
      <alignment horizontal="center" vertical="center"/>
    </xf>
    <xf numFmtId="49" fontId="3" fillId="11" borderId="2" xfId="0" applyNumberFormat="1" applyFont="1" applyFill="1" applyBorder="1" applyAlignment="1">
      <alignment horizontal="center" vertical="center"/>
    </xf>
    <xf numFmtId="49" fontId="3" fillId="11" borderId="11" xfId="0" applyNumberFormat="1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49" fontId="3" fillId="11" borderId="4" xfId="0" applyNumberFormat="1" applyFont="1" applyFill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49" fontId="3" fillId="11" borderId="25" xfId="0" applyNumberFormat="1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right" vertical="center"/>
    </xf>
    <xf numFmtId="0" fontId="7" fillId="0" borderId="25" xfId="0" applyFont="1" applyFill="1" applyBorder="1" applyAlignment="1">
      <alignment horizontal="center" vertical="center"/>
    </xf>
    <xf numFmtId="0" fontId="0" fillId="0" borderId="25" xfId="0" applyFill="1" applyBorder="1">
      <alignment vertical="center"/>
    </xf>
    <xf numFmtId="0" fontId="3" fillId="0" borderId="4" xfId="0" applyFont="1" applyBorder="1" applyAlignment="1">
      <alignment vertical="center" wrapText="1"/>
    </xf>
  </cellXfs>
  <cellStyles count="5">
    <cellStyle name="쉼표 [0]" xfId="1" builtinId="6"/>
    <cellStyle name="쉼표 [0] 2" xfId="3"/>
    <cellStyle name="표준" xfId="0" builtinId="0"/>
    <cellStyle name="표준 2" xfId="4"/>
    <cellStyle name="표준 3 3" xfId="2"/>
  </cellStyles>
  <dxfs count="0"/>
  <tableStyles count="0" defaultTableStyle="TableStyleMedium9" defaultPivotStyle="PivotStyleLight16"/>
  <colors>
    <mruColors>
      <color rgb="FFFF99CC"/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5"/>
  <sheetViews>
    <sheetView workbookViewId="0">
      <selection activeCell="D16" sqref="D16:D17"/>
    </sheetView>
  </sheetViews>
  <sheetFormatPr defaultRowHeight="16.5"/>
  <cols>
    <col min="2" max="2" width="5.5" customWidth="1"/>
  </cols>
  <sheetData>
    <row r="4" spans="2:3">
      <c r="B4" t="s">
        <v>1392</v>
      </c>
    </row>
    <row r="5" spans="2:3">
      <c r="C5" t="s">
        <v>1393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S42"/>
  <sheetViews>
    <sheetView topLeftCell="AI1" zoomScale="85" zoomScaleNormal="85" workbookViewId="0">
      <selection activeCell="AG30" sqref="AG30"/>
    </sheetView>
  </sheetViews>
  <sheetFormatPr defaultRowHeight="16.5"/>
  <cols>
    <col min="1" max="1" width="5" customWidth="1"/>
    <col min="2" max="2" width="5.75" customWidth="1"/>
    <col min="5" max="9" width="18.5" style="12" customWidth="1"/>
    <col min="10" max="10" width="2.5" style="12" bestFit="1" customWidth="1"/>
    <col min="11" max="11" width="86.875" style="12" customWidth="1"/>
    <col min="12" max="12" width="10.25" style="12" bestFit="1" customWidth="1"/>
    <col min="13" max="13" width="13.5" style="12" bestFit="1" customWidth="1"/>
    <col min="14" max="14" width="42.625" customWidth="1"/>
    <col min="15" max="15" width="17.375" bestFit="1" customWidth="1"/>
    <col min="16" max="16" width="9.25" style="316" bestFit="1" customWidth="1"/>
    <col min="17" max="17" width="9.25" style="316" customWidth="1"/>
    <col min="18" max="18" width="11.5" customWidth="1"/>
    <col min="19" max="28" width="9" style="2"/>
    <col min="29" max="29" width="72.75" style="2" bestFit="1" customWidth="1"/>
    <col min="30" max="30" width="8.75" bestFit="1" customWidth="1"/>
    <col min="31" max="31" width="11.25" customWidth="1"/>
    <col min="32" max="32" width="10.625" bestFit="1" customWidth="1"/>
    <col min="34" max="34" width="7.125" bestFit="1" customWidth="1"/>
    <col min="35" max="35" width="35.625" customWidth="1"/>
    <col min="36" max="36" width="10.75" customWidth="1"/>
    <col min="37" max="37" width="50.75" customWidth="1"/>
    <col min="39" max="39" width="11.25" bestFit="1" customWidth="1"/>
    <col min="41" max="41" width="62.25" customWidth="1"/>
    <col min="42" max="42" width="20.875" hidden="1" customWidth="1"/>
    <col min="43" max="44" width="39" hidden="1" customWidth="1"/>
    <col min="45" max="45" width="45" bestFit="1" customWidth="1"/>
  </cols>
  <sheetData>
    <row r="1" spans="1:45" s="2" customFormat="1" ht="33.75" thickBot="1">
      <c r="A1" s="36" t="s">
        <v>531</v>
      </c>
      <c r="B1" s="38" t="s">
        <v>803</v>
      </c>
      <c r="C1" s="521" t="s">
        <v>1347</v>
      </c>
      <c r="D1" s="507" t="s">
        <v>1348</v>
      </c>
      <c r="E1" s="507" t="s">
        <v>1328</v>
      </c>
      <c r="F1" s="507" t="s">
        <v>1327</v>
      </c>
      <c r="G1" s="507" t="s">
        <v>1339</v>
      </c>
      <c r="H1" s="507" t="s">
        <v>1340</v>
      </c>
      <c r="I1" s="487" t="s">
        <v>1341</v>
      </c>
      <c r="J1" s="487"/>
      <c r="K1" s="488" t="s">
        <v>1329</v>
      </c>
      <c r="L1" s="155" t="s">
        <v>898</v>
      </c>
      <c r="M1" s="155" t="s">
        <v>985</v>
      </c>
      <c r="N1" s="521" t="s">
        <v>1353</v>
      </c>
      <c r="O1" s="38" t="s">
        <v>89</v>
      </c>
      <c r="P1" s="529" t="s">
        <v>487</v>
      </c>
      <c r="Q1" s="507" t="s">
        <v>1344</v>
      </c>
      <c r="R1" s="37" t="s">
        <v>471</v>
      </c>
      <c r="S1" s="375">
        <v>1</v>
      </c>
      <c r="T1" s="375">
        <v>1</v>
      </c>
      <c r="U1" s="375">
        <v>2</v>
      </c>
      <c r="V1" s="375">
        <v>2</v>
      </c>
      <c r="W1" s="375">
        <v>3</v>
      </c>
      <c r="X1" s="375">
        <v>3</v>
      </c>
      <c r="Y1" s="375">
        <v>4</v>
      </c>
      <c r="Z1" s="375">
        <v>4</v>
      </c>
      <c r="AA1" s="375">
        <v>5</v>
      </c>
      <c r="AB1" s="375">
        <v>5</v>
      </c>
      <c r="AC1" s="507" t="s">
        <v>1333</v>
      </c>
      <c r="AD1" s="40" t="s">
        <v>473</v>
      </c>
      <c r="AE1" s="37" t="s">
        <v>560</v>
      </c>
      <c r="AF1" s="37" t="s">
        <v>472</v>
      </c>
      <c r="AG1" s="38" t="s">
        <v>460</v>
      </c>
      <c r="AH1" s="521" t="s">
        <v>1358</v>
      </c>
      <c r="AI1" s="41" t="s">
        <v>509</v>
      </c>
      <c r="AJ1" s="375" t="s">
        <v>474</v>
      </c>
      <c r="AK1" s="40" t="s">
        <v>470</v>
      </c>
      <c r="AL1" s="37" t="s">
        <v>477</v>
      </c>
      <c r="AM1" s="507" t="s">
        <v>477</v>
      </c>
      <c r="AN1" s="37" t="s">
        <v>478</v>
      </c>
      <c r="AO1" s="507" t="s">
        <v>1334</v>
      </c>
      <c r="AP1" s="128" t="s">
        <v>727</v>
      </c>
      <c r="AQ1" s="128" t="s">
        <v>811</v>
      </c>
      <c r="AR1" s="362" t="s">
        <v>978</v>
      </c>
      <c r="AS1" s="218" t="s">
        <v>1165</v>
      </c>
    </row>
    <row r="2" spans="1:45">
      <c r="A2" s="66">
        <v>27</v>
      </c>
      <c r="B2" s="8">
        <v>1</v>
      </c>
      <c r="C2" s="589">
        <v>64</v>
      </c>
      <c r="D2" s="590">
        <v>44</v>
      </c>
      <c r="E2" s="284" t="str">
        <f t="shared" ref="E2:E17" si="0">CONCATENATE(C2,"_450x450.jpg")</f>
        <v>64_450x450.jpg</v>
      </c>
      <c r="F2" s="208" t="str">
        <f t="shared" ref="F2:F40" si="1">CONCATENATE(C2,"_300x300.jpg")</f>
        <v>64_300x300.jpg</v>
      </c>
      <c r="G2" s="208" t="str">
        <f t="shared" ref="G2:G40" si="2">CONCATENATE(C2,"_100x100.jpg")</f>
        <v>64_100x100.jpg</v>
      </c>
      <c r="H2" s="208" t="str">
        <f t="shared" ref="H2:H40" si="3">CONCATENATE(C2,"_220x220.jpg")</f>
        <v>64_220x220.jpg</v>
      </c>
      <c r="I2" s="284" t="str">
        <f>CONCATENATE(C2,"_상세.jpg")</f>
        <v>64_상세.jpg</v>
      </c>
      <c r="J2" s="305" t="s">
        <v>1386</v>
      </c>
      <c r="K2" s="208" t="str">
        <f>CONCATENATE("&lt;p&gt;&lt;/p&gt;&lt;p align=",J2,"center",J2,"&gt;","&lt;IMG src=",J2,"http://tongup1emd.cafe24.com/img/Image_detail/09_Maxim_38ea/",I2,J2," style=",J2,"width:860px;",J2,"&gt;&lt;/p&gt;&lt;p&gt;&lt;br&gt;&lt;/p&gt;")</f>
        <v>&lt;p&gt;&lt;/p&gt;&lt;p align="center"&gt;&lt;IMG src="http://tongup1emd.cafe24.com/img/Image_detail/09_Maxim_38ea/64_상세.jpg" style="width:860px;"&gt;&lt;/p&gt;&lt;p&gt;&lt;br&gt;&lt;/p&gt;</v>
      </c>
      <c r="L2" s="33" t="s">
        <v>793</v>
      </c>
      <c r="M2" s="532" t="s">
        <v>1046</v>
      </c>
      <c r="N2" s="485" t="s">
        <v>1292</v>
      </c>
      <c r="O2" s="449" t="s">
        <v>617</v>
      </c>
      <c r="P2" s="208">
        <v>1</v>
      </c>
      <c r="Q2" s="167" t="s">
        <v>1345</v>
      </c>
      <c r="R2" s="485">
        <v>24</v>
      </c>
      <c r="S2" s="286">
        <f t="shared" ref="S2:S35" si="4">R2+1</f>
        <v>25</v>
      </c>
      <c r="T2" s="286">
        <f>R2+$R2</f>
        <v>48</v>
      </c>
      <c r="U2" s="286">
        <f>T2+1</f>
        <v>49</v>
      </c>
      <c r="V2" s="286">
        <f>T2+$R2</f>
        <v>72</v>
      </c>
      <c r="W2" s="286">
        <f>V2+1</f>
        <v>73</v>
      </c>
      <c r="X2" s="286">
        <f>V2+$R2</f>
        <v>96</v>
      </c>
      <c r="Y2" s="286">
        <f>X2+1</f>
        <v>97</v>
      </c>
      <c r="Z2" s="286">
        <f>X2+$R2</f>
        <v>120</v>
      </c>
      <c r="AA2" s="286">
        <f>Z2+1</f>
        <v>121</v>
      </c>
      <c r="AB2" s="286">
        <f>Z2+$R2</f>
        <v>144</v>
      </c>
      <c r="AC2" s="208" t="str">
        <f>CONCATENATE("1","|",R2,"|","2500//",S2,"|",T2,"|","5000//",U2,"|",V2,"|","7500//",W2,"|",X2,"|","10000//",Y2,"|",Z2,"|","12500//",AA2,"|",AB2,"|","15000")</f>
        <v>1|24|2500//25|48|5000//49|72|7500//73|96|10000//97|120|12500//121|144|15000</v>
      </c>
      <c r="AD2" s="378">
        <v>3200</v>
      </c>
      <c r="AE2" s="51" t="s">
        <v>708</v>
      </c>
      <c r="AF2" s="378">
        <v>2500</v>
      </c>
      <c r="AG2" s="449"/>
      <c r="AH2" s="485">
        <v>1798</v>
      </c>
      <c r="AI2" s="166" t="s">
        <v>552</v>
      </c>
      <c r="AJ2" s="166">
        <v>50002267</v>
      </c>
      <c r="AK2" s="22" t="str">
        <f t="shared" ref="AK2:AK17" si="5">CONCATENATE(N2,"[",C2,"/",P2,"]")</f>
        <v>동서 제티스틱 쵸코렛맛 20T[64/1]</v>
      </c>
      <c r="AL2" s="23" t="s">
        <v>533</v>
      </c>
      <c r="AM2" s="449" t="s">
        <v>1357</v>
      </c>
      <c r="AN2" s="23" t="s">
        <v>1388</v>
      </c>
      <c r="AO2" s="208" t="str">
        <f>CONCATENATE(N2,",","음료",",",AL2,",",AN2)</f>
        <v>동서 제티스틱 쵸코렛맛 20T,음료,동서식품,제티</v>
      </c>
      <c r="AP2" s="449"/>
      <c r="AQ2" s="449"/>
      <c r="AR2" s="485" t="s">
        <v>1089</v>
      </c>
      <c r="AS2" s="591" t="s">
        <v>1284</v>
      </c>
    </row>
    <row r="3" spans="1:45">
      <c r="A3" s="85">
        <v>24</v>
      </c>
      <c r="B3" s="428">
        <v>2</v>
      </c>
      <c r="C3" s="229">
        <v>67</v>
      </c>
      <c r="D3" s="228">
        <v>44</v>
      </c>
      <c r="E3" s="143" t="str">
        <f t="shared" si="0"/>
        <v>67_450x450.jpg</v>
      </c>
      <c r="F3" s="136" t="str">
        <f t="shared" si="1"/>
        <v>67_300x300.jpg</v>
      </c>
      <c r="G3" s="136" t="str">
        <f t="shared" si="2"/>
        <v>67_100x100.jpg</v>
      </c>
      <c r="H3" s="136" t="str">
        <f t="shared" si="3"/>
        <v>67_220x220.jpg</v>
      </c>
      <c r="I3" s="143" t="str">
        <f t="shared" ref="I3:I17" si="6">CONCATENATE(C3,"_상세.jpg")</f>
        <v>67_상세.jpg</v>
      </c>
      <c r="J3" s="70" t="s">
        <v>1386</v>
      </c>
      <c r="K3" s="136" t="str">
        <f t="shared" ref="K3:K40" si="7">CONCATENATE("&lt;p&gt;&lt;/p&gt;&lt;p align=",J3,"center",J3,"&gt;","&lt;IMG src=",J3,"http://tongup1emd.cafe24.com/img/Image_detail/09_Maxim_38ea/",I3,J3," style=",J3,"width:860px;",J3,"&gt;&lt;/p&gt;&lt;p&gt;&lt;br&gt;&lt;/p&gt;")</f>
        <v>&lt;p&gt;&lt;/p&gt;&lt;p align="center"&gt;&lt;IMG src="http://tongup1emd.cafe24.com/img/Image_detail/09_Maxim_38ea/67_상세.jpg" style="width:860px;"&gt;&lt;/p&gt;&lt;p&gt;&lt;br&gt;&lt;/p&gt;</v>
      </c>
      <c r="L3" s="68" t="s">
        <v>793</v>
      </c>
      <c r="M3" s="377" t="s">
        <v>1046</v>
      </c>
      <c r="N3" s="201" t="s">
        <v>1300</v>
      </c>
      <c r="O3" s="200" t="s">
        <v>609</v>
      </c>
      <c r="P3" s="136">
        <v>1</v>
      </c>
      <c r="Q3" s="172" t="s">
        <v>1345</v>
      </c>
      <c r="R3" s="201">
        <v>10</v>
      </c>
      <c r="S3" s="278">
        <f t="shared" si="4"/>
        <v>11</v>
      </c>
      <c r="T3" s="278">
        <f t="shared" ref="T3:T35" si="8">R3+$R3</f>
        <v>20</v>
      </c>
      <c r="U3" s="278">
        <f t="shared" ref="U3:U35" si="9">T3+1</f>
        <v>21</v>
      </c>
      <c r="V3" s="278">
        <f t="shared" ref="V3:V35" si="10">T3+$R3</f>
        <v>30</v>
      </c>
      <c r="W3" s="278">
        <f t="shared" ref="W3:W35" si="11">V3+1</f>
        <v>31</v>
      </c>
      <c r="X3" s="278">
        <f t="shared" ref="X3:X35" si="12">V3+$R3</f>
        <v>40</v>
      </c>
      <c r="Y3" s="278">
        <f t="shared" ref="Y3:Y35" si="13">X3+1</f>
        <v>41</v>
      </c>
      <c r="Z3" s="278">
        <f t="shared" ref="Z3:Z35" si="14">X3+$R3</f>
        <v>50</v>
      </c>
      <c r="AA3" s="278">
        <f t="shared" ref="AA3:AA35" si="15">Z3+1</f>
        <v>51</v>
      </c>
      <c r="AB3" s="278">
        <f t="shared" ref="AB3:AB35" si="16">Z3+$R3</f>
        <v>60</v>
      </c>
      <c r="AC3" s="136" t="str">
        <f t="shared" ref="AC3:AC35" si="17">CONCATENATE("1","|",R3,"|","2500//",S3,"|",T3,"|","5000//",U3,"|",V3,"|","7500//",W3,"|",X3,"|","10000//",Y3,"|",Z3,"|","12500//",AA3,"|",AB3,"|","15000")</f>
        <v>1|10|2500//11|20|5000//21|30|7500//31|40|10000//41|50|12500//51|60|15000</v>
      </c>
      <c r="AD3" s="141">
        <v>3200</v>
      </c>
      <c r="AE3" s="90" t="s">
        <v>708</v>
      </c>
      <c r="AF3" s="141">
        <v>2500</v>
      </c>
      <c r="AG3" s="200"/>
      <c r="AH3" s="201">
        <v>1798</v>
      </c>
      <c r="AI3" s="171" t="s">
        <v>552</v>
      </c>
      <c r="AJ3" s="171">
        <v>50002267</v>
      </c>
      <c r="AK3" s="65" t="str">
        <f t="shared" si="5"/>
        <v>동서 제티스틱 딸기맛 20T[67/1]</v>
      </c>
      <c r="AL3" s="74" t="s">
        <v>533</v>
      </c>
      <c r="AM3" s="200" t="s">
        <v>1357</v>
      </c>
      <c r="AN3" s="74" t="s">
        <v>1388</v>
      </c>
      <c r="AO3" s="136" t="str">
        <f>CONCATENATE(N3,",","음료",",",AL3,",",AN3)</f>
        <v>동서 제티스틱 딸기맛 20T,음료,동서식품,제티</v>
      </c>
      <c r="AP3" s="200"/>
      <c r="AQ3" s="200"/>
      <c r="AR3" s="201" t="s">
        <v>1089</v>
      </c>
      <c r="AS3" s="416" t="s">
        <v>1285</v>
      </c>
    </row>
    <row r="4" spans="1:45">
      <c r="A4" s="85">
        <v>26</v>
      </c>
      <c r="B4" s="428">
        <v>3</v>
      </c>
      <c r="C4" s="229">
        <v>71</v>
      </c>
      <c r="D4" s="228">
        <v>44</v>
      </c>
      <c r="E4" s="143" t="str">
        <f t="shared" si="0"/>
        <v>71_450x450.jpg</v>
      </c>
      <c r="F4" s="136" t="str">
        <f t="shared" si="1"/>
        <v>71_300x300.jpg</v>
      </c>
      <c r="G4" s="136" t="str">
        <f t="shared" si="2"/>
        <v>71_100x100.jpg</v>
      </c>
      <c r="H4" s="136" t="str">
        <f t="shared" si="3"/>
        <v>71_220x220.jpg</v>
      </c>
      <c r="I4" s="143" t="str">
        <f t="shared" si="6"/>
        <v>71_상세.jpg</v>
      </c>
      <c r="J4" s="70" t="s">
        <v>1386</v>
      </c>
      <c r="K4" s="136" t="str">
        <f t="shared" si="7"/>
        <v>&lt;p&gt;&lt;/p&gt;&lt;p align="center"&gt;&lt;IMG src="http://tongup1emd.cafe24.com/img/Image_detail/09_Maxim_38ea/71_상세.jpg" style="width:860px;"&gt;&lt;/p&gt;&lt;p&gt;&lt;br&gt;&lt;/p&gt;</v>
      </c>
      <c r="L4" s="68" t="s">
        <v>793</v>
      </c>
      <c r="M4" s="377" t="s">
        <v>1046</v>
      </c>
      <c r="N4" s="201" t="s">
        <v>1299</v>
      </c>
      <c r="O4" s="200" t="s">
        <v>609</v>
      </c>
      <c r="P4" s="136">
        <v>1</v>
      </c>
      <c r="Q4" s="172" t="s">
        <v>1345</v>
      </c>
      <c r="R4" s="201">
        <v>10</v>
      </c>
      <c r="S4" s="278">
        <f t="shared" si="4"/>
        <v>11</v>
      </c>
      <c r="T4" s="278">
        <f t="shared" si="8"/>
        <v>20</v>
      </c>
      <c r="U4" s="278">
        <f t="shared" si="9"/>
        <v>21</v>
      </c>
      <c r="V4" s="278">
        <f t="shared" si="10"/>
        <v>30</v>
      </c>
      <c r="W4" s="278">
        <f t="shared" si="11"/>
        <v>31</v>
      </c>
      <c r="X4" s="278">
        <f t="shared" si="12"/>
        <v>40</v>
      </c>
      <c r="Y4" s="278">
        <f t="shared" si="13"/>
        <v>41</v>
      </c>
      <c r="Z4" s="278">
        <f t="shared" si="14"/>
        <v>50</v>
      </c>
      <c r="AA4" s="278">
        <f t="shared" si="15"/>
        <v>51</v>
      </c>
      <c r="AB4" s="278">
        <f t="shared" si="16"/>
        <v>60</v>
      </c>
      <c r="AC4" s="136" t="str">
        <f t="shared" si="17"/>
        <v>1|10|2500//11|20|5000//21|30|7500//31|40|10000//41|50|12500//51|60|15000</v>
      </c>
      <c r="AD4" s="141">
        <v>3200</v>
      </c>
      <c r="AE4" s="90" t="s">
        <v>708</v>
      </c>
      <c r="AF4" s="141">
        <v>2500</v>
      </c>
      <c r="AG4" s="200"/>
      <c r="AH4" s="201">
        <v>1798</v>
      </c>
      <c r="AI4" s="171" t="s">
        <v>552</v>
      </c>
      <c r="AJ4" s="171">
        <v>50002267</v>
      </c>
      <c r="AK4" s="65" t="str">
        <f t="shared" si="5"/>
        <v>동서 제티스틱 쿠키앤쵸코맛 20T[71/1]</v>
      </c>
      <c r="AL4" s="74" t="s">
        <v>533</v>
      </c>
      <c r="AM4" s="200" t="s">
        <v>1357</v>
      </c>
      <c r="AN4" s="74" t="s">
        <v>1388</v>
      </c>
      <c r="AO4" s="136" t="str">
        <f t="shared" ref="AO4:AO20" si="18">CONCATENATE(N4,",","음료",",",AL4,",",AN4)</f>
        <v>동서 제티스틱 쿠키앤쵸코맛 20T,음료,동서식품,제티</v>
      </c>
      <c r="AP4" s="200"/>
      <c r="AQ4" s="200"/>
      <c r="AR4" s="201" t="s">
        <v>1090</v>
      </c>
      <c r="AS4" s="416" t="s">
        <v>1286</v>
      </c>
    </row>
    <row r="5" spans="1:45">
      <c r="A5" s="85">
        <v>25</v>
      </c>
      <c r="B5" s="428">
        <v>4</v>
      </c>
      <c r="C5" s="229">
        <v>78</v>
      </c>
      <c r="D5" s="228">
        <v>44</v>
      </c>
      <c r="E5" s="143" t="str">
        <f t="shared" si="0"/>
        <v>78_450x450.jpg</v>
      </c>
      <c r="F5" s="136" t="str">
        <f t="shared" si="1"/>
        <v>78_300x300.jpg</v>
      </c>
      <c r="G5" s="136" t="str">
        <f t="shared" si="2"/>
        <v>78_100x100.jpg</v>
      </c>
      <c r="H5" s="136" t="str">
        <f t="shared" si="3"/>
        <v>78_220x220.jpg</v>
      </c>
      <c r="I5" s="143" t="str">
        <f t="shared" si="6"/>
        <v>78_상세.jpg</v>
      </c>
      <c r="J5" s="70" t="s">
        <v>1386</v>
      </c>
      <c r="K5" s="136" t="str">
        <f t="shared" si="7"/>
        <v>&lt;p&gt;&lt;/p&gt;&lt;p align="center"&gt;&lt;IMG src="http://tongup1emd.cafe24.com/img/Image_detail/09_Maxim_38ea/78_상세.jpg" style="width:860px;"&gt;&lt;/p&gt;&lt;p&gt;&lt;br&gt;&lt;/p&gt;</v>
      </c>
      <c r="L5" s="68" t="s">
        <v>793</v>
      </c>
      <c r="M5" s="68" t="s">
        <v>792</v>
      </c>
      <c r="N5" s="201" t="s">
        <v>1298</v>
      </c>
      <c r="O5" s="200" t="s">
        <v>609</v>
      </c>
      <c r="P5" s="136">
        <v>1</v>
      </c>
      <c r="Q5" s="172" t="s">
        <v>1345</v>
      </c>
      <c r="R5" s="201">
        <v>10</v>
      </c>
      <c r="S5" s="278">
        <f t="shared" si="4"/>
        <v>11</v>
      </c>
      <c r="T5" s="278">
        <f t="shared" si="8"/>
        <v>20</v>
      </c>
      <c r="U5" s="278">
        <f t="shared" si="9"/>
        <v>21</v>
      </c>
      <c r="V5" s="278">
        <f t="shared" si="10"/>
        <v>30</v>
      </c>
      <c r="W5" s="278">
        <f t="shared" si="11"/>
        <v>31</v>
      </c>
      <c r="X5" s="278">
        <f t="shared" si="12"/>
        <v>40</v>
      </c>
      <c r="Y5" s="278">
        <f t="shared" si="13"/>
        <v>41</v>
      </c>
      <c r="Z5" s="278">
        <f t="shared" si="14"/>
        <v>50</v>
      </c>
      <c r="AA5" s="278">
        <f t="shared" si="15"/>
        <v>51</v>
      </c>
      <c r="AB5" s="278">
        <f t="shared" si="16"/>
        <v>60</v>
      </c>
      <c r="AC5" s="136" t="str">
        <f t="shared" si="17"/>
        <v>1|10|2500//11|20|5000//21|30|7500//31|40|10000//41|50|12500//51|60|15000</v>
      </c>
      <c r="AD5" s="141">
        <v>3200</v>
      </c>
      <c r="AE5" s="90" t="s">
        <v>708</v>
      </c>
      <c r="AF5" s="141">
        <v>2500</v>
      </c>
      <c r="AG5" s="200"/>
      <c r="AH5" s="201">
        <v>1798</v>
      </c>
      <c r="AI5" s="171" t="s">
        <v>552</v>
      </c>
      <c r="AJ5" s="171">
        <v>50002267</v>
      </c>
      <c r="AK5" s="65" t="str">
        <f t="shared" si="5"/>
        <v>동서 제티스틱 바나나맛 20T[78/1]</v>
      </c>
      <c r="AL5" s="74" t="s">
        <v>533</v>
      </c>
      <c r="AM5" s="200" t="s">
        <v>1357</v>
      </c>
      <c r="AN5" s="74" t="s">
        <v>1388</v>
      </c>
      <c r="AO5" s="136" t="str">
        <f t="shared" si="18"/>
        <v>동서 제티스틱 바나나맛 20T,음료,동서식품,제티</v>
      </c>
      <c r="AP5" s="200"/>
      <c r="AQ5" s="200"/>
      <c r="AR5" s="201" t="s">
        <v>1090</v>
      </c>
      <c r="AS5" s="416" t="s">
        <v>1287</v>
      </c>
    </row>
    <row r="6" spans="1:45">
      <c r="A6" s="85">
        <v>29</v>
      </c>
      <c r="B6" s="428">
        <v>5</v>
      </c>
      <c r="C6" s="228">
        <v>94052</v>
      </c>
      <c r="D6" s="228">
        <v>44</v>
      </c>
      <c r="E6" s="143" t="str">
        <f t="shared" si="0"/>
        <v>94052_450x450.jpg</v>
      </c>
      <c r="F6" s="136" t="str">
        <f t="shared" si="1"/>
        <v>94052_300x300.jpg</v>
      </c>
      <c r="G6" s="136" t="str">
        <f t="shared" si="2"/>
        <v>94052_100x100.jpg</v>
      </c>
      <c r="H6" s="136" t="str">
        <f t="shared" si="3"/>
        <v>94052_220x220.jpg</v>
      </c>
      <c r="I6" s="143" t="str">
        <f t="shared" si="6"/>
        <v>94052_상세.jpg</v>
      </c>
      <c r="J6" s="70" t="s">
        <v>1386</v>
      </c>
      <c r="K6" s="136" t="str">
        <f t="shared" si="7"/>
        <v>&lt;p&gt;&lt;/p&gt;&lt;p align="center"&gt;&lt;IMG src="http://tongup1emd.cafe24.com/img/Image_detail/09_Maxim_38ea/94052_상세.jpg" style="width:860px;"&gt;&lt;/p&gt;&lt;p&gt;&lt;br&gt;&lt;/p&gt;</v>
      </c>
      <c r="L6" s="68" t="s">
        <v>801</v>
      </c>
      <c r="M6" s="377" t="s">
        <v>1046</v>
      </c>
      <c r="N6" s="201" t="s">
        <v>1296</v>
      </c>
      <c r="O6" s="200" t="s">
        <v>612</v>
      </c>
      <c r="P6" s="136">
        <v>1</v>
      </c>
      <c r="Q6" s="172" t="s">
        <v>1345</v>
      </c>
      <c r="R6" s="201">
        <v>8</v>
      </c>
      <c r="S6" s="278">
        <f t="shared" si="4"/>
        <v>9</v>
      </c>
      <c r="T6" s="278">
        <f t="shared" si="8"/>
        <v>16</v>
      </c>
      <c r="U6" s="278">
        <f t="shared" si="9"/>
        <v>17</v>
      </c>
      <c r="V6" s="278">
        <f t="shared" si="10"/>
        <v>24</v>
      </c>
      <c r="W6" s="278">
        <f t="shared" si="11"/>
        <v>25</v>
      </c>
      <c r="X6" s="278">
        <f t="shared" si="12"/>
        <v>32</v>
      </c>
      <c r="Y6" s="278">
        <f t="shared" si="13"/>
        <v>33</v>
      </c>
      <c r="Z6" s="278">
        <f t="shared" si="14"/>
        <v>40</v>
      </c>
      <c r="AA6" s="278">
        <f t="shared" si="15"/>
        <v>41</v>
      </c>
      <c r="AB6" s="278">
        <f t="shared" si="16"/>
        <v>48</v>
      </c>
      <c r="AC6" s="136" t="str">
        <f t="shared" si="17"/>
        <v>1|8|2500//9|16|5000//17|24|7500//25|32|10000//33|40|12500//41|48|15000</v>
      </c>
      <c r="AD6" s="141">
        <v>5400</v>
      </c>
      <c r="AE6" s="90" t="s">
        <v>708</v>
      </c>
      <c r="AF6" s="141">
        <v>2500</v>
      </c>
      <c r="AG6" s="200"/>
      <c r="AH6" s="201">
        <v>1798</v>
      </c>
      <c r="AI6" s="171" t="s">
        <v>552</v>
      </c>
      <c r="AJ6" s="171">
        <v>50002267</v>
      </c>
      <c r="AK6" s="65" t="str">
        <f t="shared" si="5"/>
        <v>동서 제티초콕 딸기맛(3.6g) 20개[94052/1]</v>
      </c>
      <c r="AL6" s="74" t="s">
        <v>533</v>
      </c>
      <c r="AM6" s="200" t="s">
        <v>1357</v>
      </c>
      <c r="AN6" s="74" t="s">
        <v>1388</v>
      </c>
      <c r="AO6" s="136" t="str">
        <f t="shared" si="18"/>
        <v>동서 제티초콕 딸기맛(3.6g) 20개,음료,동서식품,제티</v>
      </c>
      <c r="AP6" s="200"/>
      <c r="AQ6" s="200"/>
      <c r="AR6" s="201" t="s">
        <v>1090</v>
      </c>
      <c r="AS6" s="416" t="s">
        <v>1288</v>
      </c>
    </row>
    <row r="7" spans="1:45">
      <c r="A7" s="85">
        <v>28</v>
      </c>
      <c r="B7" s="428">
        <v>6</v>
      </c>
      <c r="C7" s="228">
        <v>94053</v>
      </c>
      <c r="D7" s="228">
        <v>44</v>
      </c>
      <c r="E7" s="143" t="str">
        <f t="shared" si="0"/>
        <v>94053_450x450.jpg</v>
      </c>
      <c r="F7" s="136" t="str">
        <f t="shared" si="1"/>
        <v>94053_300x300.jpg</v>
      </c>
      <c r="G7" s="136" t="str">
        <f t="shared" si="2"/>
        <v>94053_100x100.jpg</v>
      </c>
      <c r="H7" s="136" t="str">
        <f t="shared" si="3"/>
        <v>94053_220x220.jpg</v>
      </c>
      <c r="I7" s="143" t="str">
        <f t="shared" si="6"/>
        <v>94053_상세.jpg</v>
      </c>
      <c r="J7" s="70" t="s">
        <v>1386</v>
      </c>
      <c r="K7" s="136" t="str">
        <f t="shared" si="7"/>
        <v>&lt;p&gt;&lt;/p&gt;&lt;p align="center"&gt;&lt;IMG src="http://tongup1emd.cafe24.com/img/Image_detail/09_Maxim_38ea/94053_상세.jpg" style="width:860px;"&gt;&lt;/p&gt;&lt;p&gt;&lt;br&gt;&lt;/p&gt;</v>
      </c>
      <c r="L7" s="68" t="s">
        <v>801</v>
      </c>
      <c r="M7" s="377" t="s">
        <v>1046</v>
      </c>
      <c r="N7" s="201" t="s">
        <v>1297</v>
      </c>
      <c r="O7" s="200" t="s">
        <v>612</v>
      </c>
      <c r="P7" s="136">
        <v>1</v>
      </c>
      <c r="Q7" s="172" t="s">
        <v>1345</v>
      </c>
      <c r="R7" s="201">
        <v>8</v>
      </c>
      <c r="S7" s="278">
        <f t="shared" si="4"/>
        <v>9</v>
      </c>
      <c r="T7" s="278">
        <f t="shared" si="8"/>
        <v>16</v>
      </c>
      <c r="U7" s="278">
        <f t="shared" si="9"/>
        <v>17</v>
      </c>
      <c r="V7" s="278">
        <f t="shared" si="10"/>
        <v>24</v>
      </c>
      <c r="W7" s="278">
        <f t="shared" si="11"/>
        <v>25</v>
      </c>
      <c r="X7" s="278">
        <f t="shared" si="12"/>
        <v>32</v>
      </c>
      <c r="Y7" s="278">
        <f t="shared" si="13"/>
        <v>33</v>
      </c>
      <c r="Z7" s="278">
        <f t="shared" si="14"/>
        <v>40</v>
      </c>
      <c r="AA7" s="278">
        <f t="shared" si="15"/>
        <v>41</v>
      </c>
      <c r="AB7" s="278">
        <f t="shared" si="16"/>
        <v>48</v>
      </c>
      <c r="AC7" s="136" t="str">
        <f t="shared" si="17"/>
        <v>1|8|2500//9|16|5000//17|24|7500//25|32|10000//33|40|12500//41|48|15000</v>
      </c>
      <c r="AD7" s="141">
        <v>5400</v>
      </c>
      <c r="AE7" s="90" t="s">
        <v>708</v>
      </c>
      <c r="AF7" s="141">
        <v>2500</v>
      </c>
      <c r="AG7" s="200"/>
      <c r="AH7" s="201">
        <v>1798</v>
      </c>
      <c r="AI7" s="171" t="s">
        <v>552</v>
      </c>
      <c r="AJ7" s="171">
        <v>50002267</v>
      </c>
      <c r="AK7" s="65" t="str">
        <f t="shared" si="5"/>
        <v>동서 제티초콕 초코렛맛(3.6g) 20개[94053/1]</v>
      </c>
      <c r="AL7" s="74" t="s">
        <v>533</v>
      </c>
      <c r="AM7" s="200" t="s">
        <v>1357</v>
      </c>
      <c r="AN7" s="74" t="s">
        <v>1388</v>
      </c>
      <c r="AO7" s="136" t="str">
        <f t="shared" si="18"/>
        <v>동서 제티초콕 초코렛맛(3.6g) 20개,음료,동서식품,제티</v>
      </c>
      <c r="AP7" s="200"/>
      <c r="AQ7" s="200"/>
      <c r="AR7" s="201" t="s">
        <v>1090</v>
      </c>
      <c r="AS7" s="416" t="s">
        <v>1289</v>
      </c>
    </row>
    <row r="8" spans="1:45">
      <c r="A8" s="85">
        <v>34</v>
      </c>
      <c r="B8" s="428">
        <v>7</v>
      </c>
      <c r="C8" s="228">
        <v>94054</v>
      </c>
      <c r="D8" s="228">
        <v>44</v>
      </c>
      <c r="E8" s="143" t="str">
        <f t="shared" si="0"/>
        <v>94054_450x450.jpg</v>
      </c>
      <c r="F8" s="136" t="str">
        <f t="shared" si="1"/>
        <v>94054_300x300.jpg</v>
      </c>
      <c r="G8" s="136" t="str">
        <f t="shared" si="2"/>
        <v>94054_100x100.jpg</v>
      </c>
      <c r="H8" s="136" t="str">
        <f t="shared" si="3"/>
        <v>94054_220x220.jpg</v>
      </c>
      <c r="I8" s="143" t="str">
        <f t="shared" si="6"/>
        <v>94054_상세.jpg</v>
      </c>
      <c r="J8" s="70" t="s">
        <v>1386</v>
      </c>
      <c r="K8" s="136" t="str">
        <f t="shared" si="7"/>
        <v>&lt;p&gt;&lt;/p&gt;&lt;p align="center"&gt;&lt;IMG src="http://tongup1emd.cafe24.com/img/Image_detail/09_Maxim_38ea/94054_상세.jpg" style="width:860px;"&gt;&lt;/p&gt;&lt;p&gt;&lt;br&gt;&lt;/p&gt;</v>
      </c>
      <c r="L8" s="255" t="s">
        <v>973</v>
      </c>
      <c r="M8" s="68" t="s">
        <v>1167</v>
      </c>
      <c r="N8" s="201" t="s">
        <v>1293</v>
      </c>
      <c r="O8" s="200" t="s">
        <v>608</v>
      </c>
      <c r="P8" s="136">
        <v>1</v>
      </c>
      <c r="Q8" s="172" t="s">
        <v>1345</v>
      </c>
      <c r="R8" s="201">
        <v>12</v>
      </c>
      <c r="S8" s="278">
        <f t="shared" si="4"/>
        <v>13</v>
      </c>
      <c r="T8" s="278">
        <f t="shared" si="8"/>
        <v>24</v>
      </c>
      <c r="U8" s="278">
        <f t="shared" si="9"/>
        <v>25</v>
      </c>
      <c r="V8" s="278">
        <f t="shared" si="10"/>
        <v>36</v>
      </c>
      <c r="W8" s="278">
        <f t="shared" si="11"/>
        <v>37</v>
      </c>
      <c r="X8" s="278">
        <f t="shared" si="12"/>
        <v>48</v>
      </c>
      <c r="Y8" s="278">
        <f t="shared" si="13"/>
        <v>49</v>
      </c>
      <c r="Z8" s="278">
        <f t="shared" si="14"/>
        <v>60</v>
      </c>
      <c r="AA8" s="278">
        <f t="shared" si="15"/>
        <v>61</v>
      </c>
      <c r="AB8" s="278">
        <f t="shared" si="16"/>
        <v>72</v>
      </c>
      <c r="AC8" s="136" t="str">
        <f t="shared" si="17"/>
        <v>1|12|2500//13|24|5000//25|36|7500//37|48|10000//49|60|12500//61|72|15000</v>
      </c>
      <c r="AD8" s="141">
        <v>2400</v>
      </c>
      <c r="AE8" s="90" t="s">
        <v>708</v>
      </c>
      <c r="AF8" s="141">
        <v>2500</v>
      </c>
      <c r="AG8" s="200"/>
      <c r="AH8" s="201">
        <v>1798</v>
      </c>
      <c r="AI8" s="171" t="s">
        <v>552</v>
      </c>
      <c r="AJ8" s="171">
        <v>50002267</v>
      </c>
      <c r="AK8" s="65" t="str">
        <f t="shared" si="5"/>
        <v>동서 제티초콕 쿠키앤쵸코맛 (3.6g)10개입[94054/1]</v>
      </c>
      <c r="AL8" s="74" t="s">
        <v>533</v>
      </c>
      <c r="AM8" s="200" t="s">
        <v>1357</v>
      </c>
      <c r="AN8" s="74" t="s">
        <v>1388</v>
      </c>
      <c r="AO8" s="136" t="str">
        <f t="shared" si="18"/>
        <v>동서 제티초콕 쿠키앤쵸코맛 (3.6g)10개입,음료,동서식품,제티</v>
      </c>
      <c r="AP8" s="200"/>
      <c r="AQ8" s="200"/>
      <c r="AR8" s="201" t="s">
        <v>1090</v>
      </c>
      <c r="AS8" s="220"/>
    </row>
    <row r="9" spans="1:45">
      <c r="A9" s="85">
        <v>30</v>
      </c>
      <c r="B9" s="428">
        <v>8</v>
      </c>
      <c r="C9" s="228">
        <v>94056</v>
      </c>
      <c r="D9" s="228">
        <v>44</v>
      </c>
      <c r="E9" s="143" t="str">
        <f t="shared" si="0"/>
        <v>94056_450x450.jpg</v>
      </c>
      <c r="F9" s="136" t="str">
        <f t="shared" si="1"/>
        <v>94056_300x300.jpg</v>
      </c>
      <c r="G9" s="136" t="str">
        <f t="shared" si="2"/>
        <v>94056_100x100.jpg</v>
      </c>
      <c r="H9" s="136" t="str">
        <f t="shared" si="3"/>
        <v>94056_220x220.jpg</v>
      </c>
      <c r="I9" s="143" t="str">
        <f t="shared" si="6"/>
        <v>94056_상세.jpg</v>
      </c>
      <c r="J9" s="70" t="s">
        <v>1343</v>
      </c>
      <c r="K9" s="136" t="str">
        <f t="shared" si="7"/>
        <v>&lt;p&gt;&lt;/p&gt;&lt;p align="center"&gt;&lt;IMG src="http://tongup1emd.cafe24.com/img/Image_detail/09_Maxim_38ea/94056_상세.jpg" style="width:860px;"&gt;&lt;/p&gt;&lt;p&gt;&lt;br&gt;&lt;/p&gt;</v>
      </c>
      <c r="L9" s="68" t="s">
        <v>801</v>
      </c>
      <c r="M9" s="377" t="s">
        <v>1046</v>
      </c>
      <c r="N9" s="201" t="s">
        <v>1294</v>
      </c>
      <c r="O9" s="200" t="s">
        <v>612</v>
      </c>
      <c r="P9" s="136">
        <v>1</v>
      </c>
      <c r="Q9" s="172" t="s">
        <v>1345</v>
      </c>
      <c r="R9" s="201">
        <v>8</v>
      </c>
      <c r="S9" s="278">
        <f t="shared" si="4"/>
        <v>9</v>
      </c>
      <c r="T9" s="278">
        <f t="shared" si="8"/>
        <v>16</v>
      </c>
      <c r="U9" s="278">
        <f t="shared" si="9"/>
        <v>17</v>
      </c>
      <c r="V9" s="278">
        <f t="shared" si="10"/>
        <v>24</v>
      </c>
      <c r="W9" s="278">
        <f t="shared" si="11"/>
        <v>25</v>
      </c>
      <c r="X9" s="278">
        <f t="shared" si="12"/>
        <v>32</v>
      </c>
      <c r="Y9" s="278">
        <f t="shared" si="13"/>
        <v>33</v>
      </c>
      <c r="Z9" s="278">
        <f t="shared" si="14"/>
        <v>40</v>
      </c>
      <c r="AA9" s="278">
        <f t="shared" si="15"/>
        <v>41</v>
      </c>
      <c r="AB9" s="278">
        <f t="shared" si="16"/>
        <v>48</v>
      </c>
      <c r="AC9" s="136" t="str">
        <f t="shared" si="17"/>
        <v>1|8|2500//9|16|5000//17|24|7500//25|32|10000//33|40|12500//41|48|15000</v>
      </c>
      <c r="AD9" s="141">
        <v>5400</v>
      </c>
      <c r="AE9" s="90" t="s">
        <v>708</v>
      </c>
      <c r="AF9" s="141">
        <v>2500</v>
      </c>
      <c r="AG9" s="200"/>
      <c r="AH9" s="201">
        <v>1798</v>
      </c>
      <c r="AI9" s="171" t="s">
        <v>552</v>
      </c>
      <c r="AJ9" s="171">
        <v>50002267</v>
      </c>
      <c r="AK9" s="65" t="str">
        <f t="shared" si="5"/>
        <v>동서 제티초콕 바나나맛(3.6g) 20개[94056/1]</v>
      </c>
      <c r="AL9" s="74" t="s">
        <v>533</v>
      </c>
      <c r="AM9" s="200" t="s">
        <v>1357</v>
      </c>
      <c r="AN9" s="74" t="s">
        <v>1388</v>
      </c>
      <c r="AO9" s="136" t="str">
        <f t="shared" si="18"/>
        <v>동서 제티초콕 바나나맛(3.6g) 20개,음료,동서식품,제티</v>
      </c>
      <c r="AP9" s="200"/>
      <c r="AQ9" s="200"/>
      <c r="AR9" s="201" t="s">
        <v>1090</v>
      </c>
      <c r="AS9" s="416" t="s">
        <v>1290</v>
      </c>
    </row>
    <row r="10" spans="1:45">
      <c r="A10" s="85">
        <v>31</v>
      </c>
      <c r="B10" s="428">
        <v>9</v>
      </c>
      <c r="C10" s="228">
        <v>94057</v>
      </c>
      <c r="D10" s="228">
        <v>44</v>
      </c>
      <c r="E10" s="143" t="str">
        <f t="shared" si="0"/>
        <v>94057_450x450.jpg</v>
      </c>
      <c r="F10" s="136" t="str">
        <f t="shared" si="1"/>
        <v>94057_300x300.jpg</v>
      </c>
      <c r="G10" s="136" t="str">
        <f t="shared" si="2"/>
        <v>94057_100x100.jpg</v>
      </c>
      <c r="H10" s="136" t="str">
        <f t="shared" si="3"/>
        <v>94057_220x220.jpg</v>
      </c>
      <c r="I10" s="143" t="str">
        <f t="shared" si="6"/>
        <v>94057_상세.jpg</v>
      </c>
      <c r="J10" s="70" t="s">
        <v>1387</v>
      </c>
      <c r="K10" s="136" t="str">
        <f t="shared" si="7"/>
        <v>&lt;p&gt;&lt;/p&gt;&lt;p align="center"&gt;&lt;IMG src="http://tongup1emd.cafe24.com/img/Image_detail/09_Maxim_38ea/94057_상세.jpg" style="width:860px;"&gt;&lt;/p&gt;&lt;p&gt;&lt;br&gt;&lt;/p&gt;</v>
      </c>
      <c r="L10" s="68" t="s">
        <v>801</v>
      </c>
      <c r="M10" s="377" t="s">
        <v>1046</v>
      </c>
      <c r="N10" s="201" t="s">
        <v>1295</v>
      </c>
      <c r="O10" s="200" t="s">
        <v>612</v>
      </c>
      <c r="P10" s="136">
        <v>1</v>
      </c>
      <c r="Q10" s="172" t="s">
        <v>1345</v>
      </c>
      <c r="R10" s="201">
        <v>8</v>
      </c>
      <c r="S10" s="278">
        <f t="shared" si="4"/>
        <v>9</v>
      </c>
      <c r="T10" s="278">
        <f t="shared" si="8"/>
        <v>16</v>
      </c>
      <c r="U10" s="278">
        <f t="shared" si="9"/>
        <v>17</v>
      </c>
      <c r="V10" s="278">
        <f t="shared" si="10"/>
        <v>24</v>
      </c>
      <c r="W10" s="278">
        <f t="shared" si="11"/>
        <v>25</v>
      </c>
      <c r="X10" s="278">
        <f t="shared" si="12"/>
        <v>32</v>
      </c>
      <c r="Y10" s="278">
        <f t="shared" si="13"/>
        <v>33</v>
      </c>
      <c r="Z10" s="278">
        <f t="shared" si="14"/>
        <v>40</v>
      </c>
      <c r="AA10" s="278">
        <f t="shared" si="15"/>
        <v>41</v>
      </c>
      <c r="AB10" s="278">
        <f t="shared" si="16"/>
        <v>48</v>
      </c>
      <c r="AC10" s="136" t="str">
        <f t="shared" si="17"/>
        <v>1|8|2500//9|16|5000//17|24|7500//25|32|10000//33|40|12500//41|48|15000</v>
      </c>
      <c r="AD10" s="141">
        <v>5400</v>
      </c>
      <c r="AE10" s="90" t="s">
        <v>708</v>
      </c>
      <c r="AF10" s="141">
        <v>2500</v>
      </c>
      <c r="AG10" s="200"/>
      <c r="AH10" s="201">
        <v>1798</v>
      </c>
      <c r="AI10" s="171" t="s">
        <v>552</v>
      </c>
      <c r="AJ10" s="171">
        <v>50002267</v>
      </c>
      <c r="AK10" s="65" t="str">
        <f t="shared" si="5"/>
        <v>동서 제티초콕 쿠키앤쵸코맛(3.6g) 20개[94057/1]</v>
      </c>
      <c r="AL10" s="74" t="s">
        <v>533</v>
      </c>
      <c r="AM10" s="200" t="s">
        <v>1357</v>
      </c>
      <c r="AN10" s="74" t="s">
        <v>1388</v>
      </c>
      <c r="AO10" s="136" t="str">
        <f t="shared" si="18"/>
        <v>동서 제티초콕 쿠키앤쵸코맛(3.6g) 20개,음료,동서식품,제티</v>
      </c>
      <c r="AP10" s="200"/>
      <c r="AQ10" s="200"/>
      <c r="AR10" s="201" t="s">
        <v>1090</v>
      </c>
      <c r="AS10" s="416" t="s">
        <v>1291</v>
      </c>
    </row>
    <row r="11" spans="1:45">
      <c r="A11" s="85">
        <v>35</v>
      </c>
      <c r="B11" s="428">
        <v>10</v>
      </c>
      <c r="C11" s="228">
        <v>94061</v>
      </c>
      <c r="D11" s="228">
        <v>44</v>
      </c>
      <c r="E11" s="143" t="str">
        <f t="shared" si="0"/>
        <v>94061_450x450.jpg</v>
      </c>
      <c r="F11" s="136" t="str">
        <f t="shared" si="1"/>
        <v>94061_300x300.jpg</v>
      </c>
      <c r="G11" s="136" t="str">
        <f t="shared" si="2"/>
        <v>94061_100x100.jpg</v>
      </c>
      <c r="H11" s="136" t="str">
        <f t="shared" si="3"/>
        <v>94061_220x220.jpg</v>
      </c>
      <c r="I11" s="143" t="str">
        <f t="shared" si="6"/>
        <v>94061_상세.jpg</v>
      </c>
      <c r="J11" s="70" t="s">
        <v>1387</v>
      </c>
      <c r="K11" s="136" t="str">
        <f t="shared" si="7"/>
        <v>&lt;p&gt;&lt;/p&gt;&lt;p align="center"&gt;&lt;IMG src="http://tongup1emd.cafe24.com/img/Image_detail/09_Maxim_38ea/94061_상세.jpg" style="width:860px;"&gt;&lt;/p&gt;&lt;p&gt;&lt;br&gt;&lt;/p&gt;</v>
      </c>
      <c r="L11" s="255" t="s">
        <v>973</v>
      </c>
      <c r="M11" s="377" t="s">
        <v>1046</v>
      </c>
      <c r="N11" s="201" t="s">
        <v>1172</v>
      </c>
      <c r="O11" s="200" t="s">
        <v>608</v>
      </c>
      <c r="P11" s="136">
        <v>1</v>
      </c>
      <c r="Q11" s="172" t="s">
        <v>1345</v>
      </c>
      <c r="R11" s="201">
        <v>12</v>
      </c>
      <c r="S11" s="278">
        <f t="shared" si="4"/>
        <v>13</v>
      </c>
      <c r="T11" s="278">
        <f t="shared" si="8"/>
        <v>24</v>
      </c>
      <c r="U11" s="278">
        <f t="shared" si="9"/>
        <v>25</v>
      </c>
      <c r="V11" s="278">
        <f t="shared" si="10"/>
        <v>36</v>
      </c>
      <c r="W11" s="278">
        <f t="shared" si="11"/>
        <v>37</v>
      </c>
      <c r="X11" s="278">
        <f t="shared" si="12"/>
        <v>48</v>
      </c>
      <c r="Y11" s="278">
        <f t="shared" si="13"/>
        <v>49</v>
      </c>
      <c r="Z11" s="278">
        <f t="shared" si="14"/>
        <v>60</v>
      </c>
      <c r="AA11" s="278">
        <f t="shared" si="15"/>
        <v>61</v>
      </c>
      <c r="AB11" s="278">
        <f t="shared" si="16"/>
        <v>72</v>
      </c>
      <c r="AC11" s="136" t="str">
        <f t="shared" si="17"/>
        <v>1|12|2500//13|24|5000//25|36|7500//37|48|10000//49|60|12500//61|72|15000</v>
      </c>
      <c r="AD11" s="141">
        <v>2400</v>
      </c>
      <c r="AE11" s="90" t="s">
        <v>708</v>
      </c>
      <c r="AF11" s="141">
        <v>2500</v>
      </c>
      <c r="AG11" s="200"/>
      <c r="AH11" s="201">
        <v>1798</v>
      </c>
      <c r="AI11" s="171" t="s">
        <v>552</v>
      </c>
      <c r="AJ11" s="171">
        <v>50002267</v>
      </c>
      <c r="AK11" s="65" t="str">
        <f t="shared" si="5"/>
        <v>동서 제티초콕 바나나맛 (3.6g)10개입[94061/1]</v>
      </c>
      <c r="AL11" s="74" t="s">
        <v>533</v>
      </c>
      <c r="AM11" s="200" t="s">
        <v>1357</v>
      </c>
      <c r="AN11" s="74" t="s">
        <v>1388</v>
      </c>
      <c r="AO11" s="136" t="str">
        <f t="shared" si="18"/>
        <v>동서 제티초콕 바나나맛 (3.6g)10개입,음료,동서식품,제티</v>
      </c>
      <c r="AP11" s="200"/>
      <c r="AQ11" s="200"/>
      <c r="AR11" s="201" t="s">
        <v>1090</v>
      </c>
      <c r="AS11" s="204"/>
    </row>
    <row r="12" spans="1:45">
      <c r="A12" s="85">
        <v>33</v>
      </c>
      <c r="B12" s="428">
        <v>11</v>
      </c>
      <c r="C12" s="228">
        <v>94062</v>
      </c>
      <c r="D12" s="228">
        <v>44</v>
      </c>
      <c r="E12" s="143" t="str">
        <f t="shared" si="0"/>
        <v>94062_450x450.jpg</v>
      </c>
      <c r="F12" s="136" t="str">
        <f t="shared" si="1"/>
        <v>94062_300x300.jpg</v>
      </c>
      <c r="G12" s="136" t="str">
        <f t="shared" si="2"/>
        <v>94062_100x100.jpg</v>
      </c>
      <c r="H12" s="136" t="str">
        <f t="shared" si="3"/>
        <v>94062_220x220.jpg</v>
      </c>
      <c r="I12" s="143" t="str">
        <f t="shared" si="6"/>
        <v>94062_상세.jpg</v>
      </c>
      <c r="J12" s="70" t="s">
        <v>1387</v>
      </c>
      <c r="K12" s="136" t="str">
        <f t="shared" si="7"/>
        <v>&lt;p&gt;&lt;/p&gt;&lt;p align="center"&gt;&lt;IMG src="http://tongup1emd.cafe24.com/img/Image_detail/09_Maxim_38ea/94062_상세.jpg" style="width:860px;"&gt;&lt;/p&gt;&lt;p&gt;&lt;br&gt;&lt;/p&gt;</v>
      </c>
      <c r="L12" s="68" t="s">
        <v>808</v>
      </c>
      <c r="M12" s="68" t="s">
        <v>1167</v>
      </c>
      <c r="N12" s="201" t="s">
        <v>626</v>
      </c>
      <c r="O12" s="200" t="s">
        <v>608</v>
      </c>
      <c r="P12" s="136">
        <v>1</v>
      </c>
      <c r="Q12" s="172" t="s">
        <v>1345</v>
      </c>
      <c r="R12" s="201">
        <v>12</v>
      </c>
      <c r="S12" s="278">
        <f t="shared" si="4"/>
        <v>13</v>
      </c>
      <c r="T12" s="278">
        <f t="shared" si="8"/>
        <v>24</v>
      </c>
      <c r="U12" s="278">
        <f t="shared" si="9"/>
        <v>25</v>
      </c>
      <c r="V12" s="278">
        <f t="shared" si="10"/>
        <v>36</v>
      </c>
      <c r="W12" s="278">
        <f t="shared" si="11"/>
        <v>37</v>
      </c>
      <c r="X12" s="278">
        <f t="shared" si="12"/>
        <v>48</v>
      </c>
      <c r="Y12" s="278">
        <f t="shared" si="13"/>
        <v>49</v>
      </c>
      <c r="Z12" s="278">
        <f t="shared" si="14"/>
        <v>60</v>
      </c>
      <c r="AA12" s="278">
        <f t="shared" si="15"/>
        <v>61</v>
      </c>
      <c r="AB12" s="278">
        <f t="shared" si="16"/>
        <v>72</v>
      </c>
      <c r="AC12" s="136" t="str">
        <f t="shared" si="17"/>
        <v>1|12|2500//13|24|5000//25|36|7500//37|48|10000//49|60|12500//61|72|15000</v>
      </c>
      <c r="AD12" s="141">
        <v>2400</v>
      </c>
      <c r="AE12" s="90" t="s">
        <v>708</v>
      </c>
      <c r="AF12" s="141">
        <v>2500</v>
      </c>
      <c r="AG12" s="200"/>
      <c r="AH12" s="201">
        <v>1798</v>
      </c>
      <c r="AI12" s="171" t="s">
        <v>552</v>
      </c>
      <c r="AJ12" s="171">
        <v>50002267</v>
      </c>
      <c r="AK12" s="65" t="str">
        <f t="shared" si="5"/>
        <v>동서 제티초콕 딸기맛 (3.6g)10개입[94062/1]</v>
      </c>
      <c r="AL12" s="74" t="s">
        <v>533</v>
      </c>
      <c r="AM12" s="200" t="s">
        <v>1357</v>
      </c>
      <c r="AN12" s="74" t="s">
        <v>1388</v>
      </c>
      <c r="AO12" s="136" t="str">
        <f t="shared" si="18"/>
        <v>동서 제티초콕 딸기맛 (3.6g)10개입,음료,동서식품,제티</v>
      </c>
      <c r="AP12" s="200"/>
      <c r="AQ12" s="200"/>
      <c r="AR12" s="201" t="s">
        <v>1090</v>
      </c>
      <c r="AS12" s="204"/>
    </row>
    <row r="13" spans="1:45">
      <c r="A13" s="85">
        <v>32</v>
      </c>
      <c r="B13" s="428">
        <v>12</v>
      </c>
      <c r="C13" s="228">
        <v>94063</v>
      </c>
      <c r="D13" s="228">
        <v>44</v>
      </c>
      <c r="E13" s="143" t="str">
        <f t="shared" si="0"/>
        <v>94063_450x450.jpg</v>
      </c>
      <c r="F13" s="136" t="str">
        <f t="shared" si="1"/>
        <v>94063_300x300.jpg</v>
      </c>
      <c r="G13" s="136" t="str">
        <f t="shared" si="2"/>
        <v>94063_100x100.jpg</v>
      </c>
      <c r="H13" s="136" t="str">
        <f t="shared" si="3"/>
        <v>94063_220x220.jpg</v>
      </c>
      <c r="I13" s="143" t="str">
        <f t="shared" si="6"/>
        <v>94063_상세.jpg</v>
      </c>
      <c r="J13" s="70" t="s">
        <v>1387</v>
      </c>
      <c r="K13" s="136" t="str">
        <f t="shared" si="7"/>
        <v>&lt;p&gt;&lt;/p&gt;&lt;p align="center"&gt;&lt;IMG src="http://tongup1emd.cafe24.com/img/Image_detail/09_Maxim_38ea/94063_상세.jpg" style="width:860px;"&gt;&lt;/p&gt;&lt;p&gt;&lt;br&gt;&lt;/p&gt;</v>
      </c>
      <c r="L13" s="68" t="s">
        <v>808</v>
      </c>
      <c r="M13" s="68" t="s">
        <v>1167</v>
      </c>
      <c r="N13" s="201" t="s">
        <v>627</v>
      </c>
      <c r="O13" s="200" t="s">
        <v>608</v>
      </c>
      <c r="P13" s="136">
        <v>1</v>
      </c>
      <c r="Q13" s="172" t="s">
        <v>1345</v>
      </c>
      <c r="R13" s="201">
        <v>12</v>
      </c>
      <c r="S13" s="278">
        <f t="shared" si="4"/>
        <v>13</v>
      </c>
      <c r="T13" s="278">
        <f t="shared" si="8"/>
        <v>24</v>
      </c>
      <c r="U13" s="278">
        <f t="shared" si="9"/>
        <v>25</v>
      </c>
      <c r="V13" s="278">
        <f t="shared" si="10"/>
        <v>36</v>
      </c>
      <c r="W13" s="278">
        <f t="shared" si="11"/>
        <v>37</v>
      </c>
      <c r="X13" s="278">
        <f t="shared" si="12"/>
        <v>48</v>
      </c>
      <c r="Y13" s="278">
        <f t="shared" si="13"/>
        <v>49</v>
      </c>
      <c r="Z13" s="278">
        <f t="shared" si="14"/>
        <v>60</v>
      </c>
      <c r="AA13" s="278">
        <f t="shared" si="15"/>
        <v>61</v>
      </c>
      <c r="AB13" s="278">
        <f t="shared" si="16"/>
        <v>72</v>
      </c>
      <c r="AC13" s="136" t="str">
        <f t="shared" si="17"/>
        <v>1|12|2500//13|24|5000//25|36|7500//37|48|10000//49|60|12500//61|72|15000</v>
      </c>
      <c r="AD13" s="141">
        <v>2400</v>
      </c>
      <c r="AE13" s="90" t="s">
        <v>708</v>
      </c>
      <c r="AF13" s="141">
        <v>2500</v>
      </c>
      <c r="AG13" s="200"/>
      <c r="AH13" s="201">
        <v>1798</v>
      </c>
      <c r="AI13" s="171" t="s">
        <v>552</v>
      </c>
      <c r="AJ13" s="171">
        <v>50002267</v>
      </c>
      <c r="AK13" s="65" t="str">
        <f t="shared" si="5"/>
        <v>동서 제티초콕 초코렛맛 (3.6g)10개입[94063/1]</v>
      </c>
      <c r="AL13" s="74" t="s">
        <v>533</v>
      </c>
      <c r="AM13" s="200" t="s">
        <v>1357</v>
      </c>
      <c r="AN13" s="74" t="s">
        <v>1388</v>
      </c>
      <c r="AO13" s="136" t="str">
        <f t="shared" si="18"/>
        <v>동서 제티초콕 초코렛맛 (3.6g)10개입,음료,동서식품,제티</v>
      </c>
      <c r="AP13" s="200"/>
      <c r="AQ13" s="200"/>
      <c r="AR13" s="201" t="s">
        <v>1090</v>
      </c>
      <c r="AS13" s="204"/>
    </row>
    <row r="14" spans="1:45">
      <c r="A14" s="85">
        <v>37</v>
      </c>
      <c r="B14" s="428">
        <v>13</v>
      </c>
      <c r="C14" s="230">
        <v>94080</v>
      </c>
      <c r="D14" s="228">
        <v>44</v>
      </c>
      <c r="E14" s="143" t="str">
        <f t="shared" si="0"/>
        <v>94080_450x450.jpg</v>
      </c>
      <c r="F14" s="136" t="str">
        <f t="shared" si="1"/>
        <v>94080_300x300.jpg</v>
      </c>
      <c r="G14" s="136" t="str">
        <f t="shared" si="2"/>
        <v>94080_100x100.jpg</v>
      </c>
      <c r="H14" s="136" t="str">
        <f t="shared" si="3"/>
        <v>94080_220x220.jpg</v>
      </c>
      <c r="I14" s="143" t="str">
        <f t="shared" si="6"/>
        <v>94080_상세.jpg</v>
      </c>
      <c r="J14" s="70" t="s">
        <v>1387</v>
      </c>
      <c r="K14" s="136" t="str">
        <f t="shared" si="7"/>
        <v>&lt;p&gt;&lt;/p&gt;&lt;p align="center"&gt;&lt;IMG src="http://tongup1emd.cafe24.com/img/Image_detail/09_Maxim_38ea/94080_상세.jpg" style="width:860px;"&gt;&lt;/p&gt;&lt;p&gt;&lt;br&gt;&lt;/p&gt;</v>
      </c>
      <c r="L14" s="68" t="s">
        <v>1167</v>
      </c>
      <c r="M14" s="68" t="s">
        <v>1167</v>
      </c>
      <c r="N14" s="136" t="s">
        <v>810</v>
      </c>
      <c r="O14" s="136" t="s">
        <v>607</v>
      </c>
      <c r="P14" s="136">
        <v>1</v>
      </c>
      <c r="Q14" s="172" t="s">
        <v>1345</v>
      </c>
      <c r="R14" s="136">
        <v>12</v>
      </c>
      <c r="S14" s="278">
        <f t="shared" si="4"/>
        <v>13</v>
      </c>
      <c r="T14" s="278">
        <f t="shared" si="8"/>
        <v>24</v>
      </c>
      <c r="U14" s="278">
        <f t="shared" si="9"/>
        <v>25</v>
      </c>
      <c r="V14" s="278">
        <f t="shared" si="10"/>
        <v>36</v>
      </c>
      <c r="W14" s="278">
        <f t="shared" si="11"/>
        <v>37</v>
      </c>
      <c r="X14" s="278">
        <f t="shared" si="12"/>
        <v>48</v>
      </c>
      <c r="Y14" s="278">
        <f t="shared" si="13"/>
        <v>49</v>
      </c>
      <c r="Z14" s="278">
        <f t="shared" si="14"/>
        <v>60</v>
      </c>
      <c r="AA14" s="278">
        <f t="shared" si="15"/>
        <v>61</v>
      </c>
      <c r="AB14" s="278">
        <f t="shared" si="16"/>
        <v>72</v>
      </c>
      <c r="AC14" s="136" t="str">
        <f t="shared" si="17"/>
        <v>1|12|2500//13|24|5000//25|36|7500//37|48|10000//49|60|12500//61|72|15000</v>
      </c>
      <c r="AD14" s="137">
        <v>4300</v>
      </c>
      <c r="AE14" s="90" t="s">
        <v>708</v>
      </c>
      <c r="AF14" s="141">
        <v>2500</v>
      </c>
      <c r="AG14" s="200"/>
      <c r="AH14" s="201">
        <v>1798</v>
      </c>
      <c r="AI14" s="171" t="s">
        <v>552</v>
      </c>
      <c r="AJ14" s="171">
        <v>50002267</v>
      </c>
      <c r="AK14" s="65" t="str">
        <f t="shared" si="5"/>
        <v>미떼 핫초코 마일드 10T[94080/1]</v>
      </c>
      <c r="AL14" s="74" t="s">
        <v>533</v>
      </c>
      <c r="AM14" s="200" t="s">
        <v>1357</v>
      </c>
      <c r="AN14" s="74" t="s">
        <v>1389</v>
      </c>
      <c r="AO14" s="136" t="str">
        <f t="shared" si="18"/>
        <v>미떼 핫초코 마일드 10T,음료,동서식품,미떼</v>
      </c>
      <c r="AP14" s="122" t="s">
        <v>749</v>
      </c>
      <c r="AQ14" s="200"/>
      <c r="AR14" s="201"/>
      <c r="AS14" s="199"/>
    </row>
    <row r="15" spans="1:45">
      <c r="A15" s="85">
        <v>36</v>
      </c>
      <c r="B15" s="428">
        <v>14</v>
      </c>
      <c r="C15" s="230">
        <v>94082</v>
      </c>
      <c r="D15" s="228">
        <v>44</v>
      </c>
      <c r="E15" s="143" t="str">
        <f t="shared" si="0"/>
        <v>94082_450x450.jpg</v>
      </c>
      <c r="F15" s="136" t="str">
        <f t="shared" si="1"/>
        <v>94082_300x300.jpg</v>
      </c>
      <c r="G15" s="136" t="str">
        <f t="shared" si="2"/>
        <v>94082_100x100.jpg</v>
      </c>
      <c r="H15" s="136" t="str">
        <f t="shared" si="3"/>
        <v>94082_220x220.jpg</v>
      </c>
      <c r="I15" s="143" t="str">
        <f t="shared" si="6"/>
        <v>94082_상세.jpg</v>
      </c>
      <c r="J15" s="70" t="s">
        <v>1387</v>
      </c>
      <c r="K15" s="136" t="str">
        <f t="shared" si="7"/>
        <v>&lt;p&gt;&lt;/p&gt;&lt;p align="center"&gt;&lt;IMG src="http://tongup1emd.cafe24.com/img/Image_detail/09_Maxim_38ea/94082_상세.jpg" style="width:860px;"&gt;&lt;/p&gt;&lt;p&gt;&lt;br&gt;&lt;/p&gt;</v>
      </c>
      <c r="L15" s="68" t="s">
        <v>1167</v>
      </c>
      <c r="M15" s="68" t="s">
        <v>1167</v>
      </c>
      <c r="N15" s="136" t="s">
        <v>746</v>
      </c>
      <c r="O15" s="136" t="s">
        <v>607</v>
      </c>
      <c r="P15" s="136">
        <v>1</v>
      </c>
      <c r="Q15" s="172" t="s">
        <v>1345</v>
      </c>
      <c r="R15" s="136">
        <v>12</v>
      </c>
      <c r="S15" s="278">
        <f t="shared" si="4"/>
        <v>13</v>
      </c>
      <c r="T15" s="278">
        <f t="shared" si="8"/>
        <v>24</v>
      </c>
      <c r="U15" s="278">
        <f t="shared" si="9"/>
        <v>25</v>
      </c>
      <c r="V15" s="278">
        <f t="shared" si="10"/>
        <v>36</v>
      </c>
      <c r="W15" s="278">
        <f t="shared" si="11"/>
        <v>37</v>
      </c>
      <c r="X15" s="278">
        <f t="shared" si="12"/>
        <v>48</v>
      </c>
      <c r="Y15" s="278">
        <f t="shared" si="13"/>
        <v>49</v>
      </c>
      <c r="Z15" s="278">
        <f t="shared" si="14"/>
        <v>60</v>
      </c>
      <c r="AA15" s="278">
        <f t="shared" si="15"/>
        <v>61</v>
      </c>
      <c r="AB15" s="278">
        <f t="shared" si="16"/>
        <v>72</v>
      </c>
      <c r="AC15" s="136" t="str">
        <f t="shared" si="17"/>
        <v>1|12|2500//13|24|5000//25|36|7500//37|48|10000//49|60|12500//61|72|15000</v>
      </c>
      <c r="AD15" s="137">
        <v>4300</v>
      </c>
      <c r="AE15" s="90" t="s">
        <v>708</v>
      </c>
      <c r="AF15" s="141">
        <v>2500</v>
      </c>
      <c r="AG15" s="200"/>
      <c r="AH15" s="201">
        <v>1798</v>
      </c>
      <c r="AI15" s="171" t="s">
        <v>552</v>
      </c>
      <c r="AJ15" s="171">
        <v>50002267</v>
      </c>
      <c r="AK15" s="65" t="str">
        <f t="shared" si="5"/>
        <v>미떼 핫초코 오리지날 10T[94082/1]</v>
      </c>
      <c r="AL15" s="74" t="s">
        <v>533</v>
      </c>
      <c r="AM15" s="200" t="s">
        <v>1357</v>
      </c>
      <c r="AN15" s="74" t="s">
        <v>1389</v>
      </c>
      <c r="AO15" s="136" t="str">
        <f t="shared" si="18"/>
        <v>미떼 핫초코 오리지날 10T,음료,동서식품,미떼</v>
      </c>
      <c r="AP15" s="195" t="s">
        <v>749</v>
      </c>
      <c r="AQ15" s="200"/>
      <c r="AR15" s="201"/>
      <c r="AS15" s="199"/>
    </row>
    <row r="16" spans="1:45">
      <c r="A16" s="85">
        <v>38</v>
      </c>
      <c r="B16" s="428">
        <v>15</v>
      </c>
      <c r="C16" s="230">
        <v>94083</v>
      </c>
      <c r="D16" s="228">
        <v>44</v>
      </c>
      <c r="E16" s="143" t="str">
        <f t="shared" si="0"/>
        <v>94083_450x450.jpg</v>
      </c>
      <c r="F16" s="136" t="str">
        <f t="shared" si="1"/>
        <v>94083_300x300.jpg</v>
      </c>
      <c r="G16" s="136" t="str">
        <f t="shared" si="2"/>
        <v>94083_100x100.jpg</v>
      </c>
      <c r="H16" s="136" t="str">
        <f t="shared" si="3"/>
        <v>94083_220x220.jpg</v>
      </c>
      <c r="I16" s="143" t="str">
        <f t="shared" si="6"/>
        <v>94083_상세.jpg</v>
      </c>
      <c r="J16" s="70" t="s">
        <v>1387</v>
      </c>
      <c r="K16" s="136" t="str">
        <f t="shared" si="7"/>
        <v>&lt;p&gt;&lt;/p&gt;&lt;p align="center"&gt;&lt;IMG src="http://tongup1emd.cafe24.com/img/Image_detail/09_Maxim_38ea/94083_상세.jpg" style="width:860px;"&gt;&lt;/p&gt;&lt;p&gt;&lt;br&gt;&lt;/p&gt;</v>
      </c>
      <c r="L16" s="68" t="s">
        <v>1167</v>
      </c>
      <c r="M16" s="68" t="s">
        <v>1167</v>
      </c>
      <c r="N16" s="136" t="s">
        <v>747</v>
      </c>
      <c r="O16" s="136" t="s">
        <v>607</v>
      </c>
      <c r="P16" s="136">
        <v>1</v>
      </c>
      <c r="Q16" s="172" t="s">
        <v>1345</v>
      </c>
      <c r="R16" s="136">
        <v>12</v>
      </c>
      <c r="S16" s="278">
        <f t="shared" si="4"/>
        <v>13</v>
      </c>
      <c r="T16" s="278">
        <f t="shared" si="8"/>
        <v>24</v>
      </c>
      <c r="U16" s="278">
        <f t="shared" si="9"/>
        <v>25</v>
      </c>
      <c r="V16" s="278">
        <f t="shared" si="10"/>
        <v>36</v>
      </c>
      <c r="W16" s="278">
        <f t="shared" si="11"/>
        <v>37</v>
      </c>
      <c r="X16" s="278">
        <f t="shared" si="12"/>
        <v>48</v>
      </c>
      <c r="Y16" s="278">
        <f t="shared" si="13"/>
        <v>49</v>
      </c>
      <c r="Z16" s="278">
        <f t="shared" si="14"/>
        <v>60</v>
      </c>
      <c r="AA16" s="278">
        <f t="shared" si="15"/>
        <v>61</v>
      </c>
      <c r="AB16" s="278">
        <f t="shared" si="16"/>
        <v>72</v>
      </c>
      <c r="AC16" s="136" t="str">
        <f t="shared" si="17"/>
        <v>1|12|2500//13|24|5000//25|36|7500//37|48|10000//49|60|12500//61|72|15000</v>
      </c>
      <c r="AD16" s="137">
        <v>4300</v>
      </c>
      <c r="AE16" s="90" t="s">
        <v>708</v>
      </c>
      <c r="AF16" s="141">
        <v>2500</v>
      </c>
      <c r="AG16" s="200"/>
      <c r="AH16" s="201">
        <v>1798</v>
      </c>
      <c r="AI16" s="171" t="s">
        <v>552</v>
      </c>
      <c r="AJ16" s="171">
        <v>50002267</v>
      </c>
      <c r="AK16" s="65" t="str">
        <f t="shared" si="5"/>
        <v>미떼 핫초코 모카 10T[94083/1]</v>
      </c>
      <c r="AL16" s="74" t="s">
        <v>533</v>
      </c>
      <c r="AM16" s="200" t="s">
        <v>1357</v>
      </c>
      <c r="AN16" s="74" t="s">
        <v>1389</v>
      </c>
      <c r="AO16" s="136" t="str">
        <f t="shared" si="18"/>
        <v>미떼 핫초코 모카 10T,음료,동서식품,미떼</v>
      </c>
      <c r="AP16" s="122" t="s">
        <v>749</v>
      </c>
      <c r="AQ16" s="200"/>
      <c r="AR16" s="201"/>
      <c r="AS16" s="199"/>
    </row>
    <row r="17" spans="1:45">
      <c r="A17" s="85">
        <v>39</v>
      </c>
      <c r="B17" s="428">
        <v>16</v>
      </c>
      <c r="C17" s="230">
        <v>94085</v>
      </c>
      <c r="D17" s="228">
        <v>44</v>
      </c>
      <c r="E17" s="143" t="str">
        <f t="shared" si="0"/>
        <v>94085_450x450.jpg</v>
      </c>
      <c r="F17" s="136" t="str">
        <f t="shared" si="1"/>
        <v>94085_300x300.jpg</v>
      </c>
      <c r="G17" s="136" t="str">
        <f t="shared" si="2"/>
        <v>94085_100x100.jpg</v>
      </c>
      <c r="H17" s="136" t="str">
        <f t="shared" si="3"/>
        <v>94085_220x220.jpg</v>
      </c>
      <c r="I17" s="143" t="str">
        <f t="shared" si="6"/>
        <v>94085_상세.jpg</v>
      </c>
      <c r="J17" s="70" t="s">
        <v>1387</v>
      </c>
      <c r="K17" s="136" t="str">
        <f t="shared" si="7"/>
        <v>&lt;p&gt;&lt;/p&gt;&lt;p align="center"&gt;&lt;IMG src="http://tongup1emd.cafe24.com/img/Image_detail/09_Maxim_38ea/94085_상세.jpg" style="width:860px;"&gt;&lt;/p&gt;&lt;p&gt;&lt;br&gt;&lt;/p&gt;</v>
      </c>
      <c r="L17" s="68" t="s">
        <v>1167</v>
      </c>
      <c r="M17" s="68" t="s">
        <v>1167</v>
      </c>
      <c r="N17" s="136" t="s">
        <v>748</v>
      </c>
      <c r="O17" s="136" t="s">
        <v>607</v>
      </c>
      <c r="P17" s="136">
        <v>1</v>
      </c>
      <c r="Q17" s="172" t="s">
        <v>1345</v>
      </c>
      <c r="R17" s="136">
        <v>12</v>
      </c>
      <c r="S17" s="278">
        <f t="shared" si="4"/>
        <v>13</v>
      </c>
      <c r="T17" s="278">
        <f t="shared" si="8"/>
        <v>24</v>
      </c>
      <c r="U17" s="278">
        <f t="shared" si="9"/>
        <v>25</v>
      </c>
      <c r="V17" s="278">
        <f t="shared" si="10"/>
        <v>36</v>
      </c>
      <c r="W17" s="278">
        <f t="shared" si="11"/>
        <v>37</v>
      </c>
      <c r="X17" s="278">
        <f t="shared" si="12"/>
        <v>48</v>
      </c>
      <c r="Y17" s="278">
        <f t="shared" si="13"/>
        <v>49</v>
      </c>
      <c r="Z17" s="278">
        <f t="shared" si="14"/>
        <v>60</v>
      </c>
      <c r="AA17" s="278">
        <f t="shared" si="15"/>
        <v>61</v>
      </c>
      <c r="AB17" s="278">
        <f t="shared" si="16"/>
        <v>72</v>
      </c>
      <c r="AC17" s="136" t="str">
        <f t="shared" si="17"/>
        <v>1|12|2500//13|24|5000//25|36|7500//37|48|10000//49|60|12500//61|72|15000</v>
      </c>
      <c r="AD17" s="137">
        <v>4300</v>
      </c>
      <c r="AE17" s="90" t="s">
        <v>708</v>
      </c>
      <c r="AF17" s="141">
        <v>2500</v>
      </c>
      <c r="AG17" s="200"/>
      <c r="AH17" s="201">
        <v>1798</v>
      </c>
      <c r="AI17" s="171" t="s">
        <v>552</v>
      </c>
      <c r="AJ17" s="171">
        <v>50002267</v>
      </c>
      <c r="AK17" s="65" t="str">
        <f t="shared" si="5"/>
        <v>미떼 핫초코 티라미수 10T[94085/1]</v>
      </c>
      <c r="AL17" s="74" t="s">
        <v>533</v>
      </c>
      <c r="AM17" s="200" t="s">
        <v>1357</v>
      </c>
      <c r="AN17" s="74" t="s">
        <v>1389</v>
      </c>
      <c r="AO17" s="136" t="str">
        <f t="shared" si="18"/>
        <v>미떼 핫초코 티라미수 10T,음료,동서식품,미떼</v>
      </c>
      <c r="AP17" s="122" t="s">
        <v>749</v>
      </c>
      <c r="AQ17" s="200"/>
      <c r="AR17" s="201"/>
      <c r="AS17" s="199"/>
    </row>
    <row r="18" spans="1:45">
      <c r="A18" s="85">
        <v>21</v>
      </c>
      <c r="B18" s="428">
        <v>17</v>
      </c>
      <c r="C18" s="229">
        <v>242</v>
      </c>
      <c r="D18" s="228">
        <v>44</v>
      </c>
      <c r="E18" s="143" t="str">
        <f t="shared" ref="E18:E40" si="19">CONCATENATE(C18,"_450x450.jpg")</f>
        <v>242_450x450.jpg</v>
      </c>
      <c r="F18" s="136" t="str">
        <f t="shared" si="1"/>
        <v>242_300x300.jpg</v>
      </c>
      <c r="G18" s="136" t="str">
        <f t="shared" si="2"/>
        <v>242_100x100.jpg</v>
      </c>
      <c r="H18" s="136" t="str">
        <f t="shared" si="3"/>
        <v>242_220x220.jpg</v>
      </c>
      <c r="I18" s="143" t="str">
        <f t="shared" ref="I18:I40" si="20">CONCATENATE(C18,"_상세.jpg")</f>
        <v>242_상세.jpg</v>
      </c>
      <c r="J18" s="70" t="s">
        <v>1387</v>
      </c>
      <c r="K18" s="136" t="str">
        <f t="shared" si="7"/>
        <v>&lt;p&gt;&lt;/p&gt;&lt;p align="center"&gt;&lt;IMG src="http://tongup1emd.cafe24.com/img/Image_detail/09_Maxim_38ea/242_상세.jpg" style="width:860px;"&gt;&lt;/p&gt;&lt;p&gt;&lt;br&gt;&lt;/p&gt;</v>
      </c>
      <c r="L18" s="68" t="s">
        <v>801</v>
      </c>
      <c r="M18" s="377" t="s">
        <v>1046</v>
      </c>
      <c r="N18" s="201" t="s">
        <v>1174</v>
      </c>
      <c r="O18" s="200" t="s">
        <v>608</v>
      </c>
      <c r="P18" s="136">
        <v>1</v>
      </c>
      <c r="Q18" s="172" t="s">
        <v>1345</v>
      </c>
      <c r="R18" s="201">
        <v>12</v>
      </c>
      <c r="S18" s="278">
        <f t="shared" si="4"/>
        <v>13</v>
      </c>
      <c r="T18" s="278">
        <f t="shared" si="8"/>
        <v>24</v>
      </c>
      <c r="U18" s="278">
        <f t="shared" si="9"/>
        <v>25</v>
      </c>
      <c r="V18" s="278">
        <f t="shared" si="10"/>
        <v>36</v>
      </c>
      <c r="W18" s="278">
        <f t="shared" si="11"/>
        <v>37</v>
      </c>
      <c r="X18" s="278">
        <f t="shared" si="12"/>
        <v>48</v>
      </c>
      <c r="Y18" s="278">
        <f t="shared" si="13"/>
        <v>49</v>
      </c>
      <c r="Z18" s="278">
        <f t="shared" si="14"/>
        <v>60</v>
      </c>
      <c r="AA18" s="278">
        <f t="shared" si="15"/>
        <v>61</v>
      </c>
      <c r="AB18" s="278">
        <f t="shared" si="16"/>
        <v>72</v>
      </c>
      <c r="AC18" s="136" t="str">
        <f t="shared" si="17"/>
        <v>1|12|2500//13|24|5000//25|36|7500//37|48|10000//49|60|12500//61|72|15000</v>
      </c>
      <c r="AD18" s="141">
        <v>4600</v>
      </c>
      <c r="AE18" s="90" t="s">
        <v>708</v>
      </c>
      <c r="AF18" s="141">
        <v>2500</v>
      </c>
      <c r="AG18" s="200"/>
      <c r="AH18" s="201">
        <v>1798</v>
      </c>
      <c r="AI18" s="171" t="s">
        <v>553</v>
      </c>
      <c r="AJ18" s="171">
        <v>50002607</v>
      </c>
      <c r="AK18" s="65" t="str">
        <f t="shared" ref="AK18:AK40" si="21">CONCATENATE(N18,"[",C18,"/",P18,"]")</f>
        <v>동서 프리마 1kg[242/1]</v>
      </c>
      <c r="AL18" s="74" t="s">
        <v>533</v>
      </c>
      <c r="AM18" s="200" t="s">
        <v>1357</v>
      </c>
      <c r="AN18" s="74" t="s">
        <v>1390</v>
      </c>
      <c r="AO18" s="136" t="str">
        <f>CONCATENATE(N18,",","커피",",",AL18,",",AN18)</f>
        <v>동서 프리마 1kg,커피,동서식품,프리마</v>
      </c>
      <c r="AP18" s="200"/>
      <c r="AQ18" s="200"/>
      <c r="AR18" s="201"/>
      <c r="AS18" s="199"/>
    </row>
    <row r="19" spans="1:45">
      <c r="A19" s="85">
        <v>20</v>
      </c>
      <c r="B19" s="428">
        <v>18</v>
      </c>
      <c r="C19" s="229">
        <v>241</v>
      </c>
      <c r="D19" s="228">
        <v>44</v>
      </c>
      <c r="E19" s="143" t="str">
        <f t="shared" si="19"/>
        <v>241_450x450.jpg</v>
      </c>
      <c r="F19" s="136" t="str">
        <f t="shared" si="1"/>
        <v>241_300x300.jpg</v>
      </c>
      <c r="G19" s="136" t="str">
        <f t="shared" si="2"/>
        <v>241_100x100.jpg</v>
      </c>
      <c r="H19" s="136" t="str">
        <f t="shared" si="3"/>
        <v>241_220x220.jpg</v>
      </c>
      <c r="I19" s="143" t="str">
        <f t="shared" si="20"/>
        <v>241_상세.jpg</v>
      </c>
      <c r="J19" s="70" t="s">
        <v>1387</v>
      </c>
      <c r="K19" s="136" t="str">
        <f t="shared" si="7"/>
        <v>&lt;p&gt;&lt;/p&gt;&lt;p align="center"&gt;&lt;IMG src="http://tongup1emd.cafe24.com/img/Image_detail/09_Maxim_38ea/241_상세.jpg" style="width:860px;"&gt;&lt;/p&gt;&lt;p&gt;&lt;br&gt;&lt;/p&gt;</v>
      </c>
      <c r="L19" s="255" t="s">
        <v>973</v>
      </c>
      <c r="M19" s="377" t="s">
        <v>1046</v>
      </c>
      <c r="N19" s="201" t="s">
        <v>1173</v>
      </c>
      <c r="O19" s="200" t="s">
        <v>617</v>
      </c>
      <c r="P19" s="136">
        <v>1</v>
      </c>
      <c r="Q19" s="172" t="s">
        <v>1345</v>
      </c>
      <c r="R19" s="201">
        <v>24</v>
      </c>
      <c r="S19" s="278">
        <f t="shared" si="4"/>
        <v>25</v>
      </c>
      <c r="T19" s="278">
        <f t="shared" si="8"/>
        <v>48</v>
      </c>
      <c r="U19" s="278">
        <f t="shared" si="9"/>
        <v>49</v>
      </c>
      <c r="V19" s="278">
        <f t="shared" si="10"/>
        <v>72</v>
      </c>
      <c r="W19" s="278">
        <f t="shared" si="11"/>
        <v>73</v>
      </c>
      <c r="X19" s="278">
        <f t="shared" si="12"/>
        <v>96</v>
      </c>
      <c r="Y19" s="278">
        <f t="shared" si="13"/>
        <v>97</v>
      </c>
      <c r="Z19" s="278">
        <f t="shared" si="14"/>
        <v>120</v>
      </c>
      <c r="AA19" s="278">
        <f t="shared" si="15"/>
        <v>121</v>
      </c>
      <c r="AB19" s="278">
        <f t="shared" si="16"/>
        <v>144</v>
      </c>
      <c r="AC19" s="136" t="str">
        <f t="shared" si="17"/>
        <v>1|24|2500//25|48|5000//49|72|7500//73|96|10000//97|120|12500//121|144|15000</v>
      </c>
      <c r="AD19" s="141">
        <v>2600</v>
      </c>
      <c r="AE19" s="90" t="s">
        <v>708</v>
      </c>
      <c r="AF19" s="141">
        <v>2500</v>
      </c>
      <c r="AG19" s="200"/>
      <c r="AH19" s="201">
        <v>1798</v>
      </c>
      <c r="AI19" s="171" t="s">
        <v>553</v>
      </c>
      <c r="AJ19" s="171">
        <v>50002607</v>
      </c>
      <c r="AK19" s="65" t="str">
        <f t="shared" si="21"/>
        <v>동서 프리마 500g[241/1]</v>
      </c>
      <c r="AL19" s="74" t="s">
        <v>533</v>
      </c>
      <c r="AM19" s="200" t="s">
        <v>1357</v>
      </c>
      <c r="AN19" s="74" t="s">
        <v>1390</v>
      </c>
      <c r="AO19" s="136" t="str">
        <f t="shared" ref="AO19:AO22" si="22">CONCATENATE(N19,",","커피",",",AL19,",",AN19)</f>
        <v>동서 프리마 500g,커피,동서식품,프리마</v>
      </c>
      <c r="AP19" s="200"/>
      <c r="AQ19" s="200"/>
      <c r="AR19" s="201"/>
      <c r="AS19" s="199"/>
    </row>
    <row r="20" spans="1:45">
      <c r="A20" s="85">
        <v>22</v>
      </c>
      <c r="B20" s="428">
        <v>19</v>
      </c>
      <c r="C20" s="229">
        <v>243</v>
      </c>
      <c r="D20" s="228">
        <v>44</v>
      </c>
      <c r="E20" s="143" t="str">
        <f t="shared" si="19"/>
        <v>243_450x450.jpg</v>
      </c>
      <c r="F20" s="136" t="str">
        <f t="shared" si="1"/>
        <v>243_300x300.jpg</v>
      </c>
      <c r="G20" s="136" t="str">
        <f t="shared" si="2"/>
        <v>243_100x100.jpg</v>
      </c>
      <c r="H20" s="136" t="str">
        <f t="shared" si="3"/>
        <v>243_220x220.jpg</v>
      </c>
      <c r="I20" s="143" t="str">
        <f t="shared" si="20"/>
        <v>243_상세.jpg</v>
      </c>
      <c r="J20" s="70" t="s">
        <v>1387</v>
      </c>
      <c r="K20" s="136" t="str">
        <f t="shared" si="7"/>
        <v>&lt;p&gt;&lt;/p&gt;&lt;p align="center"&gt;&lt;IMG src="http://tongup1emd.cafe24.com/img/Image_detail/09_Maxim_38ea/243_상세.jpg" style="width:860px;"&gt;&lt;/p&gt;&lt;p&gt;&lt;br&gt;&lt;/p&gt;</v>
      </c>
      <c r="L20" s="255" t="s">
        <v>973</v>
      </c>
      <c r="M20" s="377" t="s">
        <v>1046</v>
      </c>
      <c r="N20" s="593" t="s">
        <v>1302</v>
      </c>
      <c r="O20" s="200" t="s">
        <v>617</v>
      </c>
      <c r="P20" s="136">
        <v>1</v>
      </c>
      <c r="Q20" s="172" t="s">
        <v>1345</v>
      </c>
      <c r="R20" s="201">
        <v>24</v>
      </c>
      <c r="S20" s="278">
        <f t="shared" si="4"/>
        <v>25</v>
      </c>
      <c r="T20" s="278">
        <f t="shared" si="8"/>
        <v>48</v>
      </c>
      <c r="U20" s="278">
        <f t="shared" si="9"/>
        <v>49</v>
      </c>
      <c r="V20" s="278">
        <f t="shared" si="10"/>
        <v>72</v>
      </c>
      <c r="W20" s="278">
        <f t="shared" si="11"/>
        <v>73</v>
      </c>
      <c r="X20" s="278">
        <f t="shared" si="12"/>
        <v>96</v>
      </c>
      <c r="Y20" s="278">
        <f t="shared" si="13"/>
        <v>97</v>
      </c>
      <c r="Z20" s="278">
        <f t="shared" si="14"/>
        <v>120</v>
      </c>
      <c r="AA20" s="278">
        <f t="shared" si="15"/>
        <v>121</v>
      </c>
      <c r="AB20" s="278">
        <f t="shared" si="16"/>
        <v>144</v>
      </c>
      <c r="AC20" s="136" t="str">
        <f t="shared" si="17"/>
        <v>1|24|2500//25|48|5000//49|72|7500//73|96|10000//97|120|12500//121|144|15000</v>
      </c>
      <c r="AD20" s="141">
        <v>3500</v>
      </c>
      <c r="AE20" s="90" t="s">
        <v>708</v>
      </c>
      <c r="AF20" s="141">
        <v>2500</v>
      </c>
      <c r="AG20" s="200"/>
      <c r="AH20" s="201">
        <v>1798</v>
      </c>
      <c r="AI20" s="171" t="s">
        <v>553</v>
      </c>
      <c r="AJ20" s="171">
        <v>50002607</v>
      </c>
      <c r="AK20" s="65" t="str">
        <f t="shared" si="21"/>
        <v>동서 프리마 웰빙 1/2라이트 500g[243/1]</v>
      </c>
      <c r="AL20" s="74" t="s">
        <v>533</v>
      </c>
      <c r="AM20" s="200" t="s">
        <v>1357</v>
      </c>
      <c r="AN20" s="74" t="s">
        <v>1390</v>
      </c>
      <c r="AO20" s="136" t="str">
        <f t="shared" si="22"/>
        <v>동서 프리마 웰빙 1/2라이트 500g,커피,동서식품,프리마</v>
      </c>
      <c r="AP20" s="200"/>
      <c r="AQ20" s="200"/>
      <c r="AR20" s="201"/>
      <c r="AS20" s="552" t="s">
        <v>1301</v>
      </c>
    </row>
    <row r="21" spans="1:45">
      <c r="A21" s="85">
        <v>23</v>
      </c>
      <c r="B21" s="428">
        <v>20</v>
      </c>
      <c r="C21" s="406">
        <v>90098</v>
      </c>
      <c r="D21" s="228">
        <v>44</v>
      </c>
      <c r="E21" s="143" t="str">
        <f t="shared" si="19"/>
        <v>90098_450x450.jpg</v>
      </c>
      <c r="F21" s="136" t="str">
        <f t="shared" si="1"/>
        <v>90098_300x300.jpg</v>
      </c>
      <c r="G21" s="136" t="str">
        <f t="shared" si="2"/>
        <v>90098_100x100.jpg</v>
      </c>
      <c r="H21" s="136" t="str">
        <f t="shared" si="3"/>
        <v>90098_220x220.jpg</v>
      </c>
      <c r="I21" s="143" t="str">
        <f t="shared" si="20"/>
        <v>90098_상세.jpg</v>
      </c>
      <c r="J21" s="70" t="s">
        <v>1387</v>
      </c>
      <c r="K21" s="136" t="str">
        <f t="shared" si="7"/>
        <v>&lt;p&gt;&lt;/p&gt;&lt;p align="center"&gt;&lt;IMG src="http://tongup1emd.cafe24.com/img/Image_detail/09_Maxim_38ea/90098_상세.jpg" style="width:860px;"&gt;&lt;/p&gt;&lt;p&gt;&lt;br&gt;&lt;/p&gt;</v>
      </c>
      <c r="L21" s="68" t="s">
        <v>801</v>
      </c>
      <c r="M21" s="377" t="s">
        <v>1046</v>
      </c>
      <c r="N21" s="71" t="s">
        <v>628</v>
      </c>
      <c r="O21" s="200" t="s">
        <v>613</v>
      </c>
      <c r="P21" s="136">
        <v>1</v>
      </c>
      <c r="Q21" s="172" t="s">
        <v>1345</v>
      </c>
      <c r="R21" s="201">
        <v>6</v>
      </c>
      <c r="S21" s="278">
        <f t="shared" si="4"/>
        <v>7</v>
      </c>
      <c r="T21" s="278">
        <f t="shared" si="8"/>
        <v>12</v>
      </c>
      <c r="U21" s="278">
        <f t="shared" si="9"/>
        <v>13</v>
      </c>
      <c r="V21" s="278">
        <f t="shared" si="10"/>
        <v>18</v>
      </c>
      <c r="W21" s="278">
        <f t="shared" si="11"/>
        <v>19</v>
      </c>
      <c r="X21" s="278">
        <f t="shared" si="12"/>
        <v>24</v>
      </c>
      <c r="Y21" s="278">
        <f t="shared" si="13"/>
        <v>25</v>
      </c>
      <c r="Z21" s="278">
        <f t="shared" si="14"/>
        <v>30</v>
      </c>
      <c r="AA21" s="278">
        <f t="shared" si="15"/>
        <v>31</v>
      </c>
      <c r="AB21" s="278">
        <f t="shared" si="16"/>
        <v>36</v>
      </c>
      <c r="AC21" s="136" t="str">
        <f t="shared" si="17"/>
        <v>1|6|2500//7|12|5000//13|18|7500//19|24|10000//25|30|12500//31|36|15000</v>
      </c>
      <c r="AD21" s="73">
        <v>4000</v>
      </c>
      <c r="AE21" s="90" t="s">
        <v>708</v>
      </c>
      <c r="AF21" s="141">
        <v>2500</v>
      </c>
      <c r="AG21" s="200"/>
      <c r="AH21" s="201">
        <v>1798</v>
      </c>
      <c r="AI21" s="171" t="s">
        <v>553</v>
      </c>
      <c r="AJ21" s="171">
        <v>50002607</v>
      </c>
      <c r="AK21" s="65" t="str">
        <f t="shared" si="21"/>
        <v>동서 휘핑 프리마(생크림) 1000ml[90098/1]</v>
      </c>
      <c r="AL21" s="74" t="s">
        <v>533</v>
      </c>
      <c r="AM21" s="200" t="s">
        <v>1357</v>
      </c>
      <c r="AN21" s="74" t="s">
        <v>1390</v>
      </c>
      <c r="AO21" s="136" t="str">
        <f t="shared" si="22"/>
        <v>동서 휘핑 프리마(생크림) 1000ml,커피,동서식품,프리마</v>
      </c>
      <c r="AP21" s="200"/>
      <c r="AQ21" s="200"/>
      <c r="AR21" s="201"/>
      <c r="AS21" s="199"/>
    </row>
    <row r="22" spans="1:45">
      <c r="A22" s="85">
        <v>14</v>
      </c>
      <c r="B22" s="428">
        <v>21</v>
      </c>
      <c r="C22" s="229">
        <v>627</v>
      </c>
      <c r="D22" s="228">
        <v>44</v>
      </c>
      <c r="E22" s="143" t="str">
        <f t="shared" si="19"/>
        <v>627_450x450.jpg</v>
      </c>
      <c r="F22" s="136" t="str">
        <f t="shared" si="1"/>
        <v>627_300x300.jpg</v>
      </c>
      <c r="G22" s="136" t="str">
        <f t="shared" si="2"/>
        <v>627_100x100.jpg</v>
      </c>
      <c r="H22" s="136" t="str">
        <f t="shared" si="3"/>
        <v>627_220x220.jpg</v>
      </c>
      <c r="I22" s="143" t="str">
        <f t="shared" si="20"/>
        <v>627_상세.jpg</v>
      </c>
      <c r="J22" s="70" t="s">
        <v>1387</v>
      </c>
      <c r="K22" s="136" t="str">
        <f t="shared" si="7"/>
        <v>&lt;p&gt;&lt;/p&gt;&lt;p align="center"&gt;&lt;IMG src="http://tongup1emd.cafe24.com/img/Image_detail/09_Maxim_38ea/627_상세.jpg" style="width:860px;"&gt;&lt;/p&gt;&lt;p&gt;&lt;br&gt;&lt;/p&gt;</v>
      </c>
      <c r="L22" s="68" t="s">
        <v>808</v>
      </c>
      <c r="M22" s="68" t="s">
        <v>792</v>
      </c>
      <c r="N22" s="201" t="s">
        <v>622</v>
      </c>
      <c r="O22" s="200" t="s">
        <v>616</v>
      </c>
      <c r="P22" s="136">
        <v>1</v>
      </c>
      <c r="Q22" s="172" t="s">
        <v>1345</v>
      </c>
      <c r="R22" s="201">
        <v>16</v>
      </c>
      <c r="S22" s="278">
        <f t="shared" si="4"/>
        <v>17</v>
      </c>
      <c r="T22" s="278">
        <f t="shared" si="8"/>
        <v>32</v>
      </c>
      <c r="U22" s="278">
        <f t="shared" si="9"/>
        <v>33</v>
      </c>
      <c r="V22" s="278">
        <f t="shared" si="10"/>
        <v>48</v>
      </c>
      <c r="W22" s="278">
        <f t="shared" si="11"/>
        <v>49</v>
      </c>
      <c r="X22" s="278">
        <f t="shared" si="12"/>
        <v>64</v>
      </c>
      <c r="Y22" s="278">
        <f t="shared" si="13"/>
        <v>65</v>
      </c>
      <c r="Z22" s="278">
        <f t="shared" si="14"/>
        <v>80</v>
      </c>
      <c r="AA22" s="278">
        <f t="shared" si="15"/>
        <v>81</v>
      </c>
      <c r="AB22" s="278">
        <f t="shared" si="16"/>
        <v>96</v>
      </c>
      <c r="AC22" s="136" t="str">
        <f t="shared" si="17"/>
        <v>1|16|2500//17|32|5000//33|48|7500//49|64|10000//65|80|12500//81|96|15000</v>
      </c>
      <c r="AD22" s="141">
        <v>7500</v>
      </c>
      <c r="AE22" s="90" t="s">
        <v>708</v>
      </c>
      <c r="AF22" s="141">
        <v>2500</v>
      </c>
      <c r="AG22" s="200"/>
      <c r="AH22" s="201">
        <v>1798</v>
      </c>
      <c r="AI22" s="171" t="s">
        <v>550</v>
      </c>
      <c r="AJ22" s="171">
        <v>50002606</v>
      </c>
      <c r="AK22" s="65" t="str">
        <f t="shared" si="21"/>
        <v>맥심 디카페인 리필 170g[627/1]</v>
      </c>
      <c r="AL22" s="74" t="s">
        <v>533</v>
      </c>
      <c r="AM22" s="200" t="s">
        <v>1357</v>
      </c>
      <c r="AN22" s="74" t="s">
        <v>1391</v>
      </c>
      <c r="AO22" s="136" t="str">
        <f>CONCATENATE(N22,",","커피,커피믹스",",",AL22,",",AN22)</f>
        <v>맥심 디카페인 리필 170g,커피,커피믹스,동서식품,맥심</v>
      </c>
      <c r="AP22" s="200"/>
      <c r="AQ22" s="200"/>
      <c r="AR22" s="201"/>
      <c r="AS22" s="199"/>
    </row>
    <row r="23" spans="1:45">
      <c r="A23" s="85">
        <v>10</v>
      </c>
      <c r="B23" s="428">
        <v>22</v>
      </c>
      <c r="C23" s="229">
        <v>629</v>
      </c>
      <c r="D23" s="228">
        <v>44</v>
      </c>
      <c r="E23" s="143" t="str">
        <f t="shared" si="19"/>
        <v>629_450x450.jpg</v>
      </c>
      <c r="F23" s="136" t="str">
        <f t="shared" si="1"/>
        <v>629_300x300.jpg</v>
      </c>
      <c r="G23" s="136" t="str">
        <f t="shared" si="2"/>
        <v>629_100x100.jpg</v>
      </c>
      <c r="H23" s="136" t="str">
        <f t="shared" si="3"/>
        <v>629_220x220.jpg</v>
      </c>
      <c r="I23" s="143" t="str">
        <f t="shared" si="20"/>
        <v>629_상세.jpg</v>
      </c>
      <c r="J23" s="70" t="s">
        <v>1387</v>
      </c>
      <c r="K23" s="136" t="str">
        <f t="shared" si="7"/>
        <v>&lt;p&gt;&lt;/p&gt;&lt;p align="center"&gt;&lt;IMG src="http://tongup1emd.cafe24.com/img/Image_detail/09_Maxim_38ea/629_상세.jpg" style="width:860px;"&gt;&lt;/p&gt;&lt;p&gt;&lt;br&gt;&lt;/p&gt;</v>
      </c>
      <c r="L23" s="255" t="s">
        <v>973</v>
      </c>
      <c r="M23" s="377" t="s">
        <v>1046</v>
      </c>
      <c r="N23" s="201" t="s">
        <v>1176</v>
      </c>
      <c r="O23" s="200" t="s">
        <v>614</v>
      </c>
      <c r="P23" s="136">
        <v>1</v>
      </c>
      <c r="Q23" s="172" t="s">
        <v>1345</v>
      </c>
      <c r="R23" s="201">
        <v>18</v>
      </c>
      <c r="S23" s="278">
        <f t="shared" si="4"/>
        <v>19</v>
      </c>
      <c r="T23" s="278">
        <f t="shared" si="8"/>
        <v>36</v>
      </c>
      <c r="U23" s="278">
        <f t="shared" si="9"/>
        <v>37</v>
      </c>
      <c r="V23" s="278">
        <f t="shared" si="10"/>
        <v>54</v>
      </c>
      <c r="W23" s="278">
        <f t="shared" si="11"/>
        <v>55</v>
      </c>
      <c r="X23" s="278">
        <f t="shared" si="12"/>
        <v>72</v>
      </c>
      <c r="Y23" s="278">
        <f t="shared" si="13"/>
        <v>73</v>
      </c>
      <c r="Z23" s="278">
        <f t="shared" si="14"/>
        <v>90</v>
      </c>
      <c r="AA23" s="278">
        <f t="shared" si="15"/>
        <v>91</v>
      </c>
      <c r="AB23" s="278">
        <f t="shared" si="16"/>
        <v>108</v>
      </c>
      <c r="AC23" s="136" t="str">
        <f t="shared" si="17"/>
        <v>1|18|2500//19|36|5000//37|54|7500//55|72|10000//73|90|12500//91|108|15000</v>
      </c>
      <c r="AD23" s="141">
        <v>8200</v>
      </c>
      <c r="AE23" s="90" t="s">
        <v>708</v>
      </c>
      <c r="AF23" s="141">
        <v>2500</v>
      </c>
      <c r="AG23" s="200"/>
      <c r="AH23" s="201">
        <v>1798</v>
      </c>
      <c r="AI23" s="171" t="s">
        <v>550</v>
      </c>
      <c r="AJ23" s="171">
        <v>50002606</v>
      </c>
      <c r="AK23" s="65" t="str">
        <f t="shared" si="21"/>
        <v>맥심 디카페인 커피믹스 50T[629/1]</v>
      </c>
      <c r="AL23" s="74" t="s">
        <v>533</v>
      </c>
      <c r="AM23" s="200" t="s">
        <v>1357</v>
      </c>
      <c r="AN23" s="74" t="s">
        <v>1391</v>
      </c>
      <c r="AO23" s="136" t="str">
        <f t="shared" ref="AO23:AO40" si="23">CONCATENATE(N23,",","커피,커피믹스",",",AL23,",",AN23)</f>
        <v>맥심 디카페인 커피믹스 50T,커피,커피믹스,동서식품,맥심</v>
      </c>
      <c r="AP23" s="200"/>
      <c r="AQ23" s="200"/>
      <c r="AR23" s="201" t="s">
        <v>1089</v>
      </c>
      <c r="AS23" s="199"/>
    </row>
    <row r="24" spans="1:45">
      <c r="A24" s="85">
        <v>12</v>
      </c>
      <c r="B24" s="428">
        <v>23</v>
      </c>
      <c r="C24" s="229">
        <v>626</v>
      </c>
      <c r="D24" s="228">
        <v>44</v>
      </c>
      <c r="E24" s="143" t="str">
        <f t="shared" si="19"/>
        <v>626_450x450.jpg</v>
      </c>
      <c r="F24" s="136" t="str">
        <f t="shared" si="1"/>
        <v>626_300x300.jpg</v>
      </c>
      <c r="G24" s="136" t="str">
        <f t="shared" si="2"/>
        <v>626_100x100.jpg</v>
      </c>
      <c r="H24" s="136" t="str">
        <f t="shared" si="3"/>
        <v>626_220x220.jpg</v>
      </c>
      <c r="I24" s="143" t="str">
        <f t="shared" si="20"/>
        <v>626_상세.jpg</v>
      </c>
      <c r="J24" s="70" t="s">
        <v>1387</v>
      </c>
      <c r="K24" s="136" t="str">
        <f t="shared" si="7"/>
        <v>&lt;p&gt;&lt;/p&gt;&lt;p align="center"&gt;&lt;IMG src="http://tongup1emd.cafe24.com/img/Image_detail/09_Maxim_38ea/626_상세.jpg" style="width:860px;"&gt;&lt;/p&gt;&lt;p&gt;&lt;br&gt;&lt;/p&gt;</v>
      </c>
      <c r="L24" s="68" t="s">
        <v>808</v>
      </c>
      <c r="M24" s="68" t="s">
        <v>792</v>
      </c>
      <c r="N24" s="201" t="s">
        <v>615</v>
      </c>
      <c r="O24" s="200" t="s">
        <v>616</v>
      </c>
      <c r="P24" s="136">
        <v>1</v>
      </c>
      <c r="Q24" s="172" t="s">
        <v>1345</v>
      </c>
      <c r="R24" s="201">
        <v>16</v>
      </c>
      <c r="S24" s="278">
        <f t="shared" si="4"/>
        <v>17</v>
      </c>
      <c r="T24" s="278">
        <f t="shared" si="8"/>
        <v>32</v>
      </c>
      <c r="U24" s="278">
        <f t="shared" si="9"/>
        <v>33</v>
      </c>
      <c r="V24" s="278">
        <f t="shared" si="10"/>
        <v>48</v>
      </c>
      <c r="W24" s="278">
        <f t="shared" si="11"/>
        <v>49</v>
      </c>
      <c r="X24" s="278">
        <f t="shared" si="12"/>
        <v>64</v>
      </c>
      <c r="Y24" s="278">
        <f t="shared" si="13"/>
        <v>65</v>
      </c>
      <c r="Z24" s="278">
        <f t="shared" si="14"/>
        <v>80</v>
      </c>
      <c r="AA24" s="278">
        <f t="shared" si="15"/>
        <v>81</v>
      </c>
      <c r="AB24" s="278">
        <f t="shared" si="16"/>
        <v>96</v>
      </c>
      <c r="AC24" s="136" t="str">
        <f t="shared" si="17"/>
        <v>1|16|2500//17|32|5000//33|48|7500//49|64|10000//65|80|12500//81|96|15000</v>
      </c>
      <c r="AD24" s="141">
        <v>6900</v>
      </c>
      <c r="AE24" s="90" t="s">
        <v>708</v>
      </c>
      <c r="AF24" s="141">
        <v>2500</v>
      </c>
      <c r="AG24" s="200"/>
      <c r="AH24" s="201">
        <v>1798</v>
      </c>
      <c r="AI24" s="171" t="s">
        <v>550</v>
      </c>
      <c r="AJ24" s="171">
        <v>50002606</v>
      </c>
      <c r="AK24" s="65" t="str">
        <f t="shared" si="21"/>
        <v>맥심 모카골드 마일드 리필 170g[626/1]</v>
      </c>
      <c r="AL24" s="74" t="s">
        <v>533</v>
      </c>
      <c r="AM24" s="200" t="s">
        <v>1357</v>
      </c>
      <c r="AN24" s="74" t="s">
        <v>1391</v>
      </c>
      <c r="AO24" s="136" t="str">
        <f t="shared" si="23"/>
        <v>맥심 모카골드 마일드 리필 170g,커피,커피믹스,동서식품,맥심</v>
      </c>
      <c r="AP24" s="200"/>
      <c r="AQ24" s="200"/>
      <c r="AR24" s="201"/>
      <c r="AS24" s="199"/>
    </row>
    <row r="25" spans="1:45">
      <c r="A25" s="85">
        <v>3</v>
      </c>
      <c r="B25" s="428">
        <v>24</v>
      </c>
      <c r="C25" s="317">
        <v>713</v>
      </c>
      <c r="D25" s="228">
        <v>44</v>
      </c>
      <c r="E25" s="143" t="str">
        <f t="shared" si="19"/>
        <v>713_450x450.jpg</v>
      </c>
      <c r="F25" s="136" t="str">
        <f t="shared" si="1"/>
        <v>713_300x300.jpg</v>
      </c>
      <c r="G25" s="136" t="str">
        <f t="shared" si="2"/>
        <v>713_100x100.jpg</v>
      </c>
      <c r="H25" s="136" t="str">
        <f t="shared" si="3"/>
        <v>713_220x220.jpg</v>
      </c>
      <c r="I25" s="143" t="str">
        <f t="shared" si="20"/>
        <v>713_상세.jpg</v>
      </c>
      <c r="J25" s="70" t="s">
        <v>1387</v>
      </c>
      <c r="K25" s="136" t="str">
        <f t="shared" si="7"/>
        <v>&lt;p&gt;&lt;/p&gt;&lt;p align="center"&gt;&lt;IMG src="http://tongup1emd.cafe24.com/img/Image_detail/09_Maxim_38ea/713_상세.jpg" style="width:860px;"&gt;&lt;/p&gt;&lt;p&gt;&lt;br&gt;&lt;/p&gt;</v>
      </c>
      <c r="L25" s="68" t="s">
        <v>1167</v>
      </c>
      <c r="M25" s="68" t="s">
        <v>1167</v>
      </c>
      <c r="N25" s="201" t="s">
        <v>1175</v>
      </c>
      <c r="O25" s="200" t="s">
        <v>612</v>
      </c>
      <c r="P25" s="136">
        <v>1</v>
      </c>
      <c r="Q25" s="172" t="s">
        <v>1345</v>
      </c>
      <c r="R25" s="201">
        <v>8</v>
      </c>
      <c r="S25" s="278">
        <f t="shared" si="4"/>
        <v>9</v>
      </c>
      <c r="T25" s="278">
        <f t="shared" si="8"/>
        <v>16</v>
      </c>
      <c r="U25" s="278">
        <f t="shared" si="9"/>
        <v>17</v>
      </c>
      <c r="V25" s="278">
        <f t="shared" si="10"/>
        <v>24</v>
      </c>
      <c r="W25" s="278">
        <f t="shared" si="11"/>
        <v>25</v>
      </c>
      <c r="X25" s="278">
        <f t="shared" si="12"/>
        <v>32</v>
      </c>
      <c r="Y25" s="278">
        <f t="shared" si="13"/>
        <v>33</v>
      </c>
      <c r="Z25" s="278">
        <f t="shared" si="14"/>
        <v>40</v>
      </c>
      <c r="AA25" s="278">
        <f t="shared" si="15"/>
        <v>41</v>
      </c>
      <c r="AB25" s="278">
        <f t="shared" si="16"/>
        <v>48</v>
      </c>
      <c r="AC25" s="136" t="str">
        <f t="shared" si="17"/>
        <v>1|8|2500//9|16|5000//17|24|7500//25|32|10000//33|40|12500//41|48|15000</v>
      </c>
      <c r="AD25" s="141">
        <v>10400</v>
      </c>
      <c r="AE25" s="90" t="s">
        <v>708</v>
      </c>
      <c r="AF25" s="141">
        <v>2500</v>
      </c>
      <c r="AG25" s="200"/>
      <c r="AH25" s="201">
        <v>1798</v>
      </c>
      <c r="AI25" s="171" t="s">
        <v>550</v>
      </c>
      <c r="AJ25" s="171">
        <v>50002606</v>
      </c>
      <c r="AK25" s="65" t="str">
        <f t="shared" si="21"/>
        <v>맥심 모카골드 마일드 커피믹스 100T[713/1]</v>
      </c>
      <c r="AL25" s="74" t="s">
        <v>533</v>
      </c>
      <c r="AM25" s="200" t="s">
        <v>1357</v>
      </c>
      <c r="AN25" s="74" t="s">
        <v>1391</v>
      </c>
      <c r="AO25" s="136" t="str">
        <f t="shared" si="23"/>
        <v>맥심 모카골드 마일드 커피믹스 100T,커피,커피믹스,동서식품,맥심</v>
      </c>
      <c r="AP25" s="200"/>
      <c r="AQ25" s="363" t="s">
        <v>974</v>
      </c>
      <c r="AR25" s="201" t="s">
        <v>1090</v>
      </c>
      <c r="AS25" s="199"/>
    </row>
    <row r="26" spans="1:45">
      <c r="A26" s="85">
        <v>5</v>
      </c>
      <c r="B26" s="428">
        <v>25</v>
      </c>
      <c r="C26" s="229">
        <v>714</v>
      </c>
      <c r="D26" s="228">
        <v>44</v>
      </c>
      <c r="E26" s="143" t="str">
        <f t="shared" si="19"/>
        <v>714_450x450.jpg</v>
      </c>
      <c r="F26" s="136" t="str">
        <f t="shared" si="1"/>
        <v>714_300x300.jpg</v>
      </c>
      <c r="G26" s="136" t="str">
        <f t="shared" si="2"/>
        <v>714_100x100.jpg</v>
      </c>
      <c r="H26" s="136" t="str">
        <f t="shared" si="3"/>
        <v>714_220x220.jpg</v>
      </c>
      <c r="I26" s="143" t="str">
        <f t="shared" si="20"/>
        <v>714_상세.jpg</v>
      </c>
      <c r="J26" s="70" t="s">
        <v>1387</v>
      </c>
      <c r="K26" s="136" t="str">
        <f t="shared" si="7"/>
        <v>&lt;p&gt;&lt;/p&gt;&lt;p align="center"&gt;&lt;IMG src="http://tongup1emd.cafe24.com/img/Image_detail/09_Maxim_38ea/714_상세.jpg" style="width:860px;"&gt;&lt;/p&gt;&lt;p&gt;&lt;br&gt;&lt;/p&gt;</v>
      </c>
      <c r="L26" s="68" t="s">
        <v>808</v>
      </c>
      <c r="M26" s="377" t="s">
        <v>1046</v>
      </c>
      <c r="N26" s="201" t="s">
        <v>1178</v>
      </c>
      <c r="O26" s="200" t="s">
        <v>613</v>
      </c>
      <c r="P26" s="136">
        <v>1</v>
      </c>
      <c r="Q26" s="172" t="s">
        <v>1345</v>
      </c>
      <c r="R26" s="201">
        <v>6</v>
      </c>
      <c r="S26" s="278">
        <f t="shared" si="4"/>
        <v>7</v>
      </c>
      <c r="T26" s="278">
        <f t="shared" si="8"/>
        <v>12</v>
      </c>
      <c r="U26" s="278">
        <f t="shared" si="9"/>
        <v>13</v>
      </c>
      <c r="V26" s="278">
        <f t="shared" si="10"/>
        <v>18</v>
      </c>
      <c r="W26" s="278">
        <f t="shared" si="11"/>
        <v>19</v>
      </c>
      <c r="X26" s="278">
        <f t="shared" si="12"/>
        <v>24</v>
      </c>
      <c r="Y26" s="278">
        <f t="shared" si="13"/>
        <v>25</v>
      </c>
      <c r="Z26" s="278">
        <f t="shared" si="14"/>
        <v>30</v>
      </c>
      <c r="AA26" s="278">
        <f t="shared" si="15"/>
        <v>31</v>
      </c>
      <c r="AB26" s="278">
        <f t="shared" si="16"/>
        <v>36</v>
      </c>
      <c r="AC26" s="136" t="str">
        <f t="shared" si="17"/>
        <v>1|6|2500//7|12|5000//13|18|7500//19|24|10000//25|30|12500//31|36|15000</v>
      </c>
      <c r="AD26" s="141">
        <v>16400</v>
      </c>
      <c r="AE26" s="90" t="s">
        <v>708</v>
      </c>
      <c r="AF26" s="141">
        <v>2500</v>
      </c>
      <c r="AG26" s="200"/>
      <c r="AH26" s="201">
        <v>1798</v>
      </c>
      <c r="AI26" s="171" t="s">
        <v>550</v>
      </c>
      <c r="AJ26" s="171">
        <v>50002606</v>
      </c>
      <c r="AK26" s="65" t="str">
        <f t="shared" si="21"/>
        <v>맥심 모카골드 마일드 커피믹스 150T+20T/총 170T[714/1]</v>
      </c>
      <c r="AL26" s="74" t="s">
        <v>533</v>
      </c>
      <c r="AM26" s="200" t="s">
        <v>1357</v>
      </c>
      <c r="AN26" s="74" t="s">
        <v>1391</v>
      </c>
      <c r="AO26" s="136" t="str">
        <f t="shared" si="23"/>
        <v>맥심 모카골드 마일드 커피믹스 150T+20T/총 170T,커피,커피믹스,동서식품,맥심</v>
      </c>
      <c r="AP26" s="200"/>
      <c r="AQ26" s="201"/>
      <c r="AR26" s="201" t="s">
        <v>1090</v>
      </c>
      <c r="AS26" s="199"/>
    </row>
    <row r="27" spans="1:45">
      <c r="A27" s="85">
        <v>1</v>
      </c>
      <c r="B27" s="428">
        <v>26</v>
      </c>
      <c r="C27" s="341" t="s">
        <v>355</v>
      </c>
      <c r="D27" s="228">
        <v>44</v>
      </c>
      <c r="E27" s="143" t="str">
        <f t="shared" si="19"/>
        <v>0713_450x450.jpg</v>
      </c>
      <c r="F27" s="136" t="str">
        <f t="shared" si="1"/>
        <v>0713_300x300.jpg</v>
      </c>
      <c r="G27" s="136" t="str">
        <f t="shared" si="2"/>
        <v>0713_100x100.jpg</v>
      </c>
      <c r="H27" s="136" t="str">
        <f t="shared" si="3"/>
        <v>0713_220x220.jpg</v>
      </c>
      <c r="I27" s="143" t="str">
        <f t="shared" si="20"/>
        <v>0713_상세.jpg</v>
      </c>
      <c r="J27" s="70" t="s">
        <v>1387</v>
      </c>
      <c r="K27" s="136" t="str">
        <f t="shared" si="7"/>
        <v>&lt;p&gt;&lt;/p&gt;&lt;p align="center"&gt;&lt;IMG src="http://tongup1emd.cafe24.com/img/Image_detail/09_Maxim_38ea/0713_상세.jpg" style="width:860px;"&gt;&lt;/p&gt;&lt;p&gt;&lt;br&gt;&lt;/p&gt;</v>
      </c>
      <c r="L27" s="255" t="s">
        <v>973</v>
      </c>
      <c r="M27" s="377" t="s">
        <v>1046</v>
      </c>
      <c r="N27" s="201" t="s">
        <v>980</v>
      </c>
      <c r="O27" s="200" t="s">
        <v>612</v>
      </c>
      <c r="P27" s="136">
        <v>1</v>
      </c>
      <c r="Q27" s="172" t="s">
        <v>1345</v>
      </c>
      <c r="R27" s="201">
        <v>8</v>
      </c>
      <c r="S27" s="278">
        <f t="shared" si="4"/>
        <v>9</v>
      </c>
      <c r="T27" s="278">
        <f t="shared" si="8"/>
        <v>16</v>
      </c>
      <c r="U27" s="278">
        <f t="shared" si="9"/>
        <v>17</v>
      </c>
      <c r="V27" s="278">
        <f t="shared" si="10"/>
        <v>24</v>
      </c>
      <c r="W27" s="278">
        <f t="shared" si="11"/>
        <v>25</v>
      </c>
      <c r="X27" s="278">
        <f t="shared" si="12"/>
        <v>32</v>
      </c>
      <c r="Y27" s="278">
        <f t="shared" si="13"/>
        <v>33</v>
      </c>
      <c r="Z27" s="278">
        <f t="shared" si="14"/>
        <v>40</v>
      </c>
      <c r="AA27" s="278">
        <f t="shared" si="15"/>
        <v>41</v>
      </c>
      <c r="AB27" s="278">
        <f t="shared" si="16"/>
        <v>48</v>
      </c>
      <c r="AC27" s="136" t="str">
        <f t="shared" si="17"/>
        <v>1|8|2500//9|16|5000//17|24|7500//25|32|10000//33|40|12500//41|48|15000</v>
      </c>
      <c r="AD27" s="141">
        <v>9600</v>
      </c>
      <c r="AE27" s="90" t="s">
        <v>708</v>
      </c>
      <c r="AF27" s="141">
        <v>2500</v>
      </c>
      <c r="AG27" s="200"/>
      <c r="AH27" s="201">
        <v>1798</v>
      </c>
      <c r="AI27" s="171" t="s">
        <v>550</v>
      </c>
      <c r="AJ27" s="171">
        <v>50002606</v>
      </c>
      <c r="AK27" s="65" t="str">
        <f t="shared" si="21"/>
        <v>맥심 모카골드 마일드 커피믹스 90T+10T/총100T[0713/1]</v>
      </c>
      <c r="AL27" s="74" t="s">
        <v>533</v>
      </c>
      <c r="AM27" s="200" t="s">
        <v>1357</v>
      </c>
      <c r="AN27" s="74" t="s">
        <v>1391</v>
      </c>
      <c r="AO27" s="136" t="str">
        <f t="shared" si="23"/>
        <v>맥심 모카골드 마일드 커피믹스 90T+10T/총100T,커피,커피믹스,동서식품,맥심</v>
      </c>
      <c r="AP27" s="200"/>
      <c r="AQ27" s="319" t="s">
        <v>975</v>
      </c>
      <c r="AR27" s="201" t="s">
        <v>1090</v>
      </c>
      <c r="AS27" s="199"/>
    </row>
    <row r="28" spans="1:45">
      <c r="A28" s="85">
        <v>18</v>
      </c>
      <c r="B28" s="428">
        <v>27</v>
      </c>
      <c r="C28" s="229">
        <v>730</v>
      </c>
      <c r="D28" s="228">
        <v>44</v>
      </c>
      <c r="E28" s="143" t="str">
        <f t="shared" si="19"/>
        <v>730_450x450.jpg</v>
      </c>
      <c r="F28" s="136" t="str">
        <f t="shared" si="1"/>
        <v>730_300x300.jpg</v>
      </c>
      <c r="G28" s="136" t="str">
        <f t="shared" si="2"/>
        <v>730_100x100.jpg</v>
      </c>
      <c r="H28" s="136" t="str">
        <f t="shared" si="3"/>
        <v>730_220x220.jpg</v>
      </c>
      <c r="I28" s="143" t="str">
        <f t="shared" si="20"/>
        <v>730_상세.jpg</v>
      </c>
      <c r="J28" s="70" t="s">
        <v>1387</v>
      </c>
      <c r="K28" s="136" t="str">
        <f t="shared" si="7"/>
        <v>&lt;p&gt;&lt;/p&gt;&lt;p align="center"&gt;&lt;IMG src="http://tongup1emd.cafe24.com/img/Image_detail/09_Maxim_38ea/730_상세.jpg" style="width:860px;"&gt;&lt;/p&gt;&lt;p&gt;&lt;br&gt;&lt;/p&gt;</v>
      </c>
      <c r="L28" s="68" t="s">
        <v>808</v>
      </c>
      <c r="M28" s="68" t="s">
        <v>792</v>
      </c>
      <c r="N28" s="201" t="s">
        <v>1177</v>
      </c>
      <c r="O28" s="200" t="s">
        <v>612</v>
      </c>
      <c r="P28" s="136">
        <v>1</v>
      </c>
      <c r="Q28" s="172" t="s">
        <v>1345</v>
      </c>
      <c r="R28" s="201">
        <v>8</v>
      </c>
      <c r="S28" s="278">
        <f t="shared" si="4"/>
        <v>9</v>
      </c>
      <c r="T28" s="278">
        <f t="shared" si="8"/>
        <v>16</v>
      </c>
      <c r="U28" s="278">
        <f t="shared" si="9"/>
        <v>17</v>
      </c>
      <c r="V28" s="278">
        <f t="shared" si="10"/>
        <v>24</v>
      </c>
      <c r="W28" s="278">
        <f t="shared" si="11"/>
        <v>25</v>
      </c>
      <c r="X28" s="278">
        <f t="shared" si="12"/>
        <v>32</v>
      </c>
      <c r="Y28" s="278">
        <f t="shared" si="13"/>
        <v>33</v>
      </c>
      <c r="Z28" s="278">
        <f t="shared" si="14"/>
        <v>40</v>
      </c>
      <c r="AA28" s="278">
        <f t="shared" si="15"/>
        <v>41</v>
      </c>
      <c r="AB28" s="278">
        <f t="shared" si="16"/>
        <v>48</v>
      </c>
      <c r="AC28" s="136" t="str">
        <f t="shared" si="17"/>
        <v>1|8|2500//9|16|5000//17|24|7500//25|32|10000//33|40|12500//41|48|15000</v>
      </c>
      <c r="AD28" s="141">
        <v>11500</v>
      </c>
      <c r="AE28" s="90" t="s">
        <v>708</v>
      </c>
      <c r="AF28" s="141">
        <v>2500</v>
      </c>
      <c r="AG28" s="200"/>
      <c r="AH28" s="201">
        <v>1798</v>
      </c>
      <c r="AI28" s="171" t="s">
        <v>550</v>
      </c>
      <c r="AJ28" s="171">
        <v>50002606</v>
      </c>
      <c r="AK28" s="65" t="str">
        <f t="shared" si="21"/>
        <v>맥심 모카골드 부드러운 블랙믹스 100T[730/1]</v>
      </c>
      <c r="AL28" s="74" t="s">
        <v>533</v>
      </c>
      <c r="AM28" s="200" t="s">
        <v>1357</v>
      </c>
      <c r="AN28" s="74" t="s">
        <v>1391</v>
      </c>
      <c r="AO28" s="136" t="str">
        <f t="shared" si="23"/>
        <v>맥심 모카골드 부드러운 블랙믹스 100T,커피,커피믹스,동서식품,맥심</v>
      </c>
      <c r="AP28" s="200"/>
      <c r="AQ28" s="200"/>
      <c r="AR28" s="201" t="s">
        <v>1090</v>
      </c>
      <c r="AS28" s="199"/>
    </row>
    <row r="29" spans="1:45">
      <c r="A29" s="85">
        <v>4</v>
      </c>
      <c r="B29" s="428">
        <v>28</v>
      </c>
      <c r="C29" s="229">
        <v>717</v>
      </c>
      <c r="D29" s="228">
        <v>44</v>
      </c>
      <c r="E29" s="143" t="str">
        <f t="shared" si="19"/>
        <v>717_450x450.jpg</v>
      </c>
      <c r="F29" s="136" t="str">
        <f t="shared" si="1"/>
        <v>717_300x300.jpg</v>
      </c>
      <c r="G29" s="136" t="str">
        <f t="shared" si="2"/>
        <v>717_100x100.jpg</v>
      </c>
      <c r="H29" s="136" t="str">
        <f t="shared" si="3"/>
        <v>717_220x220.jpg</v>
      </c>
      <c r="I29" s="143" t="str">
        <f t="shared" si="20"/>
        <v>717_상세.jpg</v>
      </c>
      <c r="J29" s="70" t="s">
        <v>1387</v>
      </c>
      <c r="K29" s="136" t="str">
        <f t="shared" si="7"/>
        <v>&lt;p&gt;&lt;/p&gt;&lt;p align="center"&gt;&lt;IMG src="http://tongup1emd.cafe24.com/img/Image_detail/09_Maxim_38ea/717_상세.jpg" style="width:860px;"&gt;&lt;/p&gt;&lt;p&gt;&lt;br&gt;&lt;/p&gt;</v>
      </c>
      <c r="L29" s="68" t="s">
        <v>1167</v>
      </c>
      <c r="M29" s="68" t="s">
        <v>1167</v>
      </c>
      <c r="N29" s="201" t="s">
        <v>618</v>
      </c>
      <c r="O29" s="200" t="s">
        <v>612</v>
      </c>
      <c r="P29" s="136">
        <v>1</v>
      </c>
      <c r="Q29" s="172" t="s">
        <v>1345</v>
      </c>
      <c r="R29" s="201">
        <v>8</v>
      </c>
      <c r="S29" s="278">
        <f t="shared" si="4"/>
        <v>9</v>
      </c>
      <c r="T29" s="278">
        <f t="shared" si="8"/>
        <v>16</v>
      </c>
      <c r="U29" s="278">
        <f t="shared" si="9"/>
        <v>17</v>
      </c>
      <c r="V29" s="278">
        <f t="shared" si="10"/>
        <v>24</v>
      </c>
      <c r="W29" s="278">
        <f t="shared" si="11"/>
        <v>25</v>
      </c>
      <c r="X29" s="278">
        <f t="shared" si="12"/>
        <v>32</v>
      </c>
      <c r="Y29" s="278">
        <f t="shared" si="13"/>
        <v>33</v>
      </c>
      <c r="Z29" s="278">
        <f t="shared" si="14"/>
        <v>40</v>
      </c>
      <c r="AA29" s="278">
        <f t="shared" si="15"/>
        <v>41</v>
      </c>
      <c r="AB29" s="278">
        <f t="shared" si="16"/>
        <v>48</v>
      </c>
      <c r="AC29" s="136" t="str">
        <f t="shared" si="17"/>
        <v>1|8|2500//9|16|5000//17|24|7500//25|32|10000//33|40|12500//41|48|15000</v>
      </c>
      <c r="AD29" s="141">
        <v>11900</v>
      </c>
      <c r="AE29" s="90" t="s">
        <v>708</v>
      </c>
      <c r="AF29" s="141">
        <v>2500</v>
      </c>
      <c r="AG29" s="200"/>
      <c r="AH29" s="201">
        <v>1798</v>
      </c>
      <c r="AI29" s="171" t="s">
        <v>550</v>
      </c>
      <c r="AJ29" s="171">
        <v>50002606</v>
      </c>
      <c r="AK29" s="65" t="str">
        <f t="shared" si="21"/>
        <v>맥심 모카골드S 커피믹스 100T[717/1]</v>
      </c>
      <c r="AL29" s="74" t="s">
        <v>533</v>
      </c>
      <c r="AM29" s="200" t="s">
        <v>1357</v>
      </c>
      <c r="AN29" s="74" t="s">
        <v>1391</v>
      </c>
      <c r="AO29" s="136" t="str">
        <f t="shared" si="23"/>
        <v>맥심 모카골드S 커피믹스 100T,커피,커피믹스,동서식품,맥심</v>
      </c>
      <c r="AP29" s="200"/>
      <c r="AQ29" s="201"/>
      <c r="AR29" s="201" t="s">
        <v>1090</v>
      </c>
      <c r="AS29" s="199"/>
    </row>
    <row r="30" spans="1:45">
      <c r="A30" s="85">
        <v>15</v>
      </c>
      <c r="B30" s="428">
        <v>29</v>
      </c>
      <c r="C30" s="229">
        <v>625</v>
      </c>
      <c r="D30" s="228">
        <v>44</v>
      </c>
      <c r="E30" s="143" t="str">
        <f t="shared" si="19"/>
        <v>625_450x450.jpg</v>
      </c>
      <c r="F30" s="136" t="str">
        <f t="shared" si="1"/>
        <v>625_300x300.jpg</v>
      </c>
      <c r="G30" s="136" t="str">
        <f t="shared" si="2"/>
        <v>625_100x100.jpg</v>
      </c>
      <c r="H30" s="136" t="str">
        <f t="shared" si="3"/>
        <v>625_220x220.jpg</v>
      </c>
      <c r="I30" s="143" t="str">
        <f t="shared" si="20"/>
        <v>625_상세.jpg</v>
      </c>
      <c r="J30" s="70" t="s">
        <v>1387</v>
      </c>
      <c r="K30" s="136" t="str">
        <f t="shared" si="7"/>
        <v>&lt;p&gt;&lt;/p&gt;&lt;p align="center"&gt;&lt;IMG src="http://tongup1emd.cafe24.com/img/Image_detail/09_Maxim_38ea/625_상세.jpg" style="width:860px;"&gt;&lt;/p&gt;&lt;p&gt;&lt;br&gt;&lt;/p&gt;</v>
      </c>
      <c r="L30" s="68" t="s">
        <v>808</v>
      </c>
      <c r="M30" s="68" t="s">
        <v>792</v>
      </c>
      <c r="N30" s="201" t="s">
        <v>623</v>
      </c>
      <c r="O30" s="200" t="s">
        <v>616</v>
      </c>
      <c r="P30" s="136">
        <v>1</v>
      </c>
      <c r="Q30" s="172" t="s">
        <v>1345</v>
      </c>
      <c r="R30" s="201">
        <v>16</v>
      </c>
      <c r="S30" s="278">
        <f t="shared" si="4"/>
        <v>17</v>
      </c>
      <c r="T30" s="278">
        <f t="shared" si="8"/>
        <v>32</v>
      </c>
      <c r="U30" s="278">
        <f t="shared" si="9"/>
        <v>33</v>
      </c>
      <c r="V30" s="278">
        <f t="shared" si="10"/>
        <v>48</v>
      </c>
      <c r="W30" s="278">
        <f t="shared" si="11"/>
        <v>49</v>
      </c>
      <c r="X30" s="278">
        <f t="shared" si="12"/>
        <v>64</v>
      </c>
      <c r="Y30" s="278">
        <f t="shared" si="13"/>
        <v>65</v>
      </c>
      <c r="Z30" s="278">
        <f t="shared" si="14"/>
        <v>80</v>
      </c>
      <c r="AA30" s="278">
        <f t="shared" si="15"/>
        <v>81</v>
      </c>
      <c r="AB30" s="278">
        <f t="shared" si="16"/>
        <v>96</v>
      </c>
      <c r="AC30" s="136" t="str">
        <f t="shared" si="17"/>
        <v>1|16|2500//17|32|5000//33|48|7500//49|64|10000//65|80|12500//81|96|15000</v>
      </c>
      <c r="AD30" s="141">
        <v>6900</v>
      </c>
      <c r="AE30" s="90" t="s">
        <v>708</v>
      </c>
      <c r="AF30" s="141">
        <v>2500</v>
      </c>
      <c r="AG30" s="200"/>
      <c r="AH30" s="201">
        <v>1798</v>
      </c>
      <c r="AI30" s="171" t="s">
        <v>550</v>
      </c>
      <c r="AJ30" s="171">
        <v>50002606</v>
      </c>
      <c r="AK30" s="65" t="str">
        <f t="shared" si="21"/>
        <v>맥심 아라비카 리필 150g[625/1]</v>
      </c>
      <c r="AL30" s="74" t="s">
        <v>533</v>
      </c>
      <c r="AM30" s="200" t="s">
        <v>1357</v>
      </c>
      <c r="AN30" s="74" t="s">
        <v>1391</v>
      </c>
      <c r="AO30" s="136" t="str">
        <f t="shared" si="23"/>
        <v>맥심 아라비카 리필 150g,커피,커피믹스,동서식품,맥심</v>
      </c>
      <c r="AP30" s="200"/>
      <c r="AQ30" s="200"/>
      <c r="AR30" s="201"/>
      <c r="AS30" s="199"/>
    </row>
    <row r="31" spans="1:45">
      <c r="A31" s="85">
        <v>19</v>
      </c>
      <c r="B31" s="428">
        <v>30</v>
      </c>
      <c r="C31" s="229">
        <v>736</v>
      </c>
      <c r="D31" s="228">
        <v>44</v>
      </c>
      <c r="E31" s="143" t="str">
        <f t="shared" si="19"/>
        <v>736_450x450.jpg</v>
      </c>
      <c r="F31" s="136" t="str">
        <f t="shared" si="1"/>
        <v>736_300x300.jpg</v>
      </c>
      <c r="G31" s="136" t="str">
        <f t="shared" si="2"/>
        <v>736_100x100.jpg</v>
      </c>
      <c r="H31" s="136" t="str">
        <f t="shared" si="3"/>
        <v>736_220x220.jpg</v>
      </c>
      <c r="I31" s="143" t="str">
        <f t="shared" si="20"/>
        <v>736_상세.jpg</v>
      </c>
      <c r="J31" s="70" t="s">
        <v>1387</v>
      </c>
      <c r="K31" s="136" t="str">
        <f t="shared" si="7"/>
        <v>&lt;p&gt;&lt;/p&gt;&lt;p align="center"&gt;&lt;IMG src="http://tongup1emd.cafe24.com/img/Image_detail/09_Maxim_38ea/736_상세.jpg" style="width:860px;"&gt;&lt;/p&gt;&lt;p&gt;&lt;br&gt;&lt;/p&gt;</v>
      </c>
      <c r="L31" s="68" t="s">
        <v>808</v>
      </c>
      <c r="M31" s="377" t="s">
        <v>1046</v>
      </c>
      <c r="N31" s="201" t="s">
        <v>1180</v>
      </c>
      <c r="O31" s="200" t="s">
        <v>612</v>
      </c>
      <c r="P31" s="136">
        <v>1</v>
      </c>
      <c r="Q31" s="172" t="s">
        <v>1345</v>
      </c>
      <c r="R31" s="201">
        <v>8</v>
      </c>
      <c r="S31" s="278">
        <f t="shared" si="4"/>
        <v>9</v>
      </c>
      <c r="T31" s="278">
        <f t="shared" si="8"/>
        <v>16</v>
      </c>
      <c r="U31" s="278">
        <f t="shared" si="9"/>
        <v>17</v>
      </c>
      <c r="V31" s="278">
        <f t="shared" si="10"/>
        <v>24</v>
      </c>
      <c r="W31" s="278">
        <f t="shared" si="11"/>
        <v>25</v>
      </c>
      <c r="X31" s="278">
        <f t="shared" si="12"/>
        <v>32</v>
      </c>
      <c r="Y31" s="278">
        <f t="shared" si="13"/>
        <v>33</v>
      </c>
      <c r="Z31" s="278">
        <f t="shared" si="14"/>
        <v>40</v>
      </c>
      <c r="AA31" s="278">
        <f t="shared" si="15"/>
        <v>41</v>
      </c>
      <c r="AB31" s="278">
        <f t="shared" si="16"/>
        <v>48</v>
      </c>
      <c r="AC31" s="136" t="str">
        <f t="shared" si="17"/>
        <v>1|8|2500//9|16|5000//17|24|7500//25|32|10000//33|40|12500//41|48|15000</v>
      </c>
      <c r="AD31" s="141">
        <v>12500</v>
      </c>
      <c r="AE31" s="90" t="s">
        <v>708</v>
      </c>
      <c r="AF31" s="141">
        <v>2500</v>
      </c>
      <c r="AG31" s="200"/>
      <c r="AH31" s="201">
        <v>1798</v>
      </c>
      <c r="AI31" s="171" t="s">
        <v>550</v>
      </c>
      <c r="AJ31" s="171">
        <v>50002606</v>
      </c>
      <c r="AK31" s="65" t="str">
        <f t="shared" si="21"/>
        <v>맥심 아라비카100 부드러운 블랙믹스 100T[736/1]</v>
      </c>
      <c r="AL31" s="74" t="s">
        <v>533</v>
      </c>
      <c r="AM31" s="200" t="s">
        <v>1357</v>
      </c>
      <c r="AN31" s="74" t="s">
        <v>1391</v>
      </c>
      <c r="AO31" s="136" t="str">
        <f t="shared" si="23"/>
        <v>맥심 아라비카100 부드러운 블랙믹스 100T,커피,커피믹스,동서식품,맥심</v>
      </c>
      <c r="AP31" s="200"/>
      <c r="AQ31" s="200"/>
      <c r="AR31" s="201" t="s">
        <v>1090</v>
      </c>
      <c r="AS31" s="199"/>
    </row>
    <row r="32" spans="1:45">
      <c r="A32" s="85">
        <v>17</v>
      </c>
      <c r="B32" s="428">
        <v>31</v>
      </c>
      <c r="C32" s="229">
        <v>732</v>
      </c>
      <c r="D32" s="228">
        <v>44</v>
      </c>
      <c r="E32" s="143" t="str">
        <f t="shared" si="19"/>
        <v>732_450x450.jpg</v>
      </c>
      <c r="F32" s="136" t="str">
        <f t="shared" si="1"/>
        <v>732_300x300.jpg</v>
      </c>
      <c r="G32" s="136" t="str">
        <f t="shared" si="2"/>
        <v>732_100x100.jpg</v>
      </c>
      <c r="H32" s="136" t="str">
        <f t="shared" si="3"/>
        <v>732_220x220.jpg</v>
      </c>
      <c r="I32" s="143" t="str">
        <f t="shared" si="20"/>
        <v>732_상세.jpg</v>
      </c>
      <c r="J32" s="70" t="s">
        <v>1387</v>
      </c>
      <c r="K32" s="136" t="str">
        <f t="shared" si="7"/>
        <v>&lt;p&gt;&lt;/p&gt;&lt;p align="center"&gt;&lt;IMG src="http://tongup1emd.cafe24.com/img/Image_detail/09_Maxim_38ea/732_상세.jpg" style="width:860px;"&gt;&lt;/p&gt;&lt;p&gt;&lt;br&gt;&lt;/p&gt;</v>
      </c>
      <c r="L32" s="68" t="s">
        <v>808</v>
      </c>
      <c r="M32" s="68" t="s">
        <v>792</v>
      </c>
      <c r="N32" s="201" t="s">
        <v>621</v>
      </c>
      <c r="O32" s="200" t="s">
        <v>612</v>
      </c>
      <c r="P32" s="136">
        <v>1</v>
      </c>
      <c r="Q32" s="172" t="s">
        <v>1345</v>
      </c>
      <c r="R32" s="201">
        <v>8</v>
      </c>
      <c r="S32" s="278">
        <f t="shared" si="4"/>
        <v>9</v>
      </c>
      <c r="T32" s="278">
        <f t="shared" si="8"/>
        <v>16</v>
      </c>
      <c r="U32" s="278">
        <f t="shared" si="9"/>
        <v>17</v>
      </c>
      <c r="V32" s="278">
        <f t="shared" si="10"/>
        <v>24</v>
      </c>
      <c r="W32" s="278">
        <f t="shared" si="11"/>
        <v>25</v>
      </c>
      <c r="X32" s="278">
        <f t="shared" si="12"/>
        <v>32</v>
      </c>
      <c r="Y32" s="278">
        <f t="shared" si="13"/>
        <v>33</v>
      </c>
      <c r="Z32" s="278">
        <f t="shared" si="14"/>
        <v>40</v>
      </c>
      <c r="AA32" s="278">
        <f t="shared" si="15"/>
        <v>41</v>
      </c>
      <c r="AB32" s="278">
        <f t="shared" si="16"/>
        <v>48</v>
      </c>
      <c r="AC32" s="136" t="str">
        <f t="shared" si="17"/>
        <v>1|8|2500//9|16|5000//17|24|7500//25|32|10000//33|40|12500//41|48|15000</v>
      </c>
      <c r="AD32" s="141">
        <v>11500</v>
      </c>
      <c r="AE32" s="90" t="s">
        <v>708</v>
      </c>
      <c r="AF32" s="141">
        <v>2500</v>
      </c>
      <c r="AG32" s="200"/>
      <c r="AH32" s="201">
        <v>1798</v>
      </c>
      <c r="AI32" s="171" t="s">
        <v>550</v>
      </c>
      <c r="AJ32" s="171">
        <v>50002606</v>
      </c>
      <c r="AK32" s="65" t="str">
        <f t="shared" si="21"/>
        <v>맥심 오리지날 부드러운 블랙믹스 100T[732/1]</v>
      </c>
      <c r="AL32" s="74" t="s">
        <v>533</v>
      </c>
      <c r="AM32" s="200" t="s">
        <v>1357</v>
      </c>
      <c r="AN32" s="74" t="s">
        <v>1391</v>
      </c>
      <c r="AO32" s="136" t="str">
        <f t="shared" si="23"/>
        <v>맥심 오리지날 부드러운 블랙믹스 100T,커피,커피믹스,동서식품,맥심</v>
      </c>
      <c r="AP32" s="200"/>
      <c r="AQ32" s="200"/>
      <c r="AR32" s="201" t="s">
        <v>1090</v>
      </c>
      <c r="AS32" s="199"/>
    </row>
    <row r="33" spans="1:45">
      <c r="A33" s="85">
        <v>11</v>
      </c>
      <c r="B33" s="428">
        <v>32</v>
      </c>
      <c r="C33" s="229">
        <v>707</v>
      </c>
      <c r="D33" s="228">
        <v>44</v>
      </c>
      <c r="E33" s="143" t="str">
        <f t="shared" si="19"/>
        <v>707_450x450.jpg</v>
      </c>
      <c r="F33" s="136" t="str">
        <f t="shared" si="1"/>
        <v>707_300x300.jpg</v>
      </c>
      <c r="G33" s="136" t="str">
        <f t="shared" si="2"/>
        <v>707_100x100.jpg</v>
      </c>
      <c r="H33" s="136" t="str">
        <f t="shared" si="3"/>
        <v>707_220x220.jpg</v>
      </c>
      <c r="I33" s="143" t="str">
        <f t="shared" si="20"/>
        <v>707_상세.jpg</v>
      </c>
      <c r="J33" s="70" t="s">
        <v>1387</v>
      </c>
      <c r="K33" s="136" t="str">
        <f t="shared" si="7"/>
        <v>&lt;p&gt;&lt;/p&gt;&lt;p align="center"&gt;&lt;IMG src="http://tongup1emd.cafe24.com/img/Image_detail/09_Maxim_38ea/707_상세.jpg" style="width:860px;"&gt;&lt;/p&gt;&lt;p&gt;&lt;br&gt;&lt;/p&gt;</v>
      </c>
      <c r="L33" s="68" t="s">
        <v>1167</v>
      </c>
      <c r="M33" s="68" t="s">
        <v>1167</v>
      </c>
      <c r="N33" s="201" t="s">
        <v>620</v>
      </c>
      <c r="O33" s="200" t="s">
        <v>612</v>
      </c>
      <c r="P33" s="136">
        <v>1</v>
      </c>
      <c r="Q33" s="172" t="s">
        <v>1345</v>
      </c>
      <c r="R33" s="201">
        <v>8</v>
      </c>
      <c r="S33" s="278">
        <f t="shared" si="4"/>
        <v>9</v>
      </c>
      <c r="T33" s="278">
        <f t="shared" si="8"/>
        <v>16</v>
      </c>
      <c r="U33" s="278">
        <f t="shared" si="9"/>
        <v>17</v>
      </c>
      <c r="V33" s="278">
        <f t="shared" si="10"/>
        <v>24</v>
      </c>
      <c r="W33" s="278">
        <f t="shared" si="11"/>
        <v>25</v>
      </c>
      <c r="X33" s="278">
        <f t="shared" si="12"/>
        <v>32</v>
      </c>
      <c r="Y33" s="278">
        <f t="shared" si="13"/>
        <v>33</v>
      </c>
      <c r="Z33" s="278">
        <f t="shared" si="14"/>
        <v>40</v>
      </c>
      <c r="AA33" s="278">
        <f t="shared" si="15"/>
        <v>41</v>
      </c>
      <c r="AB33" s="278">
        <f t="shared" si="16"/>
        <v>48</v>
      </c>
      <c r="AC33" s="136" t="str">
        <f t="shared" si="17"/>
        <v>1|8|2500//9|16|5000//17|24|7500//25|32|10000//33|40|12500//41|48|15000</v>
      </c>
      <c r="AD33" s="141">
        <v>10900</v>
      </c>
      <c r="AE33" s="90" t="s">
        <v>708</v>
      </c>
      <c r="AF33" s="141">
        <v>2500</v>
      </c>
      <c r="AG33" s="200"/>
      <c r="AH33" s="201">
        <v>1798</v>
      </c>
      <c r="AI33" s="171" t="s">
        <v>550</v>
      </c>
      <c r="AJ33" s="171">
        <v>50002606</v>
      </c>
      <c r="AK33" s="65" t="str">
        <f t="shared" si="21"/>
        <v>맥심 오리지날 커피믹스100T[707/1]</v>
      </c>
      <c r="AL33" s="74" t="s">
        <v>533</v>
      </c>
      <c r="AM33" s="200" t="s">
        <v>1357</v>
      </c>
      <c r="AN33" s="74" t="s">
        <v>1391</v>
      </c>
      <c r="AO33" s="136" t="str">
        <f t="shared" si="23"/>
        <v>맥심 오리지날 커피믹스100T,커피,커피믹스,동서식품,맥심</v>
      </c>
      <c r="AP33" s="200"/>
      <c r="AQ33" s="201"/>
      <c r="AR33" s="201" t="s">
        <v>1092</v>
      </c>
      <c r="AS33" s="199"/>
    </row>
    <row r="34" spans="1:45">
      <c r="A34" s="85">
        <v>13</v>
      </c>
      <c r="B34" s="428">
        <v>33</v>
      </c>
      <c r="C34" s="229">
        <v>628</v>
      </c>
      <c r="D34" s="228">
        <v>44</v>
      </c>
      <c r="E34" s="143" t="str">
        <f t="shared" si="19"/>
        <v>628_450x450.jpg</v>
      </c>
      <c r="F34" s="136" t="str">
        <f t="shared" si="1"/>
        <v>628_300x300.jpg</v>
      </c>
      <c r="G34" s="136" t="str">
        <f t="shared" si="2"/>
        <v>628_100x100.jpg</v>
      </c>
      <c r="H34" s="136" t="str">
        <f t="shared" si="3"/>
        <v>628_220x220.jpg</v>
      </c>
      <c r="I34" s="143" t="str">
        <f t="shared" si="20"/>
        <v>628_상세.jpg</v>
      </c>
      <c r="J34" s="70" t="s">
        <v>1387</v>
      </c>
      <c r="K34" s="136" t="str">
        <f t="shared" si="7"/>
        <v>&lt;p&gt;&lt;/p&gt;&lt;p align="center"&gt;&lt;IMG src="http://tongup1emd.cafe24.com/img/Image_detail/09_Maxim_38ea/628_상세.jpg" style="width:860px;"&gt;&lt;/p&gt;&lt;p&gt;&lt;br&gt;&lt;/p&gt;</v>
      </c>
      <c r="L34" s="68" t="s">
        <v>808</v>
      </c>
      <c r="M34" s="68" t="s">
        <v>792</v>
      </c>
      <c r="N34" s="201" t="s">
        <v>624</v>
      </c>
      <c r="O34" s="200" t="s">
        <v>616</v>
      </c>
      <c r="P34" s="136">
        <v>1</v>
      </c>
      <c r="Q34" s="172" t="s">
        <v>1345</v>
      </c>
      <c r="R34" s="201">
        <v>16</v>
      </c>
      <c r="S34" s="278">
        <f t="shared" si="4"/>
        <v>17</v>
      </c>
      <c r="T34" s="278">
        <f t="shared" si="8"/>
        <v>32</v>
      </c>
      <c r="U34" s="278">
        <f t="shared" si="9"/>
        <v>33</v>
      </c>
      <c r="V34" s="278">
        <f t="shared" si="10"/>
        <v>48</v>
      </c>
      <c r="W34" s="278">
        <f t="shared" si="11"/>
        <v>49</v>
      </c>
      <c r="X34" s="278">
        <f t="shared" si="12"/>
        <v>64</v>
      </c>
      <c r="Y34" s="278">
        <f t="shared" si="13"/>
        <v>65</v>
      </c>
      <c r="Z34" s="278">
        <f t="shared" si="14"/>
        <v>80</v>
      </c>
      <c r="AA34" s="278">
        <f t="shared" si="15"/>
        <v>81</v>
      </c>
      <c r="AB34" s="278">
        <f t="shared" si="16"/>
        <v>96</v>
      </c>
      <c r="AC34" s="136" t="str">
        <f t="shared" si="17"/>
        <v>1|16|2500//17|32|5000//33|48|7500//49|64|10000//65|80|12500//81|96|15000</v>
      </c>
      <c r="AD34" s="141">
        <v>6900</v>
      </c>
      <c r="AE34" s="90" t="s">
        <v>708</v>
      </c>
      <c r="AF34" s="141">
        <v>2500</v>
      </c>
      <c r="AG34" s="200"/>
      <c r="AH34" s="201">
        <v>1798</v>
      </c>
      <c r="AI34" s="171" t="s">
        <v>550</v>
      </c>
      <c r="AJ34" s="171">
        <v>50002606</v>
      </c>
      <c r="AK34" s="65" t="str">
        <f t="shared" si="21"/>
        <v>맥심 오리지널 리필 170g[628/1]</v>
      </c>
      <c r="AL34" s="74" t="s">
        <v>533</v>
      </c>
      <c r="AM34" s="200" t="s">
        <v>1357</v>
      </c>
      <c r="AN34" s="74" t="s">
        <v>1391</v>
      </c>
      <c r="AO34" s="136" t="str">
        <f t="shared" si="23"/>
        <v>맥심 오리지널 리필 170g,커피,커피믹스,동서식품,맥심</v>
      </c>
      <c r="AP34" s="200"/>
      <c r="AQ34" s="200"/>
      <c r="AR34" s="201"/>
      <c r="AS34" s="199"/>
    </row>
    <row r="35" spans="1:45">
      <c r="A35" s="85">
        <v>6</v>
      </c>
      <c r="B35" s="428">
        <v>34</v>
      </c>
      <c r="C35" s="229">
        <v>643</v>
      </c>
      <c r="D35" s="228">
        <v>44</v>
      </c>
      <c r="E35" s="143" t="str">
        <f t="shared" si="19"/>
        <v>643_450x450.jpg</v>
      </c>
      <c r="F35" s="136" t="str">
        <f t="shared" si="1"/>
        <v>643_300x300.jpg</v>
      </c>
      <c r="G35" s="136" t="str">
        <f t="shared" si="2"/>
        <v>643_100x100.jpg</v>
      </c>
      <c r="H35" s="136" t="str">
        <f t="shared" si="3"/>
        <v>643_220x220.jpg</v>
      </c>
      <c r="I35" s="143" t="str">
        <f t="shared" si="20"/>
        <v>643_상세.jpg</v>
      </c>
      <c r="J35" s="70" t="s">
        <v>1387</v>
      </c>
      <c r="K35" s="136" t="str">
        <f t="shared" si="7"/>
        <v>&lt;p&gt;&lt;/p&gt;&lt;p align="center"&gt;&lt;IMG src="http://tongup1emd.cafe24.com/img/Image_detail/09_Maxim_38ea/643_상세.jpg" style="width:860px;"&gt;&lt;/p&gt;&lt;p&gt;&lt;br&gt;&lt;/p&gt;</v>
      </c>
      <c r="L35" s="68" t="s">
        <v>801</v>
      </c>
      <c r="M35" s="70" t="s">
        <v>1132</v>
      </c>
      <c r="N35" s="201" t="s">
        <v>1305</v>
      </c>
      <c r="O35" s="200" t="s">
        <v>608</v>
      </c>
      <c r="P35" s="136">
        <v>1</v>
      </c>
      <c r="Q35" s="172" t="s">
        <v>1345</v>
      </c>
      <c r="R35" s="201">
        <v>12</v>
      </c>
      <c r="S35" s="278">
        <f t="shared" si="4"/>
        <v>13</v>
      </c>
      <c r="T35" s="278">
        <f t="shared" si="8"/>
        <v>24</v>
      </c>
      <c r="U35" s="278">
        <f t="shared" si="9"/>
        <v>25</v>
      </c>
      <c r="V35" s="278">
        <f t="shared" si="10"/>
        <v>36</v>
      </c>
      <c r="W35" s="278">
        <f t="shared" si="11"/>
        <v>37</v>
      </c>
      <c r="X35" s="278">
        <f t="shared" si="12"/>
        <v>48</v>
      </c>
      <c r="Y35" s="278">
        <f t="shared" si="13"/>
        <v>49</v>
      </c>
      <c r="Z35" s="278">
        <f t="shared" si="14"/>
        <v>60</v>
      </c>
      <c r="AA35" s="278">
        <f t="shared" si="15"/>
        <v>61</v>
      </c>
      <c r="AB35" s="278">
        <f t="shared" si="16"/>
        <v>72</v>
      </c>
      <c r="AC35" s="136" t="str">
        <f t="shared" si="17"/>
        <v>1|12|2500//13|24|5000//25|36|7500//37|48|10000//49|60|12500//61|72|15000</v>
      </c>
      <c r="AD35" s="141">
        <v>2400</v>
      </c>
      <c r="AE35" s="90" t="s">
        <v>708</v>
      </c>
      <c r="AF35" s="141">
        <v>2500</v>
      </c>
      <c r="AG35" s="200"/>
      <c r="AH35" s="201">
        <v>1798</v>
      </c>
      <c r="AI35" s="171" t="s">
        <v>550</v>
      </c>
      <c r="AJ35" s="171">
        <v>50002606</v>
      </c>
      <c r="AK35" s="65" t="str">
        <f t="shared" si="21"/>
        <v>맥심 카페믹스 모카라떼 10T[643/1]</v>
      </c>
      <c r="AL35" s="74" t="s">
        <v>533</v>
      </c>
      <c r="AM35" s="200" t="s">
        <v>1357</v>
      </c>
      <c r="AN35" s="74" t="s">
        <v>1391</v>
      </c>
      <c r="AO35" s="136" t="str">
        <f t="shared" si="23"/>
        <v>맥심 카페믹스 모카라떼 10T,커피,커피믹스,동서식품,맥심</v>
      </c>
      <c r="AP35" s="200"/>
      <c r="AQ35" s="200"/>
      <c r="AR35" s="201" t="s">
        <v>1091</v>
      </c>
      <c r="AS35" s="416" t="s">
        <v>1304</v>
      </c>
    </row>
    <row r="36" spans="1:45">
      <c r="A36" s="85">
        <v>9</v>
      </c>
      <c r="B36" s="428">
        <v>35</v>
      </c>
      <c r="C36" s="229">
        <v>641</v>
      </c>
      <c r="D36" s="228">
        <v>44</v>
      </c>
      <c r="E36" s="143" t="str">
        <f t="shared" si="19"/>
        <v>641_450x450.jpg</v>
      </c>
      <c r="F36" s="136" t="str">
        <f t="shared" si="1"/>
        <v>641_300x300.jpg</v>
      </c>
      <c r="G36" s="136" t="str">
        <f t="shared" si="2"/>
        <v>641_100x100.jpg</v>
      </c>
      <c r="H36" s="136" t="str">
        <f t="shared" si="3"/>
        <v>641_220x220.jpg</v>
      </c>
      <c r="I36" s="143" t="str">
        <f t="shared" si="20"/>
        <v>641_상세.jpg</v>
      </c>
      <c r="J36" s="70" t="s">
        <v>1387</v>
      </c>
      <c r="K36" s="136" t="str">
        <f t="shared" si="7"/>
        <v>&lt;p&gt;&lt;/p&gt;&lt;p align="center"&gt;&lt;IMG src="http://tongup1emd.cafe24.com/img/Image_detail/09_Maxim_38ea/641_상세.jpg" style="width:860px;"&gt;&lt;/p&gt;&lt;p&gt;&lt;br&gt;&lt;/p&gt;</v>
      </c>
      <c r="L36" s="68" t="s">
        <v>801</v>
      </c>
      <c r="M36" s="70" t="s">
        <v>1132</v>
      </c>
      <c r="N36" s="201" t="s">
        <v>619</v>
      </c>
      <c r="O36" s="200" t="s">
        <v>608</v>
      </c>
      <c r="P36" s="136">
        <v>1</v>
      </c>
      <c r="Q36" s="172" t="s">
        <v>1345</v>
      </c>
      <c r="R36" s="201">
        <v>12</v>
      </c>
      <c r="S36" s="278">
        <f t="shared" ref="S36:S40" si="24">R36+1</f>
        <v>13</v>
      </c>
      <c r="T36" s="278">
        <f t="shared" ref="T36:T40" si="25">R36+$R36</f>
        <v>24</v>
      </c>
      <c r="U36" s="278">
        <f t="shared" ref="U36:U40" si="26">T36+1</f>
        <v>25</v>
      </c>
      <c r="V36" s="278">
        <f t="shared" ref="V36:V40" si="27">T36+$R36</f>
        <v>36</v>
      </c>
      <c r="W36" s="278">
        <f t="shared" ref="W36:W40" si="28">V36+1</f>
        <v>37</v>
      </c>
      <c r="X36" s="278">
        <f t="shared" ref="X36:X40" si="29">V36+$R36</f>
        <v>48</v>
      </c>
      <c r="Y36" s="278">
        <f t="shared" ref="Y36:Y40" si="30">X36+1</f>
        <v>49</v>
      </c>
      <c r="Z36" s="278">
        <f t="shared" ref="Z36:Z40" si="31">X36+$R36</f>
        <v>60</v>
      </c>
      <c r="AA36" s="278">
        <f t="shared" ref="AA36:AA40" si="32">Z36+1</f>
        <v>61</v>
      </c>
      <c r="AB36" s="278">
        <f t="shared" ref="AB36:AB40" si="33">Z36+$R36</f>
        <v>72</v>
      </c>
      <c r="AC36" s="136" t="str">
        <f t="shared" ref="AC36:AC40" si="34">CONCATENATE("1","|",R36,"|","2500//",S36,"|",T36,"|","5000//",U36,"|",V36,"|","7500//",W36,"|",X36,"|","10000//",Y36,"|",Z36,"|","12500//",AA36,"|",AB36,"|","15000")</f>
        <v>1|12|2500//13|24|5000//25|36|7500//37|48|10000//49|60|12500//61|72|15000</v>
      </c>
      <c r="AD36" s="141">
        <v>2400</v>
      </c>
      <c r="AE36" s="90" t="s">
        <v>708</v>
      </c>
      <c r="AF36" s="141">
        <v>2500</v>
      </c>
      <c r="AG36" s="200"/>
      <c r="AH36" s="201">
        <v>1798</v>
      </c>
      <c r="AI36" s="171" t="s">
        <v>550</v>
      </c>
      <c r="AJ36" s="171">
        <v>50002606</v>
      </c>
      <c r="AK36" s="65" t="str">
        <f t="shared" si="21"/>
        <v>맥심 카페믹스 카라멜마끼아또 10T[641/1]</v>
      </c>
      <c r="AL36" s="74" t="s">
        <v>533</v>
      </c>
      <c r="AM36" s="200" t="s">
        <v>1357</v>
      </c>
      <c r="AN36" s="74" t="s">
        <v>1391</v>
      </c>
      <c r="AO36" s="136" t="str">
        <f t="shared" si="23"/>
        <v>맥심 카페믹스 카라멜마끼아또 10T,커피,커피믹스,동서식품,맥심</v>
      </c>
      <c r="AP36" s="200"/>
      <c r="AQ36" s="200"/>
      <c r="AR36" s="201" t="s">
        <v>1089</v>
      </c>
      <c r="AS36" s="199"/>
    </row>
    <row r="37" spans="1:45">
      <c r="A37" s="85">
        <v>7</v>
      </c>
      <c r="B37" s="428">
        <v>36</v>
      </c>
      <c r="C37" s="228">
        <v>1838</v>
      </c>
      <c r="D37" s="228">
        <v>44</v>
      </c>
      <c r="E37" s="143" t="str">
        <f t="shared" si="19"/>
        <v>1838_450x450.jpg</v>
      </c>
      <c r="F37" s="136" t="str">
        <f t="shared" si="1"/>
        <v>1838_300x300.jpg</v>
      </c>
      <c r="G37" s="136" t="str">
        <f t="shared" si="2"/>
        <v>1838_100x100.jpg</v>
      </c>
      <c r="H37" s="136" t="str">
        <f t="shared" si="3"/>
        <v>1838_220x220.jpg</v>
      </c>
      <c r="I37" s="143" t="str">
        <f t="shared" si="20"/>
        <v>1838_상세.jpg</v>
      </c>
      <c r="J37" s="70" t="s">
        <v>1387</v>
      </c>
      <c r="K37" s="136" t="str">
        <f t="shared" si="7"/>
        <v>&lt;p&gt;&lt;/p&gt;&lt;p align="center"&gt;&lt;IMG src="http://tongup1emd.cafe24.com/img/Image_detail/09_Maxim_38ea/1838_상세.jpg" style="width:860px;"&gt;&lt;/p&gt;&lt;p&gt;&lt;br&gt;&lt;/p&gt;</v>
      </c>
      <c r="L37" s="68" t="s">
        <v>801</v>
      </c>
      <c r="M37" s="70" t="s">
        <v>1132</v>
      </c>
      <c r="N37" s="201" t="s">
        <v>1307</v>
      </c>
      <c r="O37" s="200" t="s">
        <v>608</v>
      </c>
      <c r="P37" s="136">
        <v>1</v>
      </c>
      <c r="Q37" s="172" t="s">
        <v>1345</v>
      </c>
      <c r="R37" s="201">
        <v>12</v>
      </c>
      <c r="S37" s="278">
        <f t="shared" si="24"/>
        <v>13</v>
      </c>
      <c r="T37" s="278">
        <f t="shared" si="25"/>
        <v>24</v>
      </c>
      <c r="U37" s="278">
        <f t="shared" si="26"/>
        <v>25</v>
      </c>
      <c r="V37" s="278">
        <f t="shared" si="27"/>
        <v>36</v>
      </c>
      <c r="W37" s="278">
        <f t="shared" si="28"/>
        <v>37</v>
      </c>
      <c r="X37" s="278">
        <f t="shared" si="29"/>
        <v>48</v>
      </c>
      <c r="Y37" s="278">
        <f t="shared" si="30"/>
        <v>49</v>
      </c>
      <c r="Z37" s="278">
        <f t="shared" si="31"/>
        <v>60</v>
      </c>
      <c r="AA37" s="278">
        <f t="shared" si="32"/>
        <v>61</v>
      </c>
      <c r="AB37" s="278">
        <f t="shared" si="33"/>
        <v>72</v>
      </c>
      <c r="AC37" s="136" t="str">
        <f t="shared" si="34"/>
        <v>1|12|2500//13|24|5000//25|36|7500//37|48|10000//49|60|12500//61|72|15000</v>
      </c>
      <c r="AD37" s="141">
        <v>2400</v>
      </c>
      <c r="AE37" s="90" t="s">
        <v>708</v>
      </c>
      <c r="AF37" s="141">
        <v>2500</v>
      </c>
      <c r="AG37" s="200"/>
      <c r="AH37" s="201">
        <v>1798</v>
      </c>
      <c r="AI37" s="171" t="s">
        <v>550</v>
      </c>
      <c r="AJ37" s="171">
        <v>50002606</v>
      </c>
      <c r="AK37" s="65" t="str">
        <f t="shared" si="21"/>
        <v>맥심 카페믹스 카푸치노 바닐라향 10T[1838/1]</v>
      </c>
      <c r="AL37" s="74" t="s">
        <v>533</v>
      </c>
      <c r="AM37" s="200" t="s">
        <v>1357</v>
      </c>
      <c r="AN37" s="74" t="s">
        <v>1391</v>
      </c>
      <c r="AO37" s="136" t="str">
        <f t="shared" si="23"/>
        <v>맥심 카페믹스 카푸치노 바닐라향 10T,커피,커피믹스,동서식품,맥심</v>
      </c>
      <c r="AP37" s="200"/>
      <c r="AQ37" s="200"/>
      <c r="AR37" s="201" t="s">
        <v>1090</v>
      </c>
      <c r="AS37" s="416" t="s">
        <v>1306</v>
      </c>
    </row>
    <row r="38" spans="1:45">
      <c r="A38" s="85">
        <v>8</v>
      </c>
      <c r="B38" s="428">
        <v>37</v>
      </c>
      <c r="C38" s="229">
        <v>644</v>
      </c>
      <c r="D38" s="228">
        <v>44</v>
      </c>
      <c r="E38" s="143" t="str">
        <f t="shared" si="19"/>
        <v>644_450x450.jpg</v>
      </c>
      <c r="F38" s="136" t="str">
        <f t="shared" si="1"/>
        <v>644_300x300.jpg</v>
      </c>
      <c r="G38" s="136" t="str">
        <f t="shared" si="2"/>
        <v>644_100x100.jpg</v>
      </c>
      <c r="H38" s="136" t="str">
        <f t="shared" si="3"/>
        <v>644_220x220.jpg</v>
      </c>
      <c r="I38" s="143" t="str">
        <f t="shared" si="20"/>
        <v>644_상세.jpg</v>
      </c>
      <c r="J38" s="70" t="s">
        <v>1387</v>
      </c>
      <c r="K38" s="136" t="str">
        <f t="shared" si="7"/>
        <v>&lt;p&gt;&lt;/p&gt;&lt;p align="center"&gt;&lt;IMG src="http://tongup1emd.cafe24.com/img/Image_detail/09_Maxim_38ea/644_상세.jpg" style="width:860px;"&gt;&lt;/p&gt;&lt;p&gt;&lt;br&gt;&lt;/p&gt;</v>
      </c>
      <c r="L38" s="68" t="s">
        <v>801</v>
      </c>
      <c r="M38" s="70" t="s">
        <v>1132</v>
      </c>
      <c r="N38" s="201" t="s">
        <v>1308</v>
      </c>
      <c r="O38" s="200" t="s">
        <v>608</v>
      </c>
      <c r="P38" s="136">
        <v>1</v>
      </c>
      <c r="Q38" s="172" t="s">
        <v>1345</v>
      </c>
      <c r="R38" s="201">
        <v>12</v>
      </c>
      <c r="S38" s="278">
        <f t="shared" si="24"/>
        <v>13</v>
      </c>
      <c r="T38" s="278">
        <f t="shared" si="25"/>
        <v>24</v>
      </c>
      <c r="U38" s="278">
        <f t="shared" si="26"/>
        <v>25</v>
      </c>
      <c r="V38" s="278">
        <f t="shared" si="27"/>
        <v>36</v>
      </c>
      <c r="W38" s="278">
        <f t="shared" si="28"/>
        <v>37</v>
      </c>
      <c r="X38" s="278">
        <f t="shared" si="29"/>
        <v>48</v>
      </c>
      <c r="Y38" s="278">
        <f t="shared" si="30"/>
        <v>49</v>
      </c>
      <c r="Z38" s="278">
        <f t="shared" si="31"/>
        <v>60</v>
      </c>
      <c r="AA38" s="278">
        <f t="shared" si="32"/>
        <v>61</v>
      </c>
      <c r="AB38" s="278">
        <f t="shared" si="33"/>
        <v>72</v>
      </c>
      <c r="AC38" s="136" t="str">
        <f t="shared" si="34"/>
        <v>1|12|2500//13|24|5000//25|36|7500//37|48|10000//49|60|12500//61|72|15000</v>
      </c>
      <c r="AD38" s="141">
        <v>2400</v>
      </c>
      <c r="AE38" s="90" t="s">
        <v>708</v>
      </c>
      <c r="AF38" s="141">
        <v>2500</v>
      </c>
      <c r="AG38" s="200"/>
      <c r="AH38" s="201">
        <v>1798</v>
      </c>
      <c r="AI38" s="171" t="s">
        <v>550</v>
      </c>
      <c r="AJ38" s="171">
        <v>50002606</v>
      </c>
      <c r="AK38" s="65" t="str">
        <f t="shared" si="21"/>
        <v>맥심 카페믹스 카푸치노 헤이즐넛 10T[644/1]</v>
      </c>
      <c r="AL38" s="74" t="s">
        <v>533</v>
      </c>
      <c r="AM38" s="200" t="s">
        <v>1357</v>
      </c>
      <c r="AN38" s="74" t="s">
        <v>1391</v>
      </c>
      <c r="AO38" s="136" t="str">
        <f t="shared" si="23"/>
        <v>맥심 카페믹스 카푸치노 헤이즐넛 10T,커피,커피믹스,동서식품,맥심</v>
      </c>
      <c r="AP38" s="200"/>
      <c r="AQ38" s="200"/>
      <c r="AR38" s="201" t="s">
        <v>1091</v>
      </c>
      <c r="AS38" s="416" t="s">
        <v>1303</v>
      </c>
    </row>
    <row r="39" spans="1:45">
      <c r="A39" s="85">
        <v>16</v>
      </c>
      <c r="B39" s="428">
        <v>38</v>
      </c>
      <c r="C39" s="229">
        <v>763</v>
      </c>
      <c r="D39" s="228">
        <v>44</v>
      </c>
      <c r="E39" s="143" t="str">
        <f t="shared" si="19"/>
        <v>763_450x450.jpg</v>
      </c>
      <c r="F39" s="136" t="str">
        <f t="shared" si="1"/>
        <v>763_300x300.jpg</v>
      </c>
      <c r="G39" s="136" t="str">
        <f t="shared" si="2"/>
        <v>763_100x100.jpg</v>
      </c>
      <c r="H39" s="136" t="str">
        <f t="shared" si="3"/>
        <v>763_220x220.jpg</v>
      </c>
      <c r="I39" s="143" t="str">
        <f t="shared" si="20"/>
        <v>763_상세.jpg</v>
      </c>
      <c r="J39" s="70" t="s">
        <v>1387</v>
      </c>
      <c r="K39" s="136" t="str">
        <f t="shared" si="7"/>
        <v>&lt;p&gt;&lt;/p&gt;&lt;p align="center"&gt;&lt;IMG src="http://tongup1emd.cafe24.com/img/Image_detail/09_Maxim_38ea/763_상세.jpg" style="width:860px;"&gt;&lt;/p&gt;&lt;p&gt;&lt;br&gt;&lt;/p&gt;</v>
      </c>
      <c r="L39" s="68" t="s">
        <v>1167</v>
      </c>
      <c r="M39" s="68" t="s">
        <v>1167</v>
      </c>
      <c r="N39" s="201" t="s">
        <v>625</v>
      </c>
      <c r="O39" s="200" t="s">
        <v>612</v>
      </c>
      <c r="P39" s="136">
        <v>1</v>
      </c>
      <c r="Q39" s="172" t="s">
        <v>1345</v>
      </c>
      <c r="R39" s="201">
        <v>8</v>
      </c>
      <c r="S39" s="278">
        <f t="shared" si="24"/>
        <v>9</v>
      </c>
      <c r="T39" s="278">
        <f t="shared" si="25"/>
        <v>16</v>
      </c>
      <c r="U39" s="278">
        <f t="shared" si="26"/>
        <v>17</v>
      </c>
      <c r="V39" s="278">
        <f t="shared" si="27"/>
        <v>24</v>
      </c>
      <c r="W39" s="278">
        <f t="shared" si="28"/>
        <v>25</v>
      </c>
      <c r="X39" s="278">
        <f t="shared" si="29"/>
        <v>32</v>
      </c>
      <c r="Y39" s="278">
        <f t="shared" si="30"/>
        <v>33</v>
      </c>
      <c r="Z39" s="278">
        <f t="shared" si="31"/>
        <v>40</v>
      </c>
      <c r="AA39" s="278">
        <f t="shared" si="32"/>
        <v>41</v>
      </c>
      <c r="AB39" s="278">
        <f t="shared" si="33"/>
        <v>48</v>
      </c>
      <c r="AC39" s="136" t="str">
        <f t="shared" si="34"/>
        <v>1|8|2500//9|16|5000//17|24|7500//25|32|10000//33|40|12500//41|48|15000</v>
      </c>
      <c r="AD39" s="141">
        <v>11500</v>
      </c>
      <c r="AE39" s="90" t="s">
        <v>708</v>
      </c>
      <c r="AF39" s="141">
        <v>2500</v>
      </c>
      <c r="AG39" s="200"/>
      <c r="AH39" s="201">
        <v>1798</v>
      </c>
      <c r="AI39" s="171" t="s">
        <v>550</v>
      </c>
      <c r="AJ39" s="171">
        <v>50002606</v>
      </c>
      <c r="AK39" s="65" t="str">
        <f t="shared" si="21"/>
        <v>맥심 화이트골드 커피믹스 100T[763/1]</v>
      </c>
      <c r="AL39" s="74" t="s">
        <v>533</v>
      </c>
      <c r="AM39" s="200" t="s">
        <v>1357</v>
      </c>
      <c r="AN39" s="74" t="s">
        <v>1391</v>
      </c>
      <c r="AO39" s="136" t="str">
        <f t="shared" si="23"/>
        <v>맥심 화이트골드 커피믹스 100T,커피,커피믹스,동서식품,맥심</v>
      </c>
      <c r="AP39" s="200"/>
      <c r="AQ39" s="200"/>
      <c r="AR39" s="201" t="s">
        <v>1090</v>
      </c>
      <c r="AS39" s="199"/>
    </row>
    <row r="40" spans="1:45" ht="17.25" thickBot="1">
      <c r="A40" s="60">
        <v>2</v>
      </c>
      <c r="B40" s="110">
        <v>39</v>
      </c>
      <c r="C40" s="407">
        <v>764</v>
      </c>
      <c r="D40" s="592">
        <v>44</v>
      </c>
      <c r="E40" s="289" t="str">
        <f t="shared" si="19"/>
        <v>764_450x450.jpg</v>
      </c>
      <c r="F40" s="150" t="str">
        <f t="shared" si="1"/>
        <v>764_300x300.jpg</v>
      </c>
      <c r="G40" s="150" t="str">
        <f t="shared" si="2"/>
        <v>764_100x100.jpg</v>
      </c>
      <c r="H40" s="150" t="str">
        <f t="shared" si="3"/>
        <v>764_220x220.jpg</v>
      </c>
      <c r="I40" s="289" t="str">
        <f t="shared" si="20"/>
        <v>764_상세.jpg</v>
      </c>
      <c r="J40" s="311" t="s">
        <v>1387</v>
      </c>
      <c r="K40" s="150" t="str">
        <f t="shared" si="7"/>
        <v>&lt;p&gt;&lt;/p&gt;&lt;p align="center"&gt;&lt;IMG src="http://tongup1emd.cafe24.com/img/Image_detail/09_Maxim_38ea/764_상세.jpg" style="width:860px;"&gt;&lt;/p&gt;&lt;p&gt;&lt;br&gt;&lt;/p&gt;</v>
      </c>
      <c r="L40" s="123" t="s">
        <v>808</v>
      </c>
      <c r="M40" s="531" t="s">
        <v>1046</v>
      </c>
      <c r="N40" s="270" t="s">
        <v>1181</v>
      </c>
      <c r="O40" s="203" t="s">
        <v>613</v>
      </c>
      <c r="P40" s="150">
        <v>1</v>
      </c>
      <c r="Q40" s="247" t="s">
        <v>1345</v>
      </c>
      <c r="R40" s="270">
        <v>6</v>
      </c>
      <c r="S40" s="291">
        <f t="shared" si="24"/>
        <v>7</v>
      </c>
      <c r="T40" s="291">
        <f t="shared" si="25"/>
        <v>12</v>
      </c>
      <c r="U40" s="291">
        <f t="shared" si="26"/>
        <v>13</v>
      </c>
      <c r="V40" s="291">
        <f t="shared" si="27"/>
        <v>18</v>
      </c>
      <c r="W40" s="291">
        <f t="shared" si="28"/>
        <v>19</v>
      </c>
      <c r="X40" s="291">
        <f t="shared" si="29"/>
        <v>24</v>
      </c>
      <c r="Y40" s="291">
        <f t="shared" si="30"/>
        <v>25</v>
      </c>
      <c r="Z40" s="291">
        <f t="shared" si="31"/>
        <v>30</v>
      </c>
      <c r="AA40" s="291">
        <f t="shared" si="32"/>
        <v>31</v>
      </c>
      <c r="AB40" s="291">
        <f t="shared" si="33"/>
        <v>36</v>
      </c>
      <c r="AC40" s="150" t="str">
        <f t="shared" si="34"/>
        <v>1|6|2500//7|12|5000//13|18|7500//19|24|10000//25|30|12500//31|36|15000</v>
      </c>
      <c r="AD40" s="202">
        <v>16400</v>
      </c>
      <c r="AE40" s="94" t="s">
        <v>708</v>
      </c>
      <c r="AF40" s="202">
        <v>2500</v>
      </c>
      <c r="AG40" s="203"/>
      <c r="AH40" s="270">
        <v>1798</v>
      </c>
      <c r="AI40" s="186" t="s">
        <v>550</v>
      </c>
      <c r="AJ40" s="186">
        <v>50002606</v>
      </c>
      <c r="AK40" s="61" t="str">
        <f t="shared" si="21"/>
        <v>맥심 화이트골드 커피믹스 150T+20T/총 170T[764/1]</v>
      </c>
      <c r="AL40" s="63" t="s">
        <v>533</v>
      </c>
      <c r="AM40" s="203" t="s">
        <v>1357</v>
      </c>
      <c r="AN40" s="63" t="s">
        <v>1391</v>
      </c>
      <c r="AO40" s="150" t="str">
        <f t="shared" si="23"/>
        <v>맥심 화이트골드 커피믹스 150T+20T/총 170T,커피,커피믹스,동서식품,맥심</v>
      </c>
      <c r="AP40" s="203"/>
      <c r="AQ40" s="203"/>
      <c r="AR40" s="270" t="s">
        <v>1090</v>
      </c>
      <c r="AS40" s="527"/>
    </row>
    <row r="41" spans="1:45">
      <c r="N41">
        <v>40</v>
      </c>
    </row>
    <row r="42" spans="1:45">
      <c r="N42" s="17" t="s">
        <v>611</v>
      </c>
    </row>
  </sheetData>
  <sortState ref="A18:AE40">
    <sortCondition ref="N18:N40"/>
  </sortState>
  <phoneticPr fontId="1" type="noConversion"/>
  <dataValidations count="1">
    <dataValidation type="list" allowBlank="1" showErrorMessage="1" sqref="AE2:AE40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Q30"/>
  <sheetViews>
    <sheetView topLeftCell="AG1" zoomScale="85" zoomScaleNormal="85" workbookViewId="0">
      <selection activeCell="AI36" sqref="AI36"/>
    </sheetView>
  </sheetViews>
  <sheetFormatPr defaultRowHeight="16.5"/>
  <cols>
    <col min="1" max="2" width="5.25" style="12" customWidth="1"/>
    <col min="3" max="4" width="9" style="12"/>
    <col min="5" max="5" width="16.125" style="12" customWidth="1"/>
    <col min="6" max="8" width="16.125" style="2" customWidth="1"/>
    <col min="9" max="9" width="16.125" style="12" customWidth="1"/>
    <col min="10" max="10" width="2.5" style="2" bestFit="1" customWidth="1"/>
    <col min="11" max="11" width="91" style="12" customWidth="1"/>
    <col min="12" max="13" width="9" style="12"/>
    <col min="14" max="14" width="29.375" style="12" customWidth="1"/>
    <col min="15" max="15" width="16.25" style="12" bestFit="1" customWidth="1"/>
    <col min="16" max="16" width="9.25" style="12" bestFit="1" customWidth="1"/>
    <col min="17" max="17" width="9.25" style="12" customWidth="1"/>
    <col min="18" max="18" width="10.875" style="12" customWidth="1"/>
    <col min="19" max="28" width="9" style="2"/>
    <col min="29" max="29" width="72.75" style="2" bestFit="1" customWidth="1"/>
    <col min="30" max="30" width="8.75" style="12" customWidth="1"/>
    <col min="31" max="31" width="11.625" style="12" customWidth="1"/>
    <col min="32" max="32" width="10.625" style="12" customWidth="1"/>
    <col min="33" max="33" width="9" style="12" customWidth="1"/>
    <col min="34" max="34" width="11.625" style="12" customWidth="1"/>
    <col min="35" max="35" width="39.25" style="12" customWidth="1"/>
    <col min="36" max="36" width="10.75" style="12" customWidth="1"/>
    <col min="37" max="37" width="42.5" style="12" customWidth="1"/>
    <col min="38" max="38" width="9" style="12" customWidth="1"/>
    <col min="39" max="39" width="11.25" style="12" bestFit="1" customWidth="1"/>
    <col min="40" max="40" width="9" style="12" customWidth="1"/>
    <col min="41" max="41" width="52.75" style="12" bestFit="1" customWidth="1"/>
    <col min="42" max="42" width="36.875" style="12" customWidth="1"/>
    <col min="43" max="43" width="36.875" style="12" bestFit="1" customWidth="1"/>
    <col min="44" max="16384" width="9" style="12"/>
  </cols>
  <sheetData>
    <row r="1" spans="1:43" s="2" customFormat="1" ht="33.75" thickBot="1">
      <c r="A1" s="561" t="s">
        <v>531</v>
      </c>
      <c r="B1" s="36" t="s">
        <v>818</v>
      </c>
      <c r="C1" s="521" t="s">
        <v>1347</v>
      </c>
      <c r="D1" s="507" t="s">
        <v>1348</v>
      </c>
      <c r="E1" s="507" t="s">
        <v>1328</v>
      </c>
      <c r="F1" s="507" t="s">
        <v>1327</v>
      </c>
      <c r="G1" s="507" t="s">
        <v>1339</v>
      </c>
      <c r="H1" s="507" t="s">
        <v>1340</v>
      </c>
      <c r="I1" s="487" t="s">
        <v>1341</v>
      </c>
      <c r="J1" s="487"/>
      <c r="K1" s="488" t="s">
        <v>1329</v>
      </c>
      <c r="L1" s="155" t="s">
        <v>898</v>
      </c>
      <c r="M1" s="155" t="s">
        <v>985</v>
      </c>
      <c r="N1" s="521" t="s">
        <v>1353</v>
      </c>
      <c r="O1" s="38" t="s">
        <v>89</v>
      </c>
      <c r="P1" s="39" t="s">
        <v>487</v>
      </c>
      <c r="Q1" s="507" t="s">
        <v>1344</v>
      </c>
      <c r="R1" s="37" t="s">
        <v>471</v>
      </c>
      <c r="S1" s="375">
        <v>1</v>
      </c>
      <c r="T1" s="375">
        <v>1</v>
      </c>
      <c r="U1" s="375">
        <v>2</v>
      </c>
      <c r="V1" s="375">
        <v>2</v>
      </c>
      <c r="W1" s="375">
        <v>3</v>
      </c>
      <c r="X1" s="375">
        <v>3</v>
      </c>
      <c r="Y1" s="375">
        <v>4</v>
      </c>
      <c r="Z1" s="375">
        <v>4</v>
      </c>
      <c r="AA1" s="375">
        <v>5</v>
      </c>
      <c r="AB1" s="375">
        <v>5</v>
      </c>
      <c r="AC1" s="507" t="s">
        <v>1333</v>
      </c>
      <c r="AD1" s="40" t="s">
        <v>473</v>
      </c>
      <c r="AE1" s="37" t="s">
        <v>560</v>
      </c>
      <c r="AF1" s="37" t="s">
        <v>472</v>
      </c>
      <c r="AG1" s="38" t="s">
        <v>460</v>
      </c>
      <c r="AH1" s="521" t="s">
        <v>1358</v>
      </c>
      <c r="AI1" s="41" t="s">
        <v>509</v>
      </c>
      <c r="AJ1" s="375" t="s">
        <v>474</v>
      </c>
      <c r="AK1" s="40" t="s">
        <v>470</v>
      </c>
      <c r="AL1" s="37" t="s">
        <v>477</v>
      </c>
      <c r="AM1" s="507" t="s">
        <v>477</v>
      </c>
      <c r="AN1" s="37" t="s">
        <v>478</v>
      </c>
      <c r="AO1" s="507" t="s">
        <v>1334</v>
      </c>
      <c r="AP1" s="128" t="s">
        <v>727</v>
      </c>
      <c r="AQ1" s="218" t="s">
        <v>1165</v>
      </c>
    </row>
    <row r="2" spans="1:43">
      <c r="A2" s="66">
        <v>15</v>
      </c>
      <c r="B2" s="8">
        <v>1</v>
      </c>
      <c r="C2" s="403">
        <v>789</v>
      </c>
      <c r="D2" s="559">
        <v>45</v>
      </c>
      <c r="E2" s="284" t="str">
        <f t="shared" ref="E2:E19" si="0">CONCATENATE(C2,"_450x450.jpg")</f>
        <v>789_450x450.jpg</v>
      </c>
      <c r="F2" s="208" t="str">
        <f>CONCATENATE(C2,"_300x300.jpg")</f>
        <v>789_300x300.jpg</v>
      </c>
      <c r="G2" s="208" t="str">
        <f>CONCATENATE(C2,"_100x100.jpg")</f>
        <v>789_100x100.jpg</v>
      </c>
      <c r="H2" s="208" t="str">
        <f>CONCATENATE(C2,"_220x220.jpg")</f>
        <v>789_220x220.jpg</v>
      </c>
      <c r="I2" s="284" t="str">
        <f t="shared" ref="I2:I19" si="1">CONCATENATE(C2,"_상세.jpg")</f>
        <v>789_상세.jpg</v>
      </c>
      <c r="J2" s="305" t="s">
        <v>1343</v>
      </c>
      <c r="K2" s="208" t="str">
        <f>CONCATENATE("&lt;p&gt;&lt;/p&gt;&lt;p align=",J2,"center",J2,"&gt;","&lt;IMG src=",J2,"http://tongup1emd.cafe24.com/img/Image_detail/10_Kanu_18ea/",I2,J2," style=",J2,"width:860px;",J2,"&gt;&lt;/p&gt;&lt;p&gt;&lt;br&gt;&lt;/p&gt;")</f>
        <v>&lt;p&gt;&lt;/p&gt;&lt;p align="center"&gt;&lt;IMG src="http://tongup1emd.cafe24.com/img/Image_detail/10_Kanu_18ea/789_상세.jpg" style="width:860px;"&gt;&lt;/p&gt;&lt;p&gt;&lt;br&gt;&lt;/p&gt;</v>
      </c>
      <c r="L2" s="328" t="s">
        <v>899</v>
      </c>
      <c r="M2" s="532" t="s">
        <v>1046</v>
      </c>
      <c r="N2" s="449" t="s">
        <v>812</v>
      </c>
      <c r="O2" s="166" t="s">
        <v>632</v>
      </c>
      <c r="P2" s="208">
        <v>1</v>
      </c>
      <c r="Q2" s="167" t="s">
        <v>1345</v>
      </c>
      <c r="R2" s="167">
        <v>8</v>
      </c>
      <c r="S2" s="286">
        <f t="shared" ref="S2:S19" si="2">R2+1</f>
        <v>9</v>
      </c>
      <c r="T2" s="286">
        <f>R2+$R2</f>
        <v>16</v>
      </c>
      <c r="U2" s="286">
        <f>T2+1</f>
        <v>17</v>
      </c>
      <c r="V2" s="286">
        <f>T2+$R2</f>
        <v>24</v>
      </c>
      <c r="W2" s="286">
        <f>V2+1</f>
        <v>25</v>
      </c>
      <c r="X2" s="286">
        <f>V2+$R2</f>
        <v>32</v>
      </c>
      <c r="Y2" s="286">
        <f>X2+1</f>
        <v>33</v>
      </c>
      <c r="Z2" s="286">
        <f>X2+$R2</f>
        <v>40</v>
      </c>
      <c r="AA2" s="286">
        <f>Z2+1</f>
        <v>41</v>
      </c>
      <c r="AB2" s="286">
        <f>Z2+$R2</f>
        <v>48</v>
      </c>
      <c r="AC2" s="208" t="str">
        <f>CONCATENATE("1","|",R2,"|","2500//",S2,"|",T2,"|","5000//",U2,"|",V2,"|","7500//",W2,"|",X2,"|","10000//",Y2,"|",Z2,"|","12500//",AA2,"|",AB2,"|","15000")</f>
        <v>1|8|2500//9|16|5000//17|24|7500//25|32|10000//33|40|12500//41|48|15000</v>
      </c>
      <c r="AD2" s="378">
        <v>22300</v>
      </c>
      <c r="AE2" s="51" t="s">
        <v>708</v>
      </c>
      <c r="AF2" s="56">
        <v>2500</v>
      </c>
      <c r="AG2" s="166"/>
      <c r="AH2" s="485">
        <v>1798</v>
      </c>
      <c r="AI2" s="166" t="s">
        <v>550</v>
      </c>
      <c r="AJ2" s="166">
        <v>50002606</v>
      </c>
      <c r="AK2" s="22" t="str">
        <f t="shared" ref="AK2:AK19" si="3">CONCATENATE(N2,"[",C2,"/",P2,"]")</f>
        <v>카누 다크 스위트 70T[789/1]</v>
      </c>
      <c r="AL2" s="23" t="s">
        <v>533</v>
      </c>
      <c r="AM2" s="449" t="s">
        <v>1357</v>
      </c>
      <c r="AN2" s="23" t="s">
        <v>1394</v>
      </c>
      <c r="AO2" s="208" t="str">
        <f>CONCATENATE(N2,",","커피,커피믹스",",",AL2,",",AN2)</f>
        <v>카누 다크 스위트 70T,커피,커피믹스,동서식품,카누</v>
      </c>
      <c r="AP2" s="127" t="s">
        <v>752</v>
      </c>
      <c r="AQ2" s="379"/>
    </row>
    <row r="3" spans="1:43">
      <c r="A3" s="85">
        <v>16</v>
      </c>
      <c r="B3" s="428">
        <v>2</v>
      </c>
      <c r="C3" s="224">
        <v>779</v>
      </c>
      <c r="D3" s="556">
        <v>45</v>
      </c>
      <c r="E3" s="143" t="str">
        <f t="shared" si="0"/>
        <v>779_450x450.jpg</v>
      </c>
      <c r="F3" s="136" t="str">
        <f t="shared" ref="F3:F19" si="4">CONCATENATE(C3,"_300x300.jpg")</f>
        <v>779_300x300.jpg</v>
      </c>
      <c r="G3" s="136" t="str">
        <f t="shared" ref="G3:G19" si="5">CONCATENATE(C3,"_100x100.jpg")</f>
        <v>779_100x100.jpg</v>
      </c>
      <c r="H3" s="136" t="str">
        <f t="shared" ref="H3:H19" si="6">CONCATENATE(C3,"_220x220.jpg")</f>
        <v>779_220x220.jpg</v>
      </c>
      <c r="I3" s="143" t="str">
        <f t="shared" si="1"/>
        <v>779_상세.jpg</v>
      </c>
      <c r="J3" s="70" t="s">
        <v>1343</v>
      </c>
      <c r="K3" s="136" t="str">
        <f t="shared" ref="K3:K19" si="7">CONCATENATE("&lt;p&gt;&lt;/p&gt;&lt;p align=",J3,"center",J3,"&gt;","&lt;IMG src=",J3,"http://tongup1emd.cafe24.com/img/Image_detail/10_Kanu_18ea/",I3,J3," style=",J3,"width:860px;",J3,"&gt;&lt;/p&gt;&lt;p&gt;&lt;br&gt;&lt;/p&gt;")</f>
        <v>&lt;p&gt;&lt;/p&gt;&lt;p align="center"&gt;&lt;IMG src="http://tongup1emd.cafe24.com/img/Image_detail/10_Kanu_18ea/779_상세.jpg" style="width:860px;"&gt;&lt;/p&gt;&lt;p&gt;&lt;br&gt;&lt;/p&gt;</v>
      </c>
      <c r="L3" s="255" t="s">
        <v>899</v>
      </c>
      <c r="M3" s="377" t="s">
        <v>1046</v>
      </c>
      <c r="N3" s="200" t="s">
        <v>813</v>
      </c>
      <c r="O3" s="171" t="s">
        <v>632</v>
      </c>
      <c r="P3" s="136">
        <v>1</v>
      </c>
      <c r="Q3" s="172" t="s">
        <v>1345</v>
      </c>
      <c r="R3" s="172">
        <v>8</v>
      </c>
      <c r="S3" s="278">
        <f t="shared" si="2"/>
        <v>9</v>
      </c>
      <c r="T3" s="278">
        <f t="shared" ref="T3:T19" si="8">R3+$R3</f>
        <v>16</v>
      </c>
      <c r="U3" s="278">
        <f t="shared" ref="U3:U19" si="9">T3+1</f>
        <v>17</v>
      </c>
      <c r="V3" s="278">
        <f t="shared" ref="V3:V19" si="10">T3+$R3</f>
        <v>24</v>
      </c>
      <c r="W3" s="278">
        <f t="shared" ref="W3:W19" si="11">V3+1</f>
        <v>25</v>
      </c>
      <c r="X3" s="278">
        <f t="shared" ref="X3:X19" si="12">V3+$R3</f>
        <v>32</v>
      </c>
      <c r="Y3" s="278">
        <f t="shared" ref="Y3:Y19" si="13">X3+1</f>
        <v>33</v>
      </c>
      <c r="Z3" s="278">
        <f t="shared" ref="Z3:Z19" si="14">X3+$R3</f>
        <v>40</v>
      </c>
      <c r="AA3" s="278">
        <f t="shared" ref="AA3:AA19" si="15">Z3+1</f>
        <v>41</v>
      </c>
      <c r="AB3" s="278">
        <f t="shared" ref="AB3:AB19" si="16">Z3+$R3</f>
        <v>48</v>
      </c>
      <c r="AC3" s="136" t="str">
        <f t="shared" ref="AC3:AC19" si="17">CONCATENATE("1","|",R3,"|","2500//",S3,"|",T3,"|","5000//",U3,"|",V3,"|","7500//",W3,"|",X3,"|","10000//",Y3,"|",Z3,"|","12500//",AA3,"|",AB3,"|","15000")</f>
        <v>1|8|2500//9|16|5000//17|24|7500//25|32|10000//33|40|12500//41|48|15000</v>
      </c>
      <c r="AD3" s="73">
        <v>20900</v>
      </c>
      <c r="AE3" s="90" t="s">
        <v>708</v>
      </c>
      <c r="AF3" s="73">
        <v>2500</v>
      </c>
      <c r="AG3" s="171"/>
      <c r="AH3" s="201">
        <v>1798</v>
      </c>
      <c r="AI3" s="171" t="s">
        <v>550</v>
      </c>
      <c r="AJ3" s="171">
        <v>50002606</v>
      </c>
      <c r="AK3" s="65" t="str">
        <f t="shared" si="3"/>
        <v>카누 다크 아메리카노 70T[779/1]</v>
      </c>
      <c r="AL3" s="74" t="s">
        <v>533</v>
      </c>
      <c r="AM3" s="200" t="s">
        <v>1357</v>
      </c>
      <c r="AN3" s="74" t="s">
        <v>1394</v>
      </c>
      <c r="AO3" s="136" t="str">
        <f t="shared" ref="AO3:AO19" si="18">CONCATENATE(N3,",","커피,커피믹스",",",AL3,",",AN3)</f>
        <v>카누 다크 아메리카노 70T,커피,커피믹스,동서식품,카누</v>
      </c>
      <c r="AP3" s="122" t="s">
        <v>752</v>
      </c>
      <c r="AQ3" s="98"/>
    </row>
    <row r="4" spans="1:43">
      <c r="A4" s="85">
        <v>2</v>
      </c>
      <c r="B4" s="428">
        <v>3</v>
      </c>
      <c r="C4" s="224">
        <v>813</v>
      </c>
      <c r="D4" s="556">
        <v>45</v>
      </c>
      <c r="E4" s="143" t="str">
        <f t="shared" si="0"/>
        <v>813_450x450.jpg</v>
      </c>
      <c r="F4" s="136" t="str">
        <f t="shared" si="4"/>
        <v>813_300x300.jpg</v>
      </c>
      <c r="G4" s="136" t="str">
        <f t="shared" si="5"/>
        <v>813_100x100.jpg</v>
      </c>
      <c r="H4" s="136" t="str">
        <f t="shared" si="6"/>
        <v>813_220x220.jpg</v>
      </c>
      <c r="I4" s="143" t="str">
        <f t="shared" si="1"/>
        <v>813_상세.jpg</v>
      </c>
      <c r="J4" s="70" t="s">
        <v>1343</v>
      </c>
      <c r="K4" s="136" t="str">
        <f t="shared" si="7"/>
        <v>&lt;p&gt;&lt;/p&gt;&lt;p align="center"&gt;&lt;IMG src="http://tongup1emd.cafe24.com/img/Image_detail/10_Kanu_18ea/813_상세.jpg" style="width:860px;"&gt;&lt;/p&gt;&lt;p&gt;&lt;br&gt;&lt;/p&gt;</v>
      </c>
      <c r="L4" s="255" t="s">
        <v>899</v>
      </c>
      <c r="M4" s="377" t="s">
        <v>1046</v>
      </c>
      <c r="N4" s="200" t="s">
        <v>814</v>
      </c>
      <c r="O4" s="171" t="s">
        <v>609</v>
      </c>
      <c r="P4" s="136">
        <v>1</v>
      </c>
      <c r="Q4" s="172" t="s">
        <v>1345</v>
      </c>
      <c r="R4" s="172">
        <v>40</v>
      </c>
      <c r="S4" s="278">
        <f t="shared" si="2"/>
        <v>41</v>
      </c>
      <c r="T4" s="278">
        <f t="shared" si="8"/>
        <v>80</v>
      </c>
      <c r="U4" s="278">
        <f t="shared" si="9"/>
        <v>81</v>
      </c>
      <c r="V4" s="278">
        <f t="shared" si="10"/>
        <v>120</v>
      </c>
      <c r="W4" s="278">
        <f t="shared" si="11"/>
        <v>121</v>
      </c>
      <c r="X4" s="278">
        <f t="shared" si="12"/>
        <v>160</v>
      </c>
      <c r="Y4" s="278">
        <f t="shared" si="13"/>
        <v>161</v>
      </c>
      <c r="Z4" s="278">
        <f t="shared" si="14"/>
        <v>200</v>
      </c>
      <c r="AA4" s="278">
        <f t="shared" si="15"/>
        <v>201</v>
      </c>
      <c r="AB4" s="278">
        <f t="shared" si="16"/>
        <v>240</v>
      </c>
      <c r="AC4" s="136" t="str">
        <f t="shared" si="17"/>
        <v>1|40|2500//41|80|5000//81|120|7500//121|160|10000//161|200|12500//201|240|15000</v>
      </c>
      <c r="AD4" s="141">
        <v>3300</v>
      </c>
      <c r="AE4" s="90" t="s">
        <v>708</v>
      </c>
      <c r="AF4" s="73">
        <v>2500</v>
      </c>
      <c r="AG4" s="171"/>
      <c r="AH4" s="201">
        <v>1798</v>
      </c>
      <c r="AI4" s="171" t="s">
        <v>550</v>
      </c>
      <c r="AJ4" s="171">
        <v>50002606</v>
      </c>
      <c r="AK4" s="65" t="str">
        <f t="shared" si="3"/>
        <v>카누 라떼 10T[813/1]</v>
      </c>
      <c r="AL4" s="74" t="s">
        <v>533</v>
      </c>
      <c r="AM4" s="200" t="s">
        <v>1357</v>
      </c>
      <c r="AN4" s="74" t="s">
        <v>1394</v>
      </c>
      <c r="AO4" s="136" t="str">
        <f t="shared" si="18"/>
        <v>카누 라떼 10T,커피,커피믹스,동서식품,카누</v>
      </c>
      <c r="AP4" s="122" t="s">
        <v>750</v>
      </c>
      <c r="AQ4" s="98"/>
    </row>
    <row r="5" spans="1:43">
      <c r="A5" s="85">
        <v>1</v>
      </c>
      <c r="B5" s="428">
        <v>4</v>
      </c>
      <c r="C5" s="224">
        <v>814</v>
      </c>
      <c r="D5" s="556">
        <v>45</v>
      </c>
      <c r="E5" s="143" t="str">
        <f t="shared" si="0"/>
        <v>814_450x450.jpg</v>
      </c>
      <c r="F5" s="136" t="str">
        <f t="shared" si="4"/>
        <v>814_300x300.jpg</v>
      </c>
      <c r="G5" s="136" t="str">
        <f t="shared" si="5"/>
        <v>814_100x100.jpg</v>
      </c>
      <c r="H5" s="136" t="str">
        <f t="shared" si="6"/>
        <v>814_220x220.jpg</v>
      </c>
      <c r="I5" s="143" t="str">
        <f t="shared" si="1"/>
        <v>814_상세.jpg</v>
      </c>
      <c r="J5" s="70" t="s">
        <v>1343</v>
      </c>
      <c r="K5" s="136" t="str">
        <f t="shared" si="7"/>
        <v>&lt;p&gt;&lt;/p&gt;&lt;p align="center"&gt;&lt;IMG src="http://tongup1emd.cafe24.com/img/Image_detail/10_Kanu_18ea/814_상세.jpg" style="width:860px;"&gt;&lt;/p&gt;&lt;p&gt;&lt;br&gt;&lt;/p&gt;</v>
      </c>
      <c r="L5" s="255" t="s">
        <v>899</v>
      </c>
      <c r="M5" s="377" t="s">
        <v>1046</v>
      </c>
      <c r="N5" s="200" t="s">
        <v>631</v>
      </c>
      <c r="O5" s="171" t="s">
        <v>613</v>
      </c>
      <c r="P5" s="136">
        <v>1</v>
      </c>
      <c r="Q5" s="172" t="s">
        <v>1345</v>
      </c>
      <c r="R5" s="172">
        <v>24</v>
      </c>
      <c r="S5" s="278">
        <f t="shared" si="2"/>
        <v>25</v>
      </c>
      <c r="T5" s="278">
        <f t="shared" si="8"/>
        <v>48</v>
      </c>
      <c r="U5" s="278">
        <f t="shared" si="9"/>
        <v>49</v>
      </c>
      <c r="V5" s="278">
        <f t="shared" si="10"/>
        <v>72</v>
      </c>
      <c r="W5" s="278">
        <f t="shared" si="11"/>
        <v>73</v>
      </c>
      <c r="X5" s="278">
        <f t="shared" si="12"/>
        <v>96</v>
      </c>
      <c r="Y5" s="278">
        <f t="shared" si="13"/>
        <v>97</v>
      </c>
      <c r="Z5" s="278">
        <f t="shared" si="14"/>
        <v>120</v>
      </c>
      <c r="AA5" s="278">
        <f t="shared" si="15"/>
        <v>121</v>
      </c>
      <c r="AB5" s="278">
        <f t="shared" si="16"/>
        <v>144</v>
      </c>
      <c r="AC5" s="136" t="str">
        <f t="shared" si="17"/>
        <v>1|24|2500//25|48|5000//49|72|7500//73|96|10000//97|120|12500//121|144|15000</v>
      </c>
      <c r="AD5" s="141">
        <v>9500</v>
      </c>
      <c r="AE5" s="90" t="s">
        <v>708</v>
      </c>
      <c r="AF5" s="73">
        <v>2500</v>
      </c>
      <c r="AG5" s="171"/>
      <c r="AH5" s="201">
        <v>1798</v>
      </c>
      <c r="AI5" s="171" t="s">
        <v>550</v>
      </c>
      <c r="AJ5" s="171">
        <v>50002606</v>
      </c>
      <c r="AK5" s="65" t="str">
        <f t="shared" si="3"/>
        <v>카누 라떼 30T[814/1]</v>
      </c>
      <c r="AL5" s="74" t="s">
        <v>533</v>
      </c>
      <c r="AM5" s="200" t="s">
        <v>1357</v>
      </c>
      <c r="AN5" s="74" t="s">
        <v>1394</v>
      </c>
      <c r="AO5" s="136" t="str">
        <f t="shared" si="18"/>
        <v>카누 라떼 30T,커피,커피믹스,동서식품,카누</v>
      </c>
      <c r="AP5" s="122" t="s">
        <v>750</v>
      </c>
      <c r="AQ5" s="98"/>
    </row>
    <row r="6" spans="1:43">
      <c r="A6" s="85">
        <v>8</v>
      </c>
      <c r="B6" s="428">
        <v>5</v>
      </c>
      <c r="C6" s="224">
        <v>790</v>
      </c>
      <c r="D6" s="556">
        <v>45</v>
      </c>
      <c r="E6" s="143" t="str">
        <f t="shared" si="0"/>
        <v>790_450x450.jpg</v>
      </c>
      <c r="F6" s="136" t="str">
        <f t="shared" si="4"/>
        <v>790_300x300.jpg</v>
      </c>
      <c r="G6" s="136" t="str">
        <f t="shared" si="5"/>
        <v>790_100x100.jpg</v>
      </c>
      <c r="H6" s="136" t="str">
        <f t="shared" si="6"/>
        <v>790_220x220.jpg</v>
      </c>
      <c r="I6" s="143" t="str">
        <f t="shared" si="1"/>
        <v>790_상세.jpg</v>
      </c>
      <c r="J6" s="70" t="s">
        <v>1343</v>
      </c>
      <c r="K6" s="136" t="str">
        <f t="shared" si="7"/>
        <v>&lt;p&gt;&lt;/p&gt;&lt;p align="center"&gt;&lt;IMG src="http://tongup1emd.cafe24.com/img/Image_detail/10_Kanu_18ea/790_상세.jpg" style="width:860px;"&gt;&lt;/p&gt;&lt;p&gt;&lt;br&gt;&lt;/p&gt;</v>
      </c>
      <c r="L6" s="255" t="s">
        <v>899</v>
      </c>
      <c r="M6" s="377" t="s">
        <v>1046</v>
      </c>
      <c r="N6" s="200" t="s">
        <v>816</v>
      </c>
      <c r="O6" s="171" t="s">
        <v>632</v>
      </c>
      <c r="P6" s="136">
        <v>1</v>
      </c>
      <c r="Q6" s="172" t="s">
        <v>1345</v>
      </c>
      <c r="R6" s="172">
        <v>8</v>
      </c>
      <c r="S6" s="278">
        <f t="shared" si="2"/>
        <v>9</v>
      </c>
      <c r="T6" s="278">
        <f t="shared" si="8"/>
        <v>16</v>
      </c>
      <c r="U6" s="278">
        <f t="shared" si="9"/>
        <v>17</v>
      </c>
      <c r="V6" s="278">
        <f t="shared" si="10"/>
        <v>24</v>
      </c>
      <c r="W6" s="278">
        <f t="shared" si="11"/>
        <v>25</v>
      </c>
      <c r="X6" s="278">
        <f t="shared" si="12"/>
        <v>32</v>
      </c>
      <c r="Y6" s="278">
        <f t="shared" si="13"/>
        <v>33</v>
      </c>
      <c r="Z6" s="278">
        <f t="shared" si="14"/>
        <v>40</v>
      </c>
      <c r="AA6" s="278">
        <f t="shared" si="15"/>
        <v>41</v>
      </c>
      <c r="AB6" s="278">
        <f t="shared" si="16"/>
        <v>48</v>
      </c>
      <c r="AC6" s="136" t="str">
        <f t="shared" si="17"/>
        <v>1|8|2500//9|16|5000//17|24|7500//25|32|10000//33|40|12500//41|48|15000</v>
      </c>
      <c r="AD6" s="141">
        <v>22300</v>
      </c>
      <c r="AE6" s="90" t="s">
        <v>708</v>
      </c>
      <c r="AF6" s="73">
        <v>2500</v>
      </c>
      <c r="AG6" s="171"/>
      <c r="AH6" s="201">
        <v>1798</v>
      </c>
      <c r="AI6" s="171" t="s">
        <v>550</v>
      </c>
      <c r="AJ6" s="171">
        <v>50002606</v>
      </c>
      <c r="AK6" s="65" t="str">
        <f t="shared" si="3"/>
        <v>카누 마일드 스위트 70T[790/1]</v>
      </c>
      <c r="AL6" s="74" t="s">
        <v>533</v>
      </c>
      <c r="AM6" s="200" t="s">
        <v>1357</v>
      </c>
      <c r="AN6" s="74" t="s">
        <v>1394</v>
      </c>
      <c r="AO6" s="136" t="str">
        <f t="shared" si="18"/>
        <v>카누 마일드 스위트 70T,커피,커피믹스,동서식품,카누</v>
      </c>
      <c r="AP6" s="122" t="s">
        <v>752</v>
      </c>
      <c r="AQ6" s="98"/>
    </row>
    <row r="7" spans="1:43">
      <c r="A7" s="85">
        <v>9</v>
      </c>
      <c r="B7" s="428">
        <v>6</v>
      </c>
      <c r="C7" s="224">
        <v>780</v>
      </c>
      <c r="D7" s="556">
        <v>45</v>
      </c>
      <c r="E7" s="143" t="str">
        <f t="shared" si="0"/>
        <v>780_450x450.jpg</v>
      </c>
      <c r="F7" s="136" t="str">
        <f t="shared" si="4"/>
        <v>780_300x300.jpg</v>
      </c>
      <c r="G7" s="136" t="str">
        <f t="shared" si="5"/>
        <v>780_100x100.jpg</v>
      </c>
      <c r="H7" s="136" t="str">
        <f t="shared" si="6"/>
        <v>780_220x220.jpg</v>
      </c>
      <c r="I7" s="143" t="str">
        <f t="shared" si="1"/>
        <v>780_상세.jpg</v>
      </c>
      <c r="J7" s="70" t="s">
        <v>1343</v>
      </c>
      <c r="K7" s="136" t="str">
        <f t="shared" si="7"/>
        <v>&lt;p&gt;&lt;/p&gt;&lt;p align="center"&gt;&lt;IMG src="http://tongup1emd.cafe24.com/img/Image_detail/10_Kanu_18ea/780_상세.jpg" style="width:860px;"&gt;&lt;/p&gt;&lt;p&gt;&lt;br&gt;&lt;/p&gt;</v>
      </c>
      <c r="L7" s="255" t="s">
        <v>899</v>
      </c>
      <c r="M7" s="377" t="s">
        <v>1046</v>
      </c>
      <c r="N7" s="200" t="s">
        <v>815</v>
      </c>
      <c r="O7" s="171" t="s">
        <v>632</v>
      </c>
      <c r="P7" s="136">
        <v>1</v>
      </c>
      <c r="Q7" s="172" t="s">
        <v>1345</v>
      </c>
      <c r="R7" s="172">
        <v>8</v>
      </c>
      <c r="S7" s="278">
        <f t="shared" si="2"/>
        <v>9</v>
      </c>
      <c r="T7" s="278">
        <f t="shared" si="8"/>
        <v>16</v>
      </c>
      <c r="U7" s="278">
        <f t="shared" si="9"/>
        <v>17</v>
      </c>
      <c r="V7" s="278">
        <f t="shared" si="10"/>
        <v>24</v>
      </c>
      <c r="W7" s="278">
        <f t="shared" si="11"/>
        <v>25</v>
      </c>
      <c r="X7" s="278">
        <f t="shared" si="12"/>
        <v>32</v>
      </c>
      <c r="Y7" s="278">
        <f t="shared" si="13"/>
        <v>33</v>
      </c>
      <c r="Z7" s="278">
        <f t="shared" si="14"/>
        <v>40</v>
      </c>
      <c r="AA7" s="278">
        <f t="shared" si="15"/>
        <v>41</v>
      </c>
      <c r="AB7" s="278">
        <f t="shared" si="16"/>
        <v>48</v>
      </c>
      <c r="AC7" s="136" t="str">
        <f t="shared" si="17"/>
        <v>1|8|2500//9|16|5000//17|24|7500//25|32|10000//33|40|12500//41|48|15000</v>
      </c>
      <c r="AD7" s="141">
        <v>20900</v>
      </c>
      <c r="AE7" s="90" t="s">
        <v>708</v>
      </c>
      <c r="AF7" s="73">
        <v>2500</v>
      </c>
      <c r="AG7" s="171"/>
      <c r="AH7" s="201">
        <v>1798</v>
      </c>
      <c r="AI7" s="171" t="s">
        <v>550</v>
      </c>
      <c r="AJ7" s="171">
        <v>50002606</v>
      </c>
      <c r="AK7" s="65" t="str">
        <f t="shared" si="3"/>
        <v>카누 마일드 아메리카노 70T[780/1]</v>
      </c>
      <c r="AL7" s="74" t="s">
        <v>533</v>
      </c>
      <c r="AM7" s="200" t="s">
        <v>1357</v>
      </c>
      <c r="AN7" s="74" t="s">
        <v>1394</v>
      </c>
      <c r="AO7" s="136" t="str">
        <f t="shared" si="18"/>
        <v>카누 마일드 아메리카노 70T,커피,커피믹스,동서식품,카누</v>
      </c>
      <c r="AP7" s="122" t="s">
        <v>752</v>
      </c>
      <c r="AQ7" s="98"/>
    </row>
    <row r="8" spans="1:43">
      <c r="A8" s="85">
        <v>5</v>
      </c>
      <c r="B8" s="428">
        <v>7</v>
      </c>
      <c r="C8" s="224">
        <v>806</v>
      </c>
      <c r="D8" s="556">
        <v>45</v>
      </c>
      <c r="E8" s="143" t="str">
        <f t="shared" si="0"/>
        <v>806_450x450.jpg</v>
      </c>
      <c r="F8" s="136" t="str">
        <f t="shared" si="4"/>
        <v>806_300x300.jpg</v>
      </c>
      <c r="G8" s="136" t="str">
        <f t="shared" si="5"/>
        <v>806_100x100.jpg</v>
      </c>
      <c r="H8" s="136" t="str">
        <f t="shared" si="6"/>
        <v>806_220x220.jpg</v>
      </c>
      <c r="I8" s="143" t="str">
        <f t="shared" si="1"/>
        <v>806_상세.jpg</v>
      </c>
      <c r="J8" s="70" t="s">
        <v>1343</v>
      </c>
      <c r="K8" s="136" t="str">
        <f t="shared" si="7"/>
        <v>&lt;p&gt;&lt;/p&gt;&lt;p align="center"&gt;&lt;IMG src="http://tongup1emd.cafe24.com/img/Image_detail/10_Kanu_18ea/806_상세.jpg" style="width:860px;"&gt;&lt;/p&gt;&lt;p&gt;&lt;br&gt;&lt;/p&gt;</v>
      </c>
      <c r="L8" s="68" t="s">
        <v>792</v>
      </c>
      <c r="M8" s="377" t="s">
        <v>1046</v>
      </c>
      <c r="N8" s="200" t="s">
        <v>1312</v>
      </c>
      <c r="O8" s="171" t="s">
        <v>613</v>
      </c>
      <c r="P8" s="136">
        <v>1</v>
      </c>
      <c r="Q8" s="172" t="s">
        <v>1345</v>
      </c>
      <c r="R8" s="172">
        <v>12</v>
      </c>
      <c r="S8" s="278">
        <f t="shared" si="2"/>
        <v>13</v>
      </c>
      <c r="T8" s="278">
        <f t="shared" si="8"/>
        <v>24</v>
      </c>
      <c r="U8" s="278">
        <f t="shared" si="9"/>
        <v>25</v>
      </c>
      <c r="V8" s="278">
        <f t="shared" si="10"/>
        <v>36</v>
      </c>
      <c r="W8" s="278">
        <f t="shared" si="11"/>
        <v>37</v>
      </c>
      <c r="X8" s="278">
        <f t="shared" si="12"/>
        <v>48</v>
      </c>
      <c r="Y8" s="278">
        <f t="shared" si="13"/>
        <v>49</v>
      </c>
      <c r="Z8" s="278">
        <f t="shared" si="14"/>
        <v>60</v>
      </c>
      <c r="AA8" s="278">
        <f t="shared" si="15"/>
        <v>61</v>
      </c>
      <c r="AB8" s="278">
        <f t="shared" si="16"/>
        <v>72</v>
      </c>
      <c r="AC8" s="136" t="str">
        <f t="shared" si="17"/>
        <v>1|12|2500//13|24|5000//25|36|7500//37|48|10000//49|60|12500//61|72|15000</v>
      </c>
      <c r="AD8" s="141">
        <v>17300</v>
      </c>
      <c r="AE8" s="90" t="s">
        <v>708</v>
      </c>
      <c r="AF8" s="73">
        <v>2500</v>
      </c>
      <c r="AG8" s="171"/>
      <c r="AH8" s="201">
        <v>1798</v>
      </c>
      <c r="AI8" s="171" t="s">
        <v>550</v>
      </c>
      <c r="AJ8" s="171">
        <v>50002606</v>
      </c>
      <c r="AK8" s="65" t="str">
        <f t="shared" si="3"/>
        <v>카누 미니 다크 아메리카노 100T[806/1]</v>
      </c>
      <c r="AL8" s="74" t="s">
        <v>533</v>
      </c>
      <c r="AM8" s="200" t="s">
        <v>1357</v>
      </c>
      <c r="AN8" s="74" t="s">
        <v>1394</v>
      </c>
      <c r="AO8" s="136" t="str">
        <f t="shared" si="18"/>
        <v>카누 미니 다크 아메리카노 100T,커피,커피믹스,동서식품,카누</v>
      </c>
      <c r="AP8" s="122" t="s">
        <v>751</v>
      </c>
      <c r="AQ8" s="416" t="s">
        <v>1311</v>
      </c>
    </row>
    <row r="9" spans="1:43">
      <c r="A9" s="85">
        <v>4</v>
      </c>
      <c r="B9" s="428">
        <v>8</v>
      </c>
      <c r="C9" s="224">
        <v>812</v>
      </c>
      <c r="D9" s="556">
        <v>45</v>
      </c>
      <c r="E9" s="143" t="str">
        <f t="shared" si="0"/>
        <v>812_450x450.jpg</v>
      </c>
      <c r="F9" s="136" t="str">
        <f t="shared" si="4"/>
        <v>812_300x300.jpg</v>
      </c>
      <c r="G9" s="136" t="str">
        <f t="shared" si="5"/>
        <v>812_100x100.jpg</v>
      </c>
      <c r="H9" s="136" t="str">
        <f t="shared" si="6"/>
        <v>812_220x220.jpg</v>
      </c>
      <c r="I9" s="143" t="str">
        <f t="shared" si="1"/>
        <v>812_상세.jpg</v>
      </c>
      <c r="J9" s="70" t="s">
        <v>1343</v>
      </c>
      <c r="K9" s="136" t="str">
        <f t="shared" si="7"/>
        <v>&lt;p&gt;&lt;/p&gt;&lt;p align="center"&gt;&lt;IMG src="http://tongup1emd.cafe24.com/img/Image_detail/10_Kanu_18ea/812_상세.jpg" style="width:860px;"&gt;&lt;/p&gt;&lt;p&gt;&lt;br&gt;&lt;/p&gt;</v>
      </c>
      <c r="L9" s="255" t="s">
        <v>899</v>
      </c>
      <c r="M9" s="377" t="s">
        <v>1046</v>
      </c>
      <c r="N9" s="200" t="s">
        <v>1313</v>
      </c>
      <c r="O9" s="171" t="s">
        <v>613</v>
      </c>
      <c r="P9" s="136">
        <v>1</v>
      </c>
      <c r="Q9" s="172" t="s">
        <v>1345</v>
      </c>
      <c r="R9" s="172">
        <v>12</v>
      </c>
      <c r="S9" s="278">
        <f t="shared" si="2"/>
        <v>13</v>
      </c>
      <c r="T9" s="278">
        <f t="shared" si="8"/>
        <v>24</v>
      </c>
      <c r="U9" s="278">
        <f t="shared" si="9"/>
        <v>25</v>
      </c>
      <c r="V9" s="278">
        <f t="shared" si="10"/>
        <v>36</v>
      </c>
      <c r="W9" s="278">
        <f t="shared" si="11"/>
        <v>37</v>
      </c>
      <c r="X9" s="278">
        <f t="shared" si="12"/>
        <v>48</v>
      </c>
      <c r="Y9" s="278">
        <f t="shared" si="13"/>
        <v>49</v>
      </c>
      <c r="Z9" s="278">
        <f t="shared" si="14"/>
        <v>60</v>
      </c>
      <c r="AA9" s="278">
        <f t="shared" si="15"/>
        <v>61</v>
      </c>
      <c r="AB9" s="278">
        <f t="shared" si="16"/>
        <v>72</v>
      </c>
      <c r="AC9" s="136" t="str">
        <f t="shared" si="17"/>
        <v>1|12|2500//13|24|5000//25|36|7500//37|48|10000//49|60|12500//61|72|15000</v>
      </c>
      <c r="AD9" s="141">
        <v>21000</v>
      </c>
      <c r="AE9" s="90" t="s">
        <v>708</v>
      </c>
      <c r="AF9" s="73">
        <v>2500</v>
      </c>
      <c r="AG9" s="171"/>
      <c r="AH9" s="201">
        <v>1798</v>
      </c>
      <c r="AI9" s="171" t="s">
        <v>550</v>
      </c>
      <c r="AJ9" s="171">
        <v>50002606</v>
      </c>
      <c r="AK9" s="65" t="str">
        <f t="shared" si="3"/>
        <v>카누 미니 다크 아메리카노 150T[812/1]</v>
      </c>
      <c r="AL9" s="74" t="s">
        <v>533</v>
      </c>
      <c r="AM9" s="200" t="s">
        <v>1357</v>
      </c>
      <c r="AN9" s="74" t="s">
        <v>1394</v>
      </c>
      <c r="AO9" s="136" t="str">
        <f t="shared" si="18"/>
        <v>카누 미니 다크 아메리카노 150T,커피,커피믹스,동서식품,카누</v>
      </c>
      <c r="AP9" s="122" t="s">
        <v>751</v>
      </c>
      <c r="AQ9" s="416" t="s">
        <v>1309</v>
      </c>
    </row>
    <row r="10" spans="1:43">
      <c r="A10" s="85">
        <v>10</v>
      </c>
      <c r="B10" s="428">
        <v>9</v>
      </c>
      <c r="C10" s="224">
        <v>808</v>
      </c>
      <c r="D10" s="556">
        <v>45</v>
      </c>
      <c r="E10" s="143" t="str">
        <f t="shared" si="0"/>
        <v>808_450x450.jpg</v>
      </c>
      <c r="F10" s="136" t="str">
        <f t="shared" si="4"/>
        <v>808_300x300.jpg</v>
      </c>
      <c r="G10" s="136" t="str">
        <f t="shared" si="5"/>
        <v>808_100x100.jpg</v>
      </c>
      <c r="H10" s="136" t="str">
        <f t="shared" si="6"/>
        <v>808_220x220.jpg</v>
      </c>
      <c r="I10" s="143" t="str">
        <f t="shared" si="1"/>
        <v>808_상세.jpg</v>
      </c>
      <c r="J10" s="70" t="s">
        <v>1343</v>
      </c>
      <c r="K10" s="136" t="str">
        <f t="shared" si="7"/>
        <v>&lt;p&gt;&lt;/p&gt;&lt;p align="center"&gt;&lt;IMG src="http://tongup1emd.cafe24.com/img/Image_detail/10_Kanu_18ea/808_상세.jpg" style="width:860px;"&gt;&lt;/p&gt;&lt;p&gt;&lt;br&gt;&lt;/p&gt;</v>
      </c>
      <c r="L10" s="68" t="s">
        <v>792</v>
      </c>
      <c r="M10" s="377" t="s">
        <v>1046</v>
      </c>
      <c r="N10" s="200" t="s">
        <v>637</v>
      </c>
      <c r="O10" s="171" t="s">
        <v>613</v>
      </c>
      <c r="P10" s="136">
        <v>1</v>
      </c>
      <c r="Q10" s="172" t="s">
        <v>1345</v>
      </c>
      <c r="R10" s="172">
        <v>12</v>
      </c>
      <c r="S10" s="278">
        <f t="shared" si="2"/>
        <v>13</v>
      </c>
      <c r="T10" s="278">
        <f t="shared" si="8"/>
        <v>24</v>
      </c>
      <c r="U10" s="278">
        <f t="shared" si="9"/>
        <v>25</v>
      </c>
      <c r="V10" s="278">
        <f t="shared" si="10"/>
        <v>36</v>
      </c>
      <c r="W10" s="278">
        <f t="shared" si="11"/>
        <v>37</v>
      </c>
      <c r="X10" s="278">
        <f t="shared" si="12"/>
        <v>48</v>
      </c>
      <c r="Y10" s="278">
        <f t="shared" si="13"/>
        <v>49</v>
      </c>
      <c r="Z10" s="278">
        <f t="shared" si="14"/>
        <v>60</v>
      </c>
      <c r="AA10" s="278">
        <f t="shared" si="15"/>
        <v>61</v>
      </c>
      <c r="AB10" s="278">
        <f t="shared" si="16"/>
        <v>72</v>
      </c>
      <c r="AC10" s="136" t="str">
        <f t="shared" si="17"/>
        <v>1|12|2500//13|24|5000//25|36|7500//37|48|10000//49|60|12500//61|72|15000</v>
      </c>
      <c r="AD10" s="141">
        <v>20400</v>
      </c>
      <c r="AE10" s="90" t="s">
        <v>708</v>
      </c>
      <c r="AF10" s="73">
        <v>2500</v>
      </c>
      <c r="AG10" s="171"/>
      <c r="AH10" s="201">
        <v>1798</v>
      </c>
      <c r="AI10" s="171" t="s">
        <v>550</v>
      </c>
      <c r="AJ10" s="171">
        <v>50002606</v>
      </c>
      <c r="AK10" s="65" t="str">
        <f t="shared" si="3"/>
        <v>카누 미니 다크 스위트 100T[808/1]</v>
      </c>
      <c r="AL10" s="74" t="s">
        <v>533</v>
      </c>
      <c r="AM10" s="200" t="s">
        <v>1357</v>
      </c>
      <c r="AN10" s="74" t="s">
        <v>1394</v>
      </c>
      <c r="AO10" s="136" t="str">
        <f t="shared" si="18"/>
        <v>카누 미니 다크 스위트 100T,커피,커피믹스,동서식품,카누</v>
      </c>
      <c r="AP10" s="122" t="s">
        <v>751</v>
      </c>
      <c r="AQ10" s="98"/>
    </row>
    <row r="11" spans="1:43">
      <c r="A11" s="85">
        <v>11</v>
      </c>
      <c r="B11" s="428">
        <v>10</v>
      </c>
      <c r="C11" s="224">
        <v>787</v>
      </c>
      <c r="D11" s="556">
        <v>45</v>
      </c>
      <c r="E11" s="143" t="str">
        <f t="shared" si="0"/>
        <v>787_450x450.jpg</v>
      </c>
      <c r="F11" s="136" t="str">
        <f t="shared" si="4"/>
        <v>787_300x300.jpg</v>
      </c>
      <c r="G11" s="136" t="str">
        <f t="shared" si="5"/>
        <v>787_100x100.jpg</v>
      </c>
      <c r="H11" s="136" t="str">
        <f t="shared" si="6"/>
        <v>787_220x220.jpg</v>
      </c>
      <c r="I11" s="143" t="str">
        <f t="shared" si="1"/>
        <v>787_상세.jpg</v>
      </c>
      <c r="J11" s="70" t="s">
        <v>1343</v>
      </c>
      <c r="K11" s="136" t="str">
        <f t="shared" si="7"/>
        <v>&lt;p&gt;&lt;/p&gt;&lt;p align="center"&gt;&lt;IMG src="http://tongup1emd.cafe24.com/img/Image_detail/10_Kanu_18ea/787_상세.jpg" style="width:860px;"&gt;&lt;/p&gt;&lt;p&gt;&lt;br&gt;&lt;/p&gt;</v>
      </c>
      <c r="L11" s="68" t="s">
        <v>792</v>
      </c>
      <c r="M11" s="377" t="s">
        <v>1046</v>
      </c>
      <c r="N11" s="200" t="s">
        <v>634</v>
      </c>
      <c r="O11" s="171" t="s">
        <v>613</v>
      </c>
      <c r="P11" s="136">
        <v>1</v>
      </c>
      <c r="Q11" s="172" t="s">
        <v>1345</v>
      </c>
      <c r="R11" s="172">
        <v>24</v>
      </c>
      <c r="S11" s="278">
        <f t="shared" si="2"/>
        <v>25</v>
      </c>
      <c r="T11" s="278">
        <f t="shared" si="8"/>
        <v>48</v>
      </c>
      <c r="U11" s="278">
        <f t="shared" si="9"/>
        <v>49</v>
      </c>
      <c r="V11" s="278">
        <f t="shared" si="10"/>
        <v>72</v>
      </c>
      <c r="W11" s="278">
        <f t="shared" si="11"/>
        <v>73</v>
      </c>
      <c r="X11" s="278">
        <f t="shared" si="12"/>
        <v>96</v>
      </c>
      <c r="Y11" s="278">
        <f t="shared" si="13"/>
        <v>97</v>
      </c>
      <c r="Z11" s="278">
        <f t="shared" si="14"/>
        <v>120</v>
      </c>
      <c r="AA11" s="278">
        <f t="shared" si="15"/>
        <v>121</v>
      </c>
      <c r="AB11" s="278">
        <f t="shared" si="16"/>
        <v>144</v>
      </c>
      <c r="AC11" s="136" t="str">
        <f t="shared" si="17"/>
        <v>1|24|2500//25|48|5000//49|72|7500//73|96|10000//97|120|12500//121|144|15000</v>
      </c>
      <c r="AD11" s="141">
        <v>5900</v>
      </c>
      <c r="AE11" s="90" t="s">
        <v>708</v>
      </c>
      <c r="AF11" s="73">
        <v>2500</v>
      </c>
      <c r="AG11" s="171"/>
      <c r="AH11" s="201">
        <v>1798</v>
      </c>
      <c r="AI11" s="171" t="s">
        <v>550</v>
      </c>
      <c r="AJ11" s="171">
        <v>50002606</v>
      </c>
      <c r="AK11" s="65" t="str">
        <f t="shared" si="3"/>
        <v>카누 미니 다크 스위트 30T[787/1]</v>
      </c>
      <c r="AL11" s="74" t="s">
        <v>533</v>
      </c>
      <c r="AM11" s="200" t="s">
        <v>1357</v>
      </c>
      <c r="AN11" s="74" t="s">
        <v>1394</v>
      </c>
      <c r="AO11" s="136" t="str">
        <f t="shared" si="18"/>
        <v>카누 미니 다크 스위트 30T,커피,커피믹스,동서식품,카누</v>
      </c>
      <c r="AP11" s="122" t="s">
        <v>750</v>
      </c>
      <c r="AQ11" s="98"/>
    </row>
    <row r="12" spans="1:43">
      <c r="A12" s="85">
        <v>13</v>
      </c>
      <c r="B12" s="428">
        <v>11</v>
      </c>
      <c r="C12" s="224">
        <v>785</v>
      </c>
      <c r="D12" s="556">
        <v>45</v>
      </c>
      <c r="E12" s="143" t="str">
        <f t="shared" si="0"/>
        <v>785_450x450.jpg</v>
      </c>
      <c r="F12" s="136" t="str">
        <f t="shared" si="4"/>
        <v>785_300x300.jpg</v>
      </c>
      <c r="G12" s="136" t="str">
        <f t="shared" si="5"/>
        <v>785_100x100.jpg</v>
      </c>
      <c r="H12" s="136" t="str">
        <f t="shared" si="6"/>
        <v>785_220x220.jpg</v>
      </c>
      <c r="I12" s="143" t="str">
        <f t="shared" si="1"/>
        <v>785_상세.jpg</v>
      </c>
      <c r="J12" s="70" t="s">
        <v>1343</v>
      </c>
      <c r="K12" s="136" t="str">
        <f t="shared" si="7"/>
        <v>&lt;p&gt;&lt;/p&gt;&lt;p align="center"&gt;&lt;IMG src="http://tongup1emd.cafe24.com/img/Image_detail/10_Kanu_18ea/785_상세.jpg" style="width:860px;"&gt;&lt;/p&gt;&lt;p&gt;&lt;br&gt;&lt;/p&gt;</v>
      </c>
      <c r="L12" s="68" t="s">
        <v>792</v>
      </c>
      <c r="M12" s="377" t="s">
        <v>1046</v>
      </c>
      <c r="N12" s="200" t="s">
        <v>1182</v>
      </c>
      <c r="O12" s="171" t="s">
        <v>613</v>
      </c>
      <c r="P12" s="136">
        <v>1</v>
      </c>
      <c r="Q12" s="172" t="s">
        <v>1345</v>
      </c>
      <c r="R12" s="172">
        <v>24</v>
      </c>
      <c r="S12" s="278">
        <f t="shared" si="2"/>
        <v>25</v>
      </c>
      <c r="T12" s="278">
        <f t="shared" si="8"/>
        <v>48</v>
      </c>
      <c r="U12" s="278">
        <f t="shared" si="9"/>
        <v>49</v>
      </c>
      <c r="V12" s="278">
        <f t="shared" si="10"/>
        <v>72</v>
      </c>
      <c r="W12" s="278">
        <f t="shared" si="11"/>
        <v>73</v>
      </c>
      <c r="X12" s="278">
        <f t="shared" si="12"/>
        <v>96</v>
      </c>
      <c r="Y12" s="278">
        <f t="shared" si="13"/>
        <v>97</v>
      </c>
      <c r="Z12" s="278">
        <f t="shared" si="14"/>
        <v>120</v>
      </c>
      <c r="AA12" s="278">
        <f t="shared" si="15"/>
        <v>121</v>
      </c>
      <c r="AB12" s="278">
        <f t="shared" si="16"/>
        <v>144</v>
      </c>
      <c r="AC12" s="136" t="str">
        <f t="shared" si="17"/>
        <v>1|24|2500//25|48|5000//49|72|7500//73|96|10000//97|120|12500//121|144|15000</v>
      </c>
      <c r="AD12" s="141">
        <v>5500</v>
      </c>
      <c r="AE12" s="90" t="s">
        <v>708</v>
      </c>
      <c r="AF12" s="73">
        <v>2500</v>
      </c>
      <c r="AG12" s="171"/>
      <c r="AH12" s="201">
        <v>1798</v>
      </c>
      <c r="AI12" s="171" t="s">
        <v>550</v>
      </c>
      <c r="AJ12" s="171">
        <v>50002606</v>
      </c>
      <c r="AK12" s="65" t="str">
        <f t="shared" si="3"/>
        <v>카누 미니 다크 아메리카노 30T[785/1]</v>
      </c>
      <c r="AL12" s="74" t="s">
        <v>533</v>
      </c>
      <c r="AM12" s="200" t="s">
        <v>1357</v>
      </c>
      <c r="AN12" s="74" t="s">
        <v>1394</v>
      </c>
      <c r="AO12" s="136" t="str">
        <f t="shared" si="18"/>
        <v>카누 미니 다크 아메리카노 30T,커피,커피믹스,동서식품,카누</v>
      </c>
      <c r="AP12" s="122" t="s">
        <v>750</v>
      </c>
      <c r="AQ12" s="98"/>
    </row>
    <row r="13" spans="1:43">
      <c r="A13" s="85">
        <v>18</v>
      </c>
      <c r="B13" s="428">
        <v>12</v>
      </c>
      <c r="C13" s="224">
        <v>799</v>
      </c>
      <c r="D13" s="556">
        <v>45</v>
      </c>
      <c r="E13" s="143" t="str">
        <f t="shared" si="0"/>
        <v>799_450x450.jpg</v>
      </c>
      <c r="F13" s="136" t="str">
        <f t="shared" si="4"/>
        <v>799_300x300.jpg</v>
      </c>
      <c r="G13" s="136" t="str">
        <f t="shared" si="5"/>
        <v>799_100x100.jpg</v>
      </c>
      <c r="H13" s="136" t="str">
        <f t="shared" si="6"/>
        <v>799_220x220.jpg</v>
      </c>
      <c r="I13" s="143" t="str">
        <f t="shared" si="1"/>
        <v>799_상세.jpg</v>
      </c>
      <c r="J13" s="70" t="s">
        <v>1343</v>
      </c>
      <c r="K13" s="136" t="str">
        <f t="shared" si="7"/>
        <v>&lt;p&gt;&lt;/p&gt;&lt;p align="center"&gt;&lt;IMG src="http://tongup1emd.cafe24.com/img/Image_detail/10_Kanu_18ea/799_상세.jpg" style="width:860px;"&gt;&lt;/p&gt;&lt;p&gt;&lt;br&gt;&lt;/p&gt;</v>
      </c>
      <c r="L13" s="255" t="s">
        <v>899</v>
      </c>
      <c r="M13" s="377" t="s">
        <v>1046</v>
      </c>
      <c r="N13" s="200" t="s">
        <v>817</v>
      </c>
      <c r="O13" s="171" t="s">
        <v>613</v>
      </c>
      <c r="P13" s="136">
        <v>1</v>
      </c>
      <c r="Q13" s="172" t="s">
        <v>1345</v>
      </c>
      <c r="R13" s="172">
        <v>12</v>
      </c>
      <c r="S13" s="278">
        <f t="shared" si="2"/>
        <v>13</v>
      </c>
      <c r="T13" s="278">
        <f t="shared" si="8"/>
        <v>24</v>
      </c>
      <c r="U13" s="278">
        <f t="shared" si="9"/>
        <v>25</v>
      </c>
      <c r="V13" s="278">
        <f t="shared" si="10"/>
        <v>36</v>
      </c>
      <c r="W13" s="278">
        <f t="shared" si="11"/>
        <v>37</v>
      </c>
      <c r="X13" s="278">
        <f t="shared" si="12"/>
        <v>48</v>
      </c>
      <c r="Y13" s="278">
        <f t="shared" si="13"/>
        <v>49</v>
      </c>
      <c r="Z13" s="278">
        <f t="shared" si="14"/>
        <v>60</v>
      </c>
      <c r="AA13" s="278">
        <f t="shared" si="15"/>
        <v>61</v>
      </c>
      <c r="AB13" s="278">
        <f t="shared" si="16"/>
        <v>72</v>
      </c>
      <c r="AC13" s="136" t="str">
        <f t="shared" si="17"/>
        <v>1|12|2500//13|24|5000//25|36|7500//37|48|10000//49|60|12500//61|72|15000</v>
      </c>
      <c r="AD13" s="73">
        <v>21600</v>
      </c>
      <c r="AE13" s="90" t="s">
        <v>708</v>
      </c>
      <c r="AF13" s="73">
        <v>2500</v>
      </c>
      <c r="AG13" s="171"/>
      <c r="AH13" s="201">
        <v>1798</v>
      </c>
      <c r="AI13" s="171" t="s">
        <v>550</v>
      </c>
      <c r="AJ13" s="171">
        <v>50002606</v>
      </c>
      <c r="AK13" s="65" t="str">
        <f t="shared" si="3"/>
        <v>카누 미니 디카페인 100T[799/1]</v>
      </c>
      <c r="AL13" s="74" t="s">
        <v>533</v>
      </c>
      <c r="AM13" s="200" t="s">
        <v>1357</v>
      </c>
      <c r="AN13" s="74" t="s">
        <v>1394</v>
      </c>
      <c r="AO13" s="136" t="str">
        <f t="shared" si="18"/>
        <v>카누 미니 디카페인 100T,커피,커피믹스,동서식품,카누</v>
      </c>
      <c r="AP13" s="122" t="s">
        <v>751</v>
      </c>
      <c r="AQ13" s="98"/>
    </row>
    <row r="14" spans="1:43">
      <c r="A14" s="85">
        <v>7</v>
      </c>
      <c r="B14" s="428">
        <v>13</v>
      </c>
      <c r="C14" s="224">
        <v>798</v>
      </c>
      <c r="D14" s="556">
        <v>45</v>
      </c>
      <c r="E14" s="143" t="str">
        <f t="shared" si="0"/>
        <v>798_450x450.jpg</v>
      </c>
      <c r="F14" s="136" t="str">
        <f t="shared" si="4"/>
        <v>798_300x300.jpg</v>
      </c>
      <c r="G14" s="136" t="str">
        <f t="shared" si="5"/>
        <v>798_100x100.jpg</v>
      </c>
      <c r="H14" s="136" t="str">
        <f t="shared" si="6"/>
        <v>798_220x220.jpg</v>
      </c>
      <c r="I14" s="143" t="str">
        <f t="shared" si="1"/>
        <v>798_상세.jpg</v>
      </c>
      <c r="J14" s="70" t="s">
        <v>1343</v>
      </c>
      <c r="K14" s="136" t="str">
        <f t="shared" si="7"/>
        <v>&lt;p&gt;&lt;/p&gt;&lt;p align="center"&gt;&lt;IMG src="http://tongup1emd.cafe24.com/img/Image_detail/10_Kanu_18ea/798_상세.jpg" style="width:860px;"&gt;&lt;/p&gt;&lt;p&gt;&lt;br&gt;&lt;/p&gt;</v>
      </c>
      <c r="L14" s="68" t="s">
        <v>792</v>
      </c>
      <c r="M14" s="377" t="s">
        <v>1046</v>
      </c>
      <c r="N14" s="200" t="s">
        <v>633</v>
      </c>
      <c r="O14" s="171" t="s">
        <v>613</v>
      </c>
      <c r="P14" s="136">
        <v>1</v>
      </c>
      <c r="Q14" s="172" t="s">
        <v>1345</v>
      </c>
      <c r="R14" s="172">
        <v>24</v>
      </c>
      <c r="S14" s="278">
        <f t="shared" si="2"/>
        <v>25</v>
      </c>
      <c r="T14" s="278">
        <f t="shared" si="8"/>
        <v>48</v>
      </c>
      <c r="U14" s="278">
        <f t="shared" si="9"/>
        <v>49</v>
      </c>
      <c r="V14" s="278">
        <f t="shared" si="10"/>
        <v>72</v>
      </c>
      <c r="W14" s="278">
        <f t="shared" si="11"/>
        <v>73</v>
      </c>
      <c r="X14" s="278">
        <f t="shared" si="12"/>
        <v>96</v>
      </c>
      <c r="Y14" s="278">
        <f t="shared" si="13"/>
        <v>97</v>
      </c>
      <c r="Z14" s="278">
        <f t="shared" si="14"/>
        <v>120</v>
      </c>
      <c r="AA14" s="278">
        <f t="shared" si="15"/>
        <v>121</v>
      </c>
      <c r="AB14" s="278">
        <f t="shared" si="16"/>
        <v>144</v>
      </c>
      <c r="AC14" s="136" t="str">
        <f t="shared" si="17"/>
        <v>1|24|2500//25|48|5000//49|72|7500//73|96|10000//97|120|12500//121|144|15000</v>
      </c>
      <c r="AD14" s="141">
        <v>5900</v>
      </c>
      <c r="AE14" s="90" t="s">
        <v>708</v>
      </c>
      <c r="AF14" s="73">
        <v>2500</v>
      </c>
      <c r="AG14" s="171"/>
      <c r="AH14" s="201">
        <v>1798</v>
      </c>
      <c r="AI14" s="171" t="s">
        <v>550</v>
      </c>
      <c r="AJ14" s="171">
        <v>50002606</v>
      </c>
      <c r="AK14" s="65" t="str">
        <f t="shared" si="3"/>
        <v>카누 미니 디카페인 30T[798/1]</v>
      </c>
      <c r="AL14" s="74" t="s">
        <v>533</v>
      </c>
      <c r="AM14" s="200" t="s">
        <v>1357</v>
      </c>
      <c r="AN14" s="74" t="s">
        <v>1394</v>
      </c>
      <c r="AO14" s="136" t="str">
        <f t="shared" si="18"/>
        <v>카누 미니 디카페인 30T,커피,커피믹스,동서식품,카누</v>
      </c>
      <c r="AP14" s="122" t="s">
        <v>750</v>
      </c>
      <c r="AQ14" s="98"/>
    </row>
    <row r="15" spans="1:43">
      <c r="A15" s="85">
        <v>6</v>
      </c>
      <c r="B15" s="428">
        <v>14</v>
      </c>
      <c r="C15" s="224">
        <v>807</v>
      </c>
      <c r="D15" s="556">
        <v>45</v>
      </c>
      <c r="E15" s="143" t="str">
        <f t="shared" si="0"/>
        <v>807_450x450.jpg</v>
      </c>
      <c r="F15" s="136" t="str">
        <f t="shared" si="4"/>
        <v>807_300x300.jpg</v>
      </c>
      <c r="G15" s="136" t="str">
        <f t="shared" si="5"/>
        <v>807_100x100.jpg</v>
      </c>
      <c r="H15" s="136" t="str">
        <f t="shared" si="6"/>
        <v>807_220x220.jpg</v>
      </c>
      <c r="I15" s="143" t="str">
        <f t="shared" si="1"/>
        <v>807_상세.jpg</v>
      </c>
      <c r="J15" s="70" t="s">
        <v>1343</v>
      </c>
      <c r="K15" s="136" t="str">
        <f t="shared" si="7"/>
        <v>&lt;p&gt;&lt;/p&gt;&lt;p align="center"&gt;&lt;IMG src="http://tongup1emd.cafe24.com/img/Image_detail/10_Kanu_18ea/807_상세.jpg" style="width:860px;"&gt;&lt;/p&gt;&lt;p&gt;&lt;br&gt;&lt;/p&gt;</v>
      </c>
      <c r="L15" s="68" t="s">
        <v>792</v>
      </c>
      <c r="M15" s="377" t="s">
        <v>1046</v>
      </c>
      <c r="N15" s="200" t="s">
        <v>1315</v>
      </c>
      <c r="O15" s="171" t="s">
        <v>613</v>
      </c>
      <c r="P15" s="136">
        <v>1</v>
      </c>
      <c r="Q15" s="172" t="s">
        <v>1345</v>
      </c>
      <c r="R15" s="172">
        <v>12</v>
      </c>
      <c r="S15" s="278">
        <f t="shared" si="2"/>
        <v>13</v>
      </c>
      <c r="T15" s="278">
        <f t="shared" si="8"/>
        <v>24</v>
      </c>
      <c r="U15" s="278">
        <f t="shared" si="9"/>
        <v>25</v>
      </c>
      <c r="V15" s="278">
        <f t="shared" si="10"/>
        <v>36</v>
      </c>
      <c r="W15" s="278">
        <f t="shared" si="11"/>
        <v>37</v>
      </c>
      <c r="X15" s="278">
        <f t="shared" si="12"/>
        <v>48</v>
      </c>
      <c r="Y15" s="278">
        <f t="shared" si="13"/>
        <v>49</v>
      </c>
      <c r="Z15" s="278">
        <f t="shared" si="14"/>
        <v>60</v>
      </c>
      <c r="AA15" s="278">
        <f t="shared" si="15"/>
        <v>61</v>
      </c>
      <c r="AB15" s="278">
        <f t="shared" si="16"/>
        <v>72</v>
      </c>
      <c r="AC15" s="136" t="str">
        <f t="shared" si="17"/>
        <v>1|12|2500//13|24|5000//25|36|7500//37|48|10000//49|60|12500//61|72|15000</v>
      </c>
      <c r="AD15" s="141">
        <v>17300</v>
      </c>
      <c r="AE15" s="90" t="s">
        <v>708</v>
      </c>
      <c r="AF15" s="73">
        <v>2500</v>
      </c>
      <c r="AG15" s="171"/>
      <c r="AH15" s="201">
        <v>1798</v>
      </c>
      <c r="AI15" s="171" t="s">
        <v>550</v>
      </c>
      <c r="AJ15" s="171">
        <v>50002606</v>
      </c>
      <c r="AK15" s="65" t="str">
        <f t="shared" si="3"/>
        <v>카누 미니 마일드 아메리카노 100T[807/1]</v>
      </c>
      <c r="AL15" s="74" t="s">
        <v>533</v>
      </c>
      <c r="AM15" s="200" t="s">
        <v>1357</v>
      </c>
      <c r="AN15" s="74" t="s">
        <v>1394</v>
      </c>
      <c r="AO15" s="136" t="str">
        <f t="shared" si="18"/>
        <v>카누 미니 마일드 아메리카노 100T,커피,커피믹스,동서식품,카누</v>
      </c>
      <c r="AP15" s="122" t="s">
        <v>751</v>
      </c>
      <c r="AQ15" s="416" t="s">
        <v>1314</v>
      </c>
    </row>
    <row r="16" spans="1:43">
      <c r="A16" s="85">
        <v>3</v>
      </c>
      <c r="B16" s="428">
        <v>15</v>
      </c>
      <c r="C16" s="224">
        <v>811</v>
      </c>
      <c r="D16" s="556">
        <v>45</v>
      </c>
      <c r="E16" s="143" t="str">
        <f t="shared" si="0"/>
        <v>811_450x450.jpg</v>
      </c>
      <c r="F16" s="136" t="str">
        <f t="shared" si="4"/>
        <v>811_300x300.jpg</v>
      </c>
      <c r="G16" s="136" t="str">
        <f t="shared" si="5"/>
        <v>811_100x100.jpg</v>
      </c>
      <c r="H16" s="136" t="str">
        <f t="shared" si="6"/>
        <v>811_220x220.jpg</v>
      </c>
      <c r="I16" s="143" t="str">
        <f t="shared" si="1"/>
        <v>811_상세.jpg</v>
      </c>
      <c r="J16" s="70" t="s">
        <v>1343</v>
      </c>
      <c r="K16" s="136" t="str">
        <f t="shared" si="7"/>
        <v>&lt;p&gt;&lt;/p&gt;&lt;p align="center"&gt;&lt;IMG src="http://tongup1emd.cafe24.com/img/Image_detail/10_Kanu_18ea/811_상세.jpg" style="width:860px;"&gt;&lt;/p&gt;&lt;p&gt;&lt;br&gt;&lt;/p&gt;</v>
      </c>
      <c r="L16" s="255" t="s">
        <v>899</v>
      </c>
      <c r="M16" s="377" t="s">
        <v>1046</v>
      </c>
      <c r="N16" s="200" t="s">
        <v>1316</v>
      </c>
      <c r="O16" s="171" t="s">
        <v>613</v>
      </c>
      <c r="P16" s="136">
        <v>1</v>
      </c>
      <c r="Q16" s="172" t="s">
        <v>1345</v>
      </c>
      <c r="R16" s="172">
        <v>12</v>
      </c>
      <c r="S16" s="278">
        <f t="shared" si="2"/>
        <v>13</v>
      </c>
      <c r="T16" s="278">
        <f t="shared" si="8"/>
        <v>24</v>
      </c>
      <c r="U16" s="278">
        <f t="shared" si="9"/>
        <v>25</v>
      </c>
      <c r="V16" s="278">
        <f t="shared" si="10"/>
        <v>36</v>
      </c>
      <c r="W16" s="278">
        <f t="shared" si="11"/>
        <v>37</v>
      </c>
      <c r="X16" s="278">
        <f t="shared" si="12"/>
        <v>48</v>
      </c>
      <c r="Y16" s="278">
        <f t="shared" si="13"/>
        <v>49</v>
      </c>
      <c r="Z16" s="278">
        <f t="shared" si="14"/>
        <v>60</v>
      </c>
      <c r="AA16" s="278">
        <f t="shared" si="15"/>
        <v>61</v>
      </c>
      <c r="AB16" s="278">
        <f t="shared" si="16"/>
        <v>72</v>
      </c>
      <c r="AC16" s="136" t="str">
        <f t="shared" si="17"/>
        <v>1|12|2500//13|24|5000//25|36|7500//37|48|10000//49|60|12500//61|72|15000</v>
      </c>
      <c r="AD16" s="141">
        <v>21000</v>
      </c>
      <c r="AE16" s="90" t="s">
        <v>708</v>
      </c>
      <c r="AF16" s="73">
        <v>2500</v>
      </c>
      <c r="AG16" s="171"/>
      <c r="AH16" s="201">
        <v>1798</v>
      </c>
      <c r="AI16" s="171" t="s">
        <v>550</v>
      </c>
      <c r="AJ16" s="171">
        <v>50002606</v>
      </c>
      <c r="AK16" s="65" t="str">
        <f t="shared" si="3"/>
        <v>카누 미니 마일드 아메리카노 150T[811/1]</v>
      </c>
      <c r="AL16" s="74" t="s">
        <v>533</v>
      </c>
      <c r="AM16" s="200" t="s">
        <v>1357</v>
      </c>
      <c r="AN16" s="74" t="s">
        <v>1394</v>
      </c>
      <c r="AO16" s="136" t="str">
        <f t="shared" si="18"/>
        <v>카누 미니 마일드 아메리카노 150T,커피,커피믹스,동서식품,카누</v>
      </c>
      <c r="AP16" s="122" t="s">
        <v>751</v>
      </c>
      <c r="AQ16" s="416" t="s">
        <v>1310</v>
      </c>
    </row>
    <row r="17" spans="1:43">
      <c r="A17" s="85">
        <v>14</v>
      </c>
      <c r="B17" s="428">
        <v>16</v>
      </c>
      <c r="C17" s="224">
        <v>786</v>
      </c>
      <c r="D17" s="556">
        <v>45</v>
      </c>
      <c r="E17" s="143" t="str">
        <f t="shared" si="0"/>
        <v>786_450x450.jpg</v>
      </c>
      <c r="F17" s="136" t="str">
        <f t="shared" si="4"/>
        <v>786_300x300.jpg</v>
      </c>
      <c r="G17" s="136" t="str">
        <f t="shared" si="5"/>
        <v>786_100x100.jpg</v>
      </c>
      <c r="H17" s="136" t="str">
        <f t="shared" si="6"/>
        <v>786_220x220.jpg</v>
      </c>
      <c r="I17" s="143" t="str">
        <f t="shared" si="1"/>
        <v>786_상세.jpg</v>
      </c>
      <c r="J17" s="70" t="s">
        <v>1343</v>
      </c>
      <c r="K17" s="136" t="str">
        <f t="shared" si="7"/>
        <v>&lt;p&gt;&lt;/p&gt;&lt;p align="center"&gt;&lt;IMG src="http://tongup1emd.cafe24.com/img/Image_detail/10_Kanu_18ea/786_상세.jpg" style="width:860px;"&gt;&lt;/p&gt;&lt;p&gt;&lt;br&gt;&lt;/p&gt;</v>
      </c>
      <c r="L17" s="68" t="s">
        <v>792</v>
      </c>
      <c r="M17" s="377" t="s">
        <v>1046</v>
      </c>
      <c r="N17" s="200" t="s">
        <v>1183</v>
      </c>
      <c r="O17" s="171" t="s">
        <v>613</v>
      </c>
      <c r="P17" s="136">
        <v>1</v>
      </c>
      <c r="Q17" s="172" t="s">
        <v>1345</v>
      </c>
      <c r="R17" s="172">
        <v>24</v>
      </c>
      <c r="S17" s="278">
        <f t="shared" si="2"/>
        <v>25</v>
      </c>
      <c r="T17" s="278">
        <f t="shared" si="8"/>
        <v>48</v>
      </c>
      <c r="U17" s="278">
        <f t="shared" si="9"/>
        <v>49</v>
      </c>
      <c r="V17" s="278">
        <f t="shared" si="10"/>
        <v>72</v>
      </c>
      <c r="W17" s="278">
        <f t="shared" si="11"/>
        <v>73</v>
      </c>
      <c r="X17" s="278">
        <f t="shared" si="12"/>
        <v>96</v>
      </c>
      <c r="Y17" s="278">
        <f t="shared" si="13"/>
        <v>97</v>
      </c>
      <c r="Z17" s="278">
        <f t="shared" si="14"/>
        <v>120</v>
      </c>
      <c r="AA17" s="278">
        <f t="shared" si="15"/>
        <v>121</v>
      </c>
      <c r="AB17" s="278">
        <f t="shared" si="16"/>
        <v>144</v>
      </c>
      <c r="AC17" s="136" t="str">
        <f t="shared" si="17"/>
        <v>1|24|2500//25|48|5000//49|72|7500//73|96|10000//97|120|12500//121|144|15000</v>
      </c>
      <c r="AD17" s="141">
        <v>5500</v>
      </c>
      <c r="AE17" s="90" t="s">
        <v>708</v>
      </c>
      <c r="AF17" s="73">
        <v>2500</v>
      </c>
      <c r="AG17" s="171"/>
      <c r="AH17" s="201">
        <v>1798</v>
      </c>
      <c r="AI17" s="171" t="s">
        <v>550</v>
      </c>
      <c r="AJ17" s="171">
        <v>50002606</v>
      </c>
      <c r="AK17" s="65" t="str">
        <f t="shared" si="3"/>
        <v>카누 미니 마일드 아메리카노 30T[786/1]</v>
      </c>
      <c r="AL17" s="74" t="s">
        <v>533</v>
      </c>
      <c r="AM17" s="200" t="s">
        <v>1357</v>
      </c>
      <c r="AN17" s="74" t="s">
        <v>1394</v>
      </c>
      <c r="AO17" s="136" t="str">
        <f t="shared" si="18"/>
        <v>카누 미니 마일드 아메리카노 30T,커피,커피믹스,동서식품,카누</v>
      </c>
      <c r="AP17" s="122" t="s">
        <v>750</v>
      </c>
      <c r="AQ17" s="98"/>
    </row>
    <row r="18" spans="1:43">
      <c r="A18" s="85">
        <v>17</v>
      </c>
      <c r="B18" s="428">
        <v>17</v>
      </c>
      <c r="C18" s="224">
        <v>809</v>
      </c>
      <c r="D18" s="556">
        <v>45</v>
      </c>
      <c r="E18" s="143" t="str">
        <f t="shared" si="0"/>
        <v>809_450x450.jpg</v>
      </c>
      <c r="F18" s="136" t="str">
        <f t="shared" si="4"/>
        <v>809_300x300.jpg</v>
      </c>
      <c r="G18" s="136" t="str">
        <f t="shared" si="5"/>
        <v>809_100x100.jpg</v>
      </c>
      <c r="H18" s="136" t="str">
        <f t="shared" si="6"/>
        <v>809_220x220.jpg</v>
      </c>
      <c r="I18" s="143" t="str">
        <f t="shared" si="1"/>
        <v>809_상세.jpg</v>
      </c>
      <c r="J18" s="70" t="s">
        <v>1343</v>
      </c>
      <c r="K18" s="136" t="str">
        <f t="shared" si="7"/>
        <v>&lt;p&gt;&lt;/p&gt;&lt;p align="center"&gt;&lt;IMG src="http://tongup1emd.cafe24.com/img/Image_detail/10_Kanu_18ea/809_상세.jpg" style="width:860px;"&gt;&lt;/p&gt;&lt;p&gt;&lt;br&gt;&lt;/p&gt;</v>
      </c>
      <c r="L18" s="68" t="s">
        <v>792</v>
      </c>
      <c r="M18" s="377" t="s">
        <v>1046</v>
      </c>
      <c r="N18" s="200" t="s">
        <v>636</v>
      </c>
      <c r="O18" s="171" t="s">
        <v>613</v>
      </c>
      <c r="P18" s="136">
        <v>1</v>
      </c>
      <c r="Q18" s="172" t="s">
        <v>1345</v>
      </c>
      <c r="R18" s="172">
        <v>12</v>
      </c>
      <c r="S18" s="278">
        <f t="shared" si="2"/>
        <v>13</v>
      </c>
      <c r="T18" s="278">
        <f t="shared" si="8"/>
        <v>24</v>
      </c>
      <c r="U18" s="278">
        <f t="shared" si="9"/>
        <v>25</v>
      </c>
      <c r="V18" s="278">
        <f t="shared" si="10"/>
        <v>36</v>
      </c>
      <c r="W18" s="278">
        <f t="shared" si="11"/>
        <v>37</v>
      </c>
      <c r="X18" s="278">
        <f t="shared" si="12"/>
        <v>48</v>
      </c>
      <c r="Y18" s="278">
        <f t="shared" si="13"/>
        <v>49</v>
      </c>
      <c r="Z18" s="278">
        <f t="shared" si="14"/>
        <v>60</v>
      </c>
      <c r="AA18" s="278">
        <f t="shared" si="15"/>
        <v>61</v>
      </c>
      <c r="AB18" s="278">
        <f t="shared" si="16"/>
        <v>72</v>
      </c>
      <c r="AC18" s="136" t="str">
        <f t="shared" si="17"/>
        <v>1|12|2500//13|24|5000//25|36|7500//37|48|10000//49|60|12500//61|72|15000</v>
      </c>
      <c r="AD18" s="73">
        <v>20400</v>
      </c>
      <c r="AE18" s="90" t="s">
        <v>708</v>
      </c>
      <c r="AF18" s="73">
        <v>2500</v>
      </c>
      <c r="AG18" s="171"/>
      <c r="AH18" s="201">
        <v>1798</v>
      </c>
      <c r="AI18" s="171" t="s">
        <v>550</v>
      </c>
      <c r="AJ18" s="171">
        <v>50002606</v>
      </c>
      <c r="AK18" s="65" t="str">
        <f t="shared" si="3"/>
        <v>카누 미니 마일드스위트 100T[809/1]</v>
      </c>
      <c r="AL18" s="74" t="s">
        <v>533</v>
      </c>
      <c r="AM18" s="200" t="s">
        <v>1357</v>
      </c>
      <c r="AN18" s="74" t="s">
        <v>1394</v>
      </c>
      <c r="AO18" s="136" t="str">
        <f t="shared" si="18"/>
        <v>카누 미니 마일드스위트 100T,커피,커피믹스,동서식품,카누</v>
      </c>
      <c r="AP18" s="122" t="s">
        <v>751</v>
      </c>
      <c r="AQ18" s="98"/>
    </row>
    <row r="19" spans="1:43" ht="17.25" thickBot="1">
      <c r="A19" s="60">
        <v>12</v>
      </c>
      <c r="B19" s="110">
        <v>18</v>
      </c>
      <c r="C19" s="364">
        <v>788</v>
      </c>
      <c r="D19" s="560">
        <v>45</v>
      </c>
      <c r="E19" s="289" t="str">
        <f t="shared" si="0"/>
        <v>788_450x450.jpg</v>
      </c>
      <c r="F19" s="150" t="str">
        <f t="shared" si="4"/>
        <v>788_300x300.jpg</v>
      </c>
      <c r="G19" s="150" t="str">
        <f t="shared" si="5"/>
        <v>788_100x100.jpg</v>
      </c>
      <c r="H19" s="150" t="str">
        <f t="shared" si="6"/>
        <v>788_220x220.jpg</v>
      </c>
      <c r="I19" s="289" t="str">
        <f t="shared" si="1"/>
        <v>788_상세.jpg</v>
      </c>
      <c r="J19" s="311" t="s">
        <v>1343</v>
      </c>
      <c r="K19" s="150" t="str">
        <f t="shared" si="7"/>
        <v>&lt;p&gt;&lt;/p&gt;&lt;p align="center"&gt;&lt;IMG src="http://tongup1emd.cafe24.com/img/Image_detail/10_Kanu_18ea/788_상세.jpg" style="width:860px;"&gt;&lt;/p&gt;&lt;p&gt;&lt;br&gt;&lt;/p&gt;</v>
      </c>
      <c r="L19" s="123" t="s">
        <v>792</v>
      </c>
      <c r="M19" s="531" t="s">
        <v>1046</v>
      </c>
      <c r="N19" s="203" t="s">
        <v>635</v>
      </c>
      <c r="O19" s="186" t="s">
        <v>613</v>
      </c>
      <c r="P19" s="150">
        <v>1</v>
      </c>
      <c r="Q19" s="247" t="s">
        <v>1345</v>
      </c>
      <c r="R19" s="247">
        <v>24</v>
      </c>
      <c r="S19" s="291">
        <f t="shared" si="2"/>
        <v>25</v>
      </c>
      <c r="T19" s="291">
        <f t="shared" si="8"/>
        <v>48</v>
      </c>
      <c r="U19" s="291">
        <f t="shared" si="9"/>
        <v>49</v>
      </c>
      <c r="V19" s="291">
        <f t="shared" si="10"/>
        <v>72</v>
      </c>
      <c r="W19" s="291">
        <f t="shared" si="11"/>
        <v>73</v>
      </c>
      <c r="X19" s="291">
        <f t="shared" si="12"/>
        <v>96</v>
      </c>
      <c r="Y19" s="291">
        <f t="shared" si="13"/>
        <v>97</v>
      </c>
      <c r="Z19" s="291">
        <f t="shared" si="14"/>
        <v>120</v>
      </c>
      <c r="AA19" s="291">
        <f t="shared" si="15"/>
        <v>121</v>
      </c>
      <c r="AB19" s="291">
        <f t="shared" si="16"/>
        <v>144</v>
      </c>
      <c r="AC19" s="150" t="str">
        <f t="shared" si="17"/>
        <v>1|24|2500//25|48|5000//49|72|7500//73|96|10000//97|120|12500//121|144|15000</v>
      </c>
      <c r="AD19" s="202">
        <v>5900</v>
      </c>
      <c r="AE19" s="94" t="s">
        <v>708</v>
      </c>
      <c r="AF19" s="62">
        <v>2500</v>
      </c>
      <c r="AG19" s="186"/>
      <c r="AH19" s="270">
        <v>1798</v>
      </c>
      <c r="AI19" s="186" t="s">
        <v>550</v>
      </c>
      <c r="AJ19" s="186">
        <v>50002606</v>
      </c>
      <c r="AK19" s="61" t="str">
        <f t="shared" si="3"/>
        <v>카누 미니 마일드스위트 30T[788/1]</v>
      </c>
      <c r="AL19" s="63" t="s">
        <v>533</v>
      </c>
      <c r="AM19" s="203" t="s">
        <v>1357</v>
      </c>
      <c r="AN19" s="63" t="s">
        <v>1394</v>
      </c>
      <c r="AO19" s="150" t="str">
        <f t="shared" si="18"/>
        <v>카누 미니 마일드스위트 30T,커피,커피믹스,동서식품,카누</v>
      </c>
      <c r="AP19" s="125" t="s">
        <v>750</v>
      </c>
      <c r="AQ19" s="365"/>
    </row>
    <row r="20" spans="1:43">
      <c r="N20" s="12">
        <v>19</v>
      </c>
    </row>
    <row r="22" spans="1:43">
      <c r="N22" s="17" t="s">
        <v>630</v>
      </c>
    </row>
    <row r="23" spans="1:43">
      <c r="N23" s="17" t="s">
        <v>629</v>
      </c>
    </row>
    <row r="26" spans="1:43">
      <c r="N26" s="24"/>
    </row>
    <row r="30" spans="1:43">
      <c r="N30" s="12">
        <f>0.9*150</f>
        <v>135</v>
      </c>
    </row>
  </sheetData>
  <sortState ref="A2:AC19">
    <sortCondition ref="N2:N19"/>
  </sortState>
  <phoneticPr fontId="1" type="noConversion"/>
  <dataValidations count="1">
    <dataValidation type="list" allowBlank="1" showErrorMessage="1" sqref="AE2:AE1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R38"/>
  <sheetViews>
    <sheetView topLeftCell="AI1" zoomScale="85" zoomScaleNormal="85" workbookViewId="0">
      <selection activeCell="AG40" sqref="AG40"/>
    </sheetView>
  </sheetViews>
  <sheetFormatPr defaultRowHeight="16.5"/>
  <cols>
    <col min="1" max="1" width="3.5" style="2" customWidth="1"/>
    <col min="2" max="2" width="6.375" style="2" customWidth="1"/>
    <col min="3" max="3" width="8.75" style="2" bestFit="1" customWidth="1"/>
    <col min="4" max="4" width="8.75" style="2" customWidth="1"/>
    <col min="5" max="9" width="16.125" style="2" customWidth="1"/>
    <col min="10" max="10" width="2.5" style="2" bestFit="1" customWidth="1"/>
    <col min="11" max="11" width="95.625" style="2" customWidth="1"/>
    <col min="12" max="13" width="8.75" style="2" customWidth="1"/>
    <col min="14" max="14" width="37.625" style="2" customWidth="1"/>
    <col min="15" max="15" width="17.375" style="2" bestFit="1" customWidth="1"/>
    <col min="16" max="16" width="9.75" style="2" bestFit="1" customWidth="1"/>
    <col min="17" max="17" width="9.75" style="2" customWidth="1"/>
    <col min="18" max="28" width="9" style="2"/>
    <col min="29" max="29" width="72.75" style="2" bestFit="1" customWidth="1"/>
    <col min="30" max="30" width="9.875" style="2" customWidth="1"/>
    <col min="31" max="31" width="11.25" style="12" bestFit="1" customWidth="1"/>
    <col min="32" max="32" width="11.25" style="2" customWidth="1"/>
    <col min="33" max="33" width="9" style="2" customWidth="1"/>
    <col min="34" max="34" width="13" style="2" customWidth="1"/>
    <col min="35" max="35" width="23" style="2" customWidth="1"/>
    <col min="36" max="36" width="10.75" style="2" customWidth="1"/>
    <col min="37" max="37" width="44.625" style="2" customWidth="1"/>
    <col min="38" max="38" width="9" style="2" customWidth="1"/>
    <col min="39" max="39" width="11.25" style="2" bestFit="1" customWidth="1"/>
    <col min="40" max="40" width="9" style="2" customWidth="1"/>
    <col min="41" max="41" width="60" style="2" bestFit="1" customWidth="1"/>
    <col min="42" max="42" width="18" style="2" customWidth="1"/>
    <col min="43" max="43" width="44" style="2" customWidth="1"/>
    <col min="44" max="16384" width="9" style="2"/>
  </cols>
  <sheetData>
    <row r="1" spans="2:43" s="6" customFormat="1" ht="33.75" thickBot="1">
      <c r="B1" s="120" t="s">
        <v>790</v>
      </c>
      <c r="C1" s="521" t="s">
        <v>1347</v>
      </c>
      <c r="D1" s="507" t="s">
        <v>1348</v>
      </c>
      <c r="E1" s="507" t="s">
        <v>1328</v>
      </c>
      <c r="F1" s="507" t="s">
        <v>1327</v>
      </c>
      <c r="G1" s="507" t="s">
        <v>1339</v>
      </c>
      <c r="H1" s="507" t="s">
        <v>1340</v>
      </c>
      <c r="I1" s="487" t="s">
        <v>1359</v>
      </c>
      <c r="J1" s="487"/>
      <c r="K1" s="488" t="s">
        <v>1329</v>
      </c>
      <c r="L1" s="155" t="s">
        <v>898</v>
      </c>
      <c r="M1" s="155" t="s">
        <v>985</v>
      </c>
      <c r="N1" s="521" t="s">
        <v>1353</v>
      </c>
      <c r="O1" s="38" t="s">
        <v>89</v>
      </c>
      <c r="P1" s="39" t="s">
        <v>487</v>
      </c>
      <c r="Q1" s="507" t="s">
        <v>1344</v>
      </c>
      <c r="R1" s="37" t="s">
        <v>471</v>
      </c>
      <c r="S1" s="375">
        <v>1</v>
      </c>
      <c r="T1" s="375">
        <v>1</v>
      </c>
      <c r="U1" s="375">
        <v>2</v>
      </c>
      <c r="V1" s="375">
        <v>2</v>
      </c>
      <c r="W1" s="375">
        <v>3</v>
      </c>
      <c r="X1" s="375">
        <v>3</v>
      </c>
      <c r="Y1" s="375">
        <v>4</v>
      </c>
      <c r="Z1" s="375">
        <v>4</v>
      </c>
      <c r="AA1" s="375">
        <v>5</v>
      </c>
      <c r="AB1" s="375">
        <v>5</v>
      </c>
      <c r="AC1" s="507" t="s">
        <v>1333</v>
      </c>
      <c r="AD1" s="40" t="s">
        <v>473</v>
      </c>
      <c r="AE1" s="47" t="s">
        <v>560</v>
      </c>
      <c r="AF1" s="37" t="s">
        <v>472</v>
      </c>
      <c r="AG1" s="38"/>
      <c r="AH1" s="521" t="s">
        <v>1358</v>
      </c>
      <c r="AI1" s="41" t="s">
        <v>509</v>
      </c>
      <c r="AJ1" s="375" t="s">
        <v>474</v>
      </c>
      <c r="AK1" s="40" t="s">
        <v>470</v>
      </c>
      <c r="AL1" s="37" t="s">
        <v>477</v>
      </c>
      <c r="AM1" s="507" t="s">
        <v>477</v>
      </c>
      <c r="AN1" s="37" t="s">
        <v>478</v>
      </c>
      <c r="AO1" s="507" t="s">
        <v>1334</v>
      </c>
      <c r="AP1" s="218" t="s">
        <v>861</v>
      </c>
      <c r="AQ1" s="218" t="s">
        <v>1102</v>
      </c>
    </row>
    <row r="2" spans="2:43">
      <c r="B2" s="66">
        <v>1</v>
      </c>
      <c r="C2" s="216" t="s">
        <v>841</v>
      </c>
      <c r="D2" s="510">
        <v>46</v>
      </c>
      <c r="E2" s="284" t="str">
        <f t="shared" ref="E2:E36" si="0">CONCATENATE(C2,"_450x450.jpg")</f>
        <v>906_450x450.jpg</v>
      </c>
      <c r="F2" s="208" t="str">
        <f>CONCATENATE(C2,"_300x300.jpg")</f>
        <v>906_300x300.jpg</v>
      </c>
      <c r="G2" s="208" t="str">
        <f>CONCATENATE(C2,"_100x100.jpg")</f>
        <v>906_100x100.jpg</v>
      </c>
      <c r="H2" s="208" t="str">
        <f>CONCATENATE(C2,"_220x220.jpg")</f>
        <v>906_220x220.jpg</v>
      </c>
      <c r="I2" s="284" t="str">
        <f>CONCATENATE(C2,"_상세.jpg")</f>
        <v>906_상세.jpg</v>
      </c>
      <c r="J2" s="305" t="s">
        <v>1343</v>
      </c>
      <c r="K2" s="208" t="str">
        <f>CONCATENATE("&lt;p&gt;&lt;/p&gt;&lt;p align=",J2,"center",J2,"&gt;","&lt;IMG src=",J2,"http://tongup1emd.cafe24.com/img/Image_detail/05_Cereal_35ea/",I2,J2," style=",J2,"width:860px;",J2,"&gt;&lt;/p&gt;&lt;p&gt;&lt;br&gt;&lt;/p&gt;")</f>
        <v>&lt;p&gt;&lt;/p&gt;&lt;p align="center"&gt;&lt;IMG src="http://tongup1emd.cafe24.com/img/Image_detail/05_Cereal_35ea/906_상세.jpg" style="width:860px;"&gt;&lt;/p&gt;&lt;p&gt;&lt;br&gt;&lt;/p&gt;</v>
      </c>
      <c r="L2" s="343" t="s">
        <v>899</v>
      </c>
      <c r="M2" s="532" t="s">
        <v>1046</v>
      </c>
      <c r="N2" s="348" t="s">
        <v>1137</v>
      </c>
      <c r="O2" s="81" t="s">
        <v>702</v>
      </c>
      <c r="P2" s="82">
        <v>1</v>
      </c>
      <c r="Q2" s="167" t="s">
        <v>1345</v>
      </c>
      <c r="R2" s="83">
        <v>10</v>
      </c>
      <c r="S2" s="286">
        <f t="shared" ref="S2" si="1">R2+1</f>
        <v>11</v>
      </c>
      <c r="T2" s="286">
        <f>R2+$R2</f>
        <v>20</v>
      </c>
      <c r="U2" s="286">
        <f>T2+1</f>
        <v>21</v>
      </c>
      <c r="V2" s="286">
        <f>T2+$R2</f>
        <v>30</v>
      </c>
      <c r="W2" s="286">
        <f>V2+1</f>
        <v>31</v>
      </c>
      <c r="X2" s="286">
        <f>V2+$R2</f>
        <v>40</v>
      </c>
      <c r="Y2" s="286">
        <f>X2+1</f>
        <v>41</v>
      </c>
      <c r="Z2" s="286">
        <f>X2+$R2</f>
        <v>50</v>
      </c>
      <c r="AA2" s="286">
        <f>Z2+1</f>
        <v>51</v>
      </c>
      <c r="AB2" s="286">
        <f>Z2+$R2</f>
        <v>60</v>
      </c>
      <c r="AC2" s="208" t="str">
        <f>CONCATENATE("1","|",R2,"|","2500//",S2,"|",T2,"|","5000//",U2,"|",V2,"|","7500//",W2,"|",X2,"|","10000//",Y2,"|",Z2,"|","12500//",AA2,"|",AB2,"|","15000")</f>
        <v>1|10|2500//11|20|5000//21|30|7500//31|40|10000//41|50|12500//51|60|15000</v>
      </c>
      <c r="AD2" s="84">
        <v>2100</v>
      </c>
      <c r="AE2" s="51" t="s">
        <v>708</v>
      </c>
      <c r="AF2" s="84">
        <v>2500</v>
      </c>
      <c r="AG2" s="23"/>
      <c r="AH2" s="535">
        <v>1798</v>
      </c>
      <c r="AI2" s="23" t="s">
        <v>532</v>
      </c>
      <c r="AJ2" s="23">
        <v>50002008</v>
      </c>
      <c r="AK2" s="22" t="str">
        <f t="shared" ref="AK2:AK36" si="2">CONCATENATE(N2,"[",C2,"/",P2,"]")</f>
        <v>포스트 고소한 아몬드 후레이크300g[906/1]</v>
      </c>
      <c r="AL2" s="23" t="s">
        <v>533</v>
      </c>
      <c r="AM2" s="449" t="s">
        <v>1357</v>
      </c>
      <c r="AN2" s="23" t="s">
        <v>1361</v>
      </c>
      <c r="AO2" s="208" t="str">
        <f>CONCATENATE(N2,",","시리얼",",",AL2,",",AN2)</f>
        <v>포스트 고소한 아몬드 후레이크300g,시리얼,동서식품,포스트</v>
      </c>
      <c r="AP2" s="353" t="s">
        <v>862</v>
      </c>
      <c r="AQ2" s="337"/>
    </row>
    <row r="3" spans="2:43">
      <c r="B3" s="85">
        <v>2</v>
      </c>
      <c r="C3" s="217" t="s">
        <v>842</v>
      </c>
      <c r="D3" s="511">
        <v>46</v>
      </c>
      <c r="E3" s="143" t="str">
        <f t="shared" si="0"/>
        <v>908_450x450.jpg</v>
      </c>
      <c r="F3" s="136" t="str">
        <f t="shared" ref="F3:F36" si="3">CONCATENATE(C3,"_300x300.jpg")</f>
        <v>908_300x300.jpg</v>
      </c>
      <c r="G3" s="136" t="str">
        <f t="shared" ref="G3:G36" si="4">CONCATENATE(C3,"_100x100.jpg")</f>
        <v>908_100x100.jpg</v>
      </c>
      <c r="H3" s="136" t="str">
        <f t="shared" ref="H3:H36" si="5">CONCATENATE(C3,"_220x220.jpg")</f>
        <v>908_220x220.jpg</v>
      </c>
      <c r="I3" s="143" t="str">
        <f t="shared" ref="I3:I36" si="6">CONCATENATE(C3,"_상세.jpg")</f>
        <v>908_상세.jpg</v>
      </c>
      <c r="J3" s="70" t="s">
        <v>1343</v>
      </c>
      <c r="K3" s="136" t="str">
        <f t="shared" ref="K3:K36" si="7">CONCATENATE("&lt;p&gt;&lt;/p&gt;&lt;p align=",J3,"center",J3,"&gt;","&lt;IMG src=",J3,"http://tongup1emd.cafe24.com/img/Image_detail/05_Cereal_35ea/",I3,J3," style=",J3,"width:860px;",J3,"&gt;&lt;/p&gt;&lt;p&gt;&lt;br&gt;&lt;/p&gt;")</f>
        <v>&lt;p&gt;&lt;/p&gt;&lt;p align="center"&gt;&lt;IMG src="http://tongup1emd.cafe24.com/img/Image_detail/05_Cereal_35ea/908_상세.jpg" style="width:860px;"&gt;&lt;/p&gt;&lt;p&gt;&lt;br&gt;&lt;/p&gt;</v>
      </c>
      <c r="L3" s="68" t="s">
        <v>792</v>
      </c>
      <c r="M3" s="377" t="s">
        <v>1046</v>
      </c>
      <c r="N3" s="133" t="s">
        <v>285</v>
      </c>
      <c r="O3" s="86" t="s">
        <v>702</v>
      </c>
      <c r="P3" s="87">
        <v>1</v>
      </c>
      <c r="Q3" s="172" t="s">
        <v>1345</v>
      </c>
      <c r="R3" s="88">
        <v>10</v>
      </c>
      <c r="S3" s="278">
        <f t="shared" ref="S3:S36" si="8">R3+1</f>
        <v>11</v>
      </c>
      <c r="T3" s="278">
        <f t="shared" ref="T3:T36" si="9">R3+$R3</f>
        <v>20</v>
      </c>
      <c r="U3" s="278">
        <f t="shared" ref="U3:U36" si="10">T3+1</f>
        <v>21</v>
      </c>
      <c r="V3" s="278">
        <f t="shared" ref="V3:V36" si="11">T3+$R3</f>
        <v>30</v>
      </c>
      <c r="W3" s="278">
        <f t="shared" ref="W3:W36" si="12">V3+1</f>
        <v>31</v>
      </c>
      <c r="X3" s="278">
        <f t="shared" ref="X3:X36" si="13">V3+$R3</f>
        <v>40</v>
      </c>
      <c r="Y3" s="278">
        <f t="shared" ref="Y3:Y36" si="14">X3+1</f>
        <v>41</v>
      </c>
      <c r="Z3" s="278">
        <f t="shared" ref="Z3:Z36" si="15">X3+$R3</f>
        <v>50</v>
      </c>
      <c r="AA3" s="278">
        <f t="shared" ref="AA3:AA36" si="16">Z3+1</f>
        <v>51</v>
      </c>
      <c r="AB3" s="278">
        <f t="shared" ref="AB3:AB36" si="17">Z3+$R3</f>
        <v>60</v>
      </c>
      <c r="AC3" s="136" t="str">
        <f t="shared" ref="AC3:AC36" si="18">CONCATENATE("1","|",R3,"|","2500//",S3,"|",T3,"|","5000//",U3,"|",V3,"|","7500//",W3,"|",X3,"|","10000//",Y3,"|",Z3,"|","12500//",AA3,"|",AB3,"|","15000")</f>
        <v>1|10|2500//11|20|5000//21|30|7500//31|40|10000//41|50|12500//51|60|15000</v>
      </c>
      <c r="AD3" s="87">
        <v>2500</v>
      </c>
      <c r="AE3" s="90" t="s">
        <v>708</v>
      </c>
      <c r="AF3" s="87">
        <v>2500</v>
      </c>
      <c r="AG3" s="74"/>
      <c r="AH3" s="201">
        <v>1798</v>
      </c>
      <c r="AI3" s="74" t="s">
        <v>532</v>
      </c>
      <c r="AJ3" s="74">
        <v>50002008</v>
      </c>
      <c r="AK3" s="65" t="str">
        <f t="shared" si="2"/>
        <v>포스트 코코볼 300g[908/1]</v>
      </c>
      <c r="AL3" s="74" t="s">
        <v>533</v>
      </c>
      <c r="AM3" s="200" t="s">
        <v>1357</v>
      </c>
      <c r="AN3" s="74" t="s">
        <v>1361</v>
      </c>
      <c r="AO3" s="136" t="str">
        <f t="shared" ref="AO3:AO36" si="19">CONCATENATE(N3,",","시리얼",",",AL3,",",AN3)</f>
        <v>포스트 코코볼 300g,시리얼,동서식품,포스트</v>
      </c>
      <c r="AP3" s="319" t="s">
        <v>862</v>
      </c>
      <c r="AQ3" s="204"/>
    </row>
    <row r="4" spans="2:43">
      <c r="B4" s="85">
        <v>3</v>
      </c>
      <c r="C4" s="217" t="s">
        <v>843</v>
      </c>
      <c r="D4" s="511">
        <v>46</v>
      </c>
      <c r="E4" s="143" t="str">
        <f t="shared" si="0"/>
        <v>912_450x450.jpg</v>
      </c>
      <c r="F4" s="136" t="str">
        <f t="shared" si="3"/>
        <v>912_300x300.jpg</v>
      </c>
      <c r="G4" s="136" t="str">
        <f t="shared" si="4"/>
        <v>912_100x100.jpg</v>
      </c>
      <c r="H4" s="136" t="str">
        <f t="shared" si="5"/>
        <v>912_220x220.jpg</v>
      </c>
      <c r="I4" s="143" t="str">
        <f t="shared" si="6"/>
        <v>912_상세.jpg</v>
      </c>
      <c r="J4" s="70" t="s">
        <v>1343</v>
      </c>
      <c r="K4" s="136" t="str">
        <f t="shared" si="7"/>
        <v>&lt;p&gt;&lt;/p&gt;&lt;p align="center"&gt;&lt;IMG src="http://tongup1emd.cafe24.com/img/Image_detail/05_Cereal_35ea/912_상세.jpg" style="width:860px;"&gt;&lt;/p&gt;&lt;p&gt;&lt;br&gt;&lt;/p&gt;</v>
      </c>
      <c r="L4" s="68" t="s">
        <v>792</v>
      </c>
      <c r="M4" s="377" t="s">
        <v>1046</v>
      </c>
      <c r="N4" s="133" t="s">
        <v>710</v>
      </c>
      <c r="O4" s="86" t="s">
        <v>702</v>
      </c>
      <c r="P4" s="87">
        <v>1</v>
      </c>
      <c r="Q4" s="172" t="s">
        <v>1345</v>
      </c>
      <c r="R4" s="88">
        <v>10</v>
      </c>
      <c r="S4" s="278">
        <f t="shared" si="8"/>
        <v>11</v>
      </c>
      <c r="T4" s="278">
        <f t="shared" si="9"/>
        <v>20</v>
      </c>
      <c r="U4" s="278">
        <f t="shared" si="10"/>
        <v>21</v>
      </c>
      <c r="V4" s="278">
        <f t="shared" si="11"/>
        <v>30</v>
      </c>
      <c r="W4" s="278">
        <f t="shared" si="12"/>
        <v>31</v>
      </c>
      <c r="X4" s="278">
        <f t="shared" si="13"/>
        <v>40</v>
      </c>
      <c r="Y4" s="278">
        <f t="shared" si="14"/>
        <v>41</v>
      </c>
      <c r="Z4" s="278">
        <f t="shared" si="15"/>
        <v>50</v>
      </c>
      <c r="AA4" s="278">
        <f t="shared" si="16"/>
        <v>51</v>
      </c>
      <c r="AB4" s="278">
        <f t="shared" si="17"/>
        <v>60</v>
      </c>
      <c r="AC4" s="136" t="str">
        <f t="shared" si="18"/>
        <v>1|10|2500//11|20|5000//21|30|7500//31|40|10000//41|50|12500//51|60|15000</v>
      </c>
      <c r="AD4" s="89">
        <v>1800</v>
      </c>
      <c r="AE4" s="90" t="s">
        <v>708</v>
      </c>
      <c r="AF4" s="89">
        <v>2500</v>
      </c>
      <c r="AG4" s="74"/>
      <c r="AH4" s="201">
        <v>1798</v>
      </c>
      <c r="AI4" s="74" t="s">
        <v>532</v>
      </c>
      <c r="AJ4" s="74">
        <v>50002008</v>
      </c>
      <c r="AK4" s="65" t="str">
        <f t="shared" si="2"/>
        <v>포스트 콘푸라이트 300g[912/1]</v>
      </c>
      <c r="AL4" s="74" t="s">
        <v>533</v>
      </c>
      <c r="AM4" s="200" t="s">
        <v>1357</v>
      </c>
      <c r="AN4" s="74" t="s">
        <v>1361</v>
      </c>
      <c r="AO4" s="136" t="str">
        <f t="shared" si="19"/>
        <v>포스트 콘푸라이트 300g,시리얼,동서식품,포스트</v>
      </c>
      <c r="AP4" s="319" t="s">
        <v>862</v>
      </c>
      <c r="AQ4" s="204"/>
    </row>
    <row r="5" spans="2:43">
      <c r="B5" s="85">
        <v>4</v>
      </c>
      <c r="C5" s="217" t="s">
        <v>844</v>
      </c>
      <c r="D5" s="511">
        <v>46</v>
      </c>
      <c r="E5" s="143" t="str">
        <f t="shared" si="0"/>
        <v>951_450x450.jpg</v>
      </c>
      <c r="F5" s="136" t="str">
        <f t="shared" si="3"/>
        <v>951_300x300.jpg</v>
      </c>
      <c r="G5" s="136" t="str">
        <f t="shared" si="4"/>
        <v>951_100x100.jpg</v>
      </c>
      <c r="H5" s="136" t="str">
        <f t="shared" si="5"/>
        <v>951_220x220.jpg</v>
      </c>
      <c r="I5" s="143" t="str">
        <f t="shared" si="6"/>
        <v>951_상세.jpg</v>
      </c>
      <c r="J5" s="70" t="s">
        <v>1360</v>
      </c>
      <c r="K5" s="136" t="str">
        <f t="shared" si="7"/>
        <v>&lt;p&gt;&lt;/p&gt;&lt;p align="center"&gt;&lt;IMG src="http://tongup1emd.cafe24.com/img/Image_detail/05_Cereal_35ea/951_상세.jpg" style="width:860px;"&gt;&lt;/p&gt;&lt;p&gt;&lt;br&gt;&lt;/p&gt;</v>
      </c>
      <c r="L5" s="77" t="s">
        <v>793</v>
      </c>
      <c r="M5" s="77" t="s">
        <v>793</v>
      </c>
      <c r="N5" s="133" t="s">
        <v>288</v>
      </c>
      <c r="O5" s="86" t="s">
        <v>702</v>
      </c>
      <c r="P5" s="87">
        <v>1</v>
      </c>
      <c r="Q5" s="172" t="s">
        <v>1345</v>
      </c>
      <c r="R5" s="88">
        <v>10</v>
      </c>
      <c r="S5" s="278">
        <f t="shared" si="8"/>
        <v>11</v>
      </c>
      <c r="T5" s="278">
        <f t="shared" si="9"/>
        <v>20</v>
      </c>
      <c r="U5" s="278">
        <f t="shared" si="10"/>
        <v>21</v>
      </c>
      <c r="V5" s="278">
        <f t="shared" si="11"/>
        <v>30</v>
      </c>
      <c r="W5" s="278">
        <f t="shared" si="12"/>
        <v>31</v>
      </c>
      <c r="X5" s="278">
        <f t="shared" si="13"/>
        <v>40</v>
      </c>
      <c r="Y5" s="278">
        <f t="shared" si="14"/>
        <v>41</v>
      </c>
      <c r="Z5" s="278">
        <f t="shared" si="15"/>
        <v>50</v>
      </c>
      <c r="AA5" s="278">
        <f t="shared" si="16"/>
        <v>51</v>
      </c>
      <c r="AB5" s="278">
        <f t="shared" si="17"/>
        <v>60</v>
      </c>
      <c r="AC5" s="136" t="str">
        <f t="shared" si="18"/>
        <v>1|10|2500//11|20|5000//21|30|7500//31|40|10000//41|50|12500//51|60|15000</v>
      </c>
      <c r="AD5" s="87">
        <v>5200</v>
      </c>
      <c r="AE5" s="90" t="s">
        <v>708</v>
      </c>
      <c r="AF5" s="87">
        <v>2500</v>
      </c>
      <c r="AG5" s="74"/>
      <c r="AH5" s="201">
        <v>1798</v>
      </c>
      <c r="AI5" s="74" t="s">
        <v>532</v>
      </c>
      <c r="AJ5" s="74">
        <v>50002008</v>
      </c>
      <c r="AK5" s="65" t="str">
        <f t="shared" si="2"/>
        <v>포스트 건강한칠곡 450g[951/1]</v>
      </c>
      <c r="AL5" s="74" t="s">
        <v>533</v>
      </c>
      <c r="AM5" s="200" t="s">
        <v>1357</v>
      </c>
      <c r="AN5" s="74" t="s">
        <v>1361</v>
      </c>
      <c r="AO5" s="136" t="str">
        <f t="shared" si="19"/>
        <v>포스트 건강한칠곡 450g,시리얼,동서식품,포스트</v>
      </c>
      <c r="AP5" s="319" t="s">
        <v>862</v>
      </c>
      <c r="AQ5" s="204"/>
    </row>
    <row r="6" spans="2:43">
      <c r="B6" s="85">
        <v>5</v>
      </c>
      <c r="C6" s="217" t="s">
        <v>845</v>
      </c>
      <c r="D6" s="511">
        <v>46</v>
      </c>
      <c r="E6" s="143" t="str">
        <f t="shared" si="0"/>
        <v>953_450x450.jpg</v>
      </c>
      <c r="F6" s="136" t="str">
        <f t="shared" si="3"/>
        <v>953_300x300.jpg</v>
      </c>
      <c r="G6" s="136" t="str">
        <f t="shared" si="4"/>
        <v>953_100x100.jpg</v>
      </c>
      <c r="H6" s="136" t="str">
        <f t="shared" si="5"/>
        <v>953_220x220.jpg</v>
      </c>
      <c r="I6" s="143" t="str">
        <f t="shared" si="6"/>
        <v>953_상세.jpg</v>
      </c>
      <c r="J6" s="70" t="s">
        <v>1360</v>
      </c>
      <c r="K6" s="136" t="str">
        <f t="shared" si="7"/>
        <v>&lt;p&gt;&lt;/p&gt;&lt;p align="center"&gt;&lt;IMG src="http://tongup1emd.cafe24.com/img/Image_detail/05_Cereal_35ea/953_상세.jpg" style="width:860px;"&gt;&lt;/p&gt;&lt;p&gt;&lt;br&gt;&lt;/p&gt;</v>
      </c>
      <c r="L6" s="77" t="s">
        <v>996</v>
      </c>
      <c r="M6" s="77" t="s">
        <v>996</v>
      </c>
      <c r="N6" s="133" t="s">
        <v>712</v>
      </c>
      <c r="O6" s="86" t="s">
        <v>702</v>
      </c>
      <c r="P6" s="87">
        <v>1</v>
      </c>
      <c r="Q6" s="172" t="s">
        <v>1345</v>
      </c>
      <c r="R6" s="88">
        <v>10</v>
      </c>
      <c r="S6" s="278">
        <f t="shared" si="8"/>
        <v>11</v>
      </c>
      <c r="T6" s="278">
        <f t="shared" si="9"/>
        <v>20</v>
      </c>
      <c r="U6" s="278">
        <f t="shared" si="10"/>
        <v>21</v>
      </c>
      <c r="V6" s="278">
        <f t="shared" si="11"/>
        <v>30</v>
      </c>
      <c r="W6" s="278">
        <f t="shared" si="12"/>
        <v>31</v>
      </c>
      <c r="X6" s="278">
        <f t="shared" si="13"/>
        <v>40</v>
      </c>
      <c r="Y6" s="278">
        <f t="shared" si="14"/>
        <v>41</v>
      </c>
      <c r="Z6" s="278">
        <f t="shared" si="15"/>
        <v>50</v>
      </c>
      <c r="AA6" s="278">
        <f t="shared" si="16"/>
        <v>51</v>
      </c>
      <c r="AB6" s="278">
        <f t="shared" si="17"/>
        <v>60</v>
      </c>
      <c r="AC6" s="136" t="str">
        <f t="shared" si="18"/>
        <v>1|10|2500//11|20|5000//21|30|7500//31|40|10000//41|50|12500//51|60|15000</v>
      </c>
      <c r="AD6" s="89">
        <v>5700</v>
      </c>
      <c r="AE6" s="90" t="s">
        <v>708</v>
      </c>
      <c r="AF6" s="89">
        <v>2500</v>
      </c>
      <c r="AG6" s="74"/>
      <c r="AH6" s="201">
        <v>1798</v>
      </c>
      <c r="AI6" s="74" t="s">
        <v>532</v>
      </c>
      <c r="AJ6" s="74">
        <v>50002008</v>
      </c>
      <c r="AK6" s="65" t="str">
        <f t="shared" si="2"/>
        <v>포스트 맛있는 단호박 450g[953/1]</v>
      </c>
      <c r="AL6" s="74" t="s">
        <v>533</v>
      </c>
      <c r="AM6" s="200" t="s">
        <v>1357</v>
      </c>
      <c r="AN6" s="74" t="s">
        <v>1361</v>
      </c>
      <c r="AO6" s="136" t="str">
        <f t="shared" si="19"/>
        <v>포스트 맛있는 단호박 450g,시리얼,동서식품,포스트</v>
      </c>
      <c r="AP6" s="319" t="s">
        <v>862</v>
      </c>
      <c r="AQ6" s="204"/>
    </row>
    <row r="7" spans="2:43">
      <c r="B7" s="85">
        <v>6</v>
      </c>
      <c r="C7" s="217" t="s">
        <v>846</v>
      </c>
      <c r="D7" s="511">
        <v>46</v>
      </c>
      <c r="E7" s="143" t="str">
        <f t="shared" si="0"/>
        <v>954_450x450.jpg</v>
      </c>
      <c r="F7" s="136" t="str">
        <f t="shared" si="3"/>
        <v>954_300x300.jpg</v>
      </c>
      <c r="G7" s="136" t="str">
        <f t="shared" si="4"/>
        <v>954_100x100.jpg</v>
      </c>
      <c r="H7" s="136" t="str">
        <f t="shared" si="5"/>
        <v>954_220x220.jpg</v>
      </c>
      <c r="I7" s="143" t="str">
        <f t="shared" si="6"/>
        <v>954_상세.jpg</v>
      </c>
      <c r="J7" s="70" t="s">
        <v>1360</v>
      </c>
      <c r="K7" s="136" t="str">
        <f t="shared" si="7"/>
        <v>&lt;p&gt;&lt;/p&gt;&lt;p align="center"&gt;&lt;IMG src="http://tongup1emd.cafe24.com/img/Image_detail/05_Cereal_35ea/954_상세.jpg" style="width:860px;"&gt;&lt;/p&gt;&lt;p&gt;&lt;br&gt;&lt;/p&gt;</v>
      </c>
      <c r="L7" s="77" t="s">
        <v>996</v>
      </c>
      <c r="M7" s="77" t="s">
        <v>996</v>
      </c>
      <c r="N7" s="133" t="s">
        <v>289</v>
      </c>
      <c r="O7" s="86" t="s">
        <v>702</v>
      </c>
      <c r="P7" s="87">
        <v>1</v>
      </c>
      <c r="Q7" s="172" t="s">
        <v>1345</v>
      </c>
      <c r="R7" s="88">
        <v>10</v>
      </c>
      <c r="S7" s="278">
        <f t="shared" si="8"/>
        <v>11</v>
      </c>
      <c r="T7" s="278">
        <f t="shared" si="9"/>
        <v>20</v>
      </c>
      <c r="U7" s="278">
        <f t="shared" si="10"/>
        <v>21</v>
      </c>
      <c r="V7" s="278">
        <f t="shared" si="11"/>
        <v>30</v>
      </c>
      <c r="W7" s="278">
        <f t="shared" si="12"/>
        <v>31</v>
      </c>
      <c r="X7" s="278">
        <f t="shared" si="13"/>
        <v>40</v>
      </c>
      <c r="Y7" s="278">
        <f t="shared" si="14"/>
        <v>41</v>
      </c>
      <c r="Z7" s="278">
        <f t="shared" si="15"/>
        <v>50</v>
      </c>
      <c r="AA7" s="278">
        <f t="shared" si="16"/>
        <v>51</v>
      </c>
      <c r="AB7" s="278">
        <f t="shared" si="17"/>
        <v>60</v>
      </c>
      <c r="AC7" s="136" t="str">
        <f t="shared" si="18"/>
        <v>1|10|2500//11|20|5000//21|30|7500//31|40|10000//41|50|12500//51|60|15000</v>
      </c>
      <c r="AD7" s="87">
        <v>7200</v>
      </c>
      <c r="AE7" s="90" t="s">
        <v>708</v>
      </c>
      <c r="AF7" s="87">
        <v>2500</v>
      </c>
      <c r="AG7" s="74"/>
      <c r="AH7" s="201">
        <v>1798</v>
      </c>
      <c r="AI7" s="74" t="s">
        <v>532</v>
      </c>
      <c r="AJ7" s="74">
        <v>50002008</v>
      </c>
      <c r="AK7" s="65" t="str">
        <f t="shared" si="2"/>
        <v>포스트 그래놀라 블루베리 500g[954/1]</v>
      </c>
      <c r="AL7" s="74" t="s">
        <v>533</v>
      </c>
      <c r="AM7" s="200" t="s">
        <v>1357</v>
      </c>
      <c r="AN7" s="74" t="s">
        <v>1361</v>
      </c>
      <c r="AO7" s="136" t="str">
        <f t="shared" si="19"/>
        <v>포스트 그래놀라 블루베리 500g,시리얼,동서식품,포스트</v>
      </c>
      <c r="AP7" s="319" t="s">
        <v>863</v>
      </c>
      <c r="AQ7" s="204"/>
    </row>
    <row r="8" spans="2:43">
      <c r="B8" s="85">
        <v>7</v>
      </c>
      <c r="C8" s="217" t="s">
        <v>847</v>
      </c>
      <c r="D8" s="511">
        <v>46</v>
      </c>
      <c r="E8" s="143" t="str">
        <f t="shared" si="0"/>
        <v>955_450x450.jpg</v>
      </c>
      <c r="F8" s="136" t="str">
        <f t="shared" si="3"/>
        <v>955_300x300.jpg</v>
      </c>
      <c r="G8" s="136" t="str">
        <f t="shared" si="4"/>
        <v>955_100x100.jpg</v>
      </c>
      <c r="H8" s="136" t="str">
        <f t="shared" si="5"/>
        <v>955_220x220.jpg</v>
      </c>
      <c r="I8" s="143" t="str">
        <f t="shared" si="6"/>
        <v>955_상세.jpg</v>
      </c>
      <c r="J8" s="70" t="s">
        <v>1360</v>
      </c>
      <c r="K8" s="136" t="str">
        <f t="shared" si="7"/>
        <v>&lt;p&gt;&lt;/p&gt;&lt;p align="center"&gt;&lt;IMG src="http://tongup1emd.cafe24.com/img/Image_detail/05_Cereal_35ea/955_상세.jpg" style="width:860px;"&gt;&lt;/p&gt;&lt;p&gt;&lt;br&gt;&lt;/p&gt;</v>
      </c>
      <c r="L8" s="77" t="s">
        <v>996</v>
      </c>
      <c r="M8" s="77" t="s">
        <v>996</v>
      </c>
      <c r="N8" s="133" t="s">
        <v>290</v>
      </c>
      <c r="O8" s="86" t="s">
        <v>702</v>
      </c>
      <c r="P8" s="87">
        <v>1</v>
      </c>
      <c r="Q8" s="172" t="s">
        <v>1345</v>
      </c>
      <c r="R8" s="88">
        <v>10</v>
      </c>
      <c r="S8" s="278">
        <f t="shared" si="8"/>
        <v>11</v>
      </c>
      <c r="T8" s="278">
        <f t="shared" si="9"/>
        <v>20</v>
      </c>
      <c r="U8" s="278">
        <f t="shared" si="10"/>
        <v>21</v>
      </c>
      <c r="V8" s="278">
        <f t="shared" si="11"/>
        <v>30</v>
      </c>
      <c r="W8" s="278">
        <f t="shared" si="12"/>
        <v>31</v>
      </c>
      <c r="X8" s="278">
        <f t="shared" si="13"/>
        <v>40</v>
      </c>
      <c r="Y8" s="278">
        <f t="shared" si="14"/>
        <v>41</v>
      </c>
      <c r="Z8" s="278">
        <f t="shared" si="15"/>
        <v>50</v>
      </c>
      <c r="AA8" s="278">
        <f t="shared" si="16"/>
        <v>51</v>
      </c>
      <c r="AB8" s="278">
        <f t="shared" si="17"/>
        <v>60</v>
      </c>
      <c r="AC8" s="136" t="str">
        <f t="shared" si="18"/>
        <v>1|10|2500//11|20|5000//21|30|7500//31|40|10000//41|50|12500//51|60|15000</v>
      </c>
      <c r="AD8" s="87">
        <v>6700</v>
      </c>
      <c r="AE8" s="90" t="s">
        <v>708</v>
      </c>
      <c r="AF8" s="87">
        <v>2500</v>
      </c>
      <c r="AG8" s="74"/>
      <c r="AH8" s="201">
        <v>1798</v>
      </c>
      <c r="AI8" s="74" t="s">
        <v>532</v>
      </c>
      <c r="AJ8" s="74">
        <v>50002008</v>
      </c>
      <c r="AK8" s="65" t="str">
        <f t="shared" si="2"/>
        <v>포스트 그래놀라 크랜베리 570g[955/1]</v>
      </c>
      <c r="AL8" s="74" t="s">
        <v>533</v>
      </c>
      <c r="AM8" s="200" t="s">
        <v>1357</v>
      </c>
      <c r="AN8" s="74" t="s">
        <v>1361</v>
      </c>
      <c r="AO8" s="136" t="str">
        <f t="shared" si="19"/>
        <v>포스트 그래놀라 크랜베리 570g,시리얼,동서식품,포스트</v>
      </c>
      <c r="AP8" s="319" t="s">
        <v>862</v>
      </c>
      <c r="AQ8" s="204"/>
    </row>
    <row r="9" spans="2:43">
      <c r="B9" s="85">
        <v>8</v>
      </c>
      <c r="C9" s="217" t="s">
        <v>848</v>
      </c>
      <c r="D9" s="511">
        <v>46</v>
      </c>
      <c r="E9" s="143" t="str">
        <f t="shared" si="0"/>
        <v>957_450x450.jpg</v>
      </c>
      <c r="F9" s="136" t="str">
        <f t="shared" si="3"/>
        <v>957_300x300.jpg</v>
      </c>
      <c r="G9" s="136" t="str">
        <f t="shared" si="4"/>
        <v>957_100x100.jpg</v>
      </c>
      <c r="H9" s="136" t="str">
        <f t="shared" si="5"/>
        <v>957_220x220.jpg</v>
      </c>
      <c r="I9" s="143" t="str">
        <f t="shared" si="6"/>
        <v>957_상세.jpg</v>
      </c>
      <c r="J9" s="70" t="s">
        <v>1360</v>
      </c>
      <c r="K9" s="136" t="str">
        <f t="shared" si="7"/>
        <v>&lt;p&gt;&lt;/p&gt;&lt;p align="center"&gt;&lt;IMG src="http://tongup1emd.cafe24.com/img/Image_detail/05_Cereal_35ea/957_상세.jpg" style="width:860px;"&gt;&lt;/p&gt;&lt;p&gt;&lt;br&gt;&lt;/p&gt;</v>
      </c>
      <c r="L9" s="77" t="s">
        <v>793</v>
      </c>
      <c r="M9" s="77" t="s">
        <v>996</v>
      </c>
      <c r="N9" s="133" t="s">
        <v>709</v>
      </c>
      <c r="O9" s="86" t="s">
        <v>704</v>
      </c>
      <c r="P9" s="87">
        <v>1</v>
      </c>
      <c r="Q9" s="172" t="s">
        <v>1345</v>
      </c>
      <c r="R9" s="88">
        <v>14</v>
      </c>
      <c r="S9" s="278">
        <f t="shared" si="8"/>
        <v>15</v>
      </c>
      <c r="T9" s="278">
        <f t="shared" si="9"/>
        <v>28</v>
      </c>
      <c r="U9" s="278">
        <f t="shared" si="10"/>
        <v>29</v>
      </c>
      <c r="V9" s="278">
        <f t="shared" si="11"/>
        <v>42</v>
      </c>
      <c r="W9" s="278">
        <f t="shared" si="12"/>
        <v>43</v>
      </c>
      <c r="X9" s="278">
        <f t="shared" si="13"/>
        <v>56</v>
      </c>
      <c r="Y9" s="278">
        <f t="shared" si="14"/>
        <v>57</v>
      </c>
      <c r="Z9" s="278">
        <f t="shared" si="15"/>
        <v>70</v>
      </c>
      <c r="AA9" s="278">
        <f t="shared" si="16"/>
        <v>71</v>
      </c>
      <c r="AB9" s="278">
        <f t="shared" si="17"/>
        <v>84</v>
      </c>
      <c r="AC9" s="136" t="str">
        <f t="shared" si="18"/>
        <v>1|14|2500//15|28|5000//29|42|7500//43|56|10000//57|70|12500//71|84|15000</v>
      </c>
      <c r="AD9" s="89">
        <v>4800</v>
      </c>
      <c r="AE9" s="90" t="s">
        <v>708</v>
      </c>
      <c r="AF9" s="89">
        <v>2500</v>
      </c>
      <c r="AG9" s="74"/>
      <c r="AH9" s="201">
        <v>1798</v>
      </c>
      <c r="AI9" s="74" t="s">
        <v>532</v>
      </c>
      <c r="AJ9" s="74">
        <v>50002008</v>
      </c>
      <c r="AK9" s="65" t="str">
        <f t="shared" si="2"/>
        <v>포스트 초코후레이크 600g[957/1]</v>
      </c>
      <c r="AL9" s="74" t="s">
        <v>533</v>
      </c>
      <c r="AM9" s="200" t="s">
        <v>1357</v>
      </c>
      <c r="AN9" s="74" t="s">
        <v>1361</v>
      </c>
      <c r="AO9" s="136" t="str">
        <f t="shared" si="19"/>
        <v>포스트 초코후레이크 600g,시리얼,동서식품,포스트</v>
      </c>
      <c r="AP9" s="319" t="s">
        <v>862</v>
      </c>
      <c r="AQ9" s="204"/>
    </row>
    <row r="10" spans="2:43">
      <c r="B10" s="85">
        <v>9</v>
      </c>
      <c r="C10" s="217" t="s">
        <v>849</v>
      </c>
      <c r="D10" s="511">
        <v>46</v>
      </c>
      <c r="E10" s="143" t="str">
        <f t="shared" si="0"/>
        <v>959_450x450.jpg</v>
      </c>
      <c r="F10" s="136" t="str">
        <f t="shared" si="3"/>
        <v>959_300x300.jpg</v>
      </c>
      <c r="G10" s="136" t="str">
        <f t="shared" si="4"/>
        <v>959_100x100.jpg</v>
      </c>
      <c r="H10" s="136" t="str">
        <f t="shared" si="5"/>
        <v>959_220x220.jpg</v>
      </c>
      <c r="I10" s="143" t="str">
        <f t="shared" si="6"/>
        <v>959_상세.jpg</v>
      </c>
      <c r="J10" s="70" t="s">
        <v>1360</v>
      </c>
      <c r="K10" s="136" t="str">
        <f t="shared" si="7"/>
        <v>&lt;p&gt;&lt;/p&gt;&lt;p align="center"&gt;&lt;IMG src="http://tongup1emd.cafe24.com/img/Image_detail/05_Cereal_35ea/959_상세.jpg" style="width:860px;"&gt;&lt;/p&gt;&lt;p&gt;&lt;br&gt;&lt;/p&gt;</v>
      </c>
      <c r="L10" s="77" t="s">
        <v>996</v>
      </c>
      <c r="M10" s="77" t="s">
        <v>996</v>
      </c>
      <c r="N10" s="133" t="s">
        <v>715</v>
      </c>
      <c r="O10" s="86" t="s">
        <v>702</v>
      </c>
      <c r="P10" s="87">
        <v>1</v>
      </c>
      <c r="Q10" s="172" t="s">
        <v>1345</v>
      </c>
      <c r="R10" s="88">
        <v>10</v>
      </c>
      <c r="S10" s="278">
        <f t="shared" si="8"/>
        <v>11</v>
      </c>
      <c r="T10" s="278">
        <f t="shared" si="9"/>
        <v>20</v>
      </c>
      <c r="U10" s="278">
        <f t="shared" si="10"/>
        <v>21</v>
      </c>
      <c r="V10" s="278">
        <f t="shared" si="11"/>
        <v>30</v>
      </c>
      <c r="W10" s="278">
        <f t="shared" si="12"/>
        <v>31</v>
      </c>
      <c r="X10" s="278">
        <f t="shared" si="13"/>
        <v>40</v>
      </c>
      <c r="Y10" s="278">
        <f t="shared" si="14"/>
        <v>41</v>
      </c>
      <c r="Z10" s="278">
        <f t="shared" si="15"/>
        <v>50</v>
      </c>
      <c r="AA10" s="278">
        <f t="shared" si="16"/>
        <v>51</v>
      </c>
      <c r="AB10" s="278">
        <f t="shared" si="17"/>
        <v>60</v>
      </c>
      <c r="AC10" s="136" t="str">
        <f t="shared" si="18"/>
        <v>1|10|2500//11|20|5000//21|30|7500//31|40|10000//41|50|12500//51|60|15000</v>
      </c>
      <c r="AD10" s="87">
        <v>5900</v>
      </c>
      <c r="AE10" s="90" t="s">
        <v>708</v>
      </c>
      <c r="AF10" s="87">
        <v>2500</v>
      </c>
      <c r="AG10" s="74"/>
      <c r="AH10" s="201">
        <v>1798</v>
      </c>
      <c r="AI10" s="74" t="s">
        <v>532</v>
      </c>
      <c r="AJ10" s="74">
        <v>50002008</v>
      </c>
      <c r="AK10" s="65" t="str">
        <f t="shared" si="2"/>
        <v>포스트 코코볼 우주탐험대 500g[959/1]</v>
      </c>
      <c r="AL10" s="74" t="s">
        <v>533</v>
      </c>
      <c r="AM10" s="200" t="s">
        <v>1357</v>
      </c>
      <c r="AN10" s="74" t="s">
        <v>1361</v>
      </c>
      <c r="AO10" s="136" t="str">
        <f t="shared" si="19"/>
        <v>포스트 코코볼 우주탐험대 500g,시리얼,동서식품,포스트</v>
      </c>
      <c r="AP10" s="319" t="s">
        <v>862</v>
      </c>
      <c r="AQ10" s="204"/>
    </row>
    <row r="11" spans="2:43">
      <c r="B11" s="85">
        <v>10</v>
      </c>
      <c r="C11" s="217" t="s">
        <v>850</v>
      </c>
      <c r="D11" s="511">
        <v>46</v>
      </c>
      <c r="E11" s="143" t="str">
        <f t="shared" si="0"/>
        <v>961_450x450.jpg</v>
      </c>
      <c r="F11" s="136" t="str">
        <f t="shared" si="3"/>
        <v>961_300x300.jpg</v>
      </c>
      <c r="G11" s="136" t="str">
        <f t="shared" si="4"/>
        <v>961_100x100.jpg</v>
      </c>
      <c r="H11" s="136" t="str">
        <f t="shared" si="5"/>
        <v>961_220x220.jpg</v>
      </c>
      <c r="I11" s="143" t="str">
        <f t="shared" si="6"/>
        <v>961_상세.jpg</v>
      </c>
      <c r="J11" s="70" t="s">
        <v>1360</v>
      </c>
      <c r="K11" s="136" t="str">
        <f t="shared" si="7"/>
        <v>&lt;p&gt;&lt;/p&gt;&lt;p align="center"&gt;&lt;IMG src="http://tongup1emd.cafe24.com/img/Image_detail/05_Cereal_35ea/961_상세.jpg" style="width:860px;"&gt;&lt;/p&gt;&lt;p&gt;&lt;br&gt;&lt;/p&gt;</v>
      </c>
      <c r="L11" s="77" t="s">
        <v>793</v>
      </c>
      <c r="M11" s="77" t="s">
        <v>996</v>
      </c>
      <c r="N11" s="133" t="s">
        <v>291</v>
      </c>
      <c r="O11" s="86" t="s">
        <v>702</v>
      </c>
      <c r="P11" s="87">
        <v>1</v>
      </c>
      <c r="Q11" s="172" t="s">
        <v>1345</v>
      </c>
      <c r="R11" s="88">
        <v>12</v>
      </c>
      <c r="S11" s="278">
        <f t="shared" si="8"/>
        <v>13</v>
      </c>
      <c r="T11" s="278">
        <f t="shared" si="9"/>
        <v>24</v>
      </c>
      <c r="U11" s="278">
        <f t="shared" si="10"/>
        <v>25</v>
      </c>
      <c r="V11" s="278">
        <f t="shared" si="11"/>
        <v>36</v>
      </c>
      <c r="W11" s="278">
        <f t="shared" si="12"/>
        <v>37</v>
      </c>
      <c r="X11" s="278">
        <f t="shared" si="13"/>
        <v>48</v>
      </c>
      <c r="Y11" s="278">
        <f t="shared" si="14"/>
        <v>49</v>
      </c>
      <c r="Z11" s="278">
        <f t="shared" si="15"/>
        <v>60</v>
      </c>
      <c r="AA11" s="278">
        <f t="shared" si="16"/>
        <v>61</v>
      </c>
      <c r="AB11" s="278">
        <f t="shared" si="17"/>
        <v>72</v>
      </c>
      <c r="AC11" s="136" t="str">
        <f t="shared" si="18"/>
        <v>1|12|2500//13|24|5000//25|36|7500//37|48|10000//49|60|12500//61|72|15000</v>
      </c>
      <c r="AD11" s="87">
        <v>6000</v>
      </c>
      <c r="AE11" s="90" t="s">
        <v>708</v>
      </c>
      <c r="AF11" s="87">
        <v>2500</v>
      </c>
      <c r="AG11" s="74"/>
      <c r="AH11" s="201">
        <v>1798</v>
      </c>
      <c r="AI11" s="74" t="s">
        <v>532</v>
      </c>
      <c r="AJ11" s="74">
        <v>50002008</v>
      </c>
      <c r="AK11" s="65" t="str">
        <f t="shared" si="2"/>
        <v>포스트 코코볼 정글탐험대 550g[961/1]</v>
      </c>
      <c r="AL11" s="74" t="s">
        <v>533</v>
      </c>
      <c r="AM11" s="200" t="s">
        <v>1357</v>
      </c>
      <c r="AN11" s="74" t="s">
        <v>1361</v>
      </c>
      <c r="AO11" s="136" t="str">
        <f t="shared" si="19"/>
        <v>포스트 코코볼 정글탐험대 550g,시리얼,동서식품,포스트</v>
      </c>
      <c r="AP11" s="319" t="s">
        <v>862</v>
      </c>
      <c r="AQ11" s="204"/>
    </row>
    <row r="12" spans="2:43">
      <c r="B12" s="85">
        <v>11</v>
      </c>
      <c r="C12" s="217" t="s">
        <v>851</v>
      </c>
      <c r="D12" s="511">
        <v>46</v>
      </c>
      <c r="E12" s="143" t="str">
        <f t="shared" si="0"/>
        <v>962_450x450.jpg</v>
      </c>
      <c r="F12" s="136" t="str">
        <f t="shared" si="3"/>
        <v>962_300x300.jpg</v>
      </c>
      <c r="G12" s="136" t="str">
        <f t="shared" si="4"/>
        <v>962_100x100.jpg</v>
      </c>
      <c r="H12" s="136" t="str">
        <f t="shared" si="5"/>
        <v>962_220x220.jpg</v>
      </c>
      <c r="I12" s="143" t="str">
        <f t="shared" si="6"/>
        <v>962_상세.jpg</v>
      </c>
      <c r="J12" s="70" t="s">
        <v>1360</v>
      </c>
      <c r="K12" s="136" t="str">
        <f t="shared" si="7"/>
        <v>&lt;p&gt;&lt;/p&gt;&lt;p align="center"&gt;&lt;IMG src="http://tongup1emd.cafe24.com/img/Image_detail/05_Cereal_35ea/962_상세.jpg" style="width:860px;"&gt;&lt;/p&gt;&lt;p&gt;&lt;br&gt;&lt;/p&gt;</v>
      </c>
      <c r="L12" s="77" t="s">
        <v>793</v>
      </c>
      <c r="M12" s="77" t="s">
        <v>996</v>
      </c>
      <c r="N12" s="133" t="s">
        <v>286</v>
      </c>
      <c r="O12" s="86" t="s">
        <v>606</v>
      </c>
      <c r="P12" s="87">
        <v>1</v>
      </c>
      <c r="Q12" s="172" t="s">
        <v>1345</v>
      </c>
      <c r="R12" s="88">
        <v>12</v>
      </c>
      <c r="S12" s="278">
        <f t="shared" si="8"/>
        <v>13</v>
      </c>
      <c r="T12" s="278">
        <f t="shared" si="9"/>
        <v>24</v>
      </c>
      <c r="U12" s="278">
        <f t="shared" si="10"/>
        <v>25</v>
      </c>
      <c r="V12" s="278">
        <f t="shared" si="11"/>
        <v>36</v>
      </c>
      <c r="W12" s="278">
        <f t="shared" si="12"/>
        <v>37</v>
      </c>
      <c r="X12" s="278">
        <f t="shared" si="13"/>
        <v>48</v>
      </c>
      <c r="Y12" s="278">
        <f t="shared" si="14"/>
        <v>49</v>
      </c>
      <c r="Z12" s="278">
        <f t="shared" si="15"/>
        <v>60</v>
      </c>
      <c r="AA12" s="278">
        <f t="shared" si="16"/>
        <v>61</v>
      </c>
      <c r="AB12" s="278">
        <f t="shared" si="17"/>
        <v>72</v>
      </c>
      <c r="AC12" s="136" t="str">
        <f t="shared" si="18"/>
        <v>1|12|2500//13|24|5000//25|36|7500//37|48|10000//49|60|12500//61|72|15000</v>
      </c>
      <c r="AD12" s="87">
        <v>3700</v>
      </c>
      <c r="AE12" s="90" t="s">
        <v>708</v>
      </c>
      <c r="AF12" s="87">
        <v>2500</v>
      </c>
      <c r="AG12" s="74"/>
      <c r="AH12" s="201">
        <v>1798</v>
      </c>
      <c r="AI12" s="74" t="s">
        <v>532</v>
      </c>
      <c r="AJ12" s="74">
        <v>50002008</v>
      </c>
      <c r="AK12" s="65" t="str">
        <f t="shared" si="2"/>
        <v>포스트 콘푸라이트 600g[962/1]</v>
      </c>
      <c r="AL12" s="74" t="s">
        <v>533</v>
      </c>
      <c r="AM12" s="200" t="s">
        <v>1357</v>
      </c>
      <c r="AN12" s="74" t="s">
        <v>1361</v>
      </c>
      <c r="AO12" s="136" t="str">
        <f t="shared" si="19"/>
        <v>포스트 콘푸라이트 600g,시리얼,동서식품,포스트</v>
      </c>
      <c r="AP12" s="319" t="s">
        <v>862</v>
      </c>
      <c r="AQ12" s="204"/>
    </row>
    <row r="13" spans="2:43">
      <c r="B13" s="85">
        <v>12</v>
      </c>
      <c r="C13" s="217" t="s">
        <v>852</v>
      </c>
      <c r="D13" s="511">
        <v>46</v>
      </c>
      <c r="E13" s="143" t="str">
        <f t="shared" si="0"/>
        <v>963_450x450.jpg</v>
      </c>
      <c r="F13" s="136" t="str">
        <f t="shared" si="3"/>
        <v>963_300x300.jpg</v>
      </c>
      <c r="G13" s="136" t="str">
        <f t="shared" si="4"/>
        <v>963_100x100.jpg</v>
      </c>
      <c r="H13" s="136" t="str">
        <f t="shared" si="5"/>
        <v>963_220x220.jpg</v>
      </c>
      <c r="I13" s="143" t="str">
        <f t="shared" si="6"/>
        <v>963_상세.jpg</v>
      </c>
      <c r="J13" s="70" t="s">
        <v>1360</v>
      </c>
      <c r="K13" s="136" t="str">
        <f t="shared" si="7"/>
        <v>&lt;p&gt;&lt;/p&gt;&lt;p align="center"&gt;&lt;IMG src="http://tongup1emd.cafe24.com/img/Image_detail/05_Cereal_35ea/963_상세.jpg" style="width:860px;"&gt;&lt;/p&gt;&lt;p&gt;&lt;br&gt;&lt;/p&gt;</v>
      </c>
      <c r="L13" s="77" t="s">
        <v>793</v>
      </c>
      <c r="M13" s="77" t="s">
        <v>996</v>
      </c>
      <c r="N13" s="133" t="s">
        <v>287</v>
      </c>
      <c r="O13" s="86" t="s">
        <v>606</v>
      </c>
      <c r="P13" s="87">
        <v>1</v>
      </c>
      <c r="Q13" s="172" t="s">
        <v>1345</v>
      </c>
      <c r="R13" s="88">
        <v>12</v>
      </c>
      <c r="S13" s="278">
        <f t="shared" si="8"/>
        <v>13</v>
      </c>
      <c r="T13" s="278">
        <f t="shared" si="9"/>
        <v>24</v>
      </c>
      <c r="U13" s="278">
        <f t="shared" si="10"/>
        <v>25</v>
      </c>
      <c r="V13" s="278">
        <f t="shared" si="11"/>
        <v>36</v>
      </c>
      <c r="W13" s="278">
        <f t="shared" si="12"/>
        <v>37</v>
      </c>
      <c r="X13" s="278">
        <f t="shared" si="13"/>
        <v>48</v>
      </c>
      <c r="Y13" s="278">
        <f t="shared" si="14"/>
        <v>49</v>
      </c>
      <c r="Z13" s="278">
        <f t="shared" si="15"/>
        <v>60</v>
      </c>
      <c r="AA13" s="278">
        <f t="shared" si="16"/>
        <v>61</v>
      </c>
      <c r="AB13" s="278">
        <f t="shared" si="17"/>
        <v>72</v>
      </c>
      <c r="AC13" s="136" t="str">
        <f t="shared" si="18"/>
        <v>1|12|2500//13|24|5000//25|36|7500//37|48|10000//49|60|12500//61|72|15000</v>
      </c>
      <c r="AD13" s="87">
        <v>5000</v>
      </c>
      <c r="AE13" s="90" t="s">
        <v>708</v>
      </c>
      <c r="AF13" s="87">
        <v>2500</v>
      </c>
      <c r="AG13" s="74"/>
      <c r="AH13" s="201">
        <v>1798</v>
      </c>
      <c r="AI13" s="74" t="s">
        <v>532</v>
      </c>
      <c r="AJ13" s="74">
        <v>50002008</v>
      </c>
      <c r="AK13" s="65" t="str">
        <f t="shared" si="2"/>
        <v>포스트 콘푸라이트 1/3라이트 슈거 530g[963/1]</v>
      </c>
      <c r="AL13" s="74" t="s">
        <v>533</v>
      </c>
      <c r="AM13" s="200" t="s">
        <v>1357</v>
      </c>
      <c r="AN13" s="74" t="s">
        <v>1361</v>
      </c>
      <c r="AO13" s="136" t="str">
        <f t="shared" si="19"/>
        <v>포스트 콘푸라이트 1/3라이트 슈거 530g,시리얼,동서식품,포스트</v>
      </c>
      <c r="AP13" s="319" t="s">
        <v>862</v>
      </c>
      <c r="AQ13" s="204"/>
    </row>
    <row r="14" spans="2:43">
      <c r="B14" s="85">
        <v>13</v>
      </c>
      <c r="C14" s="217" t="s">
        <v>853</v>
      </c>
      <c r="D14" s="511">
        <v>46</v>
      </c>
      <c r="E14" s="143" t="str">
        <f t="shared" si="0"/>
        <v>964_450x450.jpg</v>
      </c>
      <c r="F14" s="136" t="str">
        <f t="shared" si="3"/>
        <v>964_300x300.jpg</v>
      </c>
      <c r="G14" s="136" t="str">
        <f t="shared" si="4"/>
        <v>964_100x100.jpg</v>
      </c>
      <c r="H14" s="136" t="str">
        <f t="shared" si="5"/>
        <v>964_220x220.jpg</v>
      </c>
      <c r="I14" s="143" t="str">
        <f t="shared" si="6"/>
        <v>964_상세.jpg</v>
      </c>
      <c r="J14" s="70" t="s">
        <v>1360</v>
      </c>
      <c r="K14" s="136" t="str">
        <f t="shared" si="7"/>
        <v>&lt;p&gt;&lt;/p&gt;&lt;p align="center"&gt;&lt;IMG src="http://tongup1emd.cafe24.com/img/Image_detail/05_Cereal_35ea/964_상세.jpg" style="width:860px;"&gt;&lt;/p&gt;&lt;p&gt;&lt;br&gt;&lt;/p&gt;</v>
      </c>
      <c r="L14" s="77" t="s">
        <v>793</v>
      </c>
      <c r="M14" s="77" t="s">
        <v>996</v>
      </c>
      <c r="N14" s="133" t="s">
        <v>292</v>
      </c>
      <c r="O14" s="86" t="s">
        <v>606</v>
      </c>
      <c r="P14" s="87">
        <v>1</v>
      </c>
      <c r="Q14" s="172" t="s">
        <v>1345</v>
      </c>
      <c r="R14" s="88">
        <v>12</v>
      </c>
      <c r="S14" s="278">
        <f t="shared" si="8"/>
        <v>13</v>
      </c>
      <c r="T14" s="278">
        <f t="shared" si="9"/>
        <v>24</v>
      </c>
      <c r="U14" s="278">
        <f t="shared" si="10"/>
        <v>25</v>
      </c>
      <c r="V14" s="278">
        <f t="shared" si="11"/>
        <v>36</v>
      </c>
      <c r="W14" s="278">
        <f t="shared" si="12"/>
        <v>37</v>
      </c>
      <c r="X14" s="278">
        <f t="shared" si="13"/>
        <v>48</v>
      </c>
      <c r="Y14" s="278">
        <f t="shared" si="14"/>
        <v>49</v>
      </c>
      <c r="Z14" s="278">
        <f t="shared" si="15"/>
        <v>60</v>
      </c>
      <c r="AA14" s="278">
        <f t="shared" si="16"/>
        <v>61</v>
      </c>
      <c r="AB14" s="278">
        <f t="shared" si="17"/>
        <v>72</v>
      </c>
      <c r="AC14" s="136" t="str">
        <f t="shared" si="18"/>
        <v>1|12|2500//13|24|5000//25|36|7500//37|48|10000//49|60|12500//61|72|15000</v>
      </c>
      <c r="AD14" s="87">
        <v>3900</v>
      </c>
      <c r="AE14" s="90" t="s">
        <v>708</v>
      </c>
      <c r="AF14" s="87">
        <v>2500</v>
      </c>
      <c r="AG14" s="74"/>
      <c r="AH14" s="201">
        <v>1798</v>
      </c>
      <c r="AI14" s="74" t="s">
        <v>532</v>
      </c>
      <c r="AJ14" s="74">
        <v>50002008</v>
      </c>
      <c r="AK14" s="65" t="str">
        <f t="shared" si="2"/>
        <v>포스트 콘후레이크 500g[964/1]</v>
      </c>
      <c r="AL14" s="74" t="s">
        <v>533</v>
      </c>
      <c r="AM14" s="200" t="s">
        <v>1357</v>
      </c>
      <c r="AN14" s="74" t="s">
        <v>1361</v>
      </c>
      <c r="AO14" s="136" t="str">
        <f t="shared" si="19"/>
        <v>포스트 콘후레이크 500g,시리얼,동서식품,포스트</v>
      </c>
      <c r="AP14" s="319" t="s">
        <v>862</v>
      </c>
      <c r="AQ14" s="204"/>
    </row>
    <row r="15" spans="2:43">
      <c r="B15" s="85">
        <v>14</v>
      </c>
      <c r="C15" s="217" t="s">
        <v>854</v>
      </c>
      <c r="D15" s="511">
        <v>46</v>
      </c>
      <c r="E15" s="143" t="str">
        <f t="shared" si="0"/>
        <v>968_450x450.jpg</v>
      </c>
      <c r="F15" s="136" t="str">
        <f t="shared" si="3"/>
        <v>968_300x300.jpg</v>
      </c>
      <c r="G15" s="136" t="str">
        <f t="shared" si="4"/>
        <v>968_100x100.jpg</v>
      </c>
      <c r="H15" s="136" t="str">
        <f t="shared" si="5"/>
        <v>968_220x220.jpg</v>
      </c>
      <c r="I15" s="143" t="str">
        <f t="shared" si="6"/>
        <v>968_상세.jpg</v>
      </c>
      <c r="J15" s="70" t="s">
        <v>1360</v>
      </c>
      <c r="K15" s="136" t="str">
        <f t="shared" si="7"/>
        <v>&lt;p&gt;&lt;/p&gt;&lt;p align="center"&gt;&lt;IMG src="http://tongup1emd.cafe24.com/img/Image_detail/05_Cereal_35ea/968_상세.jpg" style="width:860px;"&gt;&lt;/p&gt;&lt;p&gt;&lt;br&gt;&lt;/p&gt;</v>
      </c>
      <c r="L15" s="77" t="s">
        <v>996</v>
      </c>
      <c r="M15" s="77" t="s">
        <v>996</v>
      </c>
      <c r="N15" s="133" t="s">
        <v>713</v>
      </c>
      <c r="O15" s="86" t="s">
        <v>606</v>
      </c>
      <c r="P15" s="87">
        <v>1</v>
      </c>
      <c r="Q15" s="172" t="s">
        <v>1345</v>
      </c>
      <c r="R15" s="88">
        <v>12</v>
      </c>
      <c r="S15" s="278">
        <f t="shared" si="8"/>
        <v>13</v>
      </c>
      <c r="T15" s="278">
        <f t="shared" si="9"/>
        <v>24</v>
      </c>
      <c r="U15" s="278">
        <f t="shared" si="10"/>
        <v>25</v>
      </c>
      <c r="V15" s="278">
        <f t="shared" si="11"/>
        <v>36</v>
      </c>
      <c r="W15" s="278">
        <f t="shared" si="12"/>
        <v>37</v>
      </c>
      <c r="X15" s="278">
        <f t="shared" si="13"/>
        <v>48</v>
      </c>
      <c r="Y15" s="278">
        <f t="shared" si="14"/>
        <v>49</v>
      </c>
      <c r="Z15" s="278">
        <f t="shared" si="15"/>
        <v>60</v>
      </c>
      <c r="AA15" s="278">
        <f t="shared" si="16"/>
        <v>61</v>
      </c>
      <c r="AB15" s="278">
        <f t="shared" si="17"/>
        <v>72</v>
      </c>
      <c r="AC15" s="136" t="str">
        <f t="shared" si="18"/>
        <v>1|12|2500//13|24|5000//25|36|7500//37|48|10000//49|60|12500//61|72|15000</v>
      </c>
      <c r="AD15" s="87">
        <v>6800</v>
      </c>
      <c r="AE15" s="90" t="s">
        <v>708</v>
      </c>
      <c r="AF15" s="87">
        <v>2500</v>
      </c>
      <c r="AG15" s="74"/>
      <c r="AH15" s="201">
        <v>1798</v>
      </c>
      <c r="AI15" s="74" t="s">
        <v>532</v>
      </c>
      <c r="AJ15" s="74">
        <v>50002008</v>
      </c>
      <c r="AK15" s="65" t="str">
        <f t="shared" si="2"/>
        <v>포스트 허니오즈 480g[968/1]</v>
      </c>
      <c r="AL15" s="74" t="s">
        <v>533</v>
      </c>
      <c r="AM15" s="200" t="s">
        <v>1357</v>
      </c>
      <c r="AN15" s="74" t="s">
        <v>1361</v>
      </c>
      <c r="AO15" s="136" t="str">
        <f t="shared" si="19"/>
        <v>포스트 허니오즈 480g,시리얼,동서식품,포스트</v>
      </c>
      <c r="AP15" s="319" t="s">
        <v>862</v>
      </c>
      <c r="AQ15" s="204"/>
    </row>
    <row r="16" spans="2:43">
      <c r="B16" s="85">
        <v>15</v>
      </c>
      <c r="C16" s="217" t="s">
        <v>855</v>
      </c>
      <c r="D16" s="511">
        <v>46</v>
      </c>
      <c r="E16" s="143" t="str">
        <f t="shared" si="0"/>
        <v>969_450x450.jpg</v>
      </c>
      <c r="F16" s="136" t="str">
        <f t="shared" si="3"/>
        <v>969_300x300.jpg</v>
      </c>
      <c r="G16" s="136" t="str">
        <f t="shared" si="4"/>
        <v>969_100x100.jpg</v>
      </c>
      <c r="H16" s="136" t="str">
        <f t="shared" si="5"/>
        <v>969_220x220.jpg</v>
      </c>
      <c r="I16" s="143" t="str">
        <f t="shared" si="6"/>
        <v>969_상세.jpg</v>
      </c>
      <c r="J16" s="70" t="s">
        <v>1360</v>
      </c>
      <c r="K16" s="136" t="str">
        <f t="shared" si="7"/>
        <v>&lt;p&gt;&lt;/p&gt;&lt;p align="center"&gt;&lt;IMG src="http://tongup1emd.cafe24.com/img/Image_detail/05_Cereal_35ea/969_상세.jpg" style="width:860px;"&gt;&lt;/p&gt;&lt;p&gt;&lt;br&gt;&lt;/p&gt;</v>
      </c>
      <c r="L16" s="77" t="s">
        <v>996</v>
      </c>
      <c r="M16" s="77" t="s">
        <v>996</v>
      </c>
      <c r="N16" s="133" t="s">
        <v>714</v>
      </c>
      <c r="O16" s="86" t="s">
        <v>702</v>
      </c>
      <c r="P16" s="87">
        <v>1</v>
      </c>
      <c r="Q16" s="172" t="s">
        <v>1345</v>
      </c>
      <c r="R16" s="88">
        <v>10</v>
      </c>
      <c r="S16" s="278">
        <f t="shared" si="8"/>
        <v>11</v>
      </c>
      <c r="T16" s="278">
        <f t="shared" si="9"/>
        <v>20</v>
      </c>
      <c r="U16" s="278">
        <f t="shared" si="10"/>
        <v>21</v>
      </c>
      <c r="V16" s="278">
        <f t="shared" si="11"/>
        <v>30</v>
      </c>
      <c r="W16" s="278">
        <f t="shared" si="12"/>
        <v>31</v>
      </c>
      <c r="X16" s="278">
        <f t="shared" si="13"/>
        <v>40</v>
      </c>
      <c r="Y16" s="278">
        <f t="shared" si="14"/>
        <v>41</v>
      </c>
      <c r="Z16" s="278">
        <f t="shared" si="15"/>
        <v>50</v>
      </c>
      <c r="AA16" s="278">
        <f t="shared" si="16"/>
        <v>51</v>
      </c>
      <c r="AB16" s="278">
        <f t="shared" si="17"/>
        <v>60</v>
      </c>
      <c r="AC16" s="136" t="str">
        <f t="shared" si="18"/>
        <v>1|10|2500//11|20|5000//21|30|7500//31|40|10000//41|50|12500//51|60|15000</v>
      </c>
      <c r="AD16" s="87">
        <v>6100</v>
      </c>
      <c r="AE16" s="90" t="s">
        <v>708</v>
      </c>
      <c r="AF16" s="87">
        <v>2500</v>
      </c>
      <c r="AG16" s="74"/>
      <c r="AH16" s="201">
        <v>1798</v>
      </c>
      <c r="AI16" s="74" t="s">
        <v>532</v>
      </c>
      <c r="AJ16" s="74">
        <v>50002008</v>
      </c>
      <c r="AK16" s="65" t="str">
        <f t="shared" si="2"/>
        <v>포스트 그래놀라 카카오호두 510g[969/1]</v>
      </c>
      <c r="AL16" s="74" t="s">
        <v>533</v>
      </c>
      <c r="AM16" s="200" t="s">
        <v>1357</v>
      </c>
      <c r="AN16" s="74" t="s">
        <v>1361</v>
      </c>
      <c r="AO16" s="136" t="str">
        <f t="shared" si="19"/>
        <v>포스트 그래놀라 카카오호두 510g,시리얼,동서식품,포스트</v>
      </c>
      <c r="AP16" s="319" t="s">
        <v>862</v>
      </c>
      <c r="AQ16" s="204"/>
    </row>
    <row r="17" spans="2:43">
      <c r="B17" s="85">
        <v>16</v>
      </c>
      <c r="C17" s="217" t="s">
        <v>856</v>
      </c>
      <c r="D17" s="511">
        <v>46</v>
      </c>
      <c r="E17" s="143" t="str">
        <f t="shared" si="0"/>
        <v>970_450x450.jpg</v>
      </c>
      <c r="F17" s="136" t="str">
        <f t="shared" si="3"/>
        <v>970_300x300.jpg</v>
      </c>
      <c r="G17" s="136" t="str">
        <f t="shared" si="4"/>
        <v>970_100x100.jpg</v>
      </c>
      <c r="H17" s="136" t="str">
        <f t="shared" si="5"/>
        <v>970_220x220.jpg</v>
      </c>
      <c r="I17" s="143" t="str">
        <f t="shared" si="6"/>
        <v>970_상세.jpg</v>
      </c>
      <c r="J17" s="70" t="s">
        <v>1360</v>
      </c>
      <c r="K17" s="136" t="str">
        <f t="shared" si="7"/>
        <v>&lt;p&gt;&lt;/p&gt;&lt;p align="center"&gt;&lt;IMG src="http://tongup1emd.cafe24.com/img/Image_detail/05_Cereal_35ea/970_상세.jpg" style="width:860px;"&gt;&lt;/p&gt;&lt;p&gt;&lt;br&gt;&lt;/p&gt;</v>
      </c>
      <c r="L17" s="344" t="s">
        <v>899</v>
      </c>
      <c r="M17" s="377" t="s">
        <v>1046</v>
      </c>
      <c r="N17" s="133" t="s">
        <v>719</v>
      </c>
      <c r="O17" s="86" t="s">
        <v>703</v>
      </c>
      <c r="P17" s="87">
        <v>1</v>
      </c>
      <c r="Q17" s="172" t="s">
        <v>1345</v>
      </c>
      <c r="R17" s="88">
        <v>6</v>
      </c>
      <c r="S17" s="278">
        <f t="shared" si="8"/>
        <v>7</v>
      </c>
      <c r="T17" s="278">
        <f t="shared" si="9"/>
        <v>12</v>
      </c>
      <c r="U17" s="278">
        <f t="shared" si="10"/>
        <v>13</v>
      </c>
      <c r="V17" s="278">
        <f t="shared" si="11"/>
        <v>18</v>
      </c>
      <c r="W17" s="278">
        <f t="shared" si="12"/>
        <v>19</v>
      </c>
      <c r="X17" s="278">
        <f t="shared" si="13"/>
        <v>24</v>
      </c>
      <c r="Y17" s="278">
        <f t="shared" si="14"/>
        <v>25</v>
      </c>
      <c r="Z17" s="278">
        <f t="shared" si="15"/>
        <v>30</v>
      </c>
      <c r="AA17" s="278">
        <f t="shared" si="16"/>
        <v>31</v>
      </c>
      <c r="AB17" s="278">
        <f t="shared" si="17"/>
        <v>36</v>
      </c>
      <c r="AC17" s="136" t="str">
        <f t="shared" si="18"/>
        <v>1|6|2500//7|12|5000//13|18|7500//19|24|10000//25|30|12500//31|36|15000</v>
      </c>
      <c r="AD17" s="89">
        <v>6300</v>
      </c>
      <c r="AE17" s="90" t="s">
        <v>708</v>
      </c>
      <c r="AF17" s="89">
        <v>2500</v>
      </c>
      <c r="AG17" s="74"/>
      <c r="AH17" s="201">
        <v>1798</v>
      </c>
      <c r="AI17" s="74" t="s">
        <v>532</v>
      </c>
      <c r="AJ17" s="74">
        <v>50002008</v>
      </c>
      <c r="AK17" s="65" t="str">
        <f t="shared" si="2"/>
        <v>포스트 콘푸라이트 1100g[970/1]</v>
      </c>
      <c r="AL17" s="74" t="s">
        <v>533</v>
      </c>
      <c r="AM17" s="200" t="s">
        <v>1357</v>
      </c>
      <c r="AN17" s="74" t="s">
        <v>1361</v>
      </c>
      <c r="AO17" s="136" t="str">
        <f t="shared" si="19"/>
        <v>포스트 콘푸라이트 1100g,시리얼,동서식품,포스트</v>
      </c>
      <c r="AP17" s="319" t="s">
        <v>862</v>
      </c>
      <c r="AQ17" s="204"/>
    </row>
    <row r="18" spans="2:43">
      <c r="B18" s="85">
        <v>17</v>
      </c>
      <c r="C18" s="217" t="s">
        <v>857</v>
      </c>
      <c r="D18" s="511">
        <v>46</v>
      </c>
      <c r="E18" s="143" t="str">
        <f t="shared" si="0"/>
        <v>971_450x450.jpg</v>
      </c>
      <c r="F18" s="136" t="str">
        <f t="shared" si="3"/>
        <v>971_300x300.jpg</v>
      </c>
      <c r="G18" s="136" t="str">
        <f t="shared" si="4"/>
        <v>971_100x100.jpg</v>
      </c>
      <c r="H18" s="136" t="str">
        <f t="shared" si="5"/>
        <v>971_220x220.jpg</v>
      </c>
      <c r="I18" s="143" t="str">
        <f t="shared" si="6"/>
        <v>971_상세.jpg</v>
      </c>
      <c r="J18" s="70" t="s">
        <v>1360</v>
      </c>
      <c r="K18" s="136" t="str">
        <f t="shared" si="7"/>
        <v>&lt;p&gt;&lt;/p&gt;&lt;p align="center"&gt;&lt;IMG src="http://tongup1emd.cafe24.com/img/Image_detail/05_Cereal_35ea/971_상세.jpg" style="width:860px;"&gt;&lt;/p&gt;&lt;p&gt;&lt;br&gt;&lt;/p&gt;</v>
      </c>
      <c r="L18" s="344" t="s">
        <v>899</v>
      </c>
      <c r="M18" s="377" t="s">
        <v>1046</v>
      </c>
      <c r="N18" s="133" t="s">
        <v>718</v>
      </c>
      <c r="O18" s="86" t="s">
        <v>703</v>
      </c>
      <c r="P18" s="87">
        <v>1</v>
      </c>
      <c r="Q18" s="172" t="s">
        <v>1345</v>
      </c>
      <c r="R18" s="88">
        <v>6</v>
      </c>
      <c r="S18" s="278">
        <f t="shared" si="8"/>
        <v>7</v>
      </c>
      <c r="T18" s="278">
        <f t="shared" si="9"/>
        <v>12</v>
      </c>
      <c r="U18" s="278">
        <f t="shared" si="10"/>
        <v>13</v>
      </c>
      <c r="V18" s="278">
        <f t="shared" si="11"/>
        <v>18</v>
      </c>
      <c r="W18" s="278">
        <f t="shared" si="12"/>
        <v>19</v>
      </c>
      <c r="X18" s="278">
        <f t="shared" si="13"/>
        <v>24</v>
      </c>
      <c r="Y18" s="278">
        <f t="shared" si="14"/>
        <v>25</v>
      </c>
      <c r="Z18" s="278">
        <f t="shared" si="15"/>
        <v>30</v>
      </c>
      <c r="AA18" s="278">
        <f t="shared" si="16"/>
        <v>31</v>
      </c>
      <c r="AB18" s="278">
        <f t="shared" si="17"/>
        <v>36</v>
      </c>
      <c r="AC18" s="136" t="str">
        <f t="shared" si="18"/>
        <v>1|6|2500//7|12|5000//13|18|7500//19|24|10000//25|30|12500//31|36|15000</v>
      </c>
      <c r="AD18" s="89">
        <v>8500</v>
      </c>
      <c r="AE18" s="90" t="s">
        <v>708</v>
      </c>
      <c r="AF18" s="89">
        <v>2500</v>
      </c>
      <c r="AG18" s="74"/>
      <c r="AH18" s="201">
        <v>1798</v>
      </c>
      <c r="AI18" s="74" t="s">
        <v>532</v>
      </c>
      <c r="AJ18" s="74">
        <v>50002008</v>
      </c>
      <c r="AK18" s="65" t="str">
        <f t="shared" si="2"/>
        <v>포스트 코코볼1000g[971/1]</v>
      </c>
      <c r="AL18" s="74" t="s">
        <v>533</v>
      </c>
      <c r="AM18" s="200" t="s">
        <v>1357</v>
      </c>
      <c r="AN18" s="74" t="s">
        <v>1361</v>
      </c>
      <c r="AO18" s="136" t="str">
        <f t="shared" si="19"/>
        <v>포스트 코코볼1000g,시리얼,동서식품,포스트</v>
      </c>
      <c r="AP18" s="319" t="s">
        <v>862</v>
      </c>
      <c r="AQ18" s="204"/>
    </row>
    <row r="19" spans="2:43">
      <c r="B19" s="85">
        <v>18</v>
      </c>
      <c r="C19" s="217" t="s">
        <v>858</v>
      </c>
      <c r="D19" s="511">
        <v>46</v>
      </c>
      <c r="E19" s="143" t="str">
        <f t="shared" si="0"/>
        <v>972_450x450.jpg</v>
      </c>
      <c r="F19" s="136" t="str">
        <f t="shared" si="3"/>
        <v>972_300x300.jpg</v>
      </c>
      <c r="G19" s="136" t="str">
        <f t="shared" si="4"/>
        <v>972_100x100.jpg</v>
      </c>
      <c r="H19" s="136" t="str">
        <f t="shared" si="5"/>
        <v>972_220x220.jpg</v>
      </c>
      <c r="I19" s="143" t="str">
        <f t="shared" si="6"/>
        <v>972_상세.jpg</v>
      </c>
      <c r="J19" s="70" t="s">
        <v>1360</v>
      </c>
      <c r="K19" s="136" t="str">
        <f t="shared" si="7"/>
        <v>&lt;p&gt;&lt;/p&gt;&lt;p align="center"&gt;&lt;IMG src="http://tongup1emd.cafe24.com/img/Image_detail/05_Cereal_35ea/972_상세.jpg" style="width:860px;"&gt;&lt;/p&gt;&lt;p&gt;&lt;br&gt;&lt;/p&gt;</v>
      </c>
      <c r="L19" s="344" t="s">
        <v>899</v>
      </c>
      <c r="M19" s="377" t="s">
        <v>1046</v>
      </c>
      <c r="N19" s="133" t="s">
        <v>717</v>
      </c>
      <c r="O19" s="86" t="s">
        <v>703</v>
      </c>
      <c r="P19" s="87">
        <v>1</v>
      </c>
      <c r="Q19" s="172" t="s">
        <v>1345</v>
      </c>
      <c r="R19" s="88">
        <v>6</v>
      </c>
      <c r="S19" s="278">
        <f t="shared" si="8"/>
        <v>7</v>
      </c>
      <c r="T19" s="278">
        <f t="shared" si="9"/>
        <v>12</v>
      </c>
      <c r="U19" s="278">
        <f t="shared" si="10"/>
        <v>13</v>
      </c>
      <c r="V19" s="278">
        <f t="shared" si="11"/>
        <v>18</v>
      </c>
      <c r="W19" s="278">
        <f t="shared" si="12"/>
        <v>19</v>
      </c>
      <c r="X19" s="278">
        <f t="shared" si="13"/>
        <v>24</v>
      </c>
      <c r="Y19" s="278">
        <f t="shared" si="14"/>
        <v>25</v>
      </c>
      <c r="Z19" s="278">
        <f t="shared" si="15"/>
        <v>30</v>
      </c>
      <c r="AA19" s="278">
        <f t="shared" si="16"/>
        <v>31</v>
      </c>
      <c r="AB19" s="278">
        <f t="shared" si="17"/>
        <v>36</v>
      </c>
      <c r="AC19" s="136" t="str">
        <f t="shared" si="18"/>
        <v>1|6|2500//7|12|5000//13|18|7500//19|24|10000//25|30|12500//31|36|15000</v>
      </c>
      <c r="AD19" s="89">
        <v>7700</v>
      </c>
      <c r="AE19" s="90" t="s">
        <v>708</v>
      </c>
      <c r="AF19" s="89">
        <v>2500</v>
      </c>
      <c r="AG19" s="74"/>
      <c r="AH19" s="201">
        <v>1798</v>
      </c>
      <c r="AI19" s="74" t="s">
        <v>532</v>
      </c>
      <c r="AJ19" s="74">
        <v>50002008</v>
      </c>
      <c r="AK19" s="65" t="str">
        <f t="shared" si="2"/>
        <v>포스트 고소한 아몬드 후레이크1000g[972/1]</v>
      </c>
      <c r="AL19" s="74" t="s">
        <v>533</v>
      </c>
      <c r="AM19" s="200" t="s">
        <v>1357</v>
      </c>
      <c r="AN19" s="74" t="s">
        <v>1361</v>
      </c>
      <c r="AO19" s="136" t="str">
        <f t="shared" si="19"/>
        <v>포스트 고소한 아몬드 후레이크1000g,시리얼,동서식품,포스트</v>
      </c>
      <c r="AP19" s="319" t="s">
        <v>862</v>
      </c>
      <c r="AQ19" s="204"/>
    </row>
    <row r="20" spans="2:43">
      <c r="B20" s="85">
        <v>19</v>
      </c>
      <c r="C20" s="217" t="s">
        <v>859</v>
      </c>
      <c r="D20" s="511">
        <v>46</v>
      </c>
      <c r="E20" s="143" t="str">
        <f t="shared" si="0"/>
        <v>974_450x450.jpg</v>
      </c>
      <c r="F20" s="136" t="str">
        <f t="shared" si="3"/>
        <v>974_300x300.jpg</v>
      </c>
      <c r="G20" s="136" t="str">
        <f t="shared" si="4"/>
        <v>974_100x100.jpg</v>
      </c>
      <c r="H20" s="136" t="str">
        <f t="shared" si="5"/>
        <v>974_220x220.jpg</v>
      </c>
      <c r="I20" s="143" t="str">
        <f t="shared" si="6"/>
        <v>974_상세.jpg</v>
      </c>
      <c r="J20" s="70" t="s">
        <v>1360</v>
      </c>
      <c r="K20" s="136" t="str">
        <f t="shared" si="7"/>
        <v>&lt;p&gt;&lt;/p&gt;&lt;p align="center"&gt;&lt;IMG src="http://tongup1emd.cafe24.com/img/Image_detail/05_Cereal_35ea/974_상세.jpg" style="width:860px;"&gt;&lt;/p&gt;&lt;p&gt;&lt;br&gt;&lt;/p&gt;</v>
      </c>
      <c r="L20" s="77" t="s">
        <v>996</v>
      </c>
      <c r="M20" s="77" t="s">
        <v>996</v>
      </c>
      <c r="N20" s="133" t="s">
        <v>716</v>
      </c>
      <c r="O20" s="86" t="s">
        <v>702</v>
      </c>
      <c r="P20" s="87">
        <v>1</v>
      </c>
      <c r="Q20" s="172" t="s">
        <v>1345</v>
      </c>
      <c r="R20" s="88">
        <v>10</v>
      </c>
      <c r="S20" s="278">
        <f t="shared" si="8"/>
        <v>11</v>
      </c>
      <c r="T20" s="278">
        <f t="shared" si="9"/>
        <v>20</v>
      </c>
      <c r="U20" s="278">
        <f t="shared" si="10"/>
        <v>21</v>
      </c>
      <c r="V20" s="278">
        <f t="shared" si="11"/>
        <v>30</v>
      </c>
      <c r="W20" s="278">
        <f t="shared" si="12"/>
        <v>31</v>
      </c>
      <c r="X20" s="278">
        <f t="shared" si="13"/>
        <v>40</v>
      </c>
      <c r="Y20" s="278">
        <f t="shared" si="14"/>
        <v>41</v>
      </c>
      <c r="Z20" s="278">
        <f t="shared" si="15"/>
        <v>50</v>
      </c>
      <c r="AA20" s="278">
        <f t="shared" si="16"/>
        <v>51</v>
      </c>
      <c r="AB20" s="278">
        <f t="shared" si="17"/>
        <v>60</v>
      </c>
      <c r="AC20" s="136" t="str">
        <f t="shared" si="18"/>
        <v>1|10|2500//11|20|5000//21|30|7500//31|40|10000//41|50|12500//51|60|15000</v>
      </c>
      <c r="AD20" s="87">
        <v>5500</v>
      </c>
      <c r="AE20" s="90" t="s">
        <v>708</v>
      </c>
      <c r="AF20" s="87">
        <v>2500</v>
      </c>
      <c r="AG20" s="74"/>
      <c r="AH20" s="201">
        <v>1798</v>
      </c>
      <c r="AI20" s="74" t="s">
        <v>532</v>
      </c>
      <c r="AJ20" s="74">
        <v>50002008</v>
      </c>
      <c r="AK20" s="65" t="str">
        <f t="shared" si="2"/>
        <v>포스트 고소한현미 450g[974/1]</v>
      </c>
      <c r="AL20" s="74" t="s">
        <v>1136</v>
      </c>
      <c r="AM20" s="200" t="s">
        <v>1357</v>
      </c>
      <c r="AN20" s="74" t="s">
        <v>1361</v>
      </c>
      <c r="AO20" s="136" t="str">
        <f t="shared" si="19"/>
        <v>포스트 고소한현미 450g,시리얼,동서식품,포스트</v>
      </c>
      <c r="AP20" s="319" t="s">
        <v>862</v>
      </c>
      <c r="AQ20" s="204"/>
    </row>
    <row r="21" spans="2:43" ht="17.25" thickBot="1">
      <c r="B21" s="60">
        <v>20</v>
      </c>
      <c r="C21" s="533" t="s">
        <v>860</v>
      </c>
      <c r="D21" s="512">
        <v>46</v>
      </c>
      <c r="E21" s="289" t="str">
        <f t="shared" si="0"/>
        <v>977_450x450.jpg</v>
      </c>
      <c r="F21" s="150" t="str">
        <f t="shared" si="3"/>
        <v>977_300x300.jpg</v>
      </c>
      <c r="G21" s="150" t="str">
        <f t="shared" si="4"/>
        <v>977_100x100.jpg</v>
      </c>
      <c r="H21" s="150" t="str">
        <f t="shared" si="5"/>
        <v>977_220x220.jpg</v>
      </c>
      <c r="I21" s="289" t="str">
        <f t="shared" si="6"/>
        <v>977_상세.jpg</v>
      </c>
      <c r="J21" s="311" t="s">
        <v>1360</v>
      </c>
      <c r="K21" s="150" t="str">
        <f t="shared" si="7"/>
        <v>&lt;p&gt;&lt;/p&gt;&lt;p align="center"&gt;&lt;IMG src="http://tongup1emd.cafe24.com/img/Image_detail/05_Cereal_35ea/977_상세.jpg" style="width:860px;"&gt;&lt;/p&gt;&lt;p&gt;&lt;br&gt;&lt;/p&gt;</v>
      </c>
      <c r="L21" s="347" t="s">
        <v>996</v>
      </c>
      <c r="M21" s="347" t="s">
        <v>996</v>
      </c>
      <c r="N21" s="349" t="s">
        <v>711</v>
      </c>
      <c r="O21" s="91" t="s">
        <v>702</v>
      </c>
      <c r="P21" s="92">
        <v>1</v>
      </c>
      <c r="Q21" s="247" t="s">
        <v>1345</v>
      </c>
      <c r="R21" s="93">
        <v>10</v>
      </c>
      <c r="S21" s="291">
        <f t="shared" si="8"/>
        <v>11</v>
      </c>
      <c r="T21" s="291">
        <f t="shared" si="9"/>
        <v>20</v>
      </c>
      <c r="U21" s="291">
        <f t="shared" si="10"/>
        <v>21</v>
      </c>
      <c r="V21" s="291">
        <f t="shared" si="11"/>
        <v>30</v>
      </c>
      <c r="W21" s="291">
        <f t="shared" si="12"/>
        <v>31</v>
      </c>
      <c r="X21" s="291">
        <f t="shared" si="13"/>
        <v>40</v>
      </c>
      <c r="Y21" s="291">
        <f t="shared" si="14"/>
        <v>41</v>
      </c>
      <c r="Z21" s="291">
        <f t="shared" si="15"/>
        <v>50</v>
      </c>
      <c r="AA21" s="291">
        <f t="shared" si="16"/>
        <v>51</v>
      </c>
      <c r="AB21" s="291">
        <f t="shared" si="17"/>
        <v>60</v>
      </c>
      <c r="AC21" s="150" t="str">
        <f t="shared" si="18"/>
        <v>1|10|2500//11|20|5000//21|30|7500//31|40|10000//41|50|12500//51|60|15000</v>
      </c>
      <c r="AD21" s="534">
        <v>6900</v>
      </c>
      <c r="AE21" s="94" t="s">
        <v>708</v>
      </c>
      <c r="AF21" s="534">
        <v>2500</v>
      </c>
      <c r="AG21" s="63"/>
      <c r="AH21" s="201">
        <v>1798</v>
      </c>
      <c r="AI21" s="63" t="s">
        <v>532</v>
      </c>
      <c r="AJ21" s="63">
        <v>50002008</v>
      </c>
      <c r="AK21" s="61" t="str">
        <f t="shared" si="2"/>
        <v>포스트 골든 그래놀라 후루츠 360g[977/1]</v>
      </c>
      <c r="AL21" s="63" t="s">
        <v>533</v>
      </c>
      <c r="AM21" s="203" t="s">
        <v>1357</v>
      </c>
      <c r="AN21" s="63" t="s">
        <v>1361</v>
      </c>
      <c r="AO21" s="150" t="str">
        <f t="shared" si="19"/>
        <v>포스트 골든 그래놀라 후루츠 360g,시리얼,동서식품,포스트</v>
      </c>
      <c r="AP21" s="325" t="s">
        <v>862</v>
      </c>
      <c r="AQ21" s="221"/>
    </row>
    <row r="22" spans="2:43">
      <c r="B22" s="66">
        <v>21</v>
      </c>
      <c r="C22" s="49">
        <v>2510</v>
      </c>
      <c r="D22" s="510">
        <v>46</v>
      </c>
      <c r="E22" s="284" t="str">
        <f t="shared" si="0"/>
        <v>2510_450x450.jpg</v>
      </c>
      <c r="F22" s="208" t="str">
        <f t="shared" si="3"/>
        <v>2510_300x300.jpg</v>
      </c>
      <c r="G22" s="208" t="str">
        <f t="shared" si="4"/>
        <v>2510_100x100.jpg</v>
      </c>
      <c r="H22" s="208" t="str">
        <f t="shared" si="5"/>
        <v>2510_220x220.jpg</v>
      </c>
      <c r="I22" s="284" t="str">
        <f t="shared" si="6"/>
        <v>2510_상세.jpg</v>
      </c>
      <c r="J22" s="305" t="s">
        <v>1360</v>
      </c>
      <c r="K22" s="208" t="str">
        <f t="shared" si="7"/>
        <v>&lt;p&gt;&lt;/p&gt;&lt;p align="center"&gt;&lt;IMG src="http://tongup1emd.cafe24.com/img/Image_detail/05_Cereal_35ea/2510_상세.jpg" style="width:860px;"&gt;&lt;/p&gt;&lt;p&gt;&lt;br&gt;&lt;/p&gt;</v>
      </c>
      <c r="L22" s="343" t="s">
        <v>899</v>
      </c>
      <c r="M22" s="355" t="s">
        <v>996</v>
      </c>
      <c r="N22" s="50" t="s">
        <v>1123</v>
      </c>
      <c r="O22" s="81" t="s">
        <v>606</v>
      </c>
      <c r="P22" s="82">
        <v>1</v>
      </c>
      <c r="Q22" s="167" t="s">
        <v>1345</v>
      </c>
      <c r="R22" s="83">
        <v>12</v>
      </c>
      <c r="S22" s="286">
        <f t="shared" si="8"/>
        <v>13</v>
      </c>
      <c r="T22" s="286">
        <f t="shared" si="9"/>
        <v>24</v>
      </c>
      <c r="U22" s="286">
        <f t="shared" si="10"/>
        <v>25</v>
      </c>
      <c r="V22" s="286">
        <f t="shared" si="11"/>
        <v>36</v>
      </c>
      <c r="W22" s="286">
        <f t="shared" si="12"/>
        <v>37</v>
      </c>
      <c r="X22" s="286">
        <f t="shared" si="13"/>
        <v>48</v>
      </c>
      <c r="Y22" s="286">
        <f t="shared" si="14"/>
        <v>49</v>
      </c>
      <c r="Z22" s="286">
        <f t="shared" si="15"/>
        <v>60</v>
      </c>
      <c r="AA22" s="286">
        <f t="shared" si="16"/>
        <v>61</v>
      </c>
      <c r="AB22" s="286">
        <f t="shared" si="17"/>
        <v>72</v>
      </c>
      <c r="AC22" s="208" t="str">
        <f t="shared" si="18"/>
        <v>1|12|2500//13|24|5000//25|36|7500//37|48|10000//49|60|12500//61|72|15000</v>
      </c>
      <c r="AD22" s="157">
        <v>7900</v>
      </c>
      <c r="AE22" s="51" t="s">
        <v>708</v>
      </c>
      <c r="AF22" s="82">
        <v>2500</v>
      </c>
      <c r="AG22" s="23"/>
      <c r="AH22" s="201">
        <v>1798</v>
      </c>
      <c r="AI22" s="23" t="s">
        <v>532</v>
      </c>
      <c r="AJ22" s="23">
        <v>50002008</v>
      </c>
      <c r="AK22" s="22" t="str">
        <f t="shared" si="2"/>
        <v>켈로그 아몬드 푸레이크(클럽팩)630g[2510/1]</v>
      </c>
      <c r="AL22" s="23" t="s">
        <v>507</v>
      </c>
      <c r="AM22" s="449" t="s">
        <v>1335</v>
      </c>
      <c r="AN22" s="388" t="s">
        <v>1103</v>
      </c>
      <c r="AO22" s="208" t="str">
        <f t="shared" si="19"/>
        <v>켈로그 아몬드 푸레이크(클럽팩)630g,시리얼,농심,켈로그</v>
      </c>
      <c r="AP22" s="530"/>
      <c r="AQ22" s="158"/>
    </row>
    <row r="23" spans="2:43">
      <c r="B23" s="85">
        <v>22</v>
      </c>
      <c r="C23" s="140">
        <v>2511</v>
      </c>
      <c r="D23" s="511">
        <v>46</v>
      </c>
      <c r="E23" s="143" t="str">
        <f t="shared" si="0"/>
        <v>2511_450x450.jpg</v>
      </c>
      <c r="F23" s="136" t="str">
        <f t="shared" si="3"/>
        <v>2511_300x300.jpg</v>
      </c>
      <c r="G23" s="136" t="str">
        <f t="shared" si="4"/>
        <v>2511_100x100.jpg</v>
      </c>
      <c r="H23" s="136" t="str">
        <f t="shared" si="5"/>
        <v>2511_220x220.jpg</v>
      </c>
      <c r="I23" s="143" t="str">
        <f t="shared" si="6"/>
        <v>2511_상세.jpg</v>
      </c>
      <c r="J23" s="70" t="s">
        <v>1360</v>
      </c>
      <c r="K23" s="136" t="str">
        <f t="shared" si="7"/>
        <v>&lt;p&gt;&lt;/p&gt;&lt;p align="center"&gt;&lt;IMG src="http://tongup1emd.cafe24.com/img/Image_detail/05_Cereal_35ea/2511_상세.jpg" style="width:860px;"&gt;&lt;/p&gt;&lt;p&gt;&lt;br&gt;&lt;/p&gt;</v>
      </c>
      <c r="L23" s="344" t="s">
        <v>899</v>
      </c>
      <c r="M23" s="77" t="s">
        <v>996</v>
      </c>
      <c r="N23" s="69" t="s">
        <v>1124</v>
      </c>
      <c r="O23" s="86" t="s">
        <v>606</v>
      </c>
      <c r="P23" s="87">
        <v>1</v>
      </c>
      <c r="Q23" s="172" t="s">
        <v>1345</v>
      </c>
      <c r="R23" s="88">
        <v>12</v>
      </c>
      <c r="S23" s="278">
        <f t="shared" si="8"/>
        <v>13</v>
      </c>
      <c r="T23" s="278">
        <f t="shared" si="9"/>
        <v>24</v>
      </c>
      <c r="U23" s="278">
        <f t="shared" si="10"/>
        <v>25</v>
      </c>
      <c r="V23" s="278">
        <f t="shared" si="11"/>
        <v>36</v>
      </c>
      <c r="W23" s="278">
        <f t="shared" si="12"/>
        <v>37</v>
      </c>
      <c r="X23" s="278">
        <f t="shared" si="13"/>
        <v>48</v>
      </c>
      <c r="Y23" s="278">
        <f t="shared" si="14"/>
        <v>49</v>
      </c>
      <c r="Z23" s="278">
        <f t="shared" si="15"/>
        <v>60</v>
      </c>
      <c r="AA23" s="278">
        <f t="shared" si="16"/>
        <v>61</v>
      </c>
      <c r="AB23" s="278">
        <f t="shared" si="17"/>
        <v>72</v>
      </c>
      <c r="AC23" s="136" t="str">
        <f t="shared" si="18"/>
        <v>1|12|2500//13|24|5000//25|36|7500//37|48|10000//49|60|12500//61|72|15000</v>
      </c>
      <c r="AD23" s="159">
        <v>6800</v>
      </c>
      <c r="AE23" s="90" t="s">
        <v>708</v>
      </c>
      <c r="AF23" s="87">
        <v>2500</v>
      </c>
      <c r="AG23" s="74"/>
      <c r="AH23" s="201">
        <v>1798</v>
      </c>
      <c r="AI23" s="74" t="s">
        <v>532</v>
      </c>
      <c r="AJ23" s="74">
        <v>50002008</v>
      </c>
      <c r="AK23" s="65" t="str">
        <f t="shared" si="2"/>
        <v>켈로그 오곡 첵스초코(클럽팩)570g[2511/1]</v>
      </c>
      <c r="AL23" s="74" t="s">
        <v>507</v>
      </c>
      <c r="AM23" s="200" t="s">
        <v>1335</v>
      </c>
      <c r="AN23" s="139" t="s">
        <v>1103</v>
      </c>
      <c r="AO23" s="136" t="str">
        <f t="shared" si="19"/>
        <v>켈로그 오곡 첵스초코(클럽팩)570g,시리얼,농심,켈로그</v>
      </c>
      <c r="AP23" s="78"/>
      <c r="AQ23" s="160"/>
    </row>
    <row r="24" spans="2:43">
      <c r="B24" s="85">
        <v>23</v>
      </c>
      <c r="C24" s="140">
        <v>2512</v>
      </c>
      <c r="D24" s="511">
        <v>46</v>
      </c>
      <c r="E24" s="143" t="str">
        <f t="shared" si="0"/>
        <v>2512_450x450.jpg</v>
      </c>
      <c r="F24" s="136" t="str">
        <f t="shared" si="3"/>
        <v>2512_300x300.jpg</v>
      </c>
      <c r="G24" s="136" t="str">
        <f t="shared" si="4"/>
        <v>2512_100x100.jpg</v>
      </c>
      <c r="H24" s="136" t="str">
        <f t="shared" si="5"/>
        <v>2512_220x220.jpg</v>
      </c>
      <c r="I24" s="143" t="str">
        <f t="shared" si="6"/>
        <v>2512_상세.jpg</v>
      </c>
      <c r="J24" s="70" t="s">
        <v>1360</v>
      </c>
      <c r="K24" s="136" t="str">
        <f t="shared" si="7"/>
        <v>&lt;p&gt;&lt;/p&gt;&lt;p align="center"&gt;&lt;IMG src="http://tongup1emd.cafe24.com/img/Image_detail/05_Cereal_35ea/2512_상세.jpg" style="width:860px;"&gt;&lt;/p&gt;&lt;p&gt;&lt;br&gt;&lt;/p&gt;</v>
      </c>
      <c r="L24" s="344" t="s">
        <v>899</v>
      </c>
      <c r="M24" s="377" t="s">
        <v>1046</v>
      </c>
      <c r="N24" s="69" t="s">
        <v>1117</v>
      </c>
      <c r="O24" s="86" t="s">
        <v>606</v>
      </c>
      <c r="P24" s="87">
        <v>1</v>
      </c>
      <c r="Q24" s="172" t="s">
        <v>1345</v>
      </c>
      <c r="R24" s="88">
        <v>12</v>
      </c>
      <c r="S24" s="278">
        <f t="shared" si="8"/>
        <v>13</v>
      </c>
      <c r="T24" s="278">
        <f t="shared" si="9"/>
        <v>24</v>
      </c>
      <c r="U24" s="278">
        <f t="shared" si="10"/>
        <v>25</v>
      </c>
      <c r="V24" s="278">
        <f t="shared" si="11"/>
        <v>36</v>
      </c>
      <c r="W24" s="278">
        <f t="shared" si="12"/>
        <v>37</v>
      </c>
      <c r="X24" s="278">
        <f t="shared" si="13"/>
        <v>48</v>
      </c>
      <c r="Y24" s="278">
        <f t="shared" si="14"/>
        <v>49</v>
      </c>
      <c r="Z24" s="278">
        <f t="shared" si="15"/>
        <v>60</v>
      </c>
      <c r="AA24" s="278">
        <f t="shared" si="16"/>
        <v>61</v>
      </c>
      <c r="AB24" s="278">
        <f t="shared" si="17"/>
        <v>72</v>
      </c>
      <c r="AC24" s="136" t="str">
        <f t="shared" si="18"/>
        <v>1|12|2500//13|24|5000//25|36|7500//37|48|10000//49|60|12500//61|72|15000</v>
      </c>
      <c r="AD24" s="159">
        <v>4700</v>
      </c>
      <c r="AE24" s="90" t="s">
        <v>708</v>
      </c>
      <c r="AF24" s="87">
        <v>2500</v>
      </c>
      <c r="AG24" s="74"/>
      <c r="AH24" s="201">
        <v>1798</v>
      </c>
      <c r="AI24" s="74" t="s">
        <v>532</v>
      </c>
      <c r="AJ24" s="74">
        <v>50002008</v>
      </c>
      <c r="AK24" s="65" t="str">
        <f t="shared" si="2"/>
        <v>켈로그 오곡 첵스초코 쿠키앤크림 340g[2512/1]</v>
      </c>
      <c r="AL24" s="74" t="s">
        <v>507</v>
      </c>
      <c r="AM24" s="200" t="s">
        <v>1335</v>
      </c>
      <c r="AN24" s="139" t="s">
        <v>1103</v>
      </c>
      <c r="AO24" s="136" t="str">
        <f t="shared" si="19"/>
        <v>켈로그 오곡 첵스초코 쿠키앤크림 340g,시리얼,농심,켈로그</v>
      </c>
      <c r="AP24" s="78"/>
      <c r="AQ24" s="399" t="s">
        <v>1125</v>
      </c>
    </row>
    <row r="25" spans="2:43">
      <c r="B25" s="85">
        <v>24</v>
      </c>
      <c r="C25" s="140" t="s">
        <v>277</v>
      </c>
      <c r="D25" s="511">
        <v>46</v>
      </c>
      <c r="E25" s="143" t="str">
        <f t="shared" si="0"/>
        <v>5120_450x450.jpg</v>
      </c>
      <c r="F25" s="136" t="str">
        <f t="shared" si="3"/>
        <v>5120_300x300.jpg</v>
      </c>
      <c r="G25" s="136" t="str">
        <f t="shared" si="4"/>
        <v>5120_100x100.jpg</v>
      </c>
      <c r="H25" s="136" t="str">
        <f t="shared" si="5"/>
        <v>5120_220x220.jpg</v>
      </c>
      <c r="I25" s="143" t="str">
        <f t="shared" si="6"/>
        <v>5120_상세.jpg</v>
      </c>
      <c r="J25" s="70" t="s">
        <v>1360</v>
      </c>
      <c r="K25" s="136" t="str">
        <f t="shared" si="7"/>
        <v>&lt;p&gt;&lt;/p&gt;&lt;p align="center"&gt;&lt;IMG src="http://tongup1emd.cafe24.com/img/Image_detail/05_Cereal_35ea/5120_상세.jpg" style="width:860px;"&gt;&lt;/p&gt;&lt;p&gt;&lt;br&gt;&lt;/p&gt;</v>
      </c>
      <c r="L25" s="344" t="s">
        <v>899</v>
      </c>
      <c r="M25" s="77" t="s">
        <v>996</v>
      </c>
      <c r="N25" s="133" t="s">
        <v>1099</v>
      </c>
      <c r="O25" s="86" t="s">
        <v>606</v>
      </c>
      <c r="P25" s="87">
        <v>1</v>
      </c>
      <c r="Q25" s="172" t="s">
        <v>1345</v>
      </c>
      <c r="R25" s="88">
        <v>12</v>
      </c>
      <c r="S25" s="278">
        <f t="shared" si="8"/>
        <v>13</v>
      </c>
      <c r="T25" s="278">
        <f t="shared" si="9"/>
        <v>24</v>
      </c>
      <c r="U25" s="278">
        <f t="shared" si="10"/>
        <v>25</v>
      </c>
      <c r="V25" s="278">
        <f t="shared" si="11"/>
        <v>36</v>
      </c>
      <c r="W25" s="278">
        <f t="shared" si="12"/>
        <v>37</v>
      </c>
      <c r="X25" s="278">
        <f t="shared" si="13"/>
        <v>48</v>
      </c>
      <c r="Y25" s="278">
        <f t="shared" si="14"/>
        <v>49</v>
      </c>
      <c r="Z25" s="278">
        <f t="shared" si="15"/>
        <v>60</v>
      </c>
      <c r="AA25" s="278">
        <f t="shared" si="16"/>
        <v>61</v>
      </c>
      <c r="AB25" s="278">
        <f t="shared" si="17"/>
        <v>72</v>
      </c>
      <c r="AC25" s="136" t="str">
        <f t="shared" si="18"/>
        <v>1|12|2500//13|24|5000//25|36|7500//37|48|10000//49|60|12500//61|72|15000</v>
      </c>
      <c r="AD25" s="87">
        <v>4500</v>
      </c>
      <c r="AE25" s="90" t="s">
        <v>708</v>
      </c>
      <c r="AF25" s="87">
        <v>2500</v>
      </c>
      <c r="AG25" s="74"/>
      <c r="AH25" s="201">
        <v>1798</v>
      </c>
      <c r="AI25" s="74" t="s">
        <v>532</v>
      </c>
      <c r="AJ25" s="74">
        <v>50002008</v>
      </c>
      <c r="AK25" s="65" t="str">
        <f t="shared" si="2"/>
        <v>켈로그 후르트링 320g[5120/1]</v>
      </c>
      <c r="AL25" s="74" t="s">
        <v>507</v>
      </c>
      <c r="AM25" s="200" t="s">
        <v>1335</v>
      </c>
      <c r="AN25" s="139" t="s">
        <v>1103</v>
      </c>
      <c r="AO25" s="136" t="str">
        <f t="shared" si="19"/>
        <v>켈로그 후르트링 320g,시리얼,농심,켈로그</v>
      </c>
      <c r="AP25" s="74"/>
      <c r="AQ25" s="400"/>
    </row>
    <row r="26" spans="2:43">
      <c r="B26" s="85">
        <v>25</v>
      </c>
      <c r="C26" s="140">
        <v>5123</v>
      </c>
      <c r="D26" s="511">
        <v>46</v>
      </c>
      <c r="E26" s="143" t="str">
        <f t="shared" si="0"/>
        <v>5123_450x450.jpg</v>
      </c>
      <c r="F26" s="136" t="str">
        <f t="shared" si="3"/>
        <v>5123_300x300.jpg</v>
      </c>
      <c r="G26" s="136" t="str">
        <f t="shared" si="4"/>
        <v>5123_100x100.jpg</v>
      </c>
      <c r="H26" s="136" t="str">
        <f t="shared" si="5"/>
        <v>5123_220x220.jpg</v>
      </c>
      <c r="I26" s="143" t="str">
        <f t="shared" si="6"/>
        <v>5123_상세.jpg</v>
      </c>
      <c r="J26" s="70" t="s">
        <v>1360</v>
      </c>
      <c r="K26" s="136" t="str">
        <f t="shared" si="7"/>
        <v>&lt;p&gt;&lt;/p&gt;&lt;p align="center"&gt;&lt;IMG src="http://tongup1emd.cafe24.com/img/Image_detail/05_Cereal_35ea/5123_상세.jpg" style="width:860px;"&gt;&lt;/p&gt;&lt;p&gt;&lt;br&gt;&lt;/p&gt;</v>
      </c>
      <c r="L26" s="344" t="s">
        <v>899</v>
      </c>
      <c r="M26" s="377" t="s">
        <v>1046</v>
      </c>
      <c r="N26" s="69" t="s">
        <v>1122</v>
      </c>
      <c r="O26" s="86" t="s">
        <v>606</v>
      </c>
      <c r="P26" s="87">
        <v>1</v>
      </c>
      <c r="Q26" s="172" t="s">
        <v>1345</v>
      </c>
      <c r="R26" s="88">
        <v>12</v>
      </c>
      <c r="S26" s="278">
        <f t="shared" si="8"/>
        <v>13</v>
      </c>
      <c r="T26" s="278">
        <f t="shared" si="9"/>
        <v>24</v>
      </c>
      <c r="U26" s="278">
        <f t="shared" si="10"/>
        <v>25</v>
      </c>
      <c r="V26" s="278">
        <f t="shared" si="11"/>
        <v>36</v>
      </c>
      <c r="W26" s="278">
        <f t="shared" si="12"/>
        <v>37</v>
      </c>
      <c r="X26" s="278">
        <f t="shared" si="13"/>
        <v>48</v>
      </c>
      <c r="Y26" s="278">
        <f t="shared" si="14"/>
        <v>49</v>
      </c>
      <c r="Z26" s="278">
        <f t="shared" si="15"/>
        <v>60</v>
      </c>
      <c r="AA26" s="278">
        <f t="shared" si="16"/>
        <v>61</v>
      </c>
      <c r="AB26" s="278">
        <f t="shared" si="17"/>
        <v>72</v>
      </c>
      <c r="AC26" s="136" t="str">
        <f t="shared" si="18"/>
        <v>1|12|2500//13|24|5000//25|36|7500//37|48|10000//49|60|12500//61|72|15000</v>
      </c>
      <c r="AD26" s="159">
        <v>6900</v>
      </c>
      <c r="AE26" s="90" t="s">
        <v>708</v>
      </c>
      <c r="AF26" s="87">
        <v>2500</v>
      </c>
      <c r="AG26" s="74"/>
      <c r="AH26" s="201">
        <v>1798</v>
      </c>
      <c r="AI26" s="74" t="s">
        <v>532</v>
      </c>
      <c r="AJ26" s="74">
        <v>50002008</v>
      </c>
      <c r="AK26" s="65" t="str">
        <f t="shared" si="2"/>
        <v>켈로그 스페셜K(클럽팩)480g[5123/1]</v>
      </c>
      <c r="AL26" s="74" t="s">
        <v>507</v>
      </c>
      <c r="AM26" s="200" t="s">
        <v>1335</v>
      </c>
      <c r="AN26" s="139" t="s">
        <v>1103</v>
      </c>
      <c r="AO26" s="136" t="str">
        <f t="shared" si="19"/>
        <v>켈로그 스페셜K(클럽팩)480g,시리얼,농심,켈로그</v>
      </c>
      <c r="AP26" s="78"/>
      <c r="AQ26" s="399"/>
    </row>
    <row r="27" spans="2:43">
      <c r="B27" s="85">
        <v>26</v>
      </c>
      <c r="C27" s="140" t="s">
        <v>280</v>
      </c>
      <c r="D27" s="511">
        <v>46</v>
      </c>
      <c r="E27" s="143" t="str">
        <f t="shared" si="0"/>
        <v>5145_450x450.jpg</v>
      </c>
      <c r="F27" s="136" t="str">
        <f t="shared" si="3"/>
        <v>5145_300x300.jpg</v>
      </c>
      <c r="G27" s="136" t="str">
        <f t="shared" si="4"/>
        <v>5145_100x100.jpg</v>
      </c>
      <c r="H27" s="136" t="str">
        <f t="shared" si="5"/>
        <v>5145_220x220.jpg</v>
      </c>
      <c r="I27" s="143" t="str">
        <f t="shared" si="6"/>
        <v>5145_상세.jpg</v>
      </c>
      <c r="J27" s="70" t="s">
        <v>1360</v>
      </c>
      <c r="K27" s="136" t="str">
        <f t="shared" si="7"/>
        <v>&lt;p&gt;&lt;/p&gt;&lt;p align="center"&gt;&lt;IMG src="http://tongup1emd.cafe24.com/img/Image_detail/05_Cereal_35ea/5145_상세.jpg" style="width:860px;"&gt;&lt;/p&gt;&lt;p&gt;&lt;br&gt;&lt;/p&gt;</v>
      </c>
      <c r="L27" s="77" t="s">
        <v>996</v>
      </c>
      <c r="M27" s="377" t="s">
        <v>1046</v>
      </c>
      <c r="N27" s="133" t="s">
        <v>1097</v>
      </c>
      <c r="O27" s="86" t="s">
        <v>606</v>
      </c>
      <c r="P27" s="87">
        <v>1</v>
      </c>
      <c r="Q27" s="172" t="s">
        <v>1345</v>
      </c>
      <c r="R27" s="88">
        <v>12</v>
      </c>
      <c r="S27" s="278">
        <f t="shared" si="8"/>
        <v>13</v>
      </c>
      <c r="T27" s="278">
        <f t="shared" si="9"/>
        <v>24</v>
      </c>
      <c r="U27" s="278">
        <f t="shared" si="10"/>
        <v>25</v>
      </c>
      <c r="V27" s="278">
        <f t="shared" si="11"/>
        <v>36</v>
      </c>
      <c r="W27" s="278">
        <f t="shared" si="12"/>
        <v>37</v>
      </c>
      <c r="X27" s="278">
        <f t="shared" si="13"/>
        <v>48</v>
      </c>
      <c r="Y27" s="278">
        <f t="shared" si="14"/>
        <v>49</v>
      </c>
      <c r="Z27" s="278">
        <f t="shared" si="15"/>
        <v>60</v>
      </c>
      <c r="AA27" s="278">
        <f t="shared" si="16"/>
        <v>61</v>
      </c>
      <c r="AB27" s="278">
        <f t="shared" si="17"/>
        <v>72</v>
      </c>
      <c r="AC27" s="136" t="str">
        <f t="shared" si="18"/>
        <v>1|12|2500//13|24|5000//25|36|7500//37|48|10000//49|60|12500//61|72|15000</v>
      </c>
      <c r="AD27" s="87">
        <v>6400</v>
      </c>
      <c r="AE27" s="90" t="s">
        <v>708</v>
      </c>
      <c r="AF27" s="87">
        <v>2500</v>
      </c>
      <c r="AG27" s="74"/>
      <c r="AH27" s="201">
        <v>1798</v>
      </c>
      <c r="AI27" s="74" t="s">
        <v>532</v>
      </c>
      <c r="AJ27" s="74">
        <v>50002008</v>
      </c>
      <c r="AK27" s="65" t="str">
        <f t="shared" si="2"/>
        <v>켈로그 콘푸로스트 600g[5145/1]</v>
      </c>
      <c r="AL27" s="74" t="s">
        <v>507</v>
      </c>
      <c r="AM27" s="200" t="s">
        <v>1335</v>
      </c>
      <c r="AN27" s="139" t="s">
        <v>1103</v>
      </c>
      <c r="AO27" s="136" t="str">
        <f t="shared" si="19"/>
        <v>켈로그 콘푸로스트 600g,시리얼,농심,켈로그</v>
      </c>
      <c r="AP27" s="74"/>
      <c r="AQ27" s="400"/>
    </row>
    <row r="28" spans="2:43">
      <c r="B28" s="85">
        <v>27</v>
      </c>
      <c r="C28" s="140">
        <v>5153</v>
      </c>
      <c r="D28" s="511">
        <v>46</v>
      </c>
      <c r="E28" s="143" t="str">
        <f t="shared" si="0"/>
        <v>5153_450x450.jpg</v>
      </c>
      <c r="F28" s="136" t="str">
        <f t="shared" si="3"/>
        <v>5153_300x300.jpg</v>
      </c>
      <c r="G28" s="136" t="str">
        <f t="shared" si="4"/>
        <v>5153_100x100.jpg</v>
      </c>
      <c r="H28" s="136" t="str">
        <f t="shared" si="5"/>
        <v>5153_220x220.jpg</v>
      </c>
      <c r="I28" s="143" t="str">
        <f t="shared" si="6"/>
        <v>5153_상세.jpg</v>
      </c>
      <c r="J28" s="70" t="s">
        <v>1360</v>
      </c>
      <c r="K28" s="136" t="str">
        <f t="shared" si="7"/>
        <v>&lt;p&gt;&lt;/p&gt;&lt;p align="center"&gt;&lt;IMG src="http://tongup1emd.cafe24.com/img/Image_detail/05_Cereal_35ea/5153_상세.jpg" style="width:860px;"&gt;&lt;/p&gt;&lt;p&gt;&lt;br&gt;&lt;/p&gt;</v>
      </c>
      <c r="L28" s="77" t="s">
        <v>1100</v>
      </c>
      <c r="M28" s="377" t="s">
        <v>1046</v>
      </c>
      <c r="N28" s="69" t="s">
        <v>1121</v>
      </c>
      <c r="O28" s="86" t="s">
        <v>606</v>
      </c>
      <c r="P28" s="87">
        <v>1</v>
      </c>
      <c r="Q28" s="172" t="s">
        <v>1345</v>
      </c>
      <c r="R28" s="88">
        <v>12</v>
      </c>
      <c r="S28" s="278">
        <f t="shared" si="8"/>
        <v>13</v>
      </c>
      <c r="T28" s="278">
        <f t="shared" si="9"/>
        <v>24</v>
      </c>
      <c r="U28" s="278">
        <f t="shared" si="10"/>
        <v>25</v>
      </c>
      <c r="V28" s="278">
        <f t="shared" si="11"/>
        <v>36</v>
      </c>
      <c r="W28" s="278">
        <f t="shared" si="12"/>
        <v>37</v>
      </c>
      <c r="X28" s="278">
        <f t="shared" si="13"/>
        <v>48</v>
      </c>
      <c r="Y28" s="278">
        <f t="shared" si="14"/>
        <v>49</v>
      </c>
      <c r="Z28" s="278">
        <f t="shared" si="15"/>
        <v>60</v>
      </c>
      <c r="AA28" s="278">
        <f t="shared" si="16"/>
        <v>61</v>
      </c>
      <c r="AB28" s="278">
        <f t="shared" si="17"/>
        <v>72</v>
      </c>
      <c r="AC28" s="136" t="str">
        <f t="shared" si="18"/>
        <v>1|12|2500//13|24|5000//25|36|7500//37|48|10000//49|60|12500//61|72|15000</v>
      </c>
      <c r="AD28" s="159">
        <v>5300</v>
      </c>
      <c r="AE28" s="90" t="s">
        <v>708</v>
      </c>
      <c r="AF28" s="87">
        <v>2500</v>
      </c>
      <c r="AG28" s="74"/>
      <c r="AH28" s="201">
        <v>1798</v>
      </c>
      <c r="AI28" s="74" t="s">
        <v>532</v>
      </c>
      <c r="AJ28" s="74">
        <v>50002008</v>
      </c>
      <c r="AK28" s="65" t="str">
        <f t="shared" si="2"/>
        <v>켈로그 코코팝스(대)460g[5153/1]</v>
      </c>
      <c r="AL28" s="74" t="s">
        <v>507</v>
      </c>
      <c r="AM28" s="200" t="s">
        <v>1335</v>
      </c>
      <c r="AN28" s="139" t="s">
        <v>1103</v>
      </c>
      <c r="AO28" s="136" t="str">
        <f t="shared" si="19"/>
        <v>켈로그 코코팝스(대)460g,시리얼,농심,켈로그</v>
      </c>
      <c r="AP28" s="78"/>
      <c r="AQ28" s="399"/>
    </row>
    <row r="29" spans="2:43">
      <c r="B29" s="85">
        <v>28</v>
      </c>
      <c r="C29" s="140" t="s">
        <v>284</v>
      </c>
      <c r="D29" s="511">
        <v>46</v>
      </c>
      <c r="E29" s="143" t="str">
        <f t="shared" si="0"/>
        <v>5156_450x450.jpg</v>
      </c>
      <c r="F29" s="136" t="str">
        <f t="shared" si="3"/>
        <v>5156_300x300.jpg</v>
      </c>
      <c r="G29" s="136" t="str">
        <f t="shared" si="4"/>
        <v>5156_100x100.jpg</v>
      </c>
      <c r="H29" s="136" t="str">
        <f t="shared" si="5"/>
        <v>5156_220x220.jpg</v>
      </c>
      <c r="I29" s="143" t="str">
        <f t="shared" si="6"/>
        <v>5156_상세.jpg</v>
      </c>
      <c r="J29" s="70" t="s">
        <v>1360</v>
      </c>
      <c r="K29" s="136" t="str">
        <f t="shared" si="7"/>
        <v>&lt;p&gt;&lt;/p&gt;&lt;p align="center"&gt;&lt;IMG src="http://tongup1emd.cafe24.com/img/Image_detail/05_Cereal_35ea/5156_상세.jpg" style="width:860px;"&gt;&lt;/p&gt;&lt;p&gt;&lt;br&gt;&lt;/p&gt;</v>
      </c>
      <c r="L29" s="77" t="s">
        <v>996</v>
      </c>
      <c r="M29" s="377" t="s">
        <v>1046</v>
      </c>
      <c r="N29" s="133" t="s">
        <v>1101</v>
      </c>
      <c r="O29" s="86" t="s">
        <v>606</v>
      </c>
      <c r="P29" s="87">
        <v>1</v>
      </c>
      <c r="Q29" s="172" t="s">
        <v>1345</v>
      </c>
      <c r="R29" s="88">
        <v>12</v>
      </c>
      <c r="S29" s="278">
        <f t="shared" si="8"/>
        <v>13</v>
      </c>
      <c r="T29" s="278">
        <f t="shared" si="9"/>
        <v>24</v>
      </c>
      <c r="U29" s="278">
        <f t="shared" si="10"/>
        <v>25</v>
      </c>
      <c r="V29" s="278">
        <f t="shared" si="11"/>
        <v>36</v>
      </c>
      <c r="W29" s="278">
        <f t="shared" si="12"/>
        <v>37</v>
      </c>
      <c r="X29" s="278">
        <f t="shared" si="13"/>
        <v>48</v>
      </c>
      <c r="Y29" s="278">
        <f t="shared" si="14"/>
        <v>49</v>
      </c>
      <c r="Z29" s="278">
        <f t="shared" si="15"/>
        <v>60</v>
      </c>
      <c r="AA29" s="278">
        <f t="shared" si="16"/>
        <v>61</v>
      </c>
      <c r="AB29" s="278">
        <f t="shared" si="17"/>
        <v>72</v>
      </c>
      <c r="AC29" s="136" t="str">
        <f t="shared" si="18"/>
        <v>1|12|2500//13|24|5000//25|36|7500//37|48|10000//49|60|12500//61|72|15000</v>
      </c>
      <c r="AD29" s="87">
        <v>3500</v>
      </c>
      <c r="AE29" s="90" t="s">
        <v>708</v>
      </c>
      <c r="AF29" s="87">
        <v>2500</v>
      </c>
      <c r="AG29" s="74"/>
      <c r="AH29" s="201">
        <v>1798</v>
      </c>
      <c r="AI29" s="74" t="s">
        <v>532</v>
      </c>
      <c r="AJ29" s="74">
        <v>50002008</v>
      </c>
      <c r="AK29" s="65" t="str">
        <f t="shared" si="2"/>
        <v>켈로그 아몬드 푸레이크 320g[5156/1]</v>
      </c>
      <c r="AL29" s="74" t="s">
        <v>507</v>
      </c>
      <c r="AM29" s="200" t="s">
        <v>1335</v>
      </c>
      <c r="AN29" s="139" t="s">
        <v>1103</v>
      </c>
      <c r="AO29" s="136" t="str">
        <f t="shared" si="19"/>
        <v>켈로그 아몬드 푸레이크 320g,시리얼,농심,켈로그</v>
      </c>
      <c r="AP29" s="74"/>
      <c r="AQ29" s="400"/>
    </row>
    <row r="30" spans="2:43">
      <c r="B30" s="85">
        <v>29</v>
      </c>
      <c r="C30" s="140" t="s">
        <v>281</v>
      </c>
      <c r="D30" s="511">
        <v>46</v>
      </c>
      <c r="E30" s="143" t="str">
        <f t="shared" si="0"/>
        <v>5161_450x450.jpg</v>
      </c>
      <c r="F30" s="136" t="str">
        <f t="shared" si="3"/>
        <v>5161_300x300.jpg</v>
      </c>
      <c r="G30" s="136" t="str">
        <f t="shared" si="4"/>
        <v>5161_100x100.jpg</v>
      </c>
      <c r="H30" s="136" t="str">
        <f t="shared" si="5"/>
        <v>5161_220x220.jpg</v>
      </c>
      <c r="I30" s="143" t="str">
        <f t="shared" si="6"/>
        <v>5161_상세.jpg</v>
      </c>
      <c r="J30" s="70" t="s">
        <v>1360</v>
      </c>
      <c r="K30" s="136" t="str">
        <f t="shared" si="7"/>
        <v>&lt;p&gt;&lt;/p&gt;&lt;p align="center"&gt;&lt;IMG src="http://tongup1emd.cafe24.com/img/Image_detail/05_Cereal_35ea/5161_상세.jpg" style="width:860px;"&gt;&lt;/p&gt;&lt;p&gt;&lt;br&gt;&lt;/p&gt;</v>
      </c>
      <c r="L30" s="68" t="s">
        <v>792</v>
      </c>
      <c r="M30" s="377" t="s">
        <v>1046</v>
      </c>
      <c r="N30" s="133" t="s">
        <v>1130</v>
      </c>
      <c r="O30" s="86" t="s">
        <v>702</v>
      </c>
      <c r="P30" s="87">
        <v>1</v>
      </c>
      <c r="Q30" s="172" t="s">
        <v>1345</v>
      </c>
      <c r="R30" s="88">
        <v>10</v>
      </c>
      <c r="S30" s="278">
        <f t="shared" si="8"/>
        <v>11</v>
      </c>
      <c r="T30" s="278">
        <f t="shared" si="9"/>
        <v>20</v>
      </c>
      <c r="U30" s="278">
        <f t="shared" si="10"/>
        <v>21</v>
      </c>
      <c r="V30" s="278">
        <f t="shared" si="11"/>
        <v>30</v>
      </c>
      <c r="W30" s="278">
        <f t="shared" si="12"/>
        <v>31</v>
      </c>
      <c r="X30" s="278">
        <f t="shared" si="13"/>
        <v>40</v>
      </c>
      <c r="Y30" s="278">
        <f t="shared" si="14"/>
        <v>41</v>
      </c>
      <c r="Z30" s="278">
        <f t="shared" si="15"/>
        <v>50</v>
      </c>
      <c r="AA30" s="278">
        <f t="shared" si="16"/>
        <v>51</v>
      </c>
      <c r="AB30" s="278">
        <f t="shared" si="17"/>
        <v>60</v>
      </c>
      <c r="AC30" s="136" t="str">
        <f t="shared" si="18"/>
        <v>1|10|2500//11|20|5000//21|30|7500//31|40|10000//41|50|12500//51|60|15000</v>
      </c>
      <c r="AD30" s="87">
        <v>4900</v>
      </c>
      <c r="AE30" s="90" t="s">
        <v>708</v>
      </c>
      <c r="AF30" s="87">
        <v>2500</v>
      </c>
      <c r="AG30" s="74"/>
      <c r="AH30" s="201">
        <v>1798</v>
      </c>
      <c r="AI30" s="74" t="s">
        <v>532</v>
      </c>
      <c r="AJ30" s="74">
        <v>50002008</v>
      </c>
      <c r="AK30" s="65" t="str">
        <f t="shared" si="2"/>
        <v>켈로그 콘푸로스트 라이트슈거 360g[5161/1]</v>
      </c>
      <c r="AL30" s="74" t="s">
        <v>507</v>
      </c>
      <c r="AM30" s="200" t="s">
        <v>1335</v>
      </c>
      <c r="AN30" s="139" t="s">
        <v>1103</v>
      </c>
      <c r="AO30" s="136" t="str">
        <f t="shared" si="19"/>
        <v>켈로그 콘푸로스트 라이트슈거 360g,시리얼,농심,켈로그</v>
      </c>
      <c r="AP30" s="74"/>
      <c r="AQ30" s="400"/>
    </row>
    <row r="31" spans="2:43">
      <c r="B31" s="85">
        <v>30</v>
      </c>
      <c r="C31" s="140" t="s">
        <v>278</v>
      </c>
      <c r="D31" s="511">
        <v>46</v>
      </c>
      <c r="E31" s="143" t="str">
        <f t="shared" si="0"/>
        <v>5179_450x450.jpg</v>
      </c>
      <c r="F31" s="136" t="str">
        <f t="shared" si="3"/>
        <v>5179_300x300.jpg</v>
      </c>
      <c r="G31" s="136" t="str">
        <f t="shared" si="4"/>
        <v>5179_100x100.jpg</v>
      </c>
      <c r="H31" s="136" t="str">
        <f t="shared" si="5"/>
        <v>5179_220x220.jpg</v>
      </c>
      <c r="I31" s="143" t="str">
        <f t="shared" si="6"/>
        <v>5179_상세.jpg</v>
      </c>
      <c r="J31" s="70" t="s">
        <v>1360</v>
      </c>
      <c r="K31" s="136" t="str">
        <f t="shared" si="7"/>
        <v>&lt;p&gt;&lt;/p&gt;&lt;p align="center"&gt;&lt;IMG src="http://tongup1emd.cafe24.com/img/Image_detail/05_Cereal_35ea/5179_상세.jpg" style="width:860px;"&gt;&lt;/p&gt;&lt;p&gt;&lt;br&gt;&lt;/p&gt;</v>
      </c>
      <c r="L31" s="344" t="s">
        <v>899</v>
      </c>
      <c r="M31" s="377" t="s">
        <v>1046</v>
      </c>
      <c r="N31" s="133" t="s">
        <v>1129</v>
      </c>
      <c r="O31" s="86" t="s">
        <v>606</v>
      </c>
      <c r="P31" s="87">
        <v>1</v>
      </c>
      <c r="Q31" s="172" t="s">
        <v>1345</v>
      </c>
      <c r="R31" s="88">
        <v>12</v>
      </c>
      <c r="S31" s="278">
        <f t="shared" si="8"/>
        <v>13</v>
      </c>
      <c r="T31" s="278">
        <f t="shared" si="9"/>
        <v>24</v>
      </c>
      <c r="U31" s="278">
        <f t="shared" si="10"/>
        <v>25</v>
      </c>
      <c r="V31" s="278">
        <f t="shared" si="11"/>
        <v>36</v>
      </c>
      <c r="W31" s="278">
        <f t="shared" si="12"/>
        <v>37</v>
      </c>
      <c r="X31" s="278">
        <f t="shared" si="13"/>
        <v>48</v>
      </c>
      <c r="Y31" s="278">
        <f t="shared" si="14"/>
        <v>49</v>
      </c>
      <c r="Z31" s="278">
        <f t="shared" si="15"/>
        <v>60</v>
      </c>
      <c r="AA31" s="278">
        <f t="shared" si="16"/>
        <v>61</v>
      </c>
      <c r="AB31" s="278">
        <f t="shared" si="17"/>
        <v>72</v>
      </c>
      <c r="AC31" s="136" t="str">
        <f t="shared" si="18"/>
        <v>1|12|2500//13|24|5000//25|36|7500//37|48|10000//49|60|12500//61|72|15000</v>
      </c>
      <c r="AD31" s="87">
        <v>5500</v>
      </c>
      <c r="AE31" s="90" t="s">
        <v>708</v>
      </c>
      <c r="AF31" s="87">
        <v>2500</v>
      </c>
      <c r="AG31" s="74"/>
      <c r="AH31" s="201">
        <v>1798</v>
      </c>
      <c r="AI31" s="74" t="s">
        <v>532</v>
      </c>
      <c r="AJ31" s="74">
        <v>50002008</v>
      </c>
      <c r="AK31" s="65" t="str">
        <f t="shared" si="2"/>
        <v>켈로그 곡물이야기 현미 330g[5179/1]</v>
      </c>
      <c r="AL31" s="74" t="s">
        <v>507</v>
      </c>
      <c r="AM31" s="200" t="s">
        <v>1335</v>
      </c>
      <c r="AN31" s="139" t="s">
        <v>1103</v>
      </c>
      <c r="AO31" s="136" t="str">
        <f t="shared" si="19"/>
        <v>켈로그 곡물이야기 현미 330g,시리얼,농심,켈로그</v>
      </c>
      <c r="AP31" s="74"/>
      <c r="AQ31" s="400" t="s">
        <v>1126</v>
      </c>
    </row>
    <row r="32" spans="2:43">
      <c r="B32" s="85">
        <v>31</v>
      </c>
      <c r="C32" s="140">
        <v>5189</v>
      </c>
      <c r="D32" s="511">
        <v>46</v>
      </c>
      <c r="E32" s="143" t="str">
        <f t="shared" si="0"/>
        <v>5189_450x450.jpg</v>
      </c>
      <c r="F32" s="136" t="str">
        <f t="shared" si="3"/>
        <v>5189_300x300.jpg</v>
      </c>
      <c r="G32" s="136" t="str">
        <f t="shared" si="4"/>
        <v>5189_100x100.jpg</v>
      </c>
      <c r="H32" s="136" t="str">
        <f t="shared" si="5"/>
        <v>5189_220x220.jpg</v>
      </c>
      <c r="I32" s="143" t="str">
        <f t="shared" si="6"/>
        <v>5189_상세.jpg</v>
      </c>
      <c r="J32" s="70" t="s">
        <v>1360</v>
      </c>
      <c r="K32" s="136" t="str">
        <f t="shared" si="7"/>
        <v>&lt;p&gt;&lt;/p&gt;&lt;p align="center"&gt;&lt;IMG src="http://tongup1emd.cafe24.com/img/Image_detail/05_Cereal_35ea/5189_상세.jpg" style="width:860px;"&gt;&lt;/p&gt;&lt;p&gt;&lt;br&gt;&lt;/p&gt;</v>
      </c>
      <c r="L32" s="68" t="s">
        <v>792</v>
      </c>
      <c r="M32" s="377" t="s">
        <v>1046</v>
      </c>
      <c r="N32" s="69" t="s">
        <v>1118</v>
      </c>
      <c r="O32" s="86" t="s">
        <v>606</v>
      </c>
      <c r="P32" s="87">
        <v>1</v>
      </c>
      <c r="Q32" s="172" t="s">
        <v>1345</v>
      </c>
      <c r="R32" s="88">
        <v>12</v>
      </c>
      <c r="S32" s="278">
        <f t="shared" si="8"/>
        <v>13</v>
      </c>
      <c r="T32" s="278">
        <f t="shared" si="9"/>
        <v>24</v>
      </c>
      <c r="U32" s="278">
        <f t="shared" si="10"/>
        <v>25</v>
      </c>
      <c r="V32" s="278">
        <f t="shared" si="11"/>
        <v>36</v>
      </c>
      <c r="W32" s="278">
        <f t="shared" si="12"/>
        <v>37</v>
      </c>
      <c r="X32" s="278">
        <f t="shared" si="13"/>
        <v>48</v>
      </c>
      <c r="Y32" s="278">
        <f t="shared" si="14"/>
        <v>49</v>
      </c>
      <c r="Z32" s="278">
        <f t="shared" si="15"/>
        <v>60</v>
      </c>
      <c r="AA32" s="278">
        <f t="shared" si="16"/>
        <v>61</v>
      </c>
      <c r="AB32" s="278">
        <f t="shared" si="17"/>
        <v>72</v>
      </c>
      <c r="AC32" s="136" t="str">
        <f t="shared" si="18"/>
        <v>1|12|2500//13|24|5000//25|36|7500//37|48|10000//49|60|12500//61|72|15000</v>
      </c>
      <c r="AD32" s="159">
        <v>5200</v>
      </c>
      <c r="AE32" s="90" t="s">
        <v>708</v>
      </c>
      <c r="AF32" s="87">
        <v>2500</v>
      </c>
      <c r="AG32" s="74"/>
      <c r="AH32" s="201">
        <v>1798</v>
      </c>
      <c r="AI32" s="74" t="s">
        <v>532</v>
      </c>
      <c r="AJ32" s="74">
        <v>50002008</v>
      </c>
      <c r="AK32" s="65" t="str">
        <f t="shared" si="2"/>
        <v>켈로그 곡물이야기 오곡 330g[5189/1]</v>
      </c>
      <c r="AL32" s="74" t="s">
        <v>507</v>
      </c>
      <c r="AM32" s="200" t="s">
        <v>1335</v>
      </c>
      <c r="AN32" s="139" t="s">
        <v>1103</v>
      </c>
      <c r="AO32" s="136" t="str">
        <f t="shared" si="19"/>
        <v>켈로그 곡물이야기 오곡 330g,시리얼,농심,켈로그</v>
      </c>
      <c r="AP32" s="78"/>
      <c r="AQ32" s="399" t="s">
        <v>1127</v>
      </c>
    </row>
    <row r="33" spans="2:43">
      <c r="B33" s="85">
        <v>32</v>
      </c>
      <c r="C33" s="140" t="s">
        <v>282</v>
      </c>
      <c r="D33" s="511">
        <v>46</v>
      </c>
      <c r="E33" s="143" t="str">
        <f t="shared" si="0"/>
        <v>5190_450x450.jpg</v>
      </c>
      <c r="F33" s="136" t="str">
        <f t="shared" si="3"/>
        <v>5190_300x300.jpg</v>
      </c>
      <c r="G33" s="136" t="str">
        <f t="shared" si="4"/>
        <v>5190_100x100.jpg</v>
      </c>
      <c r="H33" s="136" t="str">
        <f t="shared" si="5"/>
        <v>5190_220x220.jpg</v>
      </c>
      <c r="I33" s="143" t="str">
        <f t="shared" si="6"/>
        <v>5190_상세.jpg</v>
      </c>
      <c r="J33" s="70" t="s">
        <v>1360</v>
      </c>
      <c r="K33" s="136" t="str">
        <f t="shared" si="7"/>
        <v>&lt;p&gt;&lt;/p&gt;&lt;p align="center"&gt;&lt;IMG src="http://tongup1emd.cafe24.com/img/Image_detail/05_Cereal_35ea/5190_상세.jpg" style="width:860px;"&gt;&lt;/p&gt;&lt;p&gt;&lt;br&gt;&lt;/p&gt;</v>
      </c>
      <c r="L33" s="68" t="s">
        <v>792</v>
      </c>
      <c r="M33" s="77" t="s">
        <v>793</v>
      </c>
      <c r="N33" s="133" t="s">
        <v>283</v>
      </c>
      <c r="O33" s="86" t="s">
        <v>606</v>
      </c>
      <c r="P33" s="87">
        <v>1</v>
      </c>
      <c r="Q33" s="172" t="s">
        <v>1345</v>
      </c>
      <c r="R33" s="88">
        <v>12</v>
      </c>
      <c r="S33" s="278">
        <f t="shared" si="8"/>
        <v>13</v>
      </c>
      <c r="T33" s="278">
        <f t="shared" si="9"/>
        <v>24</v>
      </c>
      <c r="U33" s="278">
        <f t="shared" si="10"/>
        <v>25</v>
      </c>
      <c r="V33" s="278">
        <f t="shared" si="11"/>
        <v>36</v>
      </c>
      <c r="W33" s="278">
        <f t="shared" si="12"/>
        <v>37</v>
      </c>
      <c r="X33" s="278">
        <f t="shared" si="13"/>
        <v>48</v>
      </c>
      <c r="Y33" s="278">
        <f t="shared" si="14"/>
        <v>49</v>
      </c>
      <c r="Z33" s="278">
        <f t="shared" si="15"/>
        <v>60</v>
      </c>
      <c r="AA33" s="278">
        <f t="shared" si="16"/>
        <v>61</v>
      </c>
      <c r="AB33" s="278">
        <f t="shared" si="17"/>
        <v>72</v>
      </c>
      <c r="AC33" s="136" t="str">
        <f t="shared" si="18"/>
        <v>1|12|2500//13|24|5000//25|36|7500//37|48|10000//49|60|12500//61|72|15000</v>
      </c>
      <c r="AD33" s="87">
        <v>3500</v>
      </c>
      <c r="AE33" s="90" t="s">
        <v>708</v>
      </c>
      <c r="AF33" s="87">
        <v>2500</v>
      </c>
      <c r="AG33" s="74"/>
      <c r="AH33" s="201">
        <v>1798</v>
      </c>
      <c r="AI33" s="74" t="s">
        <v>532</v>
      </c>
      <c r="AJ33" s="74">
        <v>50002008</v>
      </c>
      <c r="AK33" s="65" t="str">
        <f t="shared" si="2"/>
        <v>켈로그 오곡 첵스초코 340g[5190/1]</v>
      </c>
      <c r="AL33" s="74" t="s">
        <v>507</v>
      </c>
      <c r="AM33" s="200" t="s">
        <v>1335</v>
      </c>
      <c r="AN33" s="139" t="s">
        <v>1103</v>
      </c>
      <c r="AO33" s="136" t="str">
        <f t="shared" si="19"/>
        <v>켈로그 오곡 첵스초코 340g,시리얼,농심,켈로그</v>
      </c>
      <c r="AP33" s="74"/>
      <c r="AQ33" s="400"/>
    </row>
    <row r="34" spans="2:43">
      <c r="B34" s="85">
        <v>33</v>
      </c>
      <c r="C34" s="140">
        <v>5200</v>
      </c>
      <c r="D34" s="511">
        <v>46</v>
      </c>
      <c r="E34" s="143" t="str">
        <f t="shared" si="0"/>
        <v>5200_450x450.jpg</v>
      </c>
      <c r="F34" s="136" t="str">
        <f t="shared" si="3"/>
        <v>5200_300x300.jpg</v>
      </c>
      <c r="G34" s="136" t="str">
        <f t="shared" si="4"/>
        <v>5200_100x100.jpg</v>
      </c>
      <c r="H34" s="136" t="str">
        <f t="shared" si="5"/>
        <v>5200_220x220.jpg</v>
      </c>
      <c r="I34" s="143" t="str">
        <f t="shared" si="6"/>
        <v>5200_상세.jpg</v>
      </c>
      <c r="J34" s="70" t="s">
        <v>1360</v>
      </c>
      <c r="K34" s="136" t="str">
        <f t="shared" si="7"/>
        <v>&lt;p&gt;&lt;/p&gt;&lt;p align="center"&gt;&lt;IMG src="http://tongup1emd.cafe24.com/img/Image_detail/05_Cereal_35ea/5200_상세.jpg" style="width:860px;"&gt;&lt;/p&gt;&lt;p&gt;&lt;br&gt;&lt;/p&gt;</v>
      </c>
      <c r="L34" s="77" t="s">
        <v>996</v>
      </c>
      <c r="M34" s="77" t="s">
        <v>996</v>
      </c>
      <c r="N34" s="69" t="s">
        <v>1119</v>
      </c>
      <c r="O34" s="86" t="s">
        <v>606</v>
      </c>
      <c r="P34" s="87">
        <v>1</v>
      </c>
      <c r="Q34" s="172" t="s">
        <v>1345</v>
      </c>
      <c r="R34" s="88">
        <v>12</v>
      </c>
      <c r="S34" s="278">
        <f t="shared" si="8"/>
        <v>13</v>
      </c>
      <c r="T34" s="278">
        <f t="shared" si="9"/>
        <v>24</v>
      </c>
      <c r="U34" s="278">
        <f t="shared" si="10"/>
        <v>25</v>
      </c>
      <c r="V34" s="278">
        <f t="shared" si="11"/>
        <v>36</v>
      </c>
      <c r="W34" s="278">
        <f t="shared" si="12"/>
        <v>37</v>
      </c>
      <c r="X34" s="278">
        <f t="shared" si="13"/>
        <v>48</v>
      </c>
      <c r="Y34" s="278">
        <f t="shared" si="14"/>
        <v>49</v>
      </c>
      <c r="Z34" s="278">
        <f t="shared" si="15"/>
        <v>60</v>
      </c>
      <c r="AA34" s="278">
        <f t="shared" si="16"/>
        <v>61</v>
      </c>
      <c r="AB34" s="278">
        <f t="shared" si="17"/>
        <v>72</v>
      </c>
      <c r="AC34" s="136" t="str">
        <f t="shared" si="18"/>
        <v>1|12|2500//13|24|5000//25|36|7500//37|48|10000//49|60|12500//61|72|15000</v>
      </c>
      <c r="AD34" s="159">
        <v>4000</v>
      </c>
      <c r="AE34" s="90" t="s">
        <v>708</v>
      </c>
      <c r="AF34" s="87">
        <v>2500</v>
      </c>
      <c r="AG34" s="74"/>
      <c r="AH34" s="201">
        <v>1798</v>
      </c>
      <c r="AI34" s="74" t="s">
        <v>532</v>
      </c>
      <c r="AJ34" s="74">
        <v>50002008</v>
      </c>
      <c r="AK34" s="65" t="str">
        <f t="shared" si="2"/>
        <v>켈로그 스페셜K 270g[5200/1]</v>
      </c>
      <c r="AL34" s="74" t="s">
        <v>507</v>
      </c>
      <c r="AM34" s="200" t="s">
        <v>1335</v>
      </c>
      <c r="AN34" s="139" t="s">
        <v>1103</v>
      </c>
      <c r="AO34" s="136" t="str">
        <f t="shared" si="19"/>
        <v>켈로그 스페셜K 270g,시리얼,농심,켈로그</v>
      </c>
      <c r="AP34" s="78"/>
      <c r="AQ34" s="399" t="s">
        <v>1127</v>
      </c>
    </row>
    <row r="35" spans="2:43">
      <c r="B35" s="85">
        <v>34</v>
      </c>
      <c r="C35" s="140">
        <v>5251</v>
      </c>
      <c r="D35" s="511">
        <v>46</v>
      </c>
      <c r="E35" s="143" t="str">
        <f t="shared" si="0"/>
        <v>5251_450x450.jpg</v>
      </c>
      <c r="F35" s="136" t="str">
        <f t="shared" si="3"/>
        <v>5251_300x300.jpg</v>
      </c>
      <c r="G35" s="136" t="str">
        <f t="shared" si="4"/>
        <v>5251_100x100.jpg</v>
      </c>
      <c r="H35" s="136" t="str">
        <f t="shared" si="5"/>
        <v>5251_220x220.jpg</v>
      </c>
      <c r="I35" s="143" t="str">
        <f t="shared" si="6"/>
        <v>5251_상세.jpg</v>
      </c>
      <c r="J35" s="70" t="s">
        <v>1360</v>
      </c>
      <c r="K35" s="136" t="str">
        <f t="shared" si="7"/>
        <v>&lt;p&gt;&lt;/p&gt;&lt;p align="center"&gt;&lt;IMG src="http://tongup1emd.cafe24.com/img/Image_detail/05_Cereal_35ea/5251_상세.jpg" style="width:860px;"&gt;&lt;/p&gt;&lt;p&gt;&lt;br&gt;&lt;/p&gt;</v>
      </c>
      <c r="L35" s="344" t="s">
        <v>899</v>
      </c>
      <c r="M35" s="377" t="s">
        <v>1046</v>
      </c>
      <c r="N35" s="69" t="s">
        <v>1120</v>
      </c>
      <c r="O35" s="161" t="s">
        <v>705</v>
      </c>
      <c r="P35" s="87">
        <v>1</v>
      </c>
      <c r="Q35" s="172" t="s">
        <v>1345</v>
      </c>
      <c r="R35" s="88">
        <v>15</v>
      </c>
      <c r="S35" s="278">
        <f t="shared" si="8"/>
        <v>16</v>
      </c>
      <c r="T35" s="278">
        <f t="shared" si="9"/>
        <v>30</v>
      </c>
      <c r="U35" s="278">
        <f t="shared" si="10"/>
        <v>31</v>
      </c>
      <c r="V35" s="278">
        <f t="shared" si="11"/>
        <v>45</v>
      </c>
      <c r="W35" s="278">
        <f t="shared" si="12"/>
        <v>46</v>
      </c>
      <c r="X35" s="278">
        <f t="shared" si="13"/>
        <v>60</v>
      </c>
      <c r="Y35" s="278">
        <f t="shared" si="14"/>
        <v>61</v>
      </c>
      <c r="Z35" s="278">
        <f t="shared" si="15"/>
        <v>75</v>
      </c>
      <c r="AA35" s="278">
        <f t="shared" si="16"/>
        <v>76</v>
      </c>
      <c r="AB35" s="278">
        <f t="shared" si="17"/>
        <v>90</v>
      </c>
      <c r="AC35" s="136" t="str">
        <f t="shared" si="18"/>
        <v>1|15|2500//16|30|5000//31|45|7500//46|60|10000//61|75|12500//76|90|15000</v>
      </c>
      <c r="AD35" s="159">
        <v>4500</v>
      </c>
      <c r="AE35" s="90" t="s">
        <v>708</v>
      </c>
      <c r="AF35" s="87">
        <v>2500</v>
      </c>
      <c r="AG35" s="74"/>
      <c r="AH35" s="201">
        <v>1798</v>
      </c>
      <c r="AI35" s="74" t="s">
        <v>532</v>
      </c>
      <c r="AJ35" s="74">
        <v>50002008</v>
      </c>
      <c r="AK35" s="65" t="str">
        <f t="shared" si="2"/>
        <v>켈로그 오곡 첵스초코 스노우볼 230g[5251/1]</v>
      </c>
      <c r="AL35" s="74" t="s">
        <v>507</v>
      </c>
      <c r="AM35" s="200" t="s">
        <v>1335</v>
      </c>
      <c r="AN35" s="139" t="s">
        <v>1103</v>
      </c>
      <c r="AO35" s="136" t="str">
        <f t="shared" si="19"/>
        <v>켈로그 오곡 첵스초코 스노우볼 230g,시리얼,농심,켈로그</v>
      </c>
      <c r="AP35" s="78"/>
      <c r="AQ35" s="400" t="s">
        <v>1128</v>
      </c>
    </row>
    <row r="36" spans="2:43" ht="17.25" thickBot="1">
      <c r="B36" s="60">
        <v>35</v>
      </c>
      <c r="C36" s="153" t="s">
        <v>279</v>
      </c>
      <c r="D36" s="512">
        <v>46</v>
      </c>
      <c r="E36" s="289" t="str">
        <f t="shared" si="0"/>
        <v>5268_450x450.jpg</v>
      </c>
      <c r="F36" s="150" t="str">
        <f t="shared" si="3"/>
        <v>5268_300x300.jpg</v>
      </c>
      <c r="G36" s="150" t="str">
        <f t="shared" si="4"/>
        <v>5268_100x100.jpg</v>
      </c>
      <c r="H36" s="150" t="str">
        <f t="shared" si="5"/>
        <v>5268_220x220.jpg</v>
      </c>
      <c r="I36" s="289" t="str">
        <f t="shared" si="6"/>
        <v>5268_상세.jpg</v>
      </c>
      <c r="J36" s="311" t="s">
        <v>1360</v>
      </c>
      <c r="K36" s="150" t="str">
        <f t="shared" si="7"/>
        <v>&lt;p&gt;&lt;/p&gt;&lt;p align="center"&gt;&lt;IMG src="http://tongup1emd.cafe24.com/img/Image_detail/05_Cereal_35ea/5268_상세.jpg" style="width:860px;"&gt;&lt;/p&gt;&lt;p&gt;&lt;br&gt;&lt;/p&gt;</v>
      </c>
      <c r="L36" s="346" t="s">
        <v>899</v>
      </c>
      <c r="M36" s="531" t="s">
        <v>1046</v>
      </c>
      <c r="N36" s="349" t="s">
        <v>1098</v>
      </c>
      <c r="O36" s="91" t="s">
        <v>606</v>
      </c>
      <c r="P36" s="92">
        <v>1</v>
      </c>
      <c r="Q36" s="247" t="s">
        <v>1345</v>
      </c>
      <c r="R36" s="93">
        <v>12</v>
      </c>
      <c r="S36" s="291">
        <f t="shared" si="8"/>
        <v>13</v>
      </c>
      <c r="T36" s="291">
        <f t="shared" si="9"/>
        <v>24</v>
      </c>
      <c r="U36" s="291">
        <f t="shared" si="10"/>
        <v>25</v>
      </c>
      <c r="V36" s="291">
        <f t="shared" si="11"/>
        <v>36</v>
      </c>
      <c r="W36" s="291">
        <f t="shared" si="12"/>
        <v>37</v>
      </c>
      <c r="X36" s="291">
        <f t="shared" si="13"/>
        <v>48</v>
      </c>
      <c r="Y36" s="291">
        <f t="shared" si="14"/>
        <v>49</v>
      </c>
      <c r="Z36" s="291">
        <f t="shared" si="15"/>
        <v>60</v>
      </c>
      <c r="AA36" s="291">
        <f t="shared" si="16"/>
        <v>61</v>
      </c>
      <c r="AB36" s="291">
        <f t="shared" si="17"/>
        <v>72</v>
      </c>
      <c r="AC36" s="150" t="str">
        <f t="shared" si="18"/>
        <v>1|12|2500//13|24|5000//25|36|7500//37|48|10000//49|60|12500//61|72|15000</v>
      </c>
      <c r="AD36" s="92">
        <v>2900</v>
      </c>
      <c r="AE36" s="94" t="s">
        <v>708</v>
      </c>
      <c r="AF36" s="92">
        <v>2500</v>
      </c>
      <c r="AG36" s="63"/>
      <c r="AH36" s="201">
        <v>1798</v>
      </c>
      <c r="AI36" s="63" t="s">
        <v>532</v>
      </c>
      <c r="AJ36" s="63">
        <v>50002008</v>
      </c>
      <c r="AK36" s="61" t="str">
        <f t="shared" si="2"/>
        <v>켈로그 콘푸로스트 330g[5268/1]</v>
      </c>
      <c r="AL36" s="63" t="s">
        <v>507</v>
      </c>
      <c r="AM36" s="203" t="s">
        <v>1335</v>
      </c>
      <c r="AN36" s="366" t="s">
        <v>1103</v>
      </c>
      <c r="AO36" s="150" t="str">
        <f t="shared" si="19"/>
        <v>켈로그 콘푸로스트 330g,시리얼,농심,켈로그</v>
      </c>
      <c r="AP36" s="111"/>
      <c r="AQ36" s="148"/>
    </row>
    <row r="37" spans="2:43"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M37" s="156"/>
    </row>
    <row r="38" spans="2:43">
      <c r="C38" s="156"/>
      <c r="D38" s="156"/>
      <c r="E38" s="156"/>
      <c r="F38" s="156"/>
      <c r="G38" s="156"/>
      <c r="H38" s="156"/>
      <c r="I38" s="156"/>
      <c r="J38" s="156"/>
      <c r="K38" s="156"/>
      <c r="L38" s="156"/>
      <c r="M38" s="156"/>
      <c r="N38" s="17" t="s">
        <v>591</v>
      </c>
    </row>
  </sheetData>
  <sortState ref="B2:T36">
    <sortCondition ref="C2:C36"/>
  </sortState>
  <phoneticPr fontId="1" type="noConversion"/>
  <dataValidations count="1">
    <dataValidation type="list" allowBlank="1" showErrorMessage="1" sqref="AE2:AE36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Q38"/>
  <sheetViews>
    <sheetView topLeftCell="G1" zoomScale="85" zoomScaleNormal="85" workbookViewId="0">
      <selection activeCell="N37" sqref="N37"/>
    </sheetView>
  </sheetViews>
  <sheetFormatPr defaultRowHeight="16.5"/>
  <cols>
    <col min="1" max="2" width="4.375" style="2" customWidth="1"/>
    <col min="3" max="3" width="9.25" style="2" bestFit="1" customWidth="1"/>
    <col min="4" max="4" width="9.25" style="2" customWidth="1"/>
    <col min="5" max="5" width="18.5" style="2" customWidth="1"/>
    <col min="6" max="8" width="18.5" style="2" bestFit="1" customWidth="1"/>
    <col min="9" max="9" width="18.5" style="2" customWidth="1"/>
    <col min="10" max="10" width="2.5" style="2" bestFit="1" customWidth="1"/>
    <col min="11" max="11" width="105" style="2" customWidth="1"/>
    <col min="12" max="13" width="9.25" style="2" customWidth="1"/>
    <col min="14" max="14" width="28.375" style="2" customWidth="1"/>
    <col min="15" max="15" width="17.375" style="2" bestFit="1" customWidth="1"/>
    <col min="16" max="16" width="9.25" style="2" bestFit="1" customWidth="1"/>
    <col min="17" max="17" width="9.25" style="2" customWidth="1"/>
    <col min="18" max="18" width="10.75" style="2" customWidth="1"/>
    <col min="19" max="25" width="5.25" style="2" bestFit="1" customWidth="1"/>
    <col min="26" max="28" width="6.25" style="2" bestFit="1" customWidth="1"/>
    <col min="29" max="29" width="72.75" style="2" bestFit="1" customWidth="1"/>
    <col min="30" max="30" width="9.5" style="2" bestFit="1" customWidth="1"/>
    <col min="31" max="31" width="12.375" style="2" customWidth="1"/>
    <col min="32" max="32" width="10.625" style="2" bestFit="1" customWidth="1"/>
    <col min="33" max="33" width="7.375" style="2" bestFit="1" customWidth="1"/>
    <col min="34" max="34" width="10.75" style="2" customWidth="1"/>
    <col min="35" max="35" width="16.75" style="2" bestFit="1" customWidth="1"/>
    <col min="36" max="36" width="10.75" style="2" bestFit="1" customWidth="1"/>
    <col min="37" max="37" width="37.875" style="2" bestFit="1" customWidth="1"/>
    <col min="38" max="38" width="9" style="2" bestFit="1" customWidth="1"/>
    <col min="39" max="39" width="11.25" style="2" bestFit="1" customWidth="1"/>
    <col min="40" max="40" width="9" style="2" bestFit="1" customWidth="1"/>
    <col min="41" max="41" width="54.625" style="2" customWidth="1"/>
    <col min="42" max="42" width="29.125" style="2" customWidth="1"/>
    <col min="43" max="43" width="45" style="2" bestFit="1" customWidth="1"/>
    <col min="44" max="16384" width="9" style="2"/>
  </cols>
  <sheetData>
    <row r="1" spans="1:43" ht="33.75" thickBot="1">
      <c r="A1" s="36" t="s">
        <v>531</v>
      </c>
      <c r="B1" s="38" t="s">
        <v>874</v>
      </c>
      <c r="C1" s="521" t="s">
        <v>1347</v>
      </c>
      <c r="D1" s="507" t="s">
        <v>1348</v>
      </c>
      <c r="E1" s="507" t="s">
        <v>1328</v>
      </c>
      <c r="F1" s="507" t="s">
        <v>1327</v>
      </c>
      <c r="G1" s="507" t="s">
        <v>1396</v>
      </c>
      <c r="H1" s="507" t="s">
        <v>1397</v>
      </c>
      <c r="I1" s="487" t="s">
        <v>1341</v>
      </c>
      <c r="J1" s="487"/>
      <c r="K1" s="488" t="s">
        <v>1329</v>
      </c>
      <c r="L1" s="155" t="s">
        <v>898</v>
      </c>
      <c r="M1" s="155" t="s">
        <v>985</v>
      </c>
      <c r="N1" s="521" t="s">
        <v>1353</v>
      </c>
      <c r="O1" s="38" t="s">
        <v>89</v>
      </c>
      <c r="P1" s="39" t="s">
        <v>487</v>
      </c>
      <c r="Q1" s="507" t="s">
        <v>1344</v>
      </c>
      <c r="R1" s="37" t="s">
        <v>471</v>
      </c>
      <c r="S1" s="375">
        <v>1</v>
      </c>
      <c r="T1" s="375">
        <v>1</v>
      </c>
      <c r="U1" s="375">
        <v>2</v>
      </c>
      <c r="V1" s="375">
        <v>2</v>
      </c>
      <c r="W1" s="375">
        <v>3</v>
      </c>
      <c r="X1" s="375">
        <v>3</v>
      </c>
      <c r="Y1" s="375">
        <v>4</v>
      </c>
      <c r="Z1" s="375">
        <v>4</v>
      </c>
      <c r="AA1" s="375">
        <v>5</v>
      </c>
      <c r="AB1" s="375">
        <v>5</v>
      </c>
      <c r="AC1" s="507" t="s">
        <v>1333</v>
      </c>
      <c r="AD1" s="40" t="s">
        <v>473</v>
      </c>
      <c r="AE1" s="37" t="s">
        <v>560</v>
      </c>
      <c r="AF1" s="37" t="s">
        <v>472</v>
      </c>
      <c r="AG1" s="38" t="s">
        <v>460</v>
      </c>
      <c r="AH1" s="521" t="s">
        <v>1358</v>
      </c>
      <c r="AI1" s="41" t="s">
        <v>509</v>
      </c>
      <c r="AJ1" s="375" t="s">
        <v>474</v>
      </c>
      <c r="AK1" s="40" t="s">
        <v>470</v>
      </c>
      <c r="AL1" s="37" t="s">
        <v>477</v>
      </c>
      <c r="AM1" s="507" t="s">
        <v>477</v>
      </c>
      <c r="AN1" s="37" t="s">
        <v>478</v>
      </c>
      <c r="AO1" s="507" t="s">
        <v>1334</v>
      </c>
      <c r="AP1" s="128" t="s">
        <v>800</v>
      </c>
      <c r="AQ1" s="362" t="s">
        <v>978</v>
      </c>
    </row>
    <row r="2" spans="1:43">
      <c r="A2" s="66">
        <v>17</v>
      </c>
      <c r="B2" s="8">
        <v>1</v>
      </c>
      <c r="C2" s="216" t="s">
        <v>865</v>
      </c>
      <c r="D2" s="76" t="s">
        <v>1395</v>
      </c>
      <c r="E2" s="284" t="str">
        <f t="shared" ref="E2:E5" si="0">CONCATENATE(C2,"_450x450.jpg")</f>
        <v>011_450x450.jpg</v>
      </c>
      <c r="F2" s="208" t="str">
        <f>CONCATENATE(C2,"_300x300.jpg")</f>
        <v>011_300x300.jpg</v>
      </c>
      <c r="G2" s="208" t="str">
        <f>CONCATENATE(C2,"_100x100.jpg")</f>
        <v>011_100x100.jpg</v>
      </c>
      <c r="H2" s="208" t="str">
        <f>CONCATENATE(C2,"_220x220.jpg")</f>
        <v>011_220x220.jpg</v>
      </c>
      <c r="I2" s="284" t="str">
        <f>CONCATENATE(C2,"_상세.jpg")</f>
        <v>011_상세.jpg</v>
      </c>
      <c r="J2" s="305" t="s">
        <v>1398</v>
      </c>
      <c r="K2" s="208" t="str">
        <f>CONCATENATE("&lt;p&gt;&lt;/p&gt;&lt;p align=",J2,"center",J2,"&gt;","&lt;IMG src=",J2,"http://tongup1emd.cafe24.com/img/Image_detail/11_Oreo_19ea/",I2,J2," style=",J2,"width:860px;",J2,"&gt;&lt;/p&gt;&lt;p&gt;&lt;br&gt;&lt;/p&gt;")</f>
        <v>&lt;p&gt;&lt;/p&gt;&lt;p align="center"&gt;&lt;IMG src="http://tongup1emd.cafe24.com/img/Image_detail/11_Oreo_19ea/011_상세.jpg" style="width:860px;"&gt;&lt;/p&gt;&lt;p&gt;&lt;br&gt;&lt;/p&gt;</v>
      </c>
      <c r="L2" s="33" t="s">
        <v>793</v>
      </c>
      <c r="M2" s="33" t="s">
        <v>1167</v>
      </c>
      <c r="N2" s="485" t="s">
        <v>869</v>
      </c>
      <c r="O2" s="23" t="s">
        <v>617</v>
      </c>
      <c r="P2" s="54">
        <v>1</v>
      </c>
      <c r="Q2" s="167" t="s">
        <v>1345</v>
      </c>
      <c r="R2" s="54">
        <v>24</v>
      </c>
      <c r="S2" s="286">
        <f t="shared" ref="S2:S20" si="1">R2+1</f>
        <v>25</v>
      </c>
      <c r="T2" s="286">
        <f>R2+$R2</f>
        <v>48</v>
      </c>
      <c r="U2" s="286">
        <f>T2+1</f>
        <v>49</v>
      </c>
      <c r="V2" s="286">
        <f>T2+$R2</f>
        <v>72</v>
      </c>
      <c r="W2" s="286">
        <f>V2+1</f>
        <v>73</v>
      </c>
      <c r="X2" s="286">
        <f>V2+$R2</f>
        <v>96</v>
      </c>
      <c r="Y2" s="286">
        <f>X2+1</f>
        <v>97</v>
      </c>
      <c r="Z2" s="286">
        <f>X2+$R2</f>
        <v>120</v>
      </c>
      <c r="AA2" s="286">
        <f>Z2+1</f>
        <v>121</v>
      </c>
      <c r="AB2" s="286">
        <f>Z2+$R2</f>
        <v>144</v>
      </c>
      <c r="AC2" s="208" t="str">
        <f>CONCATENATE("1","|",R2,"|","2500//",S2,"|",T2,"|","5000//",U2,"|",V2,"|","7500//",W2,"|",X2,"|","10000//",Y2,"|",Z2,"|","12500//",AA2,"|",AB2,"|","15000")</f>
        <v>1|24|2500//25|48|5000//49|72|7500//73|96|10000//97|120|12500//121|144|15000</v>
      </c>
      <c r="AD2" s="378">
        <v>1000</v>
      </c>
      <c r="AE2" s="43" t="s">
        <v>708</v>
      </c>
      <c r="AF2" s="56">
        <v>2500</v>
      </c>
      <c r="AG2" s="23"/>
      <c r="AH2" s="485">
        <v>1798</v>
      </c>
      <c r="AI2" s="23" t="s">
        <v>515</v>
      </c>
      <c r="AJ2" s="23">
        <v>50001998</v>
      </c>
      <c r="AK2" s="22" t="str">
        <f t="shared" ref="AK2:AK5" si="2">CONCATENATE(N2,"[",C2,"/",P2,"]")</f>
        <v>리츠크래커 오리지날 80g[011/1]</v>
      </c>
      <c r="AL2" s="23" t="s">
        <v>533</v>
      </c>
      <c r="AM2" s="449" t="s">
        <v>1357</v>
      </c>
      <c r="AN2" s="23" t="s">
        <v>1400</v>
      </c>
      <c r="AO2" s="208" t="str">
        <f>CONCATENATE(N2,",","스낵",",",AL2,",",AN2)</f>
        <v>리츠크래커 오리지날 80g,스낵,동서식품,리츠</v>
      </c>
      <c r="AP2" s="23"/>
      <c r="AQ2" s="35"/>
    </row>
    <row r="3" spans="1:43">
      <c r="A3" s="85">
        <v>16</v>
      </c>
      <c r="B3" s="428">
        <v>2</v>
      </c>
      <c r="C3" s="217" t="s">
        <v>864</v>
      </c>
      <c r="D3" s="67" t="s">
        <v>1395</v>
      </c>
      <c r="E3" s="143" t="str">
        <f t="shared" si="0"/>
        <v>012_450x450.jpg</v>
      </c>
      <c r="F3" s="136" t="str">
        <f t="shared" ref="F3:F20" si="3">CONCATENATE(C3,"_300x300.jpg")</f>
        <v>012_300x300.jpg</v>
      </c>
      <c r="G3" s="136" t="str">
        <f t="shared" ref="G3:G20" si="4">CONCATENATE(C3,"_100x100.jpg")</f>
        <v>012_100x100.jpg</v>
      </c>
      <c r="H3" s="136" t="str">
        <f t="shared" ref="H3:H20" si="5">CONCATENATE(C3,"_220x220.jpg")</f>
        <v>012_220x220.jpg</v>
      </c>
      <c r="I3" s="143" t="str">
        <f t="shared" ref="I3:I5" si="6">CONCATENATE(C3,"_상세.jpg")</f>
        <v>012_상세.jpg</v>
      </c>
      <c r="J3" s="70" t="s">
        <v>1398</v>
      </c>
      <c r="K3" s="136" t="str">
        <f t="shared" ref="K3:K20" si="7">CONCATENATE("&lt;p&gt;&lt;/p&gt;&lt;p align=",J3,"center",J3,"&gt;","&lt;IMG src=",J3,"http://tongup1emd.cafe24.com/img/Image_detail/11_Oreo_19ea/",I3,J3," style=",J3,"width:860px;",J3,"&gt;&lt;/p&gt;&lt;p&gt;&lt;br&gt;&lt;/p&gt;")</f>
        <v>&lt;p&gt;&lt;/p&gt;&lt;p align="center"&gt;&lt;IMG src="http://tongup1emd.cafe24.com/img/Image_detail/11_Oreo_19ea/012_상세.jpg" style="width:860px;"&gt;&lt;/p&gt;&lt;p&gt;&lt;br&gt;&lt;/p&gt;</v>
      </c>
      <c r="L3" s="255" t="s">
        <v>899</v>
      </c>
      <c r="M3" s="68" t="s">
        <v>1167</v>
      </c>
      <c r="N3" s="201" t="s">
        <v>870</v>
      </c>
      <c r="O3" s="74" t="s">
        <v>617</v>
      </c>
      <c r="P3" s="71">
        <v>1</v>
      </c>
      <c r="Q3" s="172" t="s">
        <v>1345</v>
      </c>
      <c r="R3" s="71">
        <v>24</v>
      </c>
      <c r="S3" s="278">
        <f t="shared" si="1"/>
        <v>25</v>
      </c>
      <c r="T3" s="278">
        <f t="shared" ref="T3:T20" si="8">R3+$R3</f>
        <v>48</v>
      </c>
      <c r="U3" s="278">
        <f t="shared" ref="U3:U20" si="9">T3+1</f>
        <v>49</v>
      </c>
      <c r="V3" s="278">
        <f t="shared" ref="V3:V20" si="10">T3+$R3</f>
        <v>72</v>
      </c>
      <c r="W3" s="278">
        <f t="shared" ref="W3:W20" si="11">V3+1</f>
        <v>73</v>
      </c>
      <c r="X3" s="278">
        <f t="shared" ref="X3:X20" si="12">V3+$R3</f>
        <v>96</v>
      </c>
      <c r="Y3" s="278">
        <f t="shared" ref="Y3:Y20" si="13">X3+1</f>
        <v>97</v>
      </c>
      <c r="Z3" s="278">
        <f t="shared" ref="Z3:Z20" si="14">X3+$R3</f>
        <v>120</v>
      </c>
      <c r="AA3" s="278">
        <f t="shared" ref="AA3:AA20" si="15">Z3+1</f>
        <v>121</v>
      </c>
      <c r="AB3" s="278">
        <f t="shared" ref="AB3:AB20" si="16">Z3+$R3</f>
        <v>144</v>
      </c>
      <c r="AC3" s="136" t="str">
        <f t="shared" ref="AC3:AC20" si="17">CONCATENATE("1","|",R3,"|","2500//",S3,"|",T3,"|","5000//",U3,"|",V3,"|","7500//",W3,"|",X3,"|","10000//",Y3,"|",Z3,"|","12500//",AA3,"|",AB3,"|","15000")</f>
        <v>1|24|2500//25|48|5000//49|72|7500//73|96|10000//97|120|12500//121|144|15000</v>
      </c>
      <c r="AD3" s="141">
        <v>1500</v>
      </c>
      <c r="AE3" s="72" t="s">
        <v>708</v>
      </c>
      <c r="AF3" s="73">
        <v>2500</v>
      </c>
      <c r="AG3" s="74"/>
      <c r="AH3" s="201">
        <v>1798</v>
      </c>
      <c r="AI3" s="74" t="s">
        <v>515</v>
      </c>
      <c r="AJ3" s="74">
        <v>50001998</v>
      </c>
      <c r="AK3" s="65" t="str">
        <f t="shared" si="2"/>
        <v>리츠크래커 오리지날 120g[012/1]</v>
      </c>
      <c r="AL3" s="74" t="s">
        <v>533</v>
      </c>
      <c r="AM3" s="200" t="s">
        <v>1357</v>
      </c>
      <c r="AN3" s="74" t="s">
        <v>1400</v>
      </c>
      <c r="AO3" s="136" t="str">
        <f t="shared" ref="AO3:AO20" si="18">CONCATENATE(N3,",","스낵",",",AL3,",",AN3)</f>
        <v>리츠크래커 오리지날 120g,스낵,동서식품,리츠</v>
      </c>
      <c r="AP3" s="74"/>
      <c r="AQ3" s="58"/>
    </row>
    <row r="4" spans="1:43">
      <c r="A4" s="85">
        <v>19</v>
      </c>
      <c r="B4" s="428">
        <v>3</v>
      </c>
      <c r="C4" s="217" t="s">
        <v>867</v>
      </c>
      <c r="D4" s="67" t="s">
        <v>1395</v>
      </c>
      <c r="E4" s="143" t="str">
        <f t="shared" si="0"/>
        <v>013_450x450.jpg</v>
      </c>
      <c r="F4" s="136" t="str">
        <f t="shared" si="3"/>
        <v>013_300x300.jpg</v>
      </c>
      <c r="G4" s="136" t="str">
        <f t="shared" si="4"/>
        <v>013_100x100.jpg</v>
      </c>
      <c r="H4" s="136" t="str">
        <f t="shared" si="5"/>
        <v>013_220x220.jpg</v>
      </c>
      <c r="I4" s="143" t="str">
        <f t="shared" si="6"/>
        <v>013_상세.jpg</v>
      </c>
      <c r="J4" s="70" t="s">
        <v>1398</v>
      </c>
      <c r="K4" s="136" t="str">
        <f t="shared" si="7"/>
        <v>&lt;p&gt;&lt;/p&gt;&lt;p align="center"&gt;&lt;IMG src="http://tongup1emd.cafe24.com/img/Image_detail/11_Oreo_19ea/013_상세.jpg" style="width:860px;"&gt;&lt;/p&gt;&lt;p&gt;&lt;br&gt;&lt;/p&gt;</v>
      </c>
      <c r="L4" s="68" t="s">
        <v>793</v>
      </c>
      <c r="M4" s="68" t="s">
        <v>1167</v>
      </c>
      <c r="N4" s="201" t="s">
        <v>873</v>
      </c>
      <c r="O4" s="74" t="s">
        <v>617</v>
      </c>
      <c r="P4" s="71">
        <v>1</v>
      </c>
      <c r="Q4" s="172" t="s">
        <v>1345</v>
      </c>
      <c r="R4" s="71">
        <v>24</v>
      </c>
      <c r="S4" s="278">
        <f t="shared" si="1"/>
        <v>25</v>
      </c>
      <c r="T4" s="278">
        <f t="shared" si="8"/>
        <v>48</v>
      </c>
      <c r="U4" s="278">
        <f t="shared" si="9"/>
        <v>49</v>
      </c>
      <c r="V4" s="278">
        <f t="shared" si="10"/>
        <v>72</v>
      </c>
      <c r="W4" s="278">
        <f t="shared" si="11"/>
        <v>73</v>
      </c>
      <c r="X4" s="278">
        <f t="shared" si="12"/>
        <v>96</v>
      </c>
      <c r="Y4" s="278">
        <f t="shared" si="13"/>
        <v>97</v>
      </c>
      <c r="Z4" s="278">
        <f t="shared" si="14"/>
        <v>120</v>
      </c>
      <c r="AA4" s="278">
        <f t="shared" si="15"/>
        <v>121</v>
      </c>
      <c r="AB4" s="278">
        <f t="shared" si="16"/>
        <v>144</v>
      </c>
      <c r="AC4" s="136" t="str">
        <f t="shared" si="17"/>
        <v>1|24|2500//25|48|5000//49|72|7500//73|96|10000//97|120|12500//121|144|15000</v>
      </c>
      <c r="AD4" s="141">
        <v>1200</v>
      </c>
      <c r="AE4" s="72" t="s">
        <v>708</v>
      </c>
      <c r="AF4" s="73">
        <v>2500</v>
      </c>
      <c r="AG4" s="74"/>
      <c r="AH4" s="201">
        <v>1798</v>
      </c>
      <c r="AI4" s="74" t="s">
        <v>515</v>
      </c>
      <c r="AJ4" s="74">
        <v>50001998</v>
      </c>
      <c r="AK4" s="65" t="str">
        <f t="shared" si="2"/>
        <v>치즈샌드위치크래커 96g[013/1]</v>
      </c>
      <c r="AL4" s="74" t="s">
        <v>533</v>
      </c>
      <c r="AM4" s="200" t="s">
        <v>1357</v>
      </c>
      <c r="AN4" s="74" t="s">
        <v>1401</v>
      </c>
      <c r="AO4" s="136" t="str">
        <f t="shared" si="18"/>
        <v>치즈샌드위치크래커 96g,스낵,동서식품,치즈샌드</v>
      </c>
      <c r="AP4" s="74"/>
      <c r="AQ4" s="58"/>
    </row>
    <row r="5" spans="1:43">
      <c r="A5" s="85">
        <v>18</v>
      </c>
      <c r="B5" s="428">
        <v>4</v>
      </c>
      <c r="C5" s="217" t="s">
        <v>866</v>
      </c>
      <c r="D5" s="67" t="s">
        <v>1395</v>
      </c>
      <c r="E5" s="143" t="str">
        <f t="shared" si="0"/>
        <v>014_450x450.jpg</v>
      </c>
      <c r="F5" s="136" t="str">
        <f t="shared" si="3"/>
        <v>014_300x300.jpg</v>
      </c>
      <c r="G5" s="136" t="str">
        <f t="shared" si="4"/>
        <v>014_100x100.jpg</v>
      </c>
      <c r="H5" s="136" t="str">
        <f t="shared" si="5"/>
        <v>014_220x220.jpg</v>
      </c>
      <c r="I5" s="143" t="str">
        <f t="shared" si="6"/>
        <v>014_상세.jpg</v>
      </c>
      <c r="J5" s="70" t="s">
        <v>1398</v>
      </c>
      <c r="K5" s="136" t="str">
        <f t="shared" si="7"/>
        <v>&lt;p&gt;&lt;/p&gt;&lt;p align="center"&gt;&lt;IMG src="http://tongup1emd.cafe24.com/img/Image_detail/11_Oreo_19ea/014_상세.jpg" style="width:860px;"&gt;&lt;/p&gt;&lt;p&gt;&lt;br&gt;&lt;/p&gt;</v>
      </c>
      <c r="L5" s="255" t="s">
        <v>899</v>
      </c>
      <c r="M5" s="68" t="s">
        <v>1167</v>
      </c>
      <c r="N5" s="201" t="s">
        <v>868</v>
      </c>
      <c r="O5" s="74" t="s">
        <v>617</v>
      </c>
      <c r="P5" s="71">
        <v>1</v>
      </c>
      <c r="Q5" s="172" t="s">
        <v>1345</v>
      </c>
      <c r="R5" s="71">
        <v>24</v>
      </c>
      <c r="S5" s="278">
        <f t="shared" si="1"/>
        <v>25</v>
      </c>
      <c r="T5" s="278">
        <f t="shared" si="8"/>
        <v>48</v>
      </c>
      <c r="U5" s="278">
        <f t="shared" si="9"/>
        <v>49</v>
      </c>
      <c r="V5" s="278">
        <f t="shared" si="10"/>
        <v>72</v>
      </c>
      <c r="W5" s="278">
        <f t="shared" si="11"/>
        <v>73</v>
      </c>
      <c r="X5" s="278">
        <f t="shared" si="12"/>
        <v>96</v>
      </c>
      <c r="Y5" s="278">
        <f t="shared" si="13"/>
        <v>97</v>
      </c>
      <c r="Z5" s="278">
        <f t="shared" si="14"/>
        <v>120</v>
      </c>
      <c r="AA5" s="278">
        <f t="shared" si="15"/>
        <v>121</v>
      </c>
      <c r="AB5" s="278">
        <f t="shared" si="16"/>
        <v>144</v>
      </c>
      <c r="AC5" s="136" t="str">
        <f t="shared" si="17"/>
        <v>1|24|2500//25|48|5000//49|72|7500//73|96|10000//97|120|12500//121|144|15000</v>
      </c>
      <c r="AD5" s="141">
        <v>1800</v>
      </c>
      <c r="AE5" s="72" t="s">
        <v>708</v>
      </c>
      <c r="AF5" s="73">
        <v>2500</v>
      </c>
      <c r="AG5" s="74"/>
      <c r="AH5" s="201">
        <v>1798</v>
      </c>
      <c r="AI5" s="74" t="s">
        <v>515</v>
      </c>
      <c r="AJ5" s="74">
        <v>50001998</v>
      </c>
      <c r="AK5" s="65" t="str">
        <f t="shared" si="2"/>
        <v>치즈샌드위치크래커 144g[014/1]</v>
      </c>
      <c r="AL5" s="74" t="s">
        <v>533</v>
      </c>
      <c r="AM5" s="200" t="s">
        <v>1357</v>
      </c>
      <c r="AN5" s="74" t="s">
        <v>1401</v>
      </c>
      <c r="AO5" s="136" t="str">
        <f t="shared" si="18"/>
        <v>치즈샌드위치크래커 144g,스낵,동서식품,치즈샌드</v>
      </c>
      <c r="AP5" s="74"/>
      <c r="AQ5" s="58"/>
    </row>
    <row r="6" spans="1:43">
      <c r="A6" s="85">
        <v>13</v>
      </c>
      <c r="B6" s="428">
        <v>14</v>
      </c>
      <c r="C6" s="67" t="s">
        <v>368</v>
      </c>
      <c r="D6" s="67" t="s">
        <v>1395</v>
      </c>
      <c r="E6" s="143" t="str">
        <f t="shared" ref="E6:E20" si="19">CONCATENATE(C6,"_450x450.jpg")</f>
        <v>94461_450x450.jpg</v>
      </c>
      <c r="F6" s="136" t="str">
        <f t="shared" si="3"/>
        <v>94461_300x300.jpg</v>
      </c>
      <c r="G6" s="136" t="str">
        <f t="shared" si="4"/>
        <v>94461_100x100.jpg</v>
      </c>
      <c r="H6" s="136" t="str">
        <f t="shared" si="5"/>
        <v>94461_220x220.jpg</v>
      </c>
      <c r="I6" s="143" t="str">
        <f t="shared" ref="I6:I20" si="20">CONCATENATE(C6,"_상세.jpg")</f>
        <v>94461_상세.jpg</v>
      </c>
      <c r="J6" s="70" t="s">
        <v>1398</v>
      </c>
      <c r="K6" s="136" t="str">
        <f t="shared" si="7"/>
        <v>&lt;p&gt;&lt;/p&gt;&lt;p align="center"&gt;&lt;IMG src="http://tongup1emd.cafe24.com/img/Image_detail/11_Oreo_19ea/94461_상세.jpg" style="width:860px;"&gt;&lt;/p&gt;&lt;p&gt;&lt;br&gt;&lt;/p&gt;</v>
      </c>
      <c r="L6" s="68" t="s">
        <v>793</v>
      </c>
      <c r="M6" s="255" t="s">
        <v>899</v>
      </c>
      <c r="N6" s="201" t="s">
        <v>1202</v>
      </c>
      <c r="O6" s="74" t="s">
        <v>617</v>
      </c>
      <c r="P6" s="71">
        <v>1</v>
      </c>
      <c r="Q6" s="172" t="s">
        <v>1345</v>
      </c>
      <c r="R6" s="71">
        <v>24</v>
      </c>
      <c r="S6" s="278">
        <f t="shared" si="1"/>
        <v>25</v>
      </c>
      <c r="T6" s="278">
        <f t="shared" si="8"/>
        <v>48</v>
      </c>
      <c r="U6" s="278">
        <f t="shared" si="9"/>
        <v>49</v>
      </c>
      <c r="V6" s="278">
        <f t="shared" si="10"/>
        <v>72</v>
      </c>
      <c r="W6" s="278">
        <f t="shared" si="11"/>
        <v>73</v>
      </c>
      <c r="X6" s="278">
        <f t="shared" si="12"/>
        <v>96</v>
      </c>
      <c r="Y6" s="278">
        <f t="shared" si="13"/>
        <v>97</v>
      </c>
      <c r="Z6" s="278">
        <f t="shared" si="14"/>
        <v>120</v>
      </c>
      <c r="AA6" s="278">
        <f t="shared" si="15"/>
        <v>121</v>
      </c>
      <c r="AB6" s="278">
        <f t="shared" si="16"/>
        <v>144</v>
      </c>
      <c r="AC6" s="136" t="str">
        <f t="shared" si="17"/>
        <v>1|24|2500//25|48|5000//49|72|7500//73|96|10000//97|120|12500//121|144|15000</v>
      </c>
      <c r="AD6" s="141">
        <v>1050</v>
      </c>
      <c r="AE6" s="72" t="s">
        <v>708</v>
      </c>
      <c r="AF6" s="73">
        <v>2500</v>
      </c>
      <c r="AG6" s="74"/>
      <c r="AH6" s="201">
        <v>1798</v>
      </c>
      <c r="AI6" s="74" t="s">
        <v>515</v>
      </c>
      <c r="AJ6" s="74">
        <v>50001998</v>
      </c>
      <c r="AK6" s="65" t="str">
        <f t="shared" ref="AK6:AK20" si="21">CONCATENATE(N6,"[",C6,"/",P6,"]")</f>
        <v>오레오 초콜릿크림 100g[94461/1]</v>
      </c>
      <c r="AL6" s="74" t="s">
        <v>533</v>
      </c>
      <c r="AM6" s="200" t="s">
        <v>1357</v>
      </c>
      <c r="AN6" s="74" t="s">
        <v>1399</v>
      </c>
      <c r="AO6" s="136" t="str">
        <f t="shared" si="18"/>
        <v>오레오 초콜릿크림 100g,스낵,동서식품,오레오</v>
      </c>
      <c r="AP6" s="319"/>
      <c r="AQ6" s="220"/>
    </row>
    <row r="7" spans="1:43">
      <c r="A7" s="85">
        <v>12</v>
      </c>
      <c r="B7" s="428">
        <v>17</v>
      </c>
      <c r="C7" s="67" t="s">
        <v>367</v>
      </c>
      <c r="D7" s="67" t="s">
        <v>1395</v>
      </c>
      <c r="E7" s="143" t="str">
        <f t="shared" si="19"/>
        <v>94462_450x450.jpg</v>
      </c>
      <c r="F7" s="136" t="str">
        <f t="shared" si="3"/>
        <v>94462_300x300.jpg</v>
      </c>
      <c r="G7" s="136" t="str">
        <f t="shared" si="4"/>
        <v>94462_100x100.jpg</v>
      </c>
      <c r="H7" s="136" t="str">
        <f t="shared" si="5"/>
        <v>94462_220x220.jpg</v>
      </c>
      <c r="I7" s="143" t="str">
        <f t="shared" si="20"/>
        <v>94462_상세.jpg</v>
      </c>
      <c r="J7" s="70" t="s">
        <v>1398</v>
      </c>
      <c r="K7" s="136" t="str">
        <f t="shared" si="7"/>
        <v>&lt;p&gt;&lt;/p&gt;&lt;p align="center"&gt;&lt;IMG src="http://tongup1emd.cafe24.com/img/Image_detail/11_Oreo_19ea/94462_상세.jpg" style="width:860px;"&gt;&lt;/p&gt;&lt;p&gt;&lt;br&gt;&lt;/p&gt;</v>
      </c>
      <c r="L7" s="68" t="s">
        <v>793</v>
      </c>
      <c r="M7" s="68" t="s">
        <v>1167</v>
      </c>
      <c r="N7" s="201" t="s">
        <v>1203</v>
      </c>
      <c r="O7" s="74" t="s">
        <v>617</v>
      </c>
      <c r="P7" s="71">
        <v>1</v>
      </c>
      <c r="Q7" s="172" t="s">
        <v>1345</v>
      </c>
      <c r="R7" s="71">
        <v>24</v>
      </c>
      <c r="S7" s="278">
        <f t="shared" si="1"/>
        <v>25</v>
      </c>
      <c r="T7" s="278">
        <f t="shared" si="8"/>
        <v>48</v>
      </c>
      <c r="U7" s="278">
        <f t="shared" si="9"/>
        <v>49</v>
      </c>
      <c r="V7" s="278">
        <f t="shared" si="10"/>
        <v>72</v>
      </c>
      <c r="W7" s="278">
        <f t="shared" si="11"/>
        <v>73</v>
      </c>
      <c r="X7" s="278">
        <f t="shared" si="12"/>
        <v>96</v>
      </c>
      <c r="Y7" s="278">
        <f t="shared" si="13"/>
        <v>97</v>
      </c>
      <c r="Z7" s="278">
        <f t="shared" si="14"/>
        <v>120</v>
      </c>
      <c r="AA7" s="278">
        <f t="shared" si="15"/>
        <v>121</v>
      </c>
      <c r="AB7" s="278">
        <f t="shared" si="16"/>
        <v>144</v>
      </c>
      <c r="AC7" s="136" t="str">
        <f t="shared" si="17"/>
        <v>1|24|2500//25|48|5000//49|72|7500//73|96|10000//97|120|12500//121|144|15000</v>
      </c>
      <c r="AD7" s="141">
        <v>1050</v>
      </c>
      <c r="AE7" s="72" t="s">
        <v>708</v>
      </c>
      <c r="AF7" s="73">
        <v>2500</v>
      </c>
      <c r="AG7" s="74"/>
      <c r="AH7" s="201">
        <v>1798</v>
      </c>
      <c r="AI7" s="74" t="s">
        <v>515</v>
      </c>
      <c r="AJ7" s="74">
        <v>50001998</v>
      </c>
      <c r="AK7" s="65" t="str">
        <f t="shared" si="21"/>
        <v>오레오 화이트크림 100g[94462/1]</v>
      </c>
      <c r="AL7" s="74" t="s">
        <v>533</v>
      </c>
      <c r="AM7" s="200" t="s">
        <v>1357</v>
      </c>
      <c r="AN7" s="74" t="s">
        <v>1399</v>
      </c>
      <c r="AO7" s="136" t="str">
        <f t="shared" si="18"/>
        <v>오레오 화이트크림 100g,스낵,동서식품,오레오</v>
      </c>
      <c r="AP7" s="319"/>
      <c r="AQ7" s="220"/>
    </row>
    <row r="8" spans="1:43">
      <c r="A8" s="85">
        <v>11</v>
      </c>
      <c r="B8" s="428">
        <v>10</v>
      </c>
      <c r="C8" s="67" t="s">
        <v>366</v>
      </c>
      <c r="D8" s="67" t="s">
        <v>1395</v>
      </c>
      <c r="E8" s="143" t="str">
        <f t="shared" si="19"/>
        <v>94463_450x450.jpg</v>
      </c>
      <c r="F8" s="136" t="str">
        <f t="shared" si="3"/>
        <v>94463_300x300.jpg</v>
      </c>
      <c r="G8" s="136" t="str">
        <f t="shared" si="4"/>
        <v>94463_100x100.jpg</v>
      </c>
      <c r="H8" s="136" t="str">
        <f t="shared" si="5"/>
        <v>94463_220x220.jpg</v>
      </c>
      <c r="I8" s="143" t="str">
        <f t="shared" si="20"/>
        <v>94463_상세.jpg</v>
      </c>
      <c r="J8" s="70" t="s">
        <v>1398</v>
      </c>
      <c r="K8" s="136" t="str">
        <f t="shared" si="7"/>
        <v>&lt;p&gt;&lt;/p&gt;&lt;p align="center"&gt;&lt;IMG src="http://tongup1emd.cafe24.com/img/Image_detail/11_Oreo_19ea/94463_상세.jpg" style="width:860px;"&gt;&lt;/p&gt;&lt;p&gt;&lt;br&gt;&lt;/p&gt;</v>
      </c>
      <c r="L8" s="68" t="s">
        <v>793</v>
      </c>
      <c r="M8" s="255" t="s">
        <v>899</v>
      </c>
      <c r="N8" s="201" t="s">
        <v>1200</v>
      </c>
      <c r="O8" s="74" t="s">
        <v>617</v>
      </c>
      <c r="P8" s="71">
        <v>1</v>
      </c>
      <c r="Q8" s="172" t="s">
        <v>1345</v>
      </c>
      <c r="R8" s="71">
        <v>24</v>
      </c>
      <c r="S8" s="278">
        <f t="shared" si="1"/>
        <v>25</v>
      </c>
      <c r="T8" s="278">
        <f t="shared" si="8"/>
        <v>48</v>
      </c>
      <c r="U8" s="278">
        <f t="shared" si="9"/>
        <v>49</v>
      </c>
      <c r="V8" s="278">
        <f t="shared" si="10"/>
        <v>72</v>
      </c>
      <c r="W8" s="278">
        <f t="shared" si="11"/>
        <v>73</v>
      </c>
      <c r="X8" s="278">
        <f t="shared" si="12"/>
        <v>96</v>
      </c>
      <c r="Y8" s="278">
        <f t="shared" si="13"/>
        <v>97</v>
      </c>
      <c r="Z8" s="278">
        <f t="shared" si="14"/>
        <v>120</v>
      </c>
      <c r="AA8" s="278">
        <f t="shared" si="15"/>
        <v>121</v>
      </c>
      <c r="AB8" s="278">
        <f t="shared" si="16"/>
        <v>144</v>
      </c>
      <c r="AC8" s="136" t="str">
        <f t="shared" si="17"/>
        <v>1|24|2500//25|48|5000//49|72|7500//73|96|10000//97|120|12500//121|144|15000</v>
      </c>
      <c r="AD8" s="141">
        <v>1050</v>
      </c>
      <c r="AE8" s="72" t="s">
        <v>708</v>
      </c>
      <c r="AF8" s="73">
        <v>2500</v>
      </c>
      <c r="AG8" s="74"/>
      <c r="AH8" s="201">
        <v>1798</v>
      </c>
      <c r="AI8" s="74" t="s">
        <v>515</v>
      </c>
      <c r="AJ8" s="74">
        <v>50001998</v>
      </c>
      <c r="AK8" s="65" t="str">
        <f t="shared" si="21"/>
        <v>오레오 딸기크림 100g[94463/1]</v>
      </c>
      <c r="AL8" s="74" t="s">
        <v>533</v>
      </c>
      <c r="AM8" s="200" t="s">
        <v>1357</v>
      </c>
      <c r="AN8" s="74" t="s">
        <v>1399</v>
      </c>
      <c r="AO8" s="136" t="str">
        <f t="shared" si="18"/>
        <v>오레오 딸기크림 100g,스낵,동서식품,오레오</v>
      </c>
      <c r="AP8" s="74"/>
      <c r="AQ8" s="58"/>
    </row>
    <row r="9" spans="1:43">
      <c r="A9" s="85">
        <v>10</v>
      </c>
      <c r="B9" s="428">
        <v>8</v>
      </c>
      <c r="C9" s="67" t="s">
        <v>365</v>
      </c>
      <c r="D9" s="67" t="s">
        <v>1395</v>
      </c>
      <c r="E9" s="143" t="str">
        <f t="shared" si="19"/>
        <v>94464_450x450.jpg</v>
      </c>
      <c r="F9" s="136" t="str">
        <f t="shared" si="3"/>
        <v>94464_300x300.jpg</v>
      </c>
      <c r="G9" s="136" t="str">
        <f t="shared" si="4"/>
        <v>94464_100x100.jpg</v>
      </c>
      <c r="H9" s="136" t="str">
        <f t="shared" si="5"/>
        <v>94464_220x220.jpg</v>
      </c>
      <c r="I9" s="143" t="str">
        <f t="shared" si="20"/>
        <v>94464_상세.jpg</v>
      </c>
      <c r="J9" s="70" t="s">
        <v>1398</v>
      </c>
      <c r="K9" s="136" t="str">
        <f t="shared" si="7"/>
        <v>&lt;p&gt;&lt;/p&gt;&lt;p align="center"&gt;&lt;IMG src="http://tongup1emd.cafe24.com/img/Image_detail/11_Oreo_19ea/94464_상세.jpg" style="width:860px;"&gt;&lt;/p&gt;&lt;p&gt;&lt;br&gt;&lt;/p&gt;</v>
      </c>
      <c r="L9" s="68" t="s">
        <v>793</v>
      </c>
      <c r="M9" s="255" t="s">
        <v>899</v>
      </c>
      <c r="N9" s="201" t="s">
        <v>1199</v>
      </c>
      <c r="O9" s="74" t="s">
        <v>617</v>
      </c>
      <c r="P9" s="71">
        <v>1</v>
      </c>
      <c r="Q9" s="172" t="s">
        <v>1345</v>
      </c>
      <c r="R9" s="71">
        <v>24</v>
      </c>
      <c r="S9" s="278">
        <f t="shared" si="1"/>
        <v>25</v>
      </c>
      <c r="T9" s="278">
        <f t="shared" si="8"/>
        <v>48</v>
      </c>
      <c r="U9" s="278">
        <f t="shared" si="9"/>
        <v>49</v>
      </c>
      <c r="V9" s="278">
        <f t="shared" si="10"/>
        <v>72</v>
      </c>
      <c r="W9" s="278">
        <f t="shared" si="11"/>
        <v>73</v>
      </c>
      <c r="X9" s="278">
        <f t="shared" si="12"/>
        <v>96</v>
      </c>
      <c r="Y9" s="278">
        <f t="shared" si="13"/>
        <v>97</v>
      </c>
      <c r="Z9" s="278">
        <f t="shared" si="14"/>
        <v>120</v>
      </c>
      <c r="AA9" s="278">
        <f t="shared" si="15"/>
        <v>121</v>
      </c>
      <c r="AB9" s="278">
        <f t="shared" si="16"/>
        <v>144</v>
      </c>
      <c r="AC9" s="136" t="str">
        <f t="shared" si="17"/>
        <v>1|24|2500//25|48|5000//49|72|7500//73|96|10000//97|120|12500//121|144|15000</v>
      </c>
      <c r="AD9" s="141">
        <v>1050</v>
      </c>
      <c r="AE9" s="72" t="s">
        <v>708</v>
      </c>
      <c r="AF9" s="73">
        <v>2500</v>
      </c>
      <c r="AG9" s="74"/>
      <c r="AH9" s="201">
        <v>1798</v>
      </c>
      <c r="AI9" s="74" t="s">
        <v>515</v>
      </c>
      <c r="AJ9" s="74">
        <v>50001998</v>
      </c>
      <c r="AK9" s="65" t="str">
        <f t="shared" si="21"/>
        <v>오레오 더블딜라이트 100g[94464/1]</v>
      </c>
      <c r="AL9" s="74" t="s">
        <v>533</v>
      </c>
      <c r="AM9" s="200" t="s">
        <v>1357</v>
      </c>
      <c r="AN9" s="74" t="s">
        <v>1399</v>
      </c>
      <c r="AO9" s="136" t="str">
        <f t="shared" si="18"/>
        <v>오레오 더블딜라이트 100g,스낵,동서식품,오레오</v>
      </c>
      <c r="AP9" s="74"/>
      <c r="AQ9" s="58"/>
    </row>
    <row r="10" spans="1:43">
      <c r="A10" s="85">
        <v>4</v>
      </c>
      <c r="B10" s="428">
        <v>13</v>
      </c>
      <c r="C10" s="67" t="s">
        <v>359</v>
      </c>
      <c r="D10" s="67" t="s">
        <v>1395</v>
      </c>
      <c r="E10" s="143" t="str">
        <f t="shared" si="19"/>
        <v>94465_450x450.jpg</v>
      </c>
      <c r="F10" s="136" t="str">
        <f t="shared" si="3"/>
        <v>94465_300x300.jpg</v>
      </c>
      <c r="G10" s="136" t="str">
        <f t="shared" si="4"/>
        <v>94465_100x100.jpg</v>
      </c>
      <c r="H10" s="136" t="str">
        <f t="shared" si="5"/>
        <v>94465_220x220.jpg</v>
      </c>
      <c r="I10" s="143" t="str">
        <f t="shared" si="20"/>
        <v>94465_상세.jpg</v>
      </c>
      <c r="J10" s="70" t="s">
        <v>1398</v>
      </c>
      <c r="K10" s="136" t="str">
        <f t="shared" si="7"/>
        <v>&lt;p&gt;&lt;/p&gt;&lt;p align="center"&gt;&lt;IMG src="http://tongup1emd.cafe24.com/img/Image_detail/11_Oreo_19ea/94465_상세.jpg" style="width:860px;"&gt;&lt;/p&gt;&lt;p&gt;&lt;br&gt;&lt;/p&gt;</v>
      </c>
      <c r="L10" s="255" t="s">
        <v>899</v>
      </c>
      <c r="M10" s="255" t="s">
        <v>899</v>
      </c>
      <c r="N10" s="201" t="s">
        <v>872</v>
      </c>
      <c r="O10" s="74" t="s">
        <v>608</v>
      </c>
      <c r="P10" s="71">
        <v>1</v>
      </c>
      <c r="Q10" s="172" t="s">
        <v>1345</v>
      </c>
      <c r="R10" s="71">
        <v>12</v>
      </c>
      <c r="S10" s="278">
        <f t="shared" si="1"/>
        <v>13</v>
      </c>
      <c r="T10" s="278">
        <f t="shared" si="8"/>
        <v>24</v>
      </c>
      <c r="U10" s="278">
        <f t="shared" si="9"/>
        <v>25</v>
      </c>
      <c r="V10" s="278">
        <f t="shared" si="10"/>
        <v>36</v>
      </c>
      <c r="W10" s="278">
        <f t="shared" si="11"/>
        <v>37</v>
      </c>
      <c r="X10" s="278">
        <f t="shared" si="12"/>
        <v>48</v>
      </c>
      <c r="Y10" s="278">
        <f t="shared" si="13"/>
        <v>49</v>
      </c>
      <c r="Z10" s="278">
        <f t="shared" si="14"/>
        <v>60</v>
      </c>
      <c r="AA10" s="278">
        <f t="shared" si="15"/>
        <v>61</v>
      </c>
      <c r="AB10" s="278">
        <f t="shared" si="16"/>
        <v>72</v>
      </c>
      <c r="AC10" s="136" t="str">
        <f t="shared" si="17"/>
        <v>1|12|2500//13|24|5000//25|36|7500//37|48|10000//49|60|12500//61|72|15000</v>
      </c>
      <c r="AD10" s="141">
        <v>2900</v>
      </c>
      <c r="AE10" s="72" t="s">
        <v>708</v>
      </c>
      <c r="AF10" s="73">
        <v>2500</v>
      </c>
      <c r="AG10" s="74"/>
      <c r="AH10" s="201">
        <v>1798</v>
      </c>
      <c r="AI10" s="74" t="s">
        <v>515</v>
      </c>
      <c r="AJ10" s="74">
        <v>50001998</v>
      </c>
      <c r="AK10" s="65" t="str">
        <f t="shared" si="21"/>
        <v>오레오 초콜릿크림 300g[94465/1]</v>
      </c>
      <c r="AL10" s="74" t="s">
        <v>533</v>
      </c>
      <c r="AM10" s="200" t="s">
        <v>1357</v>
      </c>
      <c r="AN10" s="74" t="s">
        <v>1399</v>
      </c>
      <c r="AO10" s="136" t="str">
        <f t="shared" si="18"/>
        <v>오레오 초콜릿크림 300g,스낵,동서식품,오레오</v>
      </c>
      <c r="AP10" s="319"/>
      <c r="AQ10" s="220"/>
    </row>
    <row r="11" spans="1:43">
      <c r="A11" s="85">
        <v>5</v>
      </c>
      <c r="B11" s="428">
        <v>16</v>
      </c>
      <c r="C11" s="67" t="s">
        <v>360</v>
      </c>
      <c r="D11" s="67" t="s">
        <v>1395</v>
      </c>
      <c r="E11" s="143" t="str">
        <f t="shared" si="19"/>
        <v>94466_450x450.jpg</v>
      </c>
      <c r="F11" s="136" t="str">
        <f t="shared" si="3"/>
        <v>94466_300x300.jpg</v>
      </c>
      <c r="G11" s="136" t="str">
        <f t="shared" si="4"/>
        <v>94466_100x100.jpg</v>
      </c>
      <c r="H11" s="136" t="str">
        <f t="shared" si="5"/>
        <v>94466_220x220.jpg</v>
      </c>
      <c r="I11" s="143" t="str">
        <f t="shared" si="20"/>
        <v>94466_상세.jpg</v>
      </c>
      <c r="J11" s="70" t="s">
        <v>1398</v>
      </c>
      <c r="K11" s="136" t="str">
        <f t="shared" si="7"/>
        <v>&lt;p&gt;&lt;/p&gt;&lt;p align="center"&gt;&lt;IMG src="http://tongup1emd.cafe24.com/img/Image_detail/11_Oreo_19ea/94466_상세.jpg" style="width:860px;"&gt;&lt;/p&gt;&lt;p&gt;&lt;br&gt;&lt;/p&gt;</v>
      </c>
      <c r="L11" s="255" t="s">
        <v>899</v>
      </c>
      <c r="M11" s="359" t="s">
        <v>1194</v>
      </c>
      <c r="N11" s="201" t="s">
        <v>1195</v>
      </c>
      <c r="O11" s="74" t="s">
        <v>608</v>
      </c>
      <c r="P11" s="71">
        <v>1</v>
      </c>
      <c r="Q11" s="172" t="s">
        <v>1345</v>
      </c>
      <c r="R11" s="71">
        <v>12</v>
      </c>
      <c r="S11" s="278">
        <f t="shared" si="1"/>
        <v>13</v>
      </c>
      <c r="T11" s="278">
        <f t="shared" si="8"/>
        <v>24</v>
      </c>
      <c r="U11" s="278">
        <f t="shared" si="9"/>
        <v>25</v>
      </c>
      <c r="V11" s="278">
        <f t="shared" si="10"/>
        <v>36</v>
      </c>
      <c r="W11" s="278">
        <f t="shared" si="11"/>
        <v>37</v>
      </c>
      <c r="X11" s="278">
        <f t="shared" si="12"/>
        <v>48</v>
      </c>
      <c r="Y11" s="278">
        <f t="shared" si="13"/>
        <v>49</v>
      </c>
      <c r="Z11" s="278">
        <f t="shared" si="14"/>
        <v>60</v>
      </c>
      <c r="AA11" s="278">
        <f t="shared" si="15"/>
        <v>61</v>
      </c>
      <c r="AB11" s="278">
        <f t="shared" si="16"/>
        <v>72</v>
      </c>
      <c r="AC11" s="136" t="str">
        <f t="shared" si="17"/>
        <v>1|12|2500//13|24|5000//25|36|7500//37|48|10000//49|60|12500//61|72|15000</v>
      </c>
      <c r="AD11" s="141">
        <v>2900</v>
      </c>
      <c r="AE11" s="72" t="s">
        <v>708</v>
      </c>
      <c r="AF11" s="73">
        <v>2500</v>
      </c>
      <c r="AG11" s="74"/>
      <c r="AH11" s="201">
        <v>1798</v>
      </c>
      <c r="AI11" s="74" t="s">
        <v>515</v>
      </c>
      <c r="AJ11" s="74">
        <v>50001998</v>
      </c>
      <c r="AK11" s="65" t="str">
        <f t="shared" si="21"/>
        <v>오레오 화이트크림 300g [94466/1]</v>
      </c>
      <c r="AL11" s="74" t="s">
        <v>533</v>
      </c>
      <c r="AM11" s="200" t="s">
        <v>1357</v>
      </c>
      <c r="AN11" s="74" t="s">
        <v>1399</v>
      </c>
      <c r="AO11" s="136" t="str">
        <f t="shared" si="18"/>
        <v>오레오 화이트크림 300g ,스낵,동서식품,오레오</v>
      </c>
      <c r="AP11" s="319"/>
      <c r="AQ11" s="220"/>
    </row>
    <row r="12" spans="1:43">
      <c r="A12" s="85">
        <v>6</v>
      </c>
      <c r="B12" s="428">
        <v>9</v>
      </c>
      <c r="C12" s="67" t="s">
        <v>361</v>
      </c>
      <c r="D12" s="67" t="s">
        <v>1395</v>
      </c>
      <c r="E12" s="143" t="str">
        <f t="shared" si="19"/>
        <v>94467_450x450.jpg</v>
      </c>
      <c r="F12" s="136" t="str">
        <f t="shared" si="3"/>
        <v>94467_300x300.jpg</v>
      </c>
      <c r="G12" s="136" t="str">
        <f t="shared" si="4"/>
        <v>94467_100x100.jpg</v>
      </c>
      <c r="H12" s="136" t="str">
        <f t="shared" si="5"/>
        <v>94467_220x220.jpg</v>
      </c>
      <c r="I12" s="143" t="str">
        <f t="shared" si="20"/>
        <v>94467_상세.jpg</v>
      </c>
      <c r="J12" s="70" t="s">
        <v>1398</v>
      </c>
      <c r="K12" s="136" t="str">
        <f t="shared" si="7"/>
        <v>&lt;p&gt;&lt;/p&gt;&lt;p align="center"&gt;&lt;IMG src="http://tongup1emd.cafe24.com/img/Image_detail/11_Oreo_19ea/94467_상세.jpg" style="width:860px;"&gt;&lt;/p&gt;&lt;p&gt;&lt;br&gt;&lt;/p&gt;</v>
      </c>
      <c r="L12" s="255" t="s">
        <v>899</v>
      </c>
      <c r="M12" s="255" t="s">
        <v>899</v>
      </c>
      <c r="N12" s="201" t="s">
        <v>871</v>
      </c>
      <c r="O12" s="74" t="s">
        <v>608</v>
      </c>
      <c r="P12" s="71">
        <v>1</v>
      </c>
      <c r="Q12" s="172" t="s">
        <v>1345</v>
      </c>
      <c r="R12" s="71">
        <v>12</v>
      </c>
      <c r="S12" s="278">
        <f t="shared" si="1"/>
        <v>13</v>
      </c>
      <c r="T12" s="278">
        <f t="shared" si="8"/>
        <v>24</v>
      </c>
      <c r="U12" s="278">
        <f t="shared" si="9"/>
        <v>25</v>
      </c>
      <c r="V12" s="278">
        <f t="shared" si="10"/>
        <v>36</v>
      </c>
      <c r="W12" s="278">
        <f t="shared" si="11"/>
        <v>37</v>
      </c>
      <c r="X12" s="278">
        <f t="shared" si="12"/>
        <v>48</v>
      </c>
      <c r="Y12" s="278">
        <f t="shared" si="13"/>
        <v>49</v>
      </c>
      <c r="Z12" s="278">
        <f t="shared" si="14"/>
        <v>60</v>
      </c>
      <c r="AA12" s="278">
        <f t="shared" si="15"/>
        <v>61</v>
      </c>
      <c r="AB12" s="278">
        <f t="shared" si="16"/>
        <v>72</v>
      </c>
      <c r="AC12" s="136" t="str">
        <f t="shared" si="17"/>
        <v>1|12|2500//13|24|5000//25|36|7500//37|48|10000//49|60|12500//61|72|15000</v>
      </c>
      <c r="AD12" s="141">
        <v>2900</v>
      </c>
      <c r="AE12" s="72" t="s">
        <v>708</v>
      </c>
      <c r="AF12" s="73">
        <v>2500</v>
      </c>
      <c r="AG12" s="74"/>
      <c r="AH12" s="201">
        <v>1798</v>
      </c>
      <c r="AI12" s="74" t="s">
        <v>515</v>
      </c>
      <c r="AJ12" s="74">
        <v>50001998</v>
      </c>
      <c r="AK12" s="65" t="str">
        <f t="shared" si="21"/>
        <v>오레오 딸기크림 300g [94467/1]</v>
      </c>
      <c r="AL12" s="74" t="s">
        <v>533</v>
      </c>
      <c r="AM12" s="200" t="s">
        <v>1357</v>
      </c>
      <c r="AN12" s="74" t="s">
        <v>1399</v>
      </c>
      <c r="AO12" s="136" t="str">
        <f t="shared" si="18"/>
        <v>오레오 딸기크림 300g ,스낵,동서식품,오레오</v>
      </c>
      <c r="AP12" s="74"/>
      <c r="AQ12" s="58"/>
    </row>
    <row r="13" spans="1:43">
      <c r="A13" s="85">
        <v>7</v>
      </c>
      <c r="B13" s="428">
        <v>7</v>
      </c>
      <c r="C13" s="67" t="s">
        <v>362</v>
      </c>
      <c r="D13" s="67" t="s">
        <v>1395</v>
      </c>
      <c r="E13" s="143" t="str">
        <f t="shared" si="19"/>
        <v>94468_450x450.jpg</v>
      </c>
      <c r="F13" s="136" t="str">
        <f t="shared" si="3"/>
        <v>94468_300x300.jpg</v>
      </c>
      <c r="G13" s="136" t="str">
        <f t="shared" si="4"/>
        <v>94468_100x100.jpg</v>
      </c>
      <c r="H13" s="136" t="str">
        <f t="shared" si="5"/>
        <v>94468_220x220.jpg</v>
      </c>
      <c r="I13" s="143" t="str">
        <f t="shared" si="20"/>
        <v>94468_상세.jpg</v>
      </c>
      <c r="J13" s="70" t="s">
        <v>1398</v>
      </c>
      <c r="K13" s="136" t="str">
        <f t="shared" si="7"/>
        <v>&lt;p&gt;&lt;/p&gt;&lt;p align="center"&gt;&lt;IMG src="http://tongup1emd.cafe24.com/img/Image_detail/11_Oreo_19ea/94468_상세.jpg" style="width:860px;"&gt;&lt;/p&gt;&lt;p&gt;&lt;br&gt;&lt;/p&gt;</v>
      </c>
      <c r="L13" s="255" t="s">
        <v>899</v>
      </c>
      <c r="M13" s="255" t="s">
        <v>899</v>
      </c>
      <c r="N13" s="201" t="s">
        <v>1197</v>
      </c>
      <c r="O13" s="74" t="s">
        <v>608</v>
      </c>
      <c r="P13" s="71">
        <v>1</v>
      </c>
      <c r="Q13" s="172" t="s">
        <v>1345</v>
      </c>
      <c r="R13" s="71">
        <v>12</v>
      </c>
      <c r="S13" s="278">
        <f t="shared" si="1"/>
        <v>13</v>
      </c>
      <c r="T13" s="278">
        <f t="shared" si="8"/>
        <v>24</v>
      </c>
      <c r="U13" s="278">
        <f t="shared" si="9"/>
        <v>25</v>
      </c>
      <c r="V13" s="278">
        <f t="shared" si="10"/>
        <v>36</v>
      </c>
      <c r="W13" s="278">
        <f t="shared" si="11"/>
        <v>37</v>
      </c>
      <c r="X13" s="278">
        <f t="shared" si="12"/>
        <v>48</v>
      </c>
      <c r="Y13" s="278">
        <f t="shared" si="13"/>
        <v>49</v>
      </c>
      <c r="Z13" s="278">
        <f t="shared" si="14"/>
        <v>60</v>
      </c>
      <c r="AA13" s="278">
        <f t="shared" si="15"/>
        <v>61</v>
      </c>
      <c r="AB13" s="278">
        <f t="shared" si="16"/>
        <v>72</v>
      </c>
      <c r="AC13" s="136" t="str">
        <f t="shared" si="17"/>
        <v>1|12|2500//13|24|5000//25|36|7500//37|48|10000//49|60|12500//61|72|15000</v>
      </c>
      <c r="AD13" s="141">
        <v>2900</v>
      </c>
      <c r="AE13" s="72" t="s">
        <v>708</v>
      </c>
      <c r="AF13" s="73">
        <v>2500</v>
      </c>
      <c r="AG13" s="74"/>
      <c r="AH13" s="201">
        <v>1798</v>
      </c>
      <c r="AI13" s="74" t="s">
        <v>515</v>
      </c>
      <c r="AJ13" s="74">
        <v>50001998</v>
      </c>
      <c r="AK13" s="65" t="str">
        <f t="shared" si="21"/>
        <v>오레오 더블딜라이트 300g[94468/1]</v>
      </c>
      <c r="AL13" s="74" t="s">
        <v>533</v>
      </c>
      <c r="AM13" s="200" t="s">
        <v>1357</v>
      </c>
      <c r="AN13" s="74" t="s">
        <v>1399</v>
      </c>
      <c r="AO13" s="136" t="str">
        <f t="shared" si="18"/>
        <v>오레오 더블딜라이트 300g,스낵,동서식품,오레오</v>
      </c>
      <c r="AP13" s="74"/>
      <c r="AQ13" s="58"/>
    </row>
    <row r="14" spans="1:43">
      <c r="A14" s="85">
        <v>9</v>
      </c>
      <c r="B14" s="428">
        <v>12</v>
      </c>
      <c r="C14" s="67" t="s">
        <v>364</v>
      </c>
      <c r="D14" s="67" t="s">
        <v>1395</v>
      </c>
      <c r="E14" s="143" t="str">
        <f t="shared" si="19"/>
        <v>94469_450x450.jpg</v>
      </c>
      <c r="F14" s="136" t="str">
        <f t="shared" si="3"/>
        <v>94469_300x300.jpg</v>
      </c>
      <c r="G14" s="136" t="str">
        <f t="shared" si="4"/>
        <v>94469_100x100.jpg</v>
      </c>
      <c r="H14" s="136" t="str">
        <f t="shared" si="5"/>
        <v>94469_220x220.jpg</v>
      </c>
      <c r="I14" s="143" t="str">
        <f t="shared" si="20"/>
        <v>94469_상세.jpg</v>
      </c>
      <c r="J14" s="70" t="s">
        <v>1398</v>
      </c>
      <c r="K14" s="136" t="str">
        <f t="shared" si="7"/>
        <v>&lt;p&gt;&lt;/p&gt;&lt;p align="center"&gt;&lt;IMG src="http://tongup1emd.cafe24.com/img/Image_detail/11_Oreo_19ea/94469_상세.jpg" style="width:860px;"&gt;&lt;/p&gt;&lt;p&gt;&lt;br&gt;&lt;/p&gt;</v>
      </c>
      <c r="L14" s="68" t="s">
        <v>793</v>
      </c>
      <c r="M14" s="68" t="s">
        <v>1167</v>
      </c>
      <c r="N14" s="201" t="s">
        <v>1201</v>
      </c>
      <c r="O14" s="74" t="s">
        <v>617</v>
      </c>
      <c r="P14" s="71">
        <v>1</v>
      </c>
      <c r="Q14" s="172" t="s">
        <v>1345</v>
      </c>
      <c r="R14" s="71">
        <v>24</v>
      </c>
      <c r="S14" s="278">
        <f t="shared" si="1"/>
        <v>25</v>
      </c>
      <c r="T14" s="278">
        <f t="shared" si="8"/>
        <v>48</v>
      </c>
      <c r="U14" s="278">
        <f t="shared" si="9"/>
        <v>49</v>
      </c>
      <c r="V14" s="278">
        <f t="shared" si="10"/>
        <v>72</v>
      </c>
      <c r="W14" s="278">
        <f t="shared" si="11"/>
        <v>73</v>
      </c>
      <c r="X14" s="278">
        <f t="shared" si="12"/>
        <v>96</v>
      </c>
      <c r="Y14" s="278">
        <f t="shared" si="13"/>
        <v>97</v>
      </c>
      <c r="Z14" s="278">
        <f t="shared" si="14"/>
        <v>120</v>
      </c>
      <c r="AA14" s="278">
        <f t="shared" si="15"/>
        <v>121</v>
      </c>
      <c r="AB14" s="278">
        <f t="shared" si="16"/>
        <v>144</v>
      </c>
      <c r="AC14" s="136" t="str">
        <f t="shared" si="17"/>
        <v>1|24|2500//25|48|5000//49|72|7500//73|96|10000//97|120|12500//121|144|15000</v>
      </c>
      <c r="AD14" s="141">
        <v>1050</v>
      </c>
      <c r="AE14" s="72" t="s">
        <v>708</v>
      </c>
      <c r="AF14" s="73">
        <v>2500</v>
      </c>
      <c r="AG14" s="74"/>
      <c r="AH14" s="201">
        <v>1798</v>
      </c>
      <c r="AI14" s="74" t="s">
        <v>515</v>
      </c>
      <c r="AJ14" s="74">
        <v>50001998</v>
      </c>
      <c r="AK14" s="65" t="str">
        <f t="shared" si="21"/>
        <v>오레오 마일드스위트 100g[94469/1]</v>
      </c>
      <c r="AL14" s="74" t="s">
        <v>533</v>
      </c>
      <c r="AM14" s="200" t="s">
        <v>1357</v>
      </c>
      <c r="AN14" s="74" t="s">
        <v>1399</v>
      </c>
      <c r="AO14" s="136" t="str">
        <f t="shared" si="18"/>
        <v>오레오 마일드스위트 100g,스낵,동서식품,오레오</v>
      </c>
      <c r="AP14" s="319"/>
      <c r="AQ14" s="220"/>
    </row>
    <row r="15" spans="1:43">
      <c r="A15" s="85">
        <v>8</v>
      </c>
      <c r="B15" s="428">
        <v>11</v>
      </c>
      <c r="C15" s="67" t="s">
        <v>363</v>
      </c>
      <c r="D15" s="67" t="s">
        <v>1395</v>
      </c>
      <c r="E15" s="143" t="str">
        <f t="shared" si="19"/>
        <v>94470_450x450.jpg</v>
      </c>
      <c r="F15" s="136" t="str">
        <f t="shared" si="3"/>
        <v>94470_300x300.jpg</v>
      </c>
      <c r="G15" s="136" t="str">
        <f t="shared" si="4"/>
        <v>94470_100x100.jpg</v>
      </c>
      <c r="H15" s="136" t="str">
        <f t="shared" si="5"/>
        <v>94470_220x220.jpg</v>
      </c>
      <c r="I15" s="143" t="str">
        <f t="shared" si="20"/>
        <v>94470_상세.jpg</v>
      </c>
      <c r="J15" s="70" t="s">
        <v>1398</v>
      </c>
      <c r="K15" s="136" t="str">
        <f t="shared" si="7"/>
        <v>&lt;p&gt;&lt;/p&gt;&lt;p align="center"&gt;&lt;IMG src="http://tongup1emd.cafe24.com/img/Image_detail/11_Oreo_19ea/94470_상세.jpg" style="width:860px;"&gt;&lt;/p&gt;&lt;p&gt;&lt;br&gt;&lt;/p&gt;</v>
      </c>
      <c r="L15" s="255" t="s">
        <v>899</v>
      </c>
      <c r="M15" s="359" t="s">
        <v>1194</v>
      </c>
      <c r="N15" s="201" t="s">
        <v>1193</v>
      </c>
      <c r="O15" s="74" t="s">
        <v>608</v>
      </c>
      <c r="P15" s="71">
        <v>1</v>
      </c>
      <c r="Q15" s="172" t="s">
        <v>1345</v>
      </c>
      <c r="R15" s="71">
        <v>12</v>
      </c>
      <c r="S15" s="278">
        <f t="shared" si="1"/>
        <v>13</v>
      </c>
      <c r="T15" s="278">
        <f t="shared" si="8"/>
        <v>24</v>
      </c>
      <c r="U15" s="278">
        <f t="shared" si="9"/>
        <v>25</v>
      </c>
      <c r="V15" s="278">
        <f t="shared" si="10"/>
        <v>36</v>
      </c>
      <c r="W15" s="278">
        <f t="shared" si="11"/>
        <v>37</v>
      </c>
      <c r="X15" s="278">
        <f t="shared" si="12"/>
        <v>48</v>
      </c>
      <c r="Y15" s="278">
        <f t="shared" si="13"/>
        <v>49</v>
      </c>
      <c r="Z15" s="278">
        <f t="shared" si="14"/>
        <v>60</v>
      </c>
      <c r="AA15" s="278">
        <f t="shared" si="15"/>
        <v>61</v>
      </c>
      <c r="AB15" s="278">
        <f t="shared" si="16"/>
        <v>72</v>
      </c>
      <c r="AC15" s="136" t="str">
        <f t="shared" si="17"/>
        <v>1|12|2500//13|24|5000//25|36|7500//37|48|10000//49|60|12500//61|72|15000</v>
      </c>
      <c r="AD15" s="141">
        <v>2900</v>
      </c>
      <c r="AE15" s="72" t="s">
        <v>708</v>
      </c>
      <c r="AF15" s="73">
        <v>2500</v>
      </c>
      <c r="AG15" s="74"/>
      <c r="AH15" s="201">
        <v>1798</v>
      </c>
      <c r="AI15" s="74" t="s">
        <v>515</v>
      </c>
      <c r="AJ15" s="74">
        <v>50001998</v>
      </c>
      <c r="AK15" s="65" t="str">
        <f t="shared" si="21"/>
        <v>오레오 마일드스위트 300g[94470/1]</v>
      </c>
      <c r="AL15" s="74" t="s">
        <v>533</v>
      </c>
      <c r="AM15" s="200" t="s">
        <v>1357</v>
      </c>
      <c r="AN15" s="74" t="s">
        <v>1399</v>
      </c>
      <c r="AO15" s="136" t="str">
        <f t="shared" si="18"/>
        <v>오레오 마일드스위트 300g,스낵,동서식품,오레오</v>
      </c>
      <c r="AP15" s="319"/>
      <c r="AQ15" s="220"/>
    </row>
    <row r="16" spans="1:43">
      <c r="A16" s="85">
        <v>14</v>
      </c>
      <c r="B16" s="428">
        <v>6</v>
      </c>
      <c r="C16" s="67" t="s">
        <v>369</v>
      </c>
      <c r="D16" s="67" t="s">
        <v>1395</v>
      </c>
      <c r="E16" s="143" t="str">
        <f t="shared" si="19"/>
        <v>94473_450x450.jpg</v>
      </c>
      <c r="F16" s="136" t="str">
        <f t="shared" si="3"/>
        <v>94473_300x300.jpg</v>
      </c>
      <c r="G16" s="136" t="str">
        <f t="shared" si="4"/>
        <v>94473_100x100.jpg</v>
      </c>
      <c r="H16" s="136" t="str">
        <f t="shared" si="5"/>
        <v>94473_220x220.jpg</v>
      </c>
      <c r="I16" s="143" t="str">
        <f t="shared" si="20"/>
        <v>94473_상세.jpg</v>
      </c>
      <c r="J16" s="70" t="s">
        <v>1398</v>
      </c>
      <c r="K16" s="136" t="str">
        <f t="shared" si="7"/>
        <v>&lt;p&gt;&lt;/p&gt;&lt;p align="center"&gt;&lt;IMG src="http://tongup1emd.cafe24.com/img/Image_detail/11_Oreo_19ea/94473_상세.jpg" style="width:860px;"&gt;&lt;/p&gt;&lt;p&gt;&lt;br&gt;&lt;/p&gt;</v>
      </c>
      <c r="L16" s="68" t="s">
        <v>819</v>
      </c>
      <c r="M16" s="68" t="s">
        <v>1167</v>
      </c>
      <c r="N16" s="201" t="s">
        <v>1198</v>
      </c>
      <c r="O16" s="74" t="s">
        <v>617</v>
      </c>
      <c r="P16" s="71">
        <v>1</v>
      </c>
      <c r="Q16" s="172" t="s">
        <v>1345</v>
      </c>
      <c r="R16" s="71">
        <v>24</v>
      </c>
      <c r="S16" s="278">
        <f t="shared" si="1"/>
        <v>25</v>
      </c>
      <c r="T16" s="278">
        <f t="shared" si="8"/>
        <v>48</v>
      </c>
      <c r="U16" s="278">
        <f t="shared" si="9"/>
        <v>49</v>
      </c>
      <c r="V16" s="278">
        <f t="shared" si="10"/>
        <v>72</v>
      </c>
      <c r="W16" s="278">
        <f t="shared" si="11"/>
        <v>73</v>
      </c>
      <c r="X16" s="278">
        <f t="shared" si="12"/>
        <v>96</v>
      </c>
      <c r="Y16" s="278">
        <f t="shared" si="13"/>
        <v>97</v>
      </c>
      <c r="Z16" s="278">
        <f t="shared" si="14"/>
        <v>120</v>
      </c>
      <c r="AA16" s="278">
        <f t="shared" si="15"/>
        <v>121</v>
      </c>
      <c r="AB16" s="278">
        <f t="shared" si="16"/>
        <v>144</v>
      </c>
      <c r="AC16" s="136" t="str">
        <f t="shared" si="17"/>
        <v>1|24|2500//25|48|5000//49|72|7500//73|96|10000//97|120|12500//121|144|15000</v>
      </c>
      <c r="AD16" s="141">
        <v>1050</v>
      </c>
      <c r="AE16" s="72" t="s">
        <v>708</v>
      </c>
      <c r="AF16" s="73">
        <v>2500</v>
      </c>
      <c r="AG16" s="74"/>
      <c r="AH16" s="201">
        <v>1798</v>
      </c>
      <c r="AI16" s="74" t="s">
        <v>515</v>
      </c>
      <c r="AJ16" s="74">
        <v>50001998</v>
      </c>
      <c r="AK16" s="65" t="str">
        <f t="shared" si="21"/>
        <v>오레오 골든 100g[94473/1]</v>
      </c>
      <c r="AL16" s="74" t="s">
        <v>533</v>
      </c>
      <c r="AM16" s="200" t="s">
        <v>1357</v>
      </c>
      <c r="AN16" s="74" t="s">
        <v>1399</v>
      </c>
      <c r="AO16" s="136" t="str">
        <f t="shared" si="18"/>
        <v>오레오 골든 100g,스낵,동서식품,오레오</v>
      </c>
      <c r="AP16" s="74"/>
      <c r="AQ16" s="58"/>
    </row>
    <row r="17" spans="1:43">
      <c r="A17" s="85">
        <v>3</v>
      </c>
      <c r="B17" s="428">
        <v>5</v>
      </c>
      <c r="C17" s="67" t="s">
        <v>358</v>
      </c>
      <c r="D17" s="67" t="s">
        <v>1395</v>
      </c>
      <c r="E17" s="143" t="str">
        <f t="shared" si="19"/>
        <v>94474_450x450.jpg</v>
      </c>
      <c r="F17" s="136" t="str">
        <f t="shared" si="3"/>
        <v>94474_300x300.jpg</v>
      </c>
      <c r="G17" s="136" t="str">
        <f t="shared" si="4"/>
        <v>94474_100x100.jpg</v>
      </c>
      <c r="H17" s="136" t="str">
        <f t="shared" si="5"/>
        <v>94474_220x220.jpg</v>
      </c>
      <c r="I17" s="143" t="str">
        <f t="shared" si="20"/>
        <v>94474_상세.jpg</v>
      </c>
      <c r="J17" s="70" t="s">
        <v>1398</v>
      </c>
      <c r="K17" s="136" t="str">
        <f t="shared" si="7"/>
        <v>&lt;p&gt;&lt;/p&gt;&lt;p align="center"&gt;&lt;IMG src="http://tongup1emd.cafe24.com/img/Image_detail/11_Oreo_19ea/94474_상세.jpg" style="width:860px;"&gt;&lt;/p&gt;&lt;p&gt;&lt;br&gt;&lt;/p&gt;</v>
      </c>
      <c r="L17" s="255" t="s">
        <v>899</v>
      </c>
      <c r="M17" s="255" t="s">
        <v>899</v>
      </c>
      <c r="N17" s="201" t="s">
        <v>1192</v>
      </c>
      <c r="O17" s="74" t="s">
        <v>608</v>
      </c>
      <c r="P17" s="74">
        <v>1</v>
      </c>
      <c r="Q17" s="172" t="s">
        <v>1345</v>
      </c>
      <c r="R17" s="71">
        <v>12</v>
      </c>
      <c r="S17" s="278">
        <f t="shared" si="1"/>
        <v>13</v>
      </c>
      <c r="T17" s="278">
        <f t="shared" si="8"/>
        <v>24</v>
      </c>
      <c r="U17" s="278">
        <f t="shared" si="9"/>
        <v>25</v>
      </c>
      <c r="V17" s="278">
        <f t="shared" si="10"/>
        <v>36</v>
      </c>
      <c r="W17" s="278">
        <f t="shared" si="11"/>
        <v>37</v>
      </c>
      <c r="X17" s="278">
        <f t="shared" si="12"/>
        <v>48</v>
      </c>
      <c r="Y17" s="278">
        <f t="shared" si="13"/>
        <v>49</v>
      </c>
      <c r="Z17" s="278">
        <f t="shared" si="14"/>
        <v>60</v>
      </c>
      <c r="AA17" s="278">
        <f t="shared" si="15"/>
        <v>61</v>
      </c>
      <c r="AB17" s="278">
        <f t="shared" si="16"/>
        <v>72</v>
      </c>
      <c r="AC17" s="136" t="str">
        <f t="shared" si="17"/>
        <v>1|12|2500//13|24|5000//25|36|7500//37|48|10000//49|60|12500//61|72|15000</v>
      </c>
      <c r="AD17" s="141">
        <v>2900</v>
      </c>
      <c r="AE17" s="72" t="s">
        <v>708</v>
      </c>
      <c r="AF17" s="73">
        <v>2500</v>
      </c>
      <c r="AG17" s="74"/>
      <c r="AH17" s="201">
        <v>1798</v>
      </c>
      <c r="AI17" s="74" t="s">
        <v>515</v>
      </c>
      <c r="AJ17" s="74">
        <v>50001998</v>
      </c>
      <c r="AK17" s="65" t="str">
        <f t="shared" si="21"/>
        <v>오레오 골든 300g [94474/1]</v>
      </c>
      <c r="AL17" s="74" t="s">
        <v>533</v>
      </c>
      <c r="AM17" s="200" t="s">
        <v>1357</v>
      </c>
      <c r="AN17" s="74" t="s">
        <v>1399</v>
      </c>
      <c r="AO17" s="136" t="str">
        <f t="shared" si="18"/>
        <v>오레오 골든 300g ,스낵,동서식품,오레오</v>
      </c>
      <c r="AP17" s="74"/>
      <c r="AQ17" s="58"/>
    </row>
    <row r="18" spans="1:43">
      <c r="A18" s="85">
        <v>2</v>
      </c>
      <c r="B18" s="428">
        <v>18</v>
      </c>
      <c r="C18" s="67" t="s">
        <v>357</v>
      </c>
      <c r="D18" s="67" t="s">
        <v>1395</v>
      </c>
      <c r="E18" s="143" t="str">
        <f t="shared" si="19"/>
        <v>94476_450x450.jpg</v>
      </c>
      <c r="F18" s="136" t="str">
        <f t="shared" si="3"/>
        <v>94476_300x300.jpg</v>
      </c>
      <c r="G18" s="136" t="str">
        <f t="shared" si="4"/>
        <v>94476_100x100.jpg</v>
      </c>
      <c r="H18" s="136" t="str">
        <f t="shared" si="5"/>
        <v>94476_220x220.jpg</v>
      </c>
      <c r="I18" s="143" t="str">
        <f t="shared" si="20"/>
        <v>94476_상세.jpg</v>
      </c>
      <c r="J18" s="70" t="s">
        <v>1398</v>
      </c>
      <c r="K18" s="136" t="str">
        <f t="shared" si="7"/>
        <v>&lt;p&gt;&lt;/p&gt;&lt;p align="center"&gt;&lt;IMG src="http://tongup1emd.cafe24.com/img/Image_detail/11_Oreo_19ea/94476_상세.jpg" style="width:860px;"&gt;&lt;/p&gt;&lt;p&gt;&lt;br&gt;&lt;/p&gt;</v>
      </c>
      <c r="L18" s="68" t="s">
        <v>819</v>
      </c>
      <c r="M18" s="68" t="s">
        <v>1167</v>
      </c>
      <c r="N18" s="201" t="s">
        <v>640</v>
      </c>
      <c r="O18" s="74" t="s">
        <v>617</v>
      </c>
      <c r="P18" s="74">
        <v>1</v>
      </c>
      <c r="Q18" s="172" t="s">
        <v>1345</v>
      </c>
      <c r="R18" s="71">
        <v>24</v>
      </c>
      <c r="S18" s="278">
        <f t="shared" si="1"/>
        <v>25</v>
      </c>
      <c r="T18" s="278">
        <f t="shared" si="8"/>
        <v>48</v>
      </c>
      <c r="U18" s="278">
        <f t="shared" si="9"/>
        <v>49</v>
      </c>
      <c r="V18" s="278">
        <f t="shared" si="10"/>
        <v>72</v>
      </c>
      <c r="W18" s="278">
        <f t="shared" si="11"/>
        <v>73</v>
      </c>
      <c r="X18" s="278">
        <f t="shared" si="12"/>
        <v>96</v>
      </c>
      <c r="Y18" s="278">
        <f t="shared" si="13"/>
        <v>97</v>
      </c>
      <c r="Z18" s="278">
        <f t="shared" si="14"/>
        <v>120</v>
      </c>
      <c r="AA18" s="278">
        <f t="shared" si="15"/>
        <v>121</v>
      </c>
      <c r="AB18" s="278">
        <f t="shared" si="16"/>
        <v>144</v>
      </c>
      <c r="AC18" s="136" t="str">
        <f t="shared" si="17"/>
        <v>1|24|2500//25|48|5000//49|72|7500//73|96|10000//97|120|12500//121|144|15000</v>
      </c>
      <c r="AD18" s="141">
        <v>1050</v>
      </c>
      <c r="AE18" s="72" t="s">
        <v>708</v>
      </c>
      <c r="AF18" s="73">
        <v>2500</v>
      </c>
      <c r="AG18" s="74"/>
      <c r="AH18" s="201">
        <v>1798</v>
      </c>
      <c r="AI18" s="74" t="s">
        <v>515</v>
      </c>
      <c r="AJ18" s="74">
        <v>50001998</v>
      </c>
      <c r="AK18" s="65" t="str">
        <f t="shared" si="21"/>
        <v>오레오씬즈 바닐라무스84g[94476/1]</v>
      </c>
      <c r="AL18" s="74" t="s">
        <v>533</v>
      </c>
      <c r="AM18" s="200" t="s">
        <v>1357</v>
      </c>
      <c r="AN18" s="74" t="s">
        <v>1399</v>
      </c>
      <c r="AO18" s="136" t="str">
        <f t="shared" si="18"/>
        <v>오레오씬즈 바닐라무스84g,스낵,동서식품,오레오</v>
      </c>
      <c r="AP18" s="319"/>
      <c r="AQ18" s="220"/>
    </row>
    <row r="19" spans="1:43">
      <c r="A19" s="85">
        <v>1</v>
      </c>
      <c r="B19" s="428">
        <v>19</v>
      </c>
      <c r="C19" s="67" t="s">
        <v>356</v>
      </c>
      <c r="D19" s="67" t="s">
        <v>1395</v>
      </c>
      <c r="E19" s="143" t="str">
        <f t="shared" si="19"/>
        <v>94477_450x450.jpg</v>
      </c>
      <c r="F19" s="136" t="str">
        <f t="shared" si="3"/>
        <v>94477_300x300.jpg</v>
      </c>
      <c r="G19" s="136" t="str">
        <f t="shared" si="4"/>
        <v>94477_100x100.jpg</v>
      </c>
      <c r="H19" s="136" t="str">
        <f t="shared" si="5"/>
        <v>94477_220x220.jpg</v>
      </c>
      <c r="I19" s="143" t="str">
        <f t="shared" si="20"/>
        <v>94477_상세.jpg</v>
      </c>
      <c r="J19" s="70" t="s">
        <v>1398</v>
      </c>
      <c r="K19" s="136" t="str">
        <f t="shared" si="7"/>
        <v>&lt;p&gt;&lt;/p&gt;&lt;p align="center"&gt;&lt;IMG src="http://tongup1emd.cafe24.com/img/Image_detail/11_Oreo_19ea/94477_상세.jpg" style="width:860px;"&gt;&lt;/p&gt;&lt;p&gt;&lt;br&gt;&lt;/p&gt;</v>
      </c>
      <c r="L19" s="68" t="s">
        <v>819</v>
      </c>
      <c r="M19" s="68" t="s">
        <v>1167</v>
      </c>
      <c r="N19" s="201" t="s">
        <v>639</v>
      </c>
      <c r="O19" s="74" t="s">
        <v>617</v>
      </c>
      <c r="P19" s="74">
        <v>1</v>
      </c>
      <c r="Q19" s="172" t="s">
        <v>1345</v>
      </c>
      <c r="R19" s="71">
        <v>24</v>
      </c>
      <c r="S19" s="278">
        <f t="shared" si="1"/>
        <v>25</v>
      </c>
      <c r="T19" s="278">
        <f t="shared" si="8"/>
        <v>48</v>
      </c>
      <c r="U19" s="278">
        <f t="shared" si="9"/>
        <v>49</v>
      </c>
      <c r="V19" s="278">
        <f t="shared" si="10"/>
        <v>72</v>
      </c>
      <c r="W19" s="278">
        <f t="shared" si="11"/>
        <v>73</v>
      </c>
      <c r="X19" s="278">
        <f t="shared" si="12"/>
        <v>96</v>
      </c>
      <c r="Y19" s="278">
        <f t="shared" si="13"/>
        <v>97</v>
      </c>
      <c r="Z19" s="278">
        <f t="shared" si="14"/>
        <v>120</v>
      </c>
      <c r="AA19" s="278">
        <f t="shared" si="15"/>
        <v>121</v>
      </c>
      <c r="AB19" s="278">
        <f t="shared" si="16"/>
        <v>144</v>
      </c>
      <c r="AC19" s="136" t="str">
        <f t="shared" si="17"/>
        <v>1|24|2500//25|48|5000//49|72|7500//73|96|10000//97|120|12500//121|144|15000</v>
      </c>
      <c r="AD19" s="141">
        <v>1050</v>
      </c>
      <c r="AE19" s="72" t="s">
        <v>708</v>
      </c>
      <c r="AF19" s="73">
        <v>2500</v>
      </c>
      <c r="AG19" s="74"/>
      <c r="AH19" s="201">
        <v>1798</v>
      </c>
      <c r="AI19" s="74" t="s">
        <v>515</v>
      </c>
      <c r="AJ19" s="74">
        <v>50001998</v>
      </c>
      <c r="AK19" s="65" t="str">
        <f t="shared" si="21"/>
        <v>오레오씬즈 티라미수84g[94477/1]</v>
      </c>
      <c r="AL19" s="74" t="s">
        <v>533</v>
      </c>
      <c r="AM19" s="200" t="s">
        <v>1357</v>
      </c>
      <c r="AN19" s="74" t="s">
        <v>1399</v>
      </c>
      <c r="AO19" s="136" t="str">
        <f t="shared" si="18"/>
        <v>오레오씬즈 티라미수84g,스낵,동서식품,오레오</v>
      </c>
      <c r="AP19" s="319"/>
      <c r="AQ19" s="220"/>
    </row>
    <row r="20" spans="1:43" ht="17.25" thickBot="1">
      <c r="A20" s="409">
        <v>15</v>
      </c>
      <c r="B20" s="110">
        <v>15</v>
      </c>
      <c r="C20" s="410" t="s">
        <v>370</v>
      </c>
      <c r="D20" s="129" t="s">
        <v>1395</v>
      </c>
      <c r="E20" s="289" t="str">
        <f t="shared" si="19"/>
        <v>94482_450x450.jpg</v>
      </c>
      <c r="F20" s="150" t="str">
        <f t="shared" si="3"/>
        <v>94482_300x300.jpg</v>
      </c>
      <c r="G20" s="150" t="str">
        <f t="shared" si="4"/>
        <v>94482_100x100.jpg</v>
      </c>
      <c r="H20" s="150" t="str">
        <f t="shared" si="5"/>
        <v>94482_220x220.jpg</v>
      </c>
      <c r="I20" s="289" t="str">
        <f t="shared" si="20"/>
        <v>94482_상세.jpg</v>
      </c>
      <c r="J20" s="311" t="s">
        <v>1398</v>
      </c>
      <c r="K20" s="150" t="str">
        <f t="shared" si="7"/>
        <v>&lt;p&gt;&lt;/p&gt;&lt;p align="center"&gt;&lt;IMG src="http://tongup1emd.cafe24.com/img/Image_detail/11_Oreo_19ea/94482_상세.jpg" style="width:860px;"&gt;&lt;/p&gt;&lt;p&gt;&lt;br&gt;&lt;/p&gt;</v>
      </c>
      <c r="L20" s="327" t="s">
        <v>899</v>
      </c>
      <c r="M20" s="360" t="s">
        <v>1194</v>
      </c>
      <c r="N20" s="150" t="s">
        <v>1196</v>
      </c>
      <c r="O20" s="389" t="s">
        <v>608</v>
      </c>
      <c r="P20" s="150">
        <v>1</v>
      </c>
      <c r="Q20" s="594" t="s">
        <v>1364</v>
      </c>
      <c r="R20" s="150">
        <v>12</v>
      </c>
      <c r="S20" s="595"/>
      <c r="T20" s="595"/>
      <c r="U20" s="595"/>
      <c r="V20" s="595"/>
      <c r="W20" s="595"/>
      <c r="X20" s="595"/>
      <c r="Y20" s="595"/>
      <c r="Z20" s="595"/>
      <c r="AA20" s="595"/>
      <c r="AB20" s="595"/>
      <c r="AC20" s="596"/>
      <c r="AD20" s="411">
        <v>4500</v>
      </c>
      <c r="AE20" s="412" t="s">
        <v>534</v>
      </c>
      <c r="AF20" s="413"/>
      <c r="AG20" s="389"/>
      <c r="AH20" s="270">
        <v>1798</v>
      </c>
      <c r="AI20" s="389" t="s">
        <v>515</v>
      </c>
      <c r="AJ20" s="389">
        <v>50001998</v>
      </c>
      <c r="AK20" s="414" t="str">
        <f t="shared" si="21"/>
        <v>오레오 화이트 웨하스스틱 150g[94482/1]</v>
      </c>
      <c r="AL20" s="389" t="s">
        <v>533</v>
      </c>
      <c r="AM20" s="203" t="s">
        <v>1357</v>
      </c>
      <c r="AN20" s="63" t="s">
        <v>1399</v>
      </c>
      <c r="AO20" s="150" t="str">
        <f t="shared" si="18"/>
        <v>오레오 화이트 웨하스스틱 150g,스낵,동서식품,오레오</v>
      </c>
      <c r="AP20" s="325" t="s">
        <v>876</v>
      </c>
      <c r="AQ20" s="301"/>
    </row>
    <row r="21" spans="1:43">
      <c r="N21" s="2">
        <v>19</v>
      </c>
      <c r="AP21" s="342"/>
      <c r="AQ21" s="342"/>
    </row>
    <row r="23" spans="1:43">
      <c r="N23" s="17" t="s">
        <v>638</v>
      </c>
    </row>
    <row r="38" spans="10:10">
      <c r="J38" s="156"/>
    </row>
  </sheetData>
  <sortState ref="A6:X20">
    <sortCondition ref="C6:C20"/>
  </sortState>
  <phoneticPr fontId="1" type="noConversion"/>
  <dataValidations count="1">
    <dataValidation type="list" allowBlank="1" showErrorMessage="1" sqref="AE2:AE20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R21"/>
  <sheetViews>
    <sheetView topLeftCell="F1" zoomScale="85" zoomScaleNormal="85" workbookViewId="0">
      <selection activeCell="N41" sqref="N41"/>
    </sheetView>
  </sheetViews>
  <sheetFormatPr defaultRowHeight="16.5"/>
  <cols>
    <col min="1" max="2" width="4.375" style="2" customWidth="1"/>
    <col min="3" max="3" width="9.25" style="2" bestFit="1" customWidth="1"/>
    <col min="4" max="4" width="9.25" style="2" customWidth="1"/>
    <col min="5" max="6" width="20.625" style="2" bestFit="1" customWidth="1"/>
    <col min="7" max="7" width="21.875" style="2" bestFit="1" customWidth="1"/>
    <col min="8" max="8" width="20.625" style="2" bestFit="1" customWidth="1"/>
    <col min="9" max="9" width="19" style="2" customWidth="1"/>
    <col min="10" max="10" width="2.5" style="2" bestFit="1" customWidth="1"/>
    <col min="11" max="11" width="94.125" style="10" customWidth="1"/>
    <col min="12" max="13" width="9.25" style="2" customWidth="1"/>
    <col min="14" max="14" width="26.75" style="2" customWidth="1"/>
    <col min="15" max="15" width="17.375" style="2" customWidth="1"/>
    <col min="16" max="18" width="9.25" style="2" customWidth="1"/>
    <col min="19" max="28" width="7.5" style="2" bestFit="1" customWidth="1"/>
    <col min="29" max="29" width="72.75" style="2" bestFit="1" customWidth="1"/>
    <col min="30" max="30" width="8.375" style="13" customWidth="1"/>
    <col min="31" max="31" width="11.75" style="13" customWidth="1"/>
    <col min="32" max="32" width="10.5" style="2" customWidth="1"/>
    <col min="33" max="33" width="7.375" style="2" customWidth="1"/>
    <col min="34" max="34" width="9" style="2" customWidth="1"/>
    <col min="35" max="35" width="30.75" style="2" customWidth="1"/>
    <col min="36" max="36" width="13.25" style="2" customWidth="1"/>
    <col min="37" max="37" width="37" style="2" customWidth="1"/>
    <col min="38" max="40" width="11.75" style="2" customWidth="1"/>
    <col min="41" max="41" width="64.875" style="2" customWidth="1"/>
    <col min="42" max="42" width="22.375" style="2" customWidth="1"/>
    <col min="43" max="43" width="25.5" style="2" customWidth="1"/>
    <col min="44" max="44" width="41.5" style="156" customWidth="1"/>
    <col min="45" max="16384" width="9" style="2"/>
  </cols>
  <sheetData>
    <row r="1" spans="1:44" ht="33.75" thickBot="1">
      <c r="A1" s="36" t="s">
        <v>531</v>
      </c>
      <c r="B1" s="38" t="s">
        <v>976</v>
      </c>
      <c r="C1" s="521" t="s">
        <v>1347</v>
      </c>
      <c r="D1" s="507" t="s">
        <v>1348</v>
      </c>
      <c r="E1" s="507" t="s">
        <v>1328</v>
      </c>
      <c r="F1" s="507" t="s">
        <v>1327</v>
      </c>
      <c r="G1" s="507" t="s">
        <v>1339</v>
      </c>
      <c r="H1" s="507" t="s">
        <v>1340</v>
      </c>
      <c r="I1" s="487" t="s">
        <v>1403</v>
      </c>
      <c r="J1" s="487"/>
      <c r="K1" s="488" t="s">
        <v>1329</v>
      </c>
      <c r="L1" s="155" t="s">
        <v>898</v>
      </c>
      <c r="M1" s="155" t="s">
        <v>985</v>
      </c>
      <c r="N1" s="521" t="s">
        <v>1353</v>
      </c>
      <c r="O1" s="38" t="s">
        <v>89</v>
      </c>
      <c r="P1" s="39" t="s">
        <v>487</v>
      </c>
      <c r="Q1" s="507" t="s">
        <v>1344</v>
      </c>
      <c r="R1" s="37" t="s">
        <v>471</v>
      </c>
      <c r="S1" s="375">
        <v>1</v>
      </c>
      <c r="T1" s="375">
        <v>1</v>
      </c>
      <c r="U1" s="375">
        <v>2</v>
      </c>
      <c r="V1" s="375">
        <v>2</v>
      </c>
      <c r="W1" s="375">
        <v>3</v>
      </c>
      <c r="X1" s="375">
        <v>3</v>
      </c>
      <c r="Y1" s="375">
        <v>4</v>
      </c>
      <c r="Z1" s="375">
        <v>4</v>
      </c>
      <c r="AA1" s="375">
        <v>5</v>
      </c>
      <c r="AB1" s="375">
        <v>5</v>
      </c>
      <c r="AC1" s="507" t="s">
        <v>1333</v>
      </c>
      <c r="AD1" s="40" t="s">
        <v>473</v>
      </c>
      <c r="AE1" s="37" t="s">
        <v>560</v>
      </c>
      <c r="AF1" s="37" t="s">
        <v>472</v>
      </c>
      <c r="AG1" s="38" t="s">
        <v>460</v>
      </c>
      <c r="AH1" s="521" t="s">
        <v>1358</v>
      </c>
      <c r="AI1" s="41" t="s">
        <v>509</v>
      </c>
      <c r="AJ1" s="375" t="s">
        <v>474</v>
      </c>
      <c r="AK1" s="40" t="s">
        <v>470</v>
      </c>
      <c r="AL1" s="37" t="s">
        <v>477</v>
      </c>
      <c r="AM1" s="507" t="s">
        <v>477</v>
      </c>
      <c r="AN1" s="37" t="s">
        <v>478</v>
      </c>
      <c r="AO1" s="507" t="s">
        <v>1334</v>
      </c>
      <c r="AP1" s="128" t="s">
        <v>727</v>
      </c>
      <c r="AQ1" s="128" t="s">
        <v>800</v>
      </c>
      <c r="AR1" s="218" t="s">
        <v>811</v>
      </c>
    </row>
    <row r="2" spans="1:44">
      <c r="A2" s="66">
        <v>10</v>
      </c>
      <c r="B2" s="8">
        <v>21</v>
      </c>
      <c r="C2" s="76" t="s">
        <v>372</v>
      </c>
      <c r="D2" s="599">
        <v>48</v>
      </c>
      <c r="E2" s="284" t="str">
        <f t="shared" ref="E2:E21" si="0">CONCATENATE(C2,"_450x450.jpg")</f>
        <v>1882_450x450.jpg</v>
      </c>
      <c r="F2" s="208" t="str">
        <f t="shared" ref="F2:F21" si="1">CONCATENATE(C2,"_300x300.jpg")</f>
        <v>1882_300x300.jpg</v>
      </c>
      <c r="G2" s="208" t="str">
        <f t="shared" ref="G2:G21" si="2">CONCATENATE(C2,"_100x100.jpg")</f>
        <v>1882_100x100.jpg</v>
      </c>
      <c r="H2" s="208" t="str">
        <f t="shared" ref="H2:H21" si="3">CONCATENATE(C2,"_220x220.jpg")</f>
        <v>1882_220x220.jpg</v>
      </c>
      <c r="I2" s="284" t="str">
        <f>CONCATENATE(C2,"_상세.jpg")</f>
        <v>1882_상세.jpg</v>
      </c>
      <c r="J2" s="305" t="s">
        <v>1402</v>
      </c>
      <c r="K2" s="208" t="str">
        <f t="shared" ref="K2:K21" si="4">CONCATENATE("&lt;p&gt;&lt;/p&gt;&lt;p align=",J2,"center",J2,"&gt;","&lt;IMG src=",J2,"http://tongup1emd.cafe24.com/img/Image_detail/12_Tea_66ea/",I2,J2," style=",J2,"width:860px;",J2,"&gt;&lt;/p&gt;&lt;p&gt;&lt;br&gt;&lt;/p&gt;")</f>
        <v>&lt;p&gt;&lt;/p&gt;&lt;p align="center"&gt;&lt;IMG src="http://tongup1emd.cafe24.com/img/Image_detail/12_Tea_66ea/1882_상세.jpg" style="width:860px;"&gt;&lt;/p&gt;&lt;p&gt;&lt;br&gt;&lt;/p&gt;</v>
      </c>
      <c r="L2" s="328" t="s">
        <v>899</v>
      </c>
      <c r="M2" s="328" t="s">
        <v>1184</v>
      </c>
      <c r="N2" s="391" t="s">
        <v>886</v>
      </c>
      <c r="O2" s="208" t="s">
        <v>603</v>
      </c>
      <c r="P2" s="208">
        <v>1</v>
      </c>
      <c r="Q2" s="167" t="s">
        <v>1345</v>
      </c>
      <c r="R2" s="208">
        <v>8</v>
      </c>
      <c r="S2" s="286">
        <f t="shared" ref="S2:S21" si="5">R2+1</f>
        <v>9</v>
      </c>
      <c r="T2" s="286">
        <f t="shared" ref="T2:T21" si="6">R2+$R2</f>
        <v>16</v>
      </c>
      <c r="U2" s="286">
        <f t="shared" ref="U2:U21" si="7">T2+1</f>
        <v>17</v>
      </c>
      <c r="V2" s="286">
        <f t="shared" ref="V2:V21" si="8">T2+$R2</f>
        <v>24</v>
      </c>
      <c r="W2" s="286">
        <f t="shared" ref="W2:W21" si="9">V2+1</f>
        <v>25</v>
      </c>
      <c r="X2" s="286">
        <f t="shared" ref="X2:X21" si="10">V2+$R2</f>
        <v>32</v>
      </c>
      <c r="Y2" s="286">
        <f t="shared" ref="Y2:Y21" si="11">X2+1</f>
        <v>33</v>
      </c>
      <c r="Z2" s="286">
        <f t="shared" ref="Z2:Z21" si="12">X2+$R2</f>
        <v>40</v>
      </c>
      <c r="AA2" s="286">
        <f t="shared" ref="AA2:AA21" si="13">Z2+1</f>
        <v>41</v>
      </c>
      <c r="AB2" s="286">
        <f t="shared" ref="AB2:AB21" si="14">Z2+$R2</f>
        <v>48</v>
      </c>
      <c r="AC2" s="208" t="str">
        <f t="shared" ref="AC2:AC21" si="15">CONCATENATE("1","|",R2,"|","2500//",S2,"|",T2,"|","5000//",U2,"|",V2,"|","7500//",W2,"|",X2,"|","10000//",Y2,"|",Z2,"|","12500//",AA2,"|",AB2,"|","15000")</f>
        <v>1|8|2500//9|16|5000//17|24|7500//25|32|10000//33|40|12500//41|48|15000</v>
      </c>
      <c r="AD2" s="287">
        <v>11900</v>
      </c>
      <c r="AE2" s="246" t="s">
        <v>708</v>
      </c>
      <c r="AF2" s="56">
        <v>2500</v>
      </c>
      <c r="AG2" s="56"/>
      <c r="AH2" s="485">
        <v>1798</v>
      </c>
      <c r="AI2" s="166" t="s">
        <v>547</v>
      </c>
      <c r="AJ2" s="166">
        <v>50002384</v>
      </c>
      <c r="AK2" s="22" t="str">
        <f>CONCATENATE(N2,"[",C2,"/",P2,"]")</f>
        <v>담터 쌍화차 50T[1882/1]</v>
      </c>
      <c r="AL2" s="54" t="s">
        <v>567</v>
      </c>
      <c r="AM2" s="449" t="s">
        <v>1408</v>
      </c>
      <c r="AN2" s="54" t="s">
        <v>567</v>
      </c>
      <c r="AO2" s="208" t="str">
        <f t="shared" ref="AO2:AO21" si="16">CONCATENATE(N2,",","음료,차",",",AL2)</f>
        <v>담터 쌍화차 50T,음료,차,담터</v>
      </c>
      <c r="AP2" s="127"/>
      <c r="AQ2" s="23"/>
      <c r="AR2" s="219"/>
    </row>
    <row r="3" spans="1:44">
      <c r="A3" s="85">
        <v>14</v>
      </c>
      <c r="B3" s="428">
        <v>22</v>
      </c>
      <c r="C3" s="240" t="s">
        <v>376</v>
      </c>
      <c r="D3" s="597">
        <v>48</v>
      </c>
      <c r="E3" s="143" t="str">
        <f t="shared" si="0"/>
        <v>8684_450x450.jpg</v>
      </c>
      <c r="F3" s="136" t="str">
        <f t="shared" si="1"/>
        <v>8684_300x300.jpg</v>
      </c>
      <c r="G3" s="136" t="str">
        <f t="shared" si="2"/>
        <v>8684_100x100.jpg</v>
      </c>
      <c r="H3" s="136" t="str">
        <f t="shared" si="3"/>
        <v>8684_220x220.jpg</v>
      </c>
      <c r="I3" s="143" t="str">
        <f>CONCATENATE(C3,"_상세.jpg")</f>
        <v>8684_상세.jpg</v>
      </c>
      <c r="J3" s="70" t="s">
        <v>1402</v>
      </c>
      <c r="K3" s="136" t="str">
        <f t="shared" si="4"/>
        <v>&lt;p&gt;&lt;/p&gt;&lt;p align="center"&gt;&lt;IMG src="http://tongup1emd.cafe24.com/img/Image_detail/12_Tea_66ea/8684_상세.jpg" style="width:860px;"&gt;&lt;/p&gt;&lt;p&gt;&lt;br&gt;&lt;/p&gt;</v>
      </c>
      <c r="L3" s="68" t="s">
        <v>792</v>
      </c>
      <c r="M3" s="68" t="s">
        <v>1184</v>
      </c>
      <c r="N3" s="196" t="s">
        <v>657</v>
      </c>
      <c r="O3" s="71" t="s">
        <v>607</v>
      </c>
      <c r="P3" s="71">
        <v>1</v>
      </c>
      <c r="Q3" s="172" t="s">
        <v>1345</v>
      </c>
      <c r="R3" s="71">
        <v>24</v>
      </c>
      <c r="S3" s="278">
        <f t="shared" si="5"/>
        <v>25</v>
      </c>
      <c r="T3" s="278">
        <f t="shared" si="6"/>
        <v>48</v>
      </c>
      <c r="U3" s="278">
        <f t="shared" si="7"/>
        <v>49</v>
      </c>
      <c r="V3" s="278">
        <f t="shared" si="8"/>
        <v>72</v>
      </c>
      <c r="W3" s="278">
        <f t="shared" si="9"/>
        <v>73</v>
      </c>
      <c r="X3" s="278">
        <f t="shared" si="10"/>
        <v>96</v>
      </c>
      <c r="Y3" s="278">
        <f t="shared" si="11"/>
        <v>97</v>
      </c>
      <c r="Z3" s="278">
        <f t="shared" si="12"/>
        <v>120</v>
      </c>
      <c r="AA3" s="278">
        <f t="shared" si="13"/>
        <v>121</v>
      </c>
      <c r="AB3" s="278">
        <f t="shared" si="14"/>
        <v>144</v>
      </c>
      <c r="AC3" s="136" t="str">
        <f t="shared" si="15"/>
        <v>1|24|2500//25|48|5000//49|72|7500//73|96|10000//97|120|12500//121|144|15000</v>
      </c>
      <c r="AD3" s="99">
        <v>2800</v>
      </c>
      <c r="AE3" s="238" t="s">
        <v>708</v>
      </c>
      <c r="AF3" s="73">
        <v>2500</v>
      </c>
      <c r="AG3" s="73"/>
      <c r="AH3" s="201">
        <v>1798</v>
      </c>
      <c r="AI3" s="172" t="s">
        <v>566</v>
      </c>
      <c r="AJ3" s="172">
        <v>50002596</v>
      </c>
      <c r="AK3" s="65" t="str">
        <f>CONCATENATE(N3,"[",C3,"/",P3,"]")</f>
        <v>담터 발아현미율무15T[8684/1]</v>
      </c>
      <c r="AL3" s="71" t="s">
        <v>567</v>
      </c>
      <c r="AM3" s="200" t="s">
        <v>1408</v>
      </c>
      <c r="AN3" s="71" t="s">
        <v>567</v>
      </c>
      <c r="AO3" s="136" t="str">
        <f t="shared" si="16"/>
        <v>담터 발아현미율무15T,음료,차,담터</v>
      </c>
      <c r="AP3" s="122" t="s">
        <v>756</v>
      </c>
      <c r="AQ3" s="74"/>
      <c r="AR3" s="220"/>
    </row>
    <row r="4" spans="1:44">
      <c r="A4" s="85">
        <v>15</v>
      </c>
      <c r="B4" s="428">
        <v>23</v>
      </c>
      <c r="C4" s="240" t="s">
        <v>377</v>
      </c>
      <c r="D4" s="597">
        <v>48</v>
      </c>
      <c r="E4" s="143" t="str">
        <f t="shared" si="0"/>
        <v>8814_450x450.jpg</v>
      </c>
      <c r="F4" s="136" t="str">
        <f t="shared" si="1"/>
        <v>8814_300x300.jpg</v>
      </c>
      <c r="G4" s="136" t="str">
        <f t="shared" si="2"/>
        <v>8814_100x100.jpg</v>
      </c>
      <c r="H4" s="136" t="str">
        <f t="shared" si="3"/>
        <v>8814_220x220.jpg</v>
      </c>
      <c r="I4" s="143" t="str">
        <f>CONCATENATE(C4,"_상세.jpg")</f>
        <v>8814_상세.jpg</v>
      </c>
      <c r="J4" s="70" t="s">
        <v>1402</v>
      </c>
      <c r="K4" s="136" t="str">
        <f t="shared" si="4"/>
        <v>&lt;p&gt;&lt;/p&gt;&lt;p align="center"&gt;&lt;IMG src="http://tongup1emd.cafe24.com/img/Image_detail/12_Tea_66ea/8814_상세.jpg" style="width:860px;"&gt;&lt;/p&gt;&lt;p&gt;&lt;br&gt;&lt;/p&gt;</v>
      </c>
      <c r="L4" s="68" t="s">
        <v>792</v>
      </c>
      <c r="M4" s="68" t="s">
        <v>1188</v>
      </c>
      <c r="N4" s="196" t="s">
        <v>663</v>
      </c>
      <c r="O4" s="71" t="s">
        <v>664</v>
      </c>
      <c r="P4" s="71">
        <v>1</v>
      </c>
      <c r="Q4" s="172" t="s">
        <v>1345</v>
      </c>
      <c r="R4" s="71">
        <v>20</v>
      </c>
      <c r="S4" s="278">
        <f t="shared" si="5"/>
        <v>21</v>
      </c>
      <c r="T4" s="278">
        <f t="shared" si="6"/>
        <v>40</v>
      </c>
      <c r="U4" s="278">
        <f t="shared" si="7"/>
        <v>41</v>
      </c>
      <c r="V4" s="278">
        <f t="shared" si="8"/>
        <v>60</v>
      </c>
      <c r="W4" s="278">
        <f t="shared" si="9"/>
        <v>61</v>
      </c>
      <c r="X4" s="278">
        <f t="shared" si="10"/>
        <v>80</v>
      </c>
      <c r="Y4" s="278">
        <f t="shared" si="11"/>
        <v>81</v>
      </c>
      <c r="Z4" s="278">
        <f t="shared" si="12"/>
        <v>100</v>
      </c>
      <c r="AA4" s="278">
        <f t="shared" si="13"/>
        <v>101</v>
      </c>
      <c r="AB4" s="278">
        <f t="shared" si="14"/>
        <v>120</v>
      </c>
      <c r="AC4" s="136" t="str">
        <f t="shared" si="15"/>
        <v>1|20|2500//21|40|5000//41|60|7500//61|80|10000//81|100|12500//101|120|15000</v>
      </c>
      <c r="AD4" s="99">
        <v>3400</v>
      </c>
      <c r="AE4" s="238" t="s">
        <v>708</v>
      </c>
      <c r="AF4" s="73">
        <v>2500</v>
      </c>
      <c r="AG4" s="73"/>
      <c r="AH4" s="201">
        <v>1798</v>
      </c>
      <c r="AI4" s="171" t="s">
        <v>547</v>
      </c>
      <c r="AJ4" s="171">
        <v>50002384</v>
      </c>
      <c r="AK4" s="65" t="str">
        <f>CONCATENATE(N4,"[",C4,"/",P4,"]")</f>
        <v>담터 천마차12티[8814/1]</v>
      </c>
      <c r="AL4" s="71" t="s">
        <v>567</v>
      </c>
      <c r="AM4" s="200" t="s">
        <v>1408</v>
      </c>
      <c r="AN4" s="71" t="s">
        <v>567</v>
      </c>
      <c r="AO4" s="136" t="str">
        <f t="shared" si="16"/>
        <v>담터 천마차12티,음료,차,담터</v>
      </c>
      <c r="AP4" s="122"/>
      <c r="AQ4" s="74"/>
      <c r="AR4" s="220"/>
    </row>
    <row r="5" spans="1:44">
      <c r="A5" s="85">
        <v>16</v>
      </c>
      <c r="B5" s="428">
        <v>24</v>
      </c>
      <c r="C5" s="240" t="s">
        <v>378</v>
      </c>
      <c r="D5" s="597">
        <v>48</v>
      </c>
      <c r="E5" s="143" t="str">
        <f t="shared" si="0"/>
        <v>8815_450x450.jpg</v>
      </c>
      <c r="F5" s="136" t="str">
        <f t="shared" si="1"/>
        <v>8815_300x300.jpg</v>
      </c>
      <c r="G5" s="136" t="str">
        <f t="shared" si="2"/>
        <v>8815_100x100.jpg</v>
      </c>
      <c r="H5" s="136" t="str">
        <f t="shared" si="3"/>
        <v>8815_220x220.jpg</v>
      </c>
      <c r="I5" s="143" t="str">
        <f>CONCATENATE(C5,"_상세.jpg")</f>
        <v>8815_상세.jpg</v>
      </c>
      <c r="J5" s="70" t="s">
        <v>1402</v>
      </c>
      <c r="K5" s="136" t="str">
        <f t="shared" si="4"/>
        <v>&lt;p&gt;&lt;/p&gt;&lt;p align="center"&gt;&lt;IMG src="http://tongup1emd.cafe24.com/img/Image_detail/12_Tea_66ea/8815_상세.jpg" style="width:860px;"&gt;&lt;/p&gt;&lt;p&gt;&lt;br&gt;&lt;/p&gt;</v>
      </c>
      <c r="L5" s="68" t="s">
        <v>792</v>
      </c>
      <c r="M5" s="68" t="s">
        <v>1188</v>
      </c>
      <c r="N5" s="196" t="s">
        <v>676</v>
      </c>
      <c r="O5" s="71" t="s">
        <v>656</v>
      </c>
      <c r="P5" s="71">
        <v>1</v>
      </c>
      <c r="Q5" s="172" t="s">
        <v>1345</v>
      </c>
      <c r="R5" s="71">
        <v>30</v>
      </c>
      <c r="S5" s="278">
        <f t="shared" si="5"/>
        <v>31</v>
      </c>
      <c r="T5" s="278">
        <f t="shared" si="6"/>
        <v>60</v>
      </c>
      <c r="U5" s="278">
        <f t="shared" si="7"/>
        <v>61</v>
      </c>
      <c r="V5" s="278">
        <f t="shared" si="8"/>
        <v>90</v>
      </c>
      <c r="W5" s="278">
        <f t="shared" si="9"/>
        <v>91</v>
      </c>
      <c r="X5" s="278">
        <f t="shared" si="10"/>
        <v>120</v>
      </c>
      <c r="Y5" s="278">
        <f t="shared" si="11"/>
        <v>121</v>
      </c>
      <c r="Z5" s="278">
        <f t="shared" si="12"/>
        <v>150</v>
      </c>
      <c r="AA5" s="278">
        <f t="shared" si="13"/>
        <v>151</v>
      </c>
      <c r="AB5" s="278">
        <f t="shared" si="14"/>
        <v>180</v>
      </c>
      <c r="AC5" s="136" t="str">
        <f t="shared" si="15"/>
        <v>1|30|2500//31|60|5000//61|90|7500//91|120|10000//121|150|12500//151|180|15000</v>
      </c>
      <c r="AD5" s="99">
        <v>3100</v>
      </c>
      <c r="AE5" s="238" t="s">
        <v>708</v>
      </c>
      <c r="AF5" s="73">
        <v>2500</v>
      </c>
      <c r="AG5" s="73"/>
      <c r="AH5" s="201">
        <v>1798</v>
      </c>
      <c r="AI5" s="171" t="s">
        <v>547</v>
      </c>
      <c r="AJ5" s="171">
        <v>50002384</v>
      </c>
      <c r="AK5" s="65" t="str">
        <f>CONCATENATE(N5,"[",C5,"/",P5,"]")</f>
        <v>담터 국화차20티[8815/1]</v>
      </c>
      <c r="AL5" s="71" t="s">
        <v>567</v>
      </c>
      <c r="AM5" s="200" t="s">
        <v>1408</v>
      </c>
      <c r="AN5" s="71" t="s">
        <v>567</v>
      </c>
      <c r="AO5" s="136" t="str">
        <f t="shared" si="16"/>
        <v>담터 국화차20티,음료,차,담터</v>
      </c>
      <c r="AP5" s="122"/>
      <c r="AQ5" s="74"/>
      <c r="AR5" s="220"/>
    </row>
    <row r="6" spans="1:44">
      <c r="A6" s="85">
        <v>17</v>
      </c>
      <c r="B6" s="428">
        <v>25</v>
      </c>
      <c r="C6" s="240" t="s">
        <v>379</v>
      </c>
      <c r="D6" s="597">
        <v>48</v>
      </c>
      <c r="E6" s="143" t="str">
        <f t="shared" si="0"/>
        <v>8816_450x450.jpg</v>
      </c>
      <c r="F6" s="136" t="str">
        <f t="shared" si="1"/>
        <v>8816_300x300.jpg</v>
      </c>
      <c r="G6" s="136" t="str">
        <f t="shared" si="2"/>
        <v>8816_100x100.jpg</v>
      </c>
      <c r="H6" s="136" t="str">
        <f t="shared" si="3"/>
        <v>8816_220x220.jpg</v>
      </c>
      <c r="I6" s="143" t="str">
        <f>CONCATENATE(C6,"_상세.jpg")</f>
        <v>8816_상세.jpg</v>
      </c>
      <c r="J6" s="70" t="s">
        <v>1402</v>
      </c>
      <c r="K6" s="136" t="str">
        <f t="shared" si="4"/>
        <v>&lt;p&gt;&lt;/p&gt;&lt;p align="center"&gt;&lt;IMG src="http://tongup1emd.cafe24.com/img/Image_detail/12_Tea_66ea/8816_상세.jpg" style="width:860px;"&gt;&lt;/p&gt;&lt;p&gt;&lt;br&gt;&lt;/p&gt;</v>
      </c>
      <c r="L6" s="68" t="s">
        <v>792</v>
      </c>
      <c r="M6" s="68" t="s">
        <v>1188</v>
      </c>
      <c r="N6" s="196" t="s">
        <v>677</v>
      </c>
      <c r="O6" s="71" t="s">
        <v>656</v>
      </c>
      <c r="P6" s="71">
        <v>1</v>
      </c>
      <c r="Q6" s="172" t="s">
        <v>1345</v>
      </c>
      <c r="R6" s="71">
        <v>30</v>
      </c>
      <c r="S6" s="278">
        <f t="shared" si="5"/>
        <v>31</v>
      </c>
      <c r="T6" s="278">
        <f t="shared" si="6"/>
        <v>60</v>
      </c>
      <c r="U6" s="278">
        <f t="shared" si="7"/>
        <v>61</v>
      </c>
      <c r="V6" s="278">
        <f t="shared" si="8"/>
        <v>90</v>
      </c>
      <c r="W6" s="278">
        <f t="shared" si="9"/>
        <v>91</v>
      </c>
      <c r="X6" s="278">
        <f t="shared" si="10"/>
        <v>120</v>
      </c>
      <c r="Y6" s="278">
        <f t="shared" si="11"/>
        <v>121</v>
      </c>
      <c r="Z6" s="278">
        <f t="shared" si="12"/>
        <v>150</v>
      </c>
      <c r="AA6" s="278">
        <f t="shared" si="13"/>
        <v>151</v>
      </c>
      <c r="AB6" s="278">
        <f t="shared" si="14"/>
        <v>180</v>
      </c>
      <c r="AC6" s="136" t="str">
        <f t="shared" si="15"/>
        <v>1|30|2500//31|60|5000//61|90|7500//91|120|10000//121|150|12500//151|180|15000</v>
      </c>
      <c r="AD6" s="99">
        <v>3100</v>
      </c>
      <c r="AE6" s="238" t="s">
        <v>708</v>
      </c>
      <c r="AF6" s="73">
        <v>2500</v>
      </c>
      <c r="AG6" s="73"/>
      <c r="AH6" s="201">
        <v>1798</v>
      </c>
      <c r="AI6" s="171" t="s">
        <v>547</v>
      </c>
      <c r="AJ6" s="171">
        <v>50002384</v>
      </c>
      <c r="AK6" s="65" t="str">
        <f>CONCATENATE(N6,"[",C6,"/",P6,"]")</f>
        <v>담터 쟈스민20티[8816/1]</v>
      </c>
      <c r="AL6" s="71" t="s">
        <v>567</v>
      </c>
      <c r="AM6" s="200" t="s">
        <v>1408</v>
      </c>
      <c r="AN6" s="71" t="s">
        <v>567</v>
      </c>
      <c r="AO6" s="136" t="str">
        <f t="shared" si="16"/>
        <v>담터 쟈스민20티,음료,차,담터</v>
      </c>
      <c r="AP6" s="122"/>
      <c r="AQ6" s="74"/>
      <c r="AR6" s="220"/>
    </row>
    <row r="7" spans="1:44">
      <c r="A7" s="85">
        <v>13</v>
      </c>
      <c r="B7" s="428">
        <v>26</v>
      </c>
      <c r="C7" s="67" t="s">
        <v>375</v>
      </c>
      <c r="D7" s="597">
        <v>48</v>
      </c>
      <c r="E7" s="143" t="str">
        <f t="shared" si="0"/>
        <v>8818_450x450.jpg</v>
      </c>
      <c r="F7" s="136" t="str">
        <f t="shared" si="1"/>
        <v>8818_300x300.jpg</v>
      </c>
      <c r="G7" s="136" t="str">
        <f t="shared" si="2"/>
        <v>8818_100x100.jpg</v>
      </c>
      <c r="H7" s="136" t="str">
        <f t="shared" si="3"/>
        <v>8818_220x220.jpg</v>
      </c>
      <c r="I7" s="143" t="str">
        <f>CONCATENATE(C7,"_상세.jpg")</f>
        <v>8818_상세.jpg</v>
      </c>
      <c r="J7" s="70" t="s">
        <v>1402</v>
      </c>
      <c r="K7" s="136" t="str">
        <f t="shared" si="4"/>
        <v>&lt;p&gt;&lt;/p&gt;&lt;p align="center"&gt;&lt;IMG src="http://tongup1emd.cafe24.com/img/Image_detail/12_Tea_66ea/8818_상세.jpg" style="width:860px;"&gt;&lt;/p&gt;&lt;p&gt;&lt;br&gt;&lt;/p&gt;</v>
      </c>
      <c r="L7" s="255" t="s">
        <v>899</v>
      </c>
      <c r="M7" s="68" t="s">
        <v>1189</v>
      </c>
      <c r="N7" s="74" t="s">
        <v>884</v>
      </c>
      <c r="O7" s="71" t="s">
        <v>603</v>
      </c>
      <c r="P7" s="71">
        <v>1</v>
      </c>
      <c r="Q7" s="172" t="s">
        <v>1345</v>
      </c>
      <c r="R7" s="71">
        <v>8</v>
      </c>
      <c r="S7" s="278">
        <f t="shared" si="5"/>
        <v>9</v>
      </c>
      <c r="T7" s="278">
        <f t="shared" si="6"/>
        <v>16</v>
      </c>
      <c r="U7" s="278">
        <f t="shared" si="7"/>
        <v>17</v>
      </c>
      <c r="V7" s="278">
        <f t="shared" si="8"/>
        <v>24</v>
      </c>
      <c r="W7" s="278">
        <f t="shared" si="9"/>
        <v>25</v>
      </c>
      <c r="X7" s="278">
        <f t="shared" si="10"/>
        <v>32</v>
      </c>
      <c r="Y7" s="278">
        <f t="shared" si="11"/>
        <v>33</v>
      </c>
      <c r="Z7" s="278">
        <f t="shared" si="12"/>
        <v>40</v>
      </c>
      <c r="AA7" s="278">
        <f t="shared" si="13"/>
        <v>41</v>
      </c>
      <c r="AB7" s="278">
        <f t="shared" si="14"/>
        <v>48</v>
      </c>
      <c r="AC7" s="136" t="str">
        <f t="shared" si="15"/>
        <v>1|8|2500//9|16|5000//17|24|7500//25|32|10000//33|40|12500//41|48|15000</v>
      </c>
      <c r="AD7" s="99">
        <v>12500</v>
      </c>
      <c r="AE7" s="238" t="s">
        <v>708</v>
      </c>
      <c r="AF7" s="73">
        <v>2500</v>
      </c>
      <c r="AG7" s="73"/>
      <c r="AH7" s="201">
        <v>1798</v>
      </c>
      <c r="AI7" s="171" t="s">
        <v>547</v>
      </c>
      <c r="AJ7" s="171">
        <v>50002384</v>
      </c>
      <c r="AK7" s="65" t="str">
        <f>CONCATENATE(N7,"[",C7,"/",P7,"]")</f>
        <v>담터 한차40T[8818/1]</v>
      </c>
      <c r="AL7" s="71" t="s">
        <v>567</v>
      </c>
      <c r="AM7" s="200" t="s">
        <v>1408</v>
      </c>
      <c r="AN7" s="71" t="s">
        <v>567</v>
      </c>
      <c r="AO7" s="136" t="str">
        <f t="shared" si="16"/>
        <v>담터 한차40T,음료,차,담터</v>
      </c>
      <c r="AP7" s="122"/>
      <c r="AQ7" s="74"/>
      <c r="AR7" s="220"/>
    </row>
    <row r="8" spans="1:44">
      <c r="A8" s="85">
        <v>18</v>
      </c>
      <c r="B8" s="428">
        <v>27</v>
      </c>
      <c r="C8" s="240" t="s">
        <v>380</v>
      </c>
      <c r="D8" s="597">
        <v>48</v>
      </c>
      <c r="E8" s="143" t="str">
        <f t="shared" si="0"/>
        <v>8821_450x450.jpg</v>
      </c>
      <c r="F8" s="136" t="str">
        <f t="shared" si="1"/>
        <v>8821_300x300.jpg</v>
      </c>
      <c r="G8" s="136" t="str">
        <f t="shared" si="2"/>
        <v>8821_100x100.jpg</v>
      </c>
      <c r="H8" s="136" t="str">
        <f t="shared" si="3"/>
        <v>8821_220x220.jpg</v>
      </c>
      <c r="I8" s="143" t="str">
        <f>CONCATENATE(C8,"_상세.jpg")</f>
        <v>8821_상세.jpg</v>
      </c>
      <c r="J8" s="70" t="s">
        <v>1402</v>
      </c>
      <c r="K8" s="136" t="str">
        <f t="shared" si="4"/>
        <v>&lt;p&gt;&lt;/p&gt;&lt;p align="center"&gt;&lt;IMG src="http://tongup1emd.cafe24.com/img/Image_detail/12_Tea_66ea/8821_상세.jpg" style="width:860px;"&gt;&lt;/p&gt;&lt;p&gt;&lt;br&gt;&lt;/p&gt;</v>
      </c>
      <c r="L8" s="255" t="s">
        <v>899</v>
      </c>
      <c r="M8" s="255" t="s">
        <v>1188</v>
      </c>
      <c r="N8" s="196" t="s">
        <v>888</v>
      </c>
      <c r="O8" s="71" t="s">
        <v>664</v>
      </c>
      <c r="P8" s="71">
        <v>1</v>
      </c>
      <c r="Q8" s="172" t="s">
        <v>1345</v>
      </c>
      <c r="R8" s="71">
        <v>20</v>
      </c>
      <c r="S8" s="278">
        <f t="shared" si="5"/>
        <v>21</v>
      </c>
      <c r="T8" s="278">
        <f t="shared" si="6"/>
        <v>40</v>
      </c>
      <c r="U8" s="278">
        <f t="shared" si="7"/>
        <v>41</v>
      </c>
      <c r="V8" s="278">
        <f t="shared" si="8"/>
        <v>60</v>
      </c>
      <c r="W8" s="278">
        <f t="shared" si="9"/>
        <v>61</v>
      </c>
      <c r="X8" s="278">
        <f t="shared" si="10"/>
        <v>80</v>
      </c>
      <c r="Y8" s="278">
        <f t="shared" si="11"/>
        <v>81</v>
      </c>
      <c r="Z8" s="278">
        <f t="shared" si="12"/>
        <v>100</v>
      </c>
      <c r="AA8" s="278">
        <f t="shared" si="13"/>
        <v>101</v>
      </c>
      <c r="AB8" s="278">
        <f t="shared" si="14"/>
        <v>120</v>
      </c>
      <c r="AC8" s="136" t="str">
        <f t="shared" si="15"/>
        <v>1|20|2500//21|40|5000//41|60|7500//61|80|10000//81|100|12500//101|120|15000</v>
      </c>
      <c r="AD8" s="99">
        <v>3400</v>
      </c>
      <c r="AE8" s="238" t="s">
        <v>708</v>
      </c>
      <c r="AF8" s="73">
        <v>2500</v>
      </c>
      <c r="AG8" s="73"/>
      <c r="AH8" s="201">
        <v>1798</v>
      </c>
      <c r="AI8" s="171" t="s">
        <v>547</v>
      </c>
      <c r="AJ8" s="171">
        <v>50002384</v>
      </c>
      <c r="AK8" s="65" t="str">
        <f>CONCATENATE(N8,"[",C8,"/",P8,"]")</f>
        <v>담터 순한생강차15T[8821/1]</v>
      </c>
      <c r="AL8" s="71" t="s">
        <v>567</v>
      </c>
      <c r="AM8" s="200" t="s">
        <v>1408</v>
      </c>
      <c r="AN8" s="71" t="s">
        <v>567</v>
      </c>
      <c r="AO8" s="136" t="str">
        <f t="shared" si="16"/>
        <v>담터 순한생강차15T,음료,차,담터</v>
      </c>
      <c r="AP8" s="122"/>
      <c r="AQ8" s="74"/>
      <c r="AR8" s="220"/>
    </row>
    <row r="9" spans="1:44">
      <c r="A9" s="85">
        <v>9</v>
      </c>
      <c r="B9" s="428">
        <v>28</v>
      </c>
      <c r="C9" s="67" t="s">
        <v>371</v>
      </c>
      <c r="D9" s="597">
        <v>48</v>
      </c>
      <c r="E9" s="143" t="str">
        <f t="shared" si="0"/>
        <v>8845_450x450.jpg</v>
      </c>
      <c r="F9" s="136" t="str">
        <f t="shared" si="1"/>
        <v>8845_300x300.jpg</v>
      </c>
      <c r="G9" s="136" t="str">
        <f t="shared" si="2"/>
        <v>8845_100x100.jpg</v>
      </c>
      <c r="H9" s="136" t="str">
        <f t="shared" si="3"/>
        <v>8845_220x220.jpg</v>
      </c>
      <c r="I9" s="143" t="str">
        <f>CONCATENATE(C9,"_상세.jpg")</f>
        <v>8845_상세.jpg</v>
      </c>
      <c r="J9" s="70" t="s">
        <v>1402</v>
      </c>
      <c r="K9" s="136" t="str">
        <f t="shared" si="4"/>
        <v>&lt;p&gt;&lt;/p&gt;&lt;p align="center"&gt;&lt;IMG src="http://tongup1emd.cafe24.com/img/Image_detail/12_Tea_66ea/8845_상세.jpg" style="width:860px;"&gt;&lt;/p&gt;&lt;p&gt;&lt;br&gt;&lt;/p&gt;</v>
      </c>
      <c r="L9" s="68" t="s">
        <v>792</v>
      </c>
      <c r="M9" s="68" t="s">
        <v>1188</v>
      </c>
      <c r="N9" s="75" t="s">
        <v>659</v>
      </c>
      <c r="O9" s="136" t="s">
        <v>603</v>
      </c>
      <c r="P9" s="75">
        <v>1</v>
      </c>
      <c r="Q9" s="172" t="s">
        <v>1345</v>
      </c>
      <c r="R9" s="75">
        <v>8</v>
      </c>
      <c r="S9" s="278">
        <f t="shared" si="5"/>
        <v>9</v>
      </c>
      <c r="T9" s="278">
        <f t="shared" si="6"/>
        <v>16</v>
      </c>
      <c r="U9" s="278">
        <f t="shared" si="7"/>
        <v>17</v>
      </c>
      <c r="V9" s="278">
        <f t="shared" si="8"/>
        <v>24</v>
      </c>
      <c r="W9" s="278">
        <f t="shared" si="9"/>
        <v>25</v>
      </c>
      <c r="X9" s="278">
        <f t="shared" si="10"/>
        <v>32</v>
      </c>
      <c r="Y9" s="278">
        <f t="shared" si="11"/>
        <v>33</v>
      </c>
      <c r="Z9" s="278">
        <f t="shared" si="12"/>
        <v>40</v>
      </c>
      <c r="AA9" s="278">
        <f t="shared" si="13"/>
        <v>41</v>
      </c>
      <c r="AB9" s="278">
        <f t="shared" si="14"/>
        <v>48</v>
      </c>
      <c r="AC9" s="136" t="str">
        <f t="shared" si="15"/>
        <v>1|8|2500//9|16|5000//17|24|7500//25|32|10000//33|40|12500//41|48|15000</v>
      </c>
      <c r="AD9" s="183">
        <v>11900</v>
      </c>
      <c r="AE9" s="72" t="s">
        <v>708</v>
      </c>
      <c r="AF9" s="73">
        <v>2500</v>
      </c>
      <c r="AG9" s="73"/>
      <c r="AH9" s="201">
        <v>1798</v>
      </c>
      <c r="AI9" s="171" t="s">
        <v>547</v>
      </c>
      <c r="AJ9" s="171">
        <v>50002384</v>
      </c>
      <c r="AK9" s="65" t="str">
        <f>CONCATENATE(N9,"[",C9,"/",P9,"]")</f>
        <v>담터 대추차 50T[8845/1]</v>
      </c>
      <c r="AL9" s="71" t="s">
        <v>567</v>
      </c>
      <c r="AM9" s="200" t="s">
        <v>1408</v>
      </c>
      <c r="AN9" s="71" t="s">
        <v>567</v>
      </c>
      <c r="AO9" s="136" t="str">
        <f t="shared" si="16"/>
        <v>담터 대추차 50T,음료,차,담터</v>
      </c>
      <c r="AP9" s="122"/>
      <c r="AQ9" s="74"/>
      <c r="AR9" s="220"/>
    </row>
    <row r="10" spans="1:44">
      <c r="A10" s="85">
        <v>12</v>
      </c>
      <c r="B10" s="428">
        <v>29</v>
      </c>
      <c r="C10" s="67" t="s">
        <v>374</v>
      </c>
      <c r="D10" s="597">
        <v>48</v>
      </c>
      <c r="E10" s="143" t="str">
        <f t="shared" si="0"/>
        <v>8846_450x450.jpg</v>
      </c>
      <c r="F10" s="136" t="str">
        <f t="shared" si="1"/>
        <v>8846_300x300.jpg</v>
      </c>
      <c r="G10" s="136" t="str">
        <f t="shared" si="2"/>
        <v>8846_100x100.jpg</v>
      </c>
      <c r="H10" s="136" t="str">
        <f t="shared" si="3"/>
        <v>8846_220x220.jpg</v>
      </c>
      <c r="I10" s="143" t="str">
        <f>CONCATENATE(C10,"_상세.jpg")</f>
        <v>8846_상세.jpg</v>
      </c>
      <c r="J10" s="70" t="s">
        <v>1402</v>
      </c>
      <c r="K10" s="136" t="str">
        <f t="shared" si="4"/>
        <v>&lt;p&gt;&lt;/p&gt;&lt;p align="center"&gt;&lt;IMG src="http://tongup1emd.cafe24.com/img/Image_detail/12_Tea_66ea/8846_상세.jpg" style="width:860px;"&gt;&lt;/p&gt;&lt;p&gt;&lt;br&gt;&lt;/p&gt;</v>
      </c>
      <c r="L10" s="68" t="s">
        <v>792</v>
      </c>
      <c r="M10" s="68" t="s">
        <v>1190</v>
      </c>
      <c r="N10" s="75" t="s">
        <v>660</v>
      </c>
      <c r="O10" s="136" t="s">
        <v>603</v>
      </c>
      <c r="P10" s="136">
        <v>1</v>
      </c>
      <c r="Q10" s="172" t="s">
        <v>1345</v>
      </c>
      <c r="R10" s="136">
        <v>8</v>
      </c>
      <c r="S10" s="278">
        <f t="shared" si="5"/>
        <v>9</v>
      </c>
      <c r="T10" s="278">
        <f t="shared" si="6"/>
        <v>16</v>
      </c>
      <c r="U10" s="278">
        <f t="shared" si="7"/>
        <v>17</v>
      </c>
      <c r="V10" s="278">
        <f t="shared" si="8"/>
        <v>24</v>
      </c>
      <c r="W10" s="278">
        <f t="shared" si="9"/>
        <v>25</v>
      </c>
      <c r="X10" s="278">
        <f t="shared" si="10"/>
        <v>32</v>
      </c>
      <c r="Y10" s="278">
        <f t="shared" si="11"/>
        <v>33</v>
      </c>
      <c r="Z10" s="278">
        <f t="shared" si="12"/>
        <v>40</v>
      </c>
      <c r="AA10" s="278">
        <f t="shared" si="13"/>
        <v>41</v>
      </c>
      <c r="AB10" s="278">
        <f t="shared" si="14"/>
        <v>48</v>
      </c>
      <c r="AC10" s="136" t="str">
        <f t="shared" si="15"/>
        <v>1|8|2500//9|16|5000//17|24|7500//25|32|10000//33|40|12500//41|48|15000</v>
      </c>
      <c r="AD10" s="137">
        <v>11900</v>
      </c>
      <c r="AE10" s="238" t="s">
        <v>708</v>
      </c>
      <c r="AF10" s="73">
        <v>2500</v>
      </c>
      <c r="AG10" s="73"/>
      <c r="AH10" s="201">
        <v>1798</v>
      </c>
      <c r="AI10" s="171" t="s">
        <v>547</v>
      </c>
      <c r="AJ10" s="171">
        <v>50002384</v>
      </c>
      <c r="AK10" s="65" t="str">
        <f>CONCATENATE(N10,"[",C10,"/",P10,"]")</f>
        <v>담터 생강차50T[8846/1]</v>
      </c>
      <c r="AL10" s="71" t="s">
        <v>567</v>
      </c>
      <c r="AM10" s="200" t="s">
        <v>1408</v>
      </c>
      <c r="AN10" s="71" t="s">
        <v>567</v>
      </c>
      <c r="AO10" s="136" t="str">
        <f t="shared" si="16"/>
        <v>담터 생강차50T,음료,차,담터</v>
      </c>
      <c r="AP10" s="122"/>
      <c r="AQ10" s="74"/>
      <c r="AR10" s="220"/>
    </row>
    <row r="11" spans="1:44">
      <c r="A11" s="85">
        <v>11</v>
      </c>
      <c r="B11" s="428">
        <v>30</v>
      </c>
      <c r="C11" s="67" t="s">
        <v>373</v>
      </c>
      <c r="D11" s="597">
        <v>48</v>
      </c>
      <c r="E11" s="143" t="str">
        <f t="shared" si="0"/>
        <v>8903_450x450.jpg</v>
      </c>
      <c r="F11" s="136" t="str">
        <f t="shared" si="1"/>
        <v>8903_300x300.jpg</v>
      </c>
      <c r="G11" s="136" t="str">
        <f t="shared" si="2"/>
        <v>8903_100x100.jpg</v>
      </c>
      <c r="H11" s="136" t="str">
        <f t="shared" si="3"/>
        <v>8903_220x220.jpg</v>
      </c>
      <c r="I11" s="143" t="str">
        <f>CONCATENATE(C11,"_상세.jpg")</f>
        <v>8903_상세.jpg</v>
      </c>
      <c r="J11" s="70" t="s">
        <v>1402</v>
      </c>
      <c r="K11" s="136" t="str">
        <f t="shared" si="4"/>
        <v>&lt;p&gt;&lt;/p&gt;&lt;p align="center"&gt;&lt;IMG src="http://tongup1emd.cafe24.com/img/Image_detail/12_Tea_66ea/8903_상세.jpg" style="width:860px;"&gt;&lt;/p&gt;&lt;p&gt;&lt;br&gt;&lt;/p&gt;</v>
      </c>
      <c r="L11" s="255" t="s">
        <v>899</v>
      </c>
      <c r="M11" s="255" t="s">
        <v>1188</v>
      </c>
      <c r="N11" s="75" t="s">
        <v>887</v>
      </c>
      <c r="O11" s="136" t="s">
        <v>753</v>
      </c>
      <c r="P11" s="136">
        <v>1</v>
      </c>
      <c r="Q11" s="172" t="s">
        <v>1345</v>
      </c>
      <c r="R11" s="136">
        <v>20</v>
      </c>
      <c r="S11" s="278">
        <f t="shared" si="5"/>
        <v>21</v>
      </c>
      <c r="T11" s="278">
        <f t="shared" si="6"/>
        <v>40</v>
      </c>
      <c r="U11" s="278">
        <f t="shared" si="7"/>
        <v>41</v>
      </c>
      <c r="V11" s="278">
        <f t="shared" si="8"/>
        <v>60</v>
      </c>
      <c r="W11" s="278">
        <f t="shared" si="9"/>
        <v>61</v>
      </c>
      <c r="X11" s="278">
        <f t="shared" si="10"/>
        <v>80</v>
      </c>
      <c r="Y11" s="278">
        <f t="shared" si="11"/>
        <v>81</v>
      </c>
      <c r="Z11" s="278">
        <f t="shared" si="12"/>
        <v>100</v>
      </c>
      <c r="AA11" s="278">
        <f t="shared" si="13"/>
        <v>101</v>
      </c>
      <c r="AB11" s="278">
        <f t="shared" si="14"/>
        <v>120</v>
      </c>
      <c r="AC11" s="136" t="str">
        <f t="shared" si="15"/>
        <v>1|20|2500//21|40|5000//41|60|7500//61|80|10000//81|100|12500//101|120|15000</v>
      </c>
      <c r="AD11" s="137">
        <v>3300</v>
      </c>
      <c r="AE11" s="238" t="s">
        <v>708</v>
      </c>
      <c r="AF11" s="73">
        <v>2500</v>
      </c>
      <c r="AG11" s="73"/>
      <c r="AH11" s="201">
        <v>1798</v>
      </c>
      <c r="AI11" s="172" t="s">
        <v>566</v>
      </c>
      <c r="AJ11" s="172">
        <v>50002596</v>
      </c>
      <c r="AK11" s="65" t="str">
        <f>CONCATENATE(N11,"[",C11,"/",P11,"]")</f>
        <v>담터 호두 아몬드 율무차 15T [8903/1]</v>
      </c>
      <c r="AL11" s="71" t="s">
        <v>567</v>
      </c>
      <c r="AM11" s="200" t="s">
        <v>1408</v>
      </c>
      <c r="AN11" s="71" t="s">
        <v>567</v>
      </c>
      <c r="AO11" s="136" t="str">
        <f t="shared" si="16"/>
        <v>담터 호두 아몬드 율무차 15T ,음료,차,담터</v>
      </c>
      <c r="AP11" s="239" t="s">
        <v>755</v>
      </c>
      <c r="AQ11" s="74"/>
      <c r="AR11" s="220"/>
    </row>
    <row r="12" spans="1:44">
      <c r="A12" s="85">
        <v>28</v>
      </c>
      <c r="B12" s="428">
        <v>31</v>
      </c>
      <c r="C12" s="240" t="s">
        <v>390</v>
      </c>
      <c r="D12" s="597">
        <v>48</v>
      </c>
      <c r="E12" s="143" t="str">
        <f t="shared" si="0"/>
        <v>8914_450x450.jpg</v>
      </c>
      <c r="F12" s="136" t="str">
        <f t="shared" si="1"/>
        <v>8914_300x300.jpg</v>
      </c>
      <c r="G12" s="136" t="str">
        <f t="shared" si="2"/>
        <v>8914_100x100.jpg</v>
      </c>
      <c r="H12" s="136" t="str">
        <f t="shared" si="3"/>
        <v>8914_220x220.jpg</v>
      </c>
      <c r="I12" s="143" t="str">
        <f>CONCATENATE(C12,"_상세.jpg")</f>
        <v>8914_상세.jpg</v>
      </c>
      <c r="J12" s="70" t="s">
        <v>1402</v>
      </c>
      <c r="K12" s="136" t="str">
        <f t="shared" si="4"/>
        <v>&lt;p&gt;&lt;/p&gt;&lt;p align="center"&gt;&lt;IMG src="http://tongup1emd.cafe24.com/img/Image_detail/12_Tea_66ea/8914_상세.jpg" style="width:860px;"&gt;&lt;/p&gt;&lt;p&gt;&lt;br&gt;&lt;/p&gt;</v>
      </c>
      <c r="L12" s="255" t="s">
        <v>899</v>
      </c>
      <c r="M12" s="255" t="s">
        <v>1188</v>
      </c>
      <c r="N12" s="196" t="s">
        <v>889</v>
      </c>
      <c r="O12" s="71" t="s">
        <v>664</v>
      </c>
      <c r="P12" s="71">
        <v>1</v>
      </c>
      <c r="Q12" s="172" t="s">
        <v>1345</v>
      </c>
      <c r="R12" s="71">
        <v>20</v>
      </c>
      <c r="S12" s="278">
        <f t="shared" si="5"/>
        <v>21</v>
      </c>
      <c r="T12" s="278">
        <f t="shared" si="6"/>
        <v>40</v>
      </c>
      <c r="U12" s="278">
        <f t="shared" si="7"/>
        <v>41</v>
      </c>
      <c r="V12" s="278">
        <f t="shared" si="8"/>
        <v>60</v>
      </c>
      <c r="W12" s="278">
        <f t="shared" si="9"/>
        <v>61</v>
      </c>
      <c r="X12" s="278">
        <f t="shared" si="10"/>
        <v>80</v>
      </c>
      <c r="Y12" s="278">
        <f t="shared" si="11"/>
        <v>81</v>
      </c>
      <c r="Z12" s="278">
        <f t="shared" si="12"/>
        <v>100</v>
      </c>
      <c r="AA12" s="278">
        <f t="shared" si="13"/>
        <v>101</v>
      </c>
      <c r="AB12" s="278">
        <f t="shared" si="14"/>
        <v>120</v>
      </c>
      <c r="AC12" s="136" t="str">
        <f t="shared" si="15"/>
        <v>1|20|2500//21|40|5000//41|60|7500//61|80|10000//81|100|12500//101|120|15000</v>
      </c>
      <c r="AD12" s="99">
        <v>4500</v>
      </c>
      <c r="AE12" s="238" t="s">
        <v>708</v>
      </c>
      <c r="AF12" s="73">
        <v>2500</v>
      </c>
      <c r="AG12" s="73"/>
      <c r="AH12" s="201">
        <v>1798</v>
      </c>
      <c r="AI12" s="171" t="s">
        <v>547</v>
      </c>
      <c r="AJ12" s="171">
        <v>50002384</v>
      </c>
      <c r="AK12" s="65" t="str">
        <f>CONCATENATE(N12,"[",C12,"/",P12,"]")</f>
        <v>담터 고구마라떼12T[8914/1]</v>
      </c>
      <c r="AL12" s="71" t="s">
        <v>567</v>
      </c>
      <c r="AM12" s="200" t="s">
        <v>1408</v>
      </c>
      <c r="AN12" s="71" t="s">
        <v>567</v>
      </c>
      <c r="AO12" s="136" t="str">
        <f t="shared" si="16"/>
        <v>담터 고구마라떼12T,음료,차,담터</v>
      </c>
      <c r="AP12" s="122"/>
      <c r="AQ12" s="74"/>
      <c r="AR12" s="220"/>
    </row>
    <row r="13" spans="1:44">
      <c r="A13" s="85">
        <v>27</v>
      </c>
      <c r="B13" s="428">
        <v>32</v>
      </c>
      <c r="C13" s="67" t="s">
        <v>389</v>
      </c>
      <c r="D13" s="597">
        <v>48</v>
      </c>
      <c r="E13" s="143" t="str">
        <f t="shared" si="0"/>
        <v>8915_450x450.jpg</v>
      </c>
      <c r="F13" s="136" t="str">
        <f t="shared" si="1"/>
        <v>8915_300x300.jpg</v>
      </c>
      <c r="G13" s="136" t="str">
        <f t="shared" si="2"/>
        <v>8915_100x100.jpg</v>
      </c>
      <c r="H13" s="136" t="str">
        <f t="shared" si="3"/>
        <v>8915_220x220.jpg</v>
      </c>
      <c r="I13" s="143" t="str">
        <f>CONCATENATE(C13,"_상세.jpg")</f>
        <v>8915_상세.jpg</v>
      </c>
      <c r="J13" s="70" t="s">
        <v>1402</v>
      </c>
      <c r="K13" s="136" t="str">
        <f t="shared" si="4"/>
        <v>&lt;p&gt;&lt;/p&gt;&lt;p align="center"&gt;&lt;IMG src="http://tongup1emd.cafe24.com/img/Image_detail/12_Tea_66ea/8915_상세.jpg" style="width:860px;"&gt;&lt;/p&gt;&lt;p&gt;&lt;br&gt;&lt;/p&gt;</v>
      </c>
      <c r="L13" s="255" t="s">
        <v>899</v>
      </c>
      <c r="M13" s="255" t="s">
        <v>1188</v>
      </c>
      <c r="N13" s="74" t="s">
        <v>885</v>
      </c>
      <c r="O13" s="71" t="s">
        <v>664</v>
      </c>
      <c r="P13" s="71">
        <v>1</v>
      </c>
      <c r="Q13" s="172" t="s">
        <v>1345</v>
      </c>
      <c r="R13" s="71">
        <v>20</v>
      </c>
      <c r="S13" s="278">
        <f t="shared" si="5"/>
        <v>21</v>
      </c>
      <c r="T13" s="278">
        <f t="shared" si="6"/>
        <v>40</v>
      </c>
      <c r="U13" s="278">
        <f t="shared" si="7"/>
        <v>41</v>
      </c>
      <c r="V13" s="278">
        <f t="shared" si="8"/>
        <v>60</v>
      </c>
      <c r="W13" s="278">
        <f t="shared" si="9"/>
        <v>61</v>
      </c>
      <c r="X13" s="278">
        <f t="shared" si="10"/>
        <v>80</v>
      </c>
      <c r="Y13" s="278">
        <f t="shared" si="11"/>
        <v>81</v>
      </c>
      <c r="Z13" s="278">
        <f t="shared" si="12"/>
        <v>100</v>
      </c>
      <c r="AA13" s="278">
        <f t="shared" si="13"/>
        <v>101</v>
      </c>
      <c r="AB13" s="278">
        <f t="shared" si="14"/>
        <v>120</v>
      </c>
      <c r="AC13" s="136" t="str">
        <f t="shared" si="15"/>
        <v>1|20|2500//21|40|5000//41|60|7500//61|80|10000//81|100|12500//101|120|15000</v>
      </c>
      <c r="AD13" s="99">
        <v>3400</v>
      </c>
      <c r="AE13" s="238" t="s">
        <v>708</v>
      </c>
      <c r="AF13" s="73">
        <v>2500</v>
      </c>
      <c r="AG13" s="73"/>
      <c r="AH13" s="201">
        <v>1798</v>
      </c>
      <c r="AI13" s="171" t="s">
        <v>552</v>
      </c>
      <c r="AJ13" s="171">
        <v>50002267</v>
      </c>
      <c r="AK13" s="65" t="str">
        <f>CONCATENATE(N13,"[",C13,"/",P13,"]")</f>
        <v>담터 오리지날 핫초코 16T[8915/1]</v>
      </c>
      <c r="AL13" s="71" t="s">
        <v>567</v>
      </c>
      <c r="AM13" s="200" t="s">
        <v>1408</v>
      </c>
      <c r="AN13" s="71" t="s">
        <v>567</v>
      </c>
      <c r="AO13" s="136" t="str">
        <f t="shared" si="16"/>
        <v>담터 오리지날 핫초코 16T,음료,차,담터</v>
      </c>
      <c r="AP13" s="122"/>
      <c r="AQ13" s="74"/>
      <c r="AR13" s="220"/>
    </row>
    <row r="14" spans="1:44">
      <c r="A14" s="85">
        <v>19</v>
      </c>
      <c r="B14" s="428">
        <v>33</v>
      </c>
      <c r="C14" s="240" t="s">
        <v>381</v>
      </c>
      <c r="D14" s="597">
        <v>48</v>
      </c>
      <c r="E14" s="143" t="str">
        <f t="shared" si="0"/>
        <v>8916_450x450.jpg</v>
      </c>
      <c r="F14" s="136" t="str">
        <f t="shared" si="1"/>
        <v>8916_300x300.jpg</v>
      </c>
      <c r="G14" s="136" t="str">
        <f t="shared" si="2"/>
        <v>8916_100x100.jpg</v>
      </c>
      <c r="H14" s="136" t="str">
        <f t="shared" si="3"/>
        <v>8916_220x220.jpg</v>
      </c>
      <c r="I14" s="143" t="str">
        <f>CONCATENATE(C14,"_상세.jpg")</f>
        <v>8916_상세.jpg</v>
      </c>
      <c r="J14" s="70" t="s">
        <v>1402</v>
      </c>
      <c r="K14" s="136" t="str">
        <f t="shared" si="4"/>
        <v>&lt;p&gt;&lt;/p&gt;&lt;p align="center"&gt;&lt;IMG src="http://tongup1emd.cafe24.com/img/Image_detail/12_Tea_66ea/8916_상세.jpg" style="width:860px;"&gt;&lt;/p&gt;&lt;p&gt;&lt;br&gt;&lt;/p&gt;</v>
      </c>
      <c r="L14" s="68" t="s">
        <v>792</v>
      </c>
      <c r="M14" s="68" t="s">
        <v>1184</v>
      </c>
      <c r="N14" s="196" t="s">
        <v>665</v>
      </c>
      <c r="O14" s="71" t="s">
        <v>664</v>
      </c>
      <c r="P14" s="71">
        <v>1</v>
      </c>
      <c r="Q14" s="172" t="s">
        <v>1345</v>
      </c>
      <c r="R14" s="71">
        <v>20</v>
      </c>
      <c r="S14" s="278">
        <f t="shared" si="5"/>
        <v>21</v>
      </c>
      <c r="T14" s="278">
        <f t="shared" si="6"/>
        <v>40</v>
      </c>
      <c r="U14" s="278">
        <f t="shared" si="7"/>
        <v>41</v>
      </c>
      <c r="V14" s="278">
        <f t="shared" si="8"/>
        <v>60</v>
      </c>
      <c r="W14" s="278">
        <f t="shared" si="9"/>
        <v>61</v>
      </c>
      <c r="X14" s="278">
        <f t="shared" si="10"/>
        <v>80</v>
      </c>
      <c r="Y14" s="278">
        <f t="shared" si="11"/>
        <v>81</v>
      </c>
      <c r="Z14" s="278">
        <f t="shared" si="12"/>
        <v>100</v>
      </c>
      <c r="AA14" s="278">
        <f t="shared" si="13"/>
        <v>101</v>
      </c>
      <c r="AB14" s="278">
        <f t="shared" si="14"/>
        <v>120</v>
      </c>
      <c r="AC14" s="136" t="str">
        <f t="shared" si="15"/>
        <v>1|20|2500//21|40|5000//41|60|7500//61|80|10000//81|100|12500//101|120|15000</v>
      </c>
      <c r="AD14" s="99">
        <v>3100</v>
      </c>
      <c r="AE14" s="238" t="s">
        <v>708</v>
      </c>
      <c r="AF14" s="73">
        <v>2500</v>
      </c>
      <c r="AG14" s="73"/>
      <c r="AH14" s="201">
        <v>1798</v>
      </c>
      <c r="AI14" s="172" t="s">
        <v>545</v>
      </c>
      <c r="AJ14" s="172">
        <v>50002380</v>
      </c>
      <c r="AK14" s="65" t="str">
        <f>CONCATENATE(N14,"[",C14,"/",P14,"]")</f>
        <v>담터 레몬홍차20T[8916/1]</v>
      </c>
      <c r="AL14" s="71" t="s">
        <v>567</v>
      </c>
      <c r="AM14" s="200" t="s">
        <v>1408</v>
      </c>
      <c r="AN14" s="71" t="s">
        <v>567</v>
      </c>
      <c r="AO14" s="136" t="str">
        <f t="shared" si="16"/>
        <v>담터 레몬홍차20T,음료,차,담터</v>
      </c>
      <c r="AP14" s="122"/>
      <c r="AQ14" s="74"/>
      <c r="AR14" s="220"/>
    </row>
    <row r="15" spans="1:44">
      <c r="A15" s="85">
        <v>24</v>
      </c>
      <c r="B15" s="428">
        <v>34</v>
      </c>
      <c r="C15" s="67" t="s">
        <v>386</v>
      </c>
      <c r="D15" s="597">
        <v>48</v>
      </c>
      <c r="E15" s="143" t="str">
        <f t="shared" si="0"/>
        <v>8917_450x450.jpg</v>
      </c>
      <c r="F15" s="136" t="str">
        <f t="shared" si="1"/>
        <v>8917_300x300.jpg</v>
      </c>
      <c r="G15" s="136" t="str">
        <f t="shared" si="2"/>
        <v>8917_100x100.jpg</v>
      </c>
      <c r="H15" s="136" t="str">
        <f t="shared" si="3"/>
        <v>8917_220x220.jpg</v>
      </c>
      <c r="I15" s="143" t="str">
        <f>CONCATENATE(C15,"_상세.jpg")</f>
        <v>8917_상세.jpg</v>
      </c>
      <c r="J15" s="70" t="s">
        <v>1402</v>
      </c>
      <c r="K15" s="136" t="str">
        <f t="shared" si="4"/>
        <v>&lt;p&gt;&lt;/p&gt;&lt;p align="center"&gt;&lt;IMG src="http://tongup1emd.cafe24.com/img/Image_detail/12_Tea_66ea/8917_상세.jpg" style="width:860px;"&gt;&lt;/p&gt;&lt;p&gt;&lt;br&gt;&lt;/p&gt;</v>
      </c>
      <c r="L15" s="68" t="s">
        <v>792</v>
      </c>
      <c r="M15" s="68" t="s">
        <v>1184</v>
      </c>
      <c r="N15" s="74" t="s">
        <v>668</v>
      </c>
      <c r="O15" s="71" t="s">
        <v>664</v>
      </c>
      <c r="P15" s="71">
        <v>1</v>
      </c>
      <c r="Q15" s="172" t="s">
        <v>1345</v>
      </c>
      <c r="R15" s="71">
        <v>40</v>
      </c>
      <c r="S15" s="278">
        <f t="shared" si="5"/>
        <v>41</v>
      </c>
      <c r="T15" s="278">
        <f t="shared" si="6"/>
        <v>80</v>
      </c>
      <c r="U15" s="278">
        <f t="shared" si="7"/>
        <v>81</v>
      </c>
      <c r="V15" s="278">
        <f t="shared" si="8"/>
        <v>120</v>
      </c>
      <c r="W15" s="278">
        <f t="shared" si="9"/>
        <v>121</v>
      </c>
      <c r="X15" s="278">
        <f t="shared" si="10"/>
        <v>160</v>
      </c>
      <c r="Y15" s="278">
        <f t="shared" si="11"/>
        <v>161</v>
      </c>
      <c r="Z15" s="278">
        <f t="shared" si="12"/>
        <v>200</v>
      </c>
      <c r="AA15" s="278">
        <f t="shared" si="13"/>
        <v>201</v>
      </c>
      <c r="AB15" s="278">
        <f t="shared" si="14"/>
        <v>240</v>
      </c>
      <c r="AC15" s="136" t="str">
        <f t="shared" si="15"/>
        <v>1|40|2500//41|80|5000//81|120|7500//121|160|10000//161|200|12500//201|240|15000</v>
      </c>
      <c r="AD15" s="99">
        <v>3600</v>
      </c>
      <c r="AE15" s="238" t="s">
        <v>708</v>
      </c>
      <c r="AF15" s="73">
        <v>2500</v>
      </c>
      <c r="AG15" s="73"/>
      <c r="AH15" s="201">
        <v>1798</v>
      </c>
      <c r="AI15" s="172" t="s">
        <v>545</v>
      </c>
      <c r="AJ15" s="172">
        <v>50002380</v>
      </c>
      <c r="AK15" s="65" t="str">
        <f>CONCATENATE(N15,"[",C15,"/",P15,"]")</f>
        <v>담터 복숭아홍차 20T[8917/1]</v>
      </c>
      <c r="AL15" s="71" t="s">
        <v>567</v>
      </c>
      <c r="AM15" s="200" t="s">
        <v>1408</v>
      </c>
      <c r="AN15" s="71" t="s">
        <v>567</v>
      </c>
      <c r="AO15" s="136" t="str">
        <f t="shared" si="16"/>
        <v>담터 복숭아홍차 20T,음료,차,담터</v>
      </c>
      <c r="AP15" s="122" t="s">
        <v>756</v>
      </c>
      <c r="AQ15" s="74"/>
      <c r="AR15" s="220"/>
    </row>
    <row r="16" spans="1:44">
      <c r="A16" s="85">
        <v>25</v>
      </c>
      <c r="B16" s="428">
        <v>35</v>
      </c>
      <c r="C16" s="240" t="s">
        <v>387</v>
      </c>
      <c r="D16" s="597">
        <v>48</v>
      </c>
      <c r="E16" s="143" t="str">
        <f t="shared" si="0"/>
        <v>8921_450x450.jpg</v>
      </c>
      <c r="F16" s="136" t="str">
        <f t="shared" si="1"/>
        <v>8921_300x300.jpg</v>
      </c>
      <c r="G16" s="136" t="str">
        <f t="shared" si="2"/>
        <v>8921_100x100.jpg</v>
      </c>
      <c r="H16" s="136" t="str">
        <f t="shared" si="3"/>
        <v>8921_220x220.jpg</v>
      </c>
      <c r="I16" s="143" t="str">
        <f>CONCATENATE(C16,"_상세.jpg")</f>
        <v>8921_상세.jpg</v>
      </c>
      <c r="J16" s="70" t="s">
        <v>1402</v>
      </c>
      <c r="K16" s="136" t="str">
        <f t="shared" si="4"/>
        <v>&lt;p&gt;&lt;/p&gt;&lt;p align="center"&gt;&lt;IMG src="http://tongup1emd.cafe24.com/img/Image_detail/12_Tea_66ea/8921_상세.jpg" style="width:860px;"&gt;&lt;/p&gt;&lt;p&gt;&lt;br&gt;&lt;/p&gt;</v>
      </c>
      <c r="L16" s="68" t="s">
        <v>792</v>
      </c>
      <c r="M16" s="68" t="s">
        <v>1184</v>
      </c>
      <c r="N16" s="196" t="s">
        <v>669</v>
      </c>
      <c r="O16" s="71" t="s">
        <v>664</v>
      </c>
      <c r="P16" s="71">
        <v>1</v>
      </c>
      <c r="Q16" s="172" t="s">
        <v>1345</v>
      </c>
      <c r="R16" s="71">
        <v>40</v>
      </c>
      <c r="S16" s="278">
        <f t="shared" si="5"/>
        <v>41</v>
      </c>
      <c r="T16" s="278">
        <f t="shared" si="6"/>
        <v>80</v>
      </c>
      <c r="U16" s="278">
        <f t="shared" si="7"/>
        <v>81</v>
      </c>
      <c r="V16" s="278">
        <f t="shared" si="8"/>
        <v>120</v>
      </c>
      <c r="W16" s="278">
        <f t="shared" si="9"/>
        <v>121</v>
      </c>
      <c r="X16" s="278">
        <f t="shared" si="10"/>
        <v>160</v>
      </c>
      <c r="Y16" s="278">
        <f t="shared" si="11"/>
        <v>161</v>
      </c>
      <c r="Z16" s="278">
        <f t="shared" si="12"/>
        <v>200</v>
      </c>
      <c r="AA16" s="278">
        <f t="shared" si="13"/>
        <v>201</v>
      </c>
      <c r="AB16" s="278">
        <f t="shared" si="14"/>
        <v>240</v>
      </c>
      <c r="AC16" s="136" t="str">
        <f t="shared" si="15"/>
        <v>1|40|2500//41|80|5000//81|120|7500//121|160|10000//161|200|12500//201|240|15000</v>
      </c>
      <c r="AD16" s="99">
        <v>3600</v>
      </c>
      <c r="AE16" s="238" t="s">
        <v>708</v>
      </c>
      <c r="AF16" s="73">
        <v>2500</v>
      </c>
      <c r="AG16" s="73"/>
      <c r="AH16" s="201">
        <v>1798</v>
      </c>
      <c r="AI16" s="172" t="s">
        <v>545</v>
      </c>
      <c r="AJ16" s="172">
        <v>50002380</v>
      </c>
      <c r="AK16" s="65" t="str">
        <f>CONCATENATE(N16,"[",C16,"/",P16,"]")</f>
        <v>담터 매실홍차20T[8921/1]</v>
      </c>
      <c r="AL16" s="71" t="s">
        <v>567</v>
      </c>
      <c r="AM16" s="200" t="s">
        <v>1408</v>
      </c>
      <c r="AN16" s="71" t="s">
        <v>567</v>
      </c>
      <c r="AO16" s="136" t="str">
        <f t="shared" si="16"/>
        <v>담터 매실홍차20T,음료,차,담터</v>
      </c>
      <c r="AP16" s="122" t="s">
        <v>756</v>
      </c>
      <c r="AQ16" s="74"/>
      <c r="AR16" s="220"/>
    </row>
    <row r="17" spans="1:44">
      <c r="A17" s="85">
        <v>20</v>
      </c>
      <c r="B17" s="428">
        <v>36</v>
      </c>
      <c r="C17" s="240" t="s">
        <v>382</v>
      </c>
      <c r="D17" s="597">
        <v>48</v>
      </c>
      <c r="E17" s="143" t="str">
        <f t="shared" si="0"/>
        <v>8928_450x450.jpg</v>
      </c>
      <c r="F17" s="136" t="str">
        <f t="shared" si="1"/>
        <v>8928_300x300.jpg</v>
      </c>
      <c r="G17" s="136" t="str">
        <f t="shared" si="2"/>
        <v>8928_100x100.jpg</v>
      </c>
      <c r="H17" s="136" t="str">
        <f t="shared" si="3"/>
        <v>8928_220x220.jpg</v>
      </c>
      <c r="I17" s="143" t="str">
        <f>CONCATENATE(C17,"_상세.jpg")</f>
        <v>8928_상세.jpg</v>
      </c>
      <c r="J17" s="70" t="s">
        <v>1402</v>
      </c>
      <c r="K17" s="136" t="str">
        <f t="shared" si="4"/>
        <v>&lt;p&gt;&lt;/p&gt;&lt;p align="center"&gt;&lt;IMG src="http://tongup1emd.cafe24.com/img/Image_detail/12_Tea_66ea/8928_상세.jpg" style="width:860px;"&gt;&lt;/p&gt;&lt;p&gt;&lt;br&gt;&lt;/p&gt;</v>
      </c>
      <c r="L17" s="68" t="s">
        <v>792</v>
      </c>
      <c r="M17" s="68" t="s">
        <v>1184</v>
      </c>
      <c r="N17" s="196" t="s">
        <v>666</v>
      </c>
      <c r="O17" s="71" t="s">
        <v>664</v>
      </c>
      <c r="P17" s="71">
        <v>1</v>
      </c>
      <c r="Q17" s="172" t="s">
        <v>1345</v>
      </c>
      <c r="R17" s="71">
        <v>20</v>
      </c>
      <c r="S17" s="278">
        <f t="shared" si="5"/>
        <v>21</v>
      </c>
      <c r="T17" s="278">
        <f t="shared" si="6"/>
        <v>40</v>
      </c>
      <c r="U17" s="278">
        <f t="shared" si="7"/>
        <v>41</v>
      </c>
      <c r="V17" s="278">
        <f t="shared" si="8"/>
        <v>60</v>
      </c>
      <c r="W17" s="278">
        <f t="shared" si="9"/>
        <v>61</v>
      </c>
      <c r="X17" s="278">
        <f t="shared" si="10"/>
        <v>80</v>
      </c>
      <c r="Y17" s="278">
        <f t="shared" si="11"/>
        <v>81</v>
      </c>
      <c r="Z17" s="278">
        <f t="shared" si="12"/>
        <v>100</v>
      </c>
      <c r="AA17" s="278">
        <f t="shared" si="13"/>
        <v>101</v>
      </c>
      <c r="AB17" s="278">
        <f t="shared" si="14"/>
        <v>120</v>
      </c>
      <c r="AC17" s="136" t="str">
        <f t="shared" si="15"/>
        <v>1|20|2500//21|40|5000//41|60|7500//61|80|10000//81|100|12500//101|120|15000</v>
      </c>
      <c r="AD17" s="99">
        <v>4000</v>
      </c>
      <c r="AE17" s="238" t="s">
        <v>708</v>
      </c>
      <c r="AF17" s="73">
        <v>2500</v>
      </c>
      <c r="AG17" s="73"/>
      <c r="AH17" s="201">
        <v>1798</v>
      </c>
      <c r="AI17" s="171" t="s">
        <v>547</v>
      </c>
      <c r="AJ17" s="171">
        <v>50002384</v>
      </c>
      <c r="AK17" s="65" t="str">
        <f>CONCATENATE(N17,"[",C17,"/",P17,"]")</f>
        <v>담터 단호박티백15T[8928/1]</v>
      </c>
      <c r="AL17" s="71" t="s">
        <v>567</v>
      </c>
      <c r="AM17" s="200" t="s">
        <v>1408</v>
      </c>
      <c r="AN17" s="71" t="s">
        <v>567</v>
      </c>
      <c r="AO17" s="136" t="str">
        <f t="shared" si="16"/>
        <v>담터 단호박티백15T,음료,차,담터</v>
      </c>
      <c r="AP17" s="122"/>
      <c r="AQ17" s="74"/>
      <c r="AR17" s="220"/>
    </row>
    <row r="18" spans="1:44">
      <c r="A18" s="85">
        <v>21</v>
      </c>
      <c r="B18" s="428">
        <v>37</v>
      </c>
      <c r="C18" s="240" t="s">
        <v>383</v>
      </c>
      <c r="D18" s="597">
        <v>48</v>
      </c>
      <c r="E18" s="143" t="str">
        <f t="shared" si="0"/>
        <v>8944_450x450.jpg</v>
      </c>
      <c r="F18" s="136" t="str">
        <f t="shared" si="1"/>
        <v>8944_300x300.jpg</v>
      </c>
      <c r="G18" s="136" t="str">
        <f t="shared" si="2"/>
        <v>8944_100x100.jpg</v>
      </c>
      <c r="H18" s="136" t="str">
        <f t="shared" si="3"/>
        <v>8944_220x220.jpg</v>
      </c>
      <c r="I18" s="143" t="str">
        <f>CONCATENATE(C18,"_상세.jpg")</f>
        <v>8944_상세.jpg</v>
      </c>
      <c r="J18" s="70" t="s">
        <v>1402</v>
      </c>
      <c r="K18" s="136" t="str">
        <f t="shared" si="4"/>
        <v>&lt;p&gt;&lt;/p&gt;&lt;p align="center"&gt;&lt;IMG src="http://tongup1emd.cafe24.com/img/Image_detail/12_Tea_66ea/8944_상세.jpg" style="width:860px;"&gt;&lt;/p&gt;&lt;p&gt;&lt;br&gt;&lt;/p&gt;</v>
      </c>
      <c r="L18" s="68" t="s">
        <v>792</v>
      </c>
      <c r="M18" s="68" t="s">
        <v>1184</v>
      </c>
      <c r="N18" s="196" t="s">
        <v>667</v>
      </c>
      <c r="O18" s="71" t="s">
        <v>664</v>
      </c>
      <c r="P18" s="71">
        <v>1</v>
      </c>
      <c r="Q18" s="172" t="s">
        <v>1345</v>
      </c>
      <c r="R18" s="71">
        <v>20</v>
      </c>
      <c r="S18" s="278">
        <f t="shared" si="5"/>
        <v>21</v>
      </c>
      <c r="T18" s="278">
        <f t="shared" si="6"/>
        <v>40</v>
      </c>
      <c r="U18" s="278">
        <f t="shared" si="7"/>
        <v>41</v>
      </c>
      <c r="V18" s="278">
        <f t="shared" si="8"/>
        <v>60</v>
      </c>
      <c r="W18" s="278">
        <f t="shared" si="9"/>
        <v>61</v>
      </c>
      <c r="X18" s="278">
        <f t="shared" si="10"/>
        <v>80</v>
      </c>
      <c r="Y18" s="278">
        <f t="shared" si="11"/>
        <v>81</v>
      </c>
      <c r="Z18" s="278">
        <f t="shared" si="12"/>
        <v>100</v>
      </c>
      <c r="AA18" s="278">
        <f t="shared" si="13"/>
        <v>101</v>
      </c>
      <c r="AB18" s="278">
        <f t="shared" si="14"/>
        <v>120</v>
      </c>
      <c r="AC18" s="136" t="str">
        <f t="shared" si="15"/>
        <v>1|20|2500//21|40|5000//41|60|7500//61|80|10000//81|100|12500//101|120|15000</v>
      </c>
      <c r="AD18" s="99">
        <v>3800</v>
      </c>
      <c r="AE18" s="238" t="s">
        <v>708</v>
      </c>
      <c r="AF18" s="73">
        <v>2500</v>
      </c>
      <c r="AG18" s="73"/>
      <c r="AH18" s="201">
        <v>1798</v>
      </c>
      <c r="AI18" s="171" t="s">
        <v>547</v>
      </c>
      <c r="AJ18" s="171">
        <v>50002384</v>
      </c>
      <c r="AK18" s="65" t="str">
        <f>CONCATENATE(N18,"[",C18,"/",P18,"]")</f>
        <v>담터 오미자티백15T[8944/1]</v>
      </c>
      <c r="AL18" s="71" t="s">
        <v>567</v>
      </c>
      <c r="AM18" s="200" t="s">
        <v>1408</v>
      </c>
      <c r="AN18" s="71" t="s">
        <v>567</v>
      </c>
      <c r="AO18" s="136" t="str">
        <f t="shared" si="16"/>
        <v>담터 오미자티백15T,음료,차,담터</v>
      </c>
      <c r="AP18" s="122"/>
      <c r="AQ18" s="74"/>
      <c r="AR18" s="220"/>
    </row>
    <row r="19" spans="1:44">
      <c r="A19" s="85">
        <v>26</v>
      </c>
      <c r="B19" s="428">
        <v>38</v>
      </c>
      <c r="C19" s="67" t="s">
        <v>388</v>
      </c>
      <c r="D19" s="597">
        <v>48</v>
      </c>
      <c r="E19" s="143" t="str">
        <f t="shared" si="0"/>
        <v>8948_450x450.jpg</v>
      </c>
      <c r="F19" s="136" t="str">
        <f t="shared" si="1"/>
        <v>8948_300x300.jpg</v>
      </c>
      <c r="G19" s="136" t="str">
        <f t="shared" si="2"/>
        <v>8948_100x100.jpg</v>
      </c>
      <c r="H19" s="136" t="str">
        <f t="shared" si="3"/>
        <v>8948_220x220.jpg</v>
      </c>
      <c r="I19" s="143" t="str">
        <f>CONCATENATE(C19,"_상세.jpg")</f>
        <v>8948_상세.jpg</v>
      </c>
      <c r="J19" s="70" t="s">
        <v>1402</v>
      </c>
      <c r="K19" s="136" t="str">
        <f t="shared" si="4"/>
        <v>&lt;p&gt;&lt;/p&gt;&lt;p align="center"&gt;&lt;IMG src="http://tongup1emd.cafe24.com/img/Image_detail/12_Tea_66ea/8948_상세.jpg" style="width:860px;"&gt;&lt;/p&gt;&lt;p&gt;&lt;br&gt;&lt;/p&gt;</v>
      </c>
      <c r="L19" s="68" t="s">
        <v>792</v>
      </c>
      <c r="M19" s="68" t="s">
        <v>1184</v>
      </c>
      <c r="N19" s="74" t="s">
        <v>661</v>
      </c>
      <c r="O19" s="71" t="s">
        <v>603</v>
      </c>
      <c r="P19" s="71">
        <v>1</v>
      </c>
      <c r="Q19" s="172" t="s">
        <v>1345</v>
      </c>
      <c r="R19" s="71">
        <v>8</v>
      </c>
      <c r="S19" s="278">
        <f t="shared" si="5"/>
        <v>9</v>
      </c>
      <c r="T19" s="278">
        <f t="shared" si="6"/>
        <v>16</v>
      </c>
      <c r="U19" s="278">
        <f t="shared" si="7"/>
        <v>17</v>
      </c>
      <c r="V19" s="278">
        <f t="shared" si="8"/>
        <v>24</v>
      </c>
      <c r="W19" s="278">
        <f t="shared" si="9"/>
        <v>25</v>
      </c>
      <c r="X19" s="278">
        <f t="shared" si="10"/>
        <v>32</v>
      </c>
      <c r="Y19" s="278">
        <f t="shared" si="11"/>
        <v>33</v>
      </c>
      <c r="Z19" s="278">
        <f t="shared" si="12"/>
        <v>40</v>
      </c>
      <c r="AA19" s="278">
        <f t="shared" si="13"/>
        <v>41</v>
      </c>
      <c r="AB19" s="278">
        <f t="shared" si="14"/>
        <v>48</v>
      </c>
      <c r="AC19" s="136" t="str">
        <f t="shared" si="15"/>
        <v>1|8|2500//9|16|5000//17|24|7500//25|32|10000//33|40|12500//41|48|15000</v>
      </c>
      <c r="AD19" s="99">
        <v>10500</v>
      </c>
      <c r="AE19" s="238" t="s">
        <v>708</v>
      </c>
      <c r="AF19" s="73">
        <v>2500</v>
      </c>
      <c r="AG19" s="73"/>
      <c r="AH19" s="201">
        <v>1798</v>
      </c>
      <c r="AI19" s="172" t="s">
        <v>566</v>
      </c>
      <c r="AJ19" s="172">
        <v>50002596</v>
      </c>
      <c r="AK19" s="65" t="str">
        <f>CONCATENATE(N19,"[",C19,"/",P19,"]")</f>
        <v>담터 호두 아몬드 율무차 50T[8948/1]</v>
      </c>
      <c r="AL19" s="71" t="s">
        <v>567</v>
      </c>
      <c r="AM19" s="200" t="s">
        <v>1408</v>
      </c>
      <c r="AN19" s="71" t="s">
        <v>567</v>
      </c>
      <c r="AO19" s="136" t="str">
        <f t="shared" si="16"/>
        <v>담터 호두 아몬드 율무차 50T,음료,차,담터</v>
      </c>
      <c r="AP19" s="122"/>
      <c r="AQ19" s="74"/>
      <c r="AR19" s="220"/>
    </row>
    <row r="20" spans="1:44">
      <c r="A20" s="85">
        <v>22</v>
      </c>
      <c r="B20" s="428">
        <v>39</v>
      </c>
      <c r="C20" s="240" t="s">
        <v>384</v>
      </c>
      <c r="D20" s="597">
        <v>48</v>
      </c>
      <c r="E20" s="143" t="str">
        <f t="shared" si="0"/>
        <v>8978_450x450.jpg</v>
      </c>
      <c r="F20" s="136" t="str">
        <f t="shared" si="1"/>
        <v>8978_300x300.jpg</v>
      </c>
      <c r="G20" s="136" t="str">
        <f t="shared" si="2"/>
        <v>8978_100x100.jpg</v>
      </c>
      <c r="H20" s="136" t="str">
        <f t="shared" si="3"/>
        <v>8978_220x220.jpg</v>
      </c>
      <c r="I20" s="143" t="str">
        <f>CONCATENATE(C20,"_상세.jpg")</f>
        <v>8978_상세.jpg</v>
      </c>
      <c r="J20" s="70" t="s">
        <v>1402</v>
      </c>
      <c r="K20" s="136" t="str">
        <f t="shared" si="4"/>
        <v>&lt;p&gt;&lt;/p&gt;&lt;p align="center"&gt;&lt;IMG src="http://tongup1emd.cafe24.com/img/Image_detail/12_Tea_66ea/8978_상세.jpg" style="width:860px;"&gt;&lt;/p&gt;&lt;p&gt;&lt;br&gt;&lt;/p&gt;</v>
      </c>
      <c r="L20" s="68" t="s">
        <v>792</v>
      </c>
      <c r="M20" s="68" t="s">
        <v>1184</v>
      </c>
      <c r="N20" s="196" t="s">
        <v>678</v>
      </c>
      <c r="O20" s="71" t="s">
        <v>679</v>
      </c>
      <c r="P20" s="71">
        <v>1</v>
      </c>
      <c r="Q20" s="172" t="s">
        <v>1345</v>
      </c>
      <c r="R20" s="71">
        <v>32</v>
      </c>
      <c r="S20" s="278">
        <f t="shared" si="5"/>
        <v>33</v>
      </c>
      <c r="T20" s="278">
        <f t="shared" si="6"/>
        <v>64</v>
      </c>
      <c r="U20" s="278">
        <f t="shared" si="7"/>
        <v>65</v>
      </c>
      <c r="V20" s="278">
        <f t="shared" si="8"/>
        <v>96</v>
      </c>
      <c r="W20" s="278">
        <f t="shared" si="9"/>
        <v>97</v>
      </c>
      <c r="X20" s="278">
        <f t="shared" si="10"/>
        <v>128</v>
      </c>
      <c r="Y20" s="278">
        <f t="shared" si="11"/>
        <v>129</v>
      </c>
      <c r="Z20" s="278">
        <f t="shared" si="12"/>
        <v>160</v>
      </c>
      <c r="AA20" s="278">
        <f t="shared" si="13"/>
        <v>161</v>
      </c>
      <c r="AB20" s="278">
        <f t="shared" si="14"/>
        <v>192</v>
      </c>
      <c r="AC20" s="136" t="str">
        <f t="shared" si="15"/>
        <v>1|32|2500//33|64|5000//65|96|7500//97|128|10000//129|160|12500//161|192|15000</v>
      </c>
      <c r="AD20" s="99">
        <v>2800</v>
      </c>
      <c r="AE20" s="238" t="s">
        <v>708</v>
      </c>
      <c r="AF20" s="73">
        <v>2500</v>
      </c>
      <c r="AG20" s="73"/>
      <c r="AH20" s="201">
        <v>1798</v>
      </c>
      <c r="AI20" s="171" t="s">
        <v>547</v>
      </c>
      <c r="AJ20" s="171">
        <v>50002384</v>
      </c>
      <c r="AK20" s="65" t="str">
        <f>CONCATENATE(N20,"[",C20,"/",P20,"]")</f>
        <v>담터 메밀차40T[8978/1]</v>
      </c>
      <c r="AL20" s="71" t="s">
        <v>567</v>
      </c>
      <c r="AM20" s="200" t="s">
        <v>1408</v>
      </c>
      <c r="AN20" s="71" t="s">
        <v>567</v>
      </c>
      <c r="AO20" s="136" t="str">
        <f t="shared" si="16"/>
        <v>담터 메밀차40T,음료,차,담터</v>
      </c>
      <c r="AP20" s="122" t="s">
        <v>756</v>
      </c>
      <c r="AQ20" s="74"/>
      <c r="AR20" s="220"/>
    </row>
    <row r="21" spans="1:44" ht="17.25" thickBot="1">
      <c r="A21" s="60">
        <v>23</v>
      </c>
      <c r="B21" s="110">
        <v>40</v>
      </c>
      <c r="C21" s="241" t="s">
        <v>385</v>
      </c>
      <c r="D21" s="600">
        <v>48</v>
      </c>
      <c r="E21" s="289" t="str">
        <f t="shared" si="0"/>
        <v>9084_450x450.jpg</v>
      </c>
      <c r="F21" s="150" t="str">
        <f t="shared" si="1"/>
        <v>9084_300x300.jpg</v>
      </c>
      <c r="G21" s="150" t="str">
        <f t="shared" si="2"/>
        <v>9084_100x100.jpg</v>
      </c>
      <c r="H21" s="150" t="str">
        <f t="shared" si="3"/>
        <v>9084_220x220.jpg</v>
      </c>
      <c r="I21" s="289" t="str">
        <f>CONCATENATE(C21,"_상세.jpg")</f>
        <v>9084_상세.jpg</v>
      </c>
      <c r="J21" s="311" t="s">
        <v>1402</v>
      </c>
      <c r="K21" s="150" t="str">
        <f t="shared" si="4"/>
        <v>&lt;p&gt;&lt;/p&gt;&lt;p align="center"&gt;&lt;IMG src="http://tongup1emd.cafe24.com/img/Image_detail/12_Tea_66ea/9084_상세.jpg" style="width:860px;"&gt;&lt;/p&gt;&lt;p&gt;&lt;br&gt;&lt;/p&gt;</v>
      </c>
      <c r="L21" s="123" t="s">
        <v>792</v>
      </c>
      <c r="M21" s="123" t="s">
        <v>1184</v>
      </c>
      <c r="N21" s="601" t="s">
        <v>1009</v>
      </c>
      <c r="O21" s="124" t="s">
        <v>679</v>
      </c>
      <c r="P21" s="124">
        <v>1</v>
      </c>
      <c r="Q21" s="247" t="s">
        <v>1345</v>
      </c>
      <c r="R21" s="124">
        <v>32</v>
      </c>
      <c r="S21" s="291">
        <f t="shared" si="5"/>
        <v>33</v>
      </c>
      <c r="T21" s="291">
        <f t="shared" si="6"/>
        <v>64</v>
      </c>
      <c r="U21" s="291">
        <f t="shared" si="7"/>
        <v>65</v>
      </c>
      <c r="V21" s="291">
        <f t="shared" si="8"/>
        <v>96</v>
      </c>
      <c r="W21" s="291">
        <f t="shared" si="9"/>
        <v>97</v>
      </c>
      <c r="X21" s="291">
        <f t="shared" si="10"/>
        <v>128</v>
      </c>
      <c r="Y21" s="291">
        <f t="shared" si="11"/>
        <v>129</v>
      </c>
      <c r="Z21" s="291">
        <f t="shared" si="12"/>
        <v>160</v>
      </c>
      <c r="AA21" s="291">
        <f t="shared" si="13"/>
        <v>161</v>
      </c>
      <c r="AB21" s="291">
        <f t="shared" si="14"/>
        <v>192</v>
      </c>
      <c r="AC21" s="150" t="str">
        <f t="shared" si="15"/>
        <v>1|32|2500//33|64|5000//65|96|7500//97|128|10000//129|160|12500//161|192|15000</v>
      </c>
      <c r="AD21" s="101">
        <v>2800</v>
      </c>
      <c r="AE21" s="242" t="s">
        <v>708</v>
      </c>
      <c r="AF21" s="62">
        <v>2500</v>
      </c>
      <c r="AG21" s="62"/>
      <c r="AH21" s="270">
        <v>1798</v>
      </c>
      <c r="AI21" s="247" t="s">
        <v>563</v>
      </c>
      <c r="AJ21" s="247">
        <v>50002594</v>
      </c>
      <c r="AK21" s="61" t="str">
        <f>CONCATENATE(N21,"[",C21,"/",P21,"]")</f>
        <v>담터 옥수수수염차40T[9084/1]</v>
      </c>
      <c r="AL21" s="124" t="s">
        <v>567</v>
      </c>
      <c r="AM21" s="203" t="s">
        <v>1408</v>
      </c>
      <c r="AN21" s="124" t="s">
        <v>567</v>
      </c>
      <c r="AO21" s="150" t="str">
        <f t="shared" si="16"/>
        <v>담터 옥수수수염차40T,음료,차,담터</v>
      </c>
      <c r="AP21" s="125" t="s">
        <v>756</v>
      </c>
      <c r="AQ21" s="63"/>
      <c r="AR21" s="301" t="s">
        <v>1008</v>
      </c>
    </row>
  </sheetData>
  <autoFilter ref="A1:AN21"/>
  <phoneticPr fontId="1" type="noConversion"/>
  <dataValidations count="1">
    <dataValidation type="list" allowBlank="1" showErrorMessage="1" sqref="AE2:AE21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R21"/>
  <sheetViews>
    <sheetView topLeftCell="E1" zoomScale="85" zoomScaleNormal="85" workbookViewId="0">
      <selection activeCell="K29" sqref="K29"/>
    </sheetView>
  </sheetViews>
  <sheetFormatPr defaultRowHeight="16.5"/>
  <cols>
    <col min="1" max="2" width="4.375" style="2" customWidth="1"/>
    <col min="3" max="3" width="9.25" style="2" bestFit="1" customWidth="1"/>
    <col min="4" max="4" width="9.25" style="2" customWidth="1"/>
    <col min="5" max="6" width="20.625" style="2" bestFit="1" customWidth="1"/>
    <col min="7" max="7" width="21.875" style="2" bestFit="1" customWidth="1"/>
    <col min="8" max="8" width="20.625" style="2" bestFit="1" customWidth="1"/>
    <col min="9" max="9" width="19" style="2" customWidth="1"/>
    <col min="10" max="10" width="2.5" style="2" bestFit="1" customWidth="1"/>
    <col min="11" max="11" width="94.125" style="10" customWidth="1"/>
    <col min="12" max="13" width="9.25" style="2" customWidth="1"/>
    <col min="14" max="14" width="26.75" style="2" customWidth="1"/>
    <col min="15" max="15" width="17.375" style="2" customWidth="1"/>
    <col min="16" max="18" width="9.25" style="2" customWidth="1"/>
    <col min="19" max="28" width="7.5" style="2" bestFit="1" customWidth="1"/>
    <col min="29" max="29" width="72.75" style="2" bestFit="1" customWidth="1"/>
    <col min="30" max="30" width="8.375" style="13" customWidth="1"/>
    <col min="31" max="31" width="11.75" style="13" customWidth="1"/>
    <col min="32" max="32" width="10.5" style="2" customWidth="1"/>
    <col min="33" max="33" width="7.375" style="2" customWidth="1"/>
    <col min="34" max="34" width="9" style="2" customWidth="1"/>
    <col min="35" max="35" width="30.75" style="2" customWidth="1"/>
    <col min="36" max="36" width="13.25" style="2" customWidth="1"/>
    <col min="37" max="37" width="37" style="2" customWidth="1"/>
    <col min="38" max="40" width="11.75" style="2" customWidth="1"/>
    <col min="41" max="41" width="64.875" style="2" customWidth="1"/>
    <col min="42" max="42" width="22.375" style="2" customWidth="1"/>
    <col min="43" max="43" width="25.5" style="2" customWidth="1"/>
    <col min="44" max="44" width="41.5" style="156" customWidth="1"/>
    <col min="45" max="16384" width="9" style="2"/>
  </cols>
  <sheetData>
    <row r="1" spans="1:44" ht="33.75" thickBot="1">
      <c r="A1" s="36" t="s">
        <v>531</v>
      </c>
      <c r="B1" s="38" t="s">
        <v>976</v>
      </c>
      <c r="C1" s="521" t="s">
        <v>1347</v>
      </c>
      <c r="D1" s="507" t="s">
        <v>1348</v>
      </c>
      <c r="E1" s="507" t="s">
        <v>1328</v>
      </c>
      <c r="F1" s="507" t="s">
        <v>1327</v>
      </c>
      <c r="G1" s="507" t="s">
        <v>1339</v>
      </c>
      <c r="H1" s="507" t="s">
        <v>1340</v>
      </c>
      <c r="I1" s="487" t="s">
        <v>1403</v>
      </c>
      <c r="J1" s="487"/>
      <c r="K1" s="488" t="s">
        <v>1329</v>
      </c>
      <c r="L1" s="155" t="s">
        <v>898</v>
      </c>
      <c r="M1" s="155" t="s">
        <v>985</v>
      </c>
      <c r="N1" s="521" t="s">
        <v>1353</v>
      </c>
      <c r="O1" s="38" t="s">
        <v>89</v>
      </c>
      <c r="P1" s="39" t="s">
        <v>487</v>
      </c>
      <c r="Q1" s="507" t="s">
        <v>1344</v>
      </c>
      <c r="R1" s="37" t="s">
        <v>471</v>
      </c>
      <c r="S1" s="375">
        <v>1</v>
      </c>
      <c r="T1" s="375">
        <v>1</v>
      </c>
      <c r="U1" s="375">
        <v>2</v>
      </c>
      <c r="V1" s="375">
        <v>2</v>
      </c>
      <c r="W1" s="375">
        <v>3</v>
      </c>
      <c r="X1" s="375">
        <v>3</v>
      </c>
      <c r="Y1" s="375">
        <v>4</v>
      </c>
      <c r="Z1" s="375">
        <v>4</v>
      </c>
      <c r="AA1" s="375">
        <v>5</v>
      </c>
      <c r="AB1" s="375">
        <v>5</v>
      </c>
      <c r="AC1" s="507" t="s">
        <v>1333</v>
      </c>
      <c r="AD1" s="40" t="s">
        <v>473</v>
      </c>
      <c r="AE1" s="37" t="s">
        <v>560</v>
      </c>
      <c r="AF1" s="37" t="s">
        <v>472</v>
      </c>
      <c r="AG1" s="38" t="s">
        <v>460</v>
      </c>
      <c r="AH1" s="521" t="s">
        <v>1358</v>
      </c>
      <c r="AI1" s="41" t="s">
        <v>509</v>
      </c>
      <c r="AJ1" s="375" t="s">
        <v>474</v>
      </c>
      <c r="AK1" s="40" t="s">
        <v>470</v>
      </c>
      <c r="AL1" s="37" t="s">
        <v>477</v>
      </c>
      <c r="AM1" s="507" t="s">
        <v>477</v>
      </c>
      <c r="AN1" s="37" t="s">
        <v>478</v>
      </c>
      <c r="AO1" s="507" t="s">
        <v>1334</v>
      </c>
      <c r="AP1" s="128" t="s">
        <v>727</v>
      </c>
      <c r="AQ1" s="128" t="s">
        <v>800</v>
      </c>
      <c r="AR1" s="218" t="s">
        <v>811</v>
      </c>
    </row>
    <row r="2" spans="1:44">
      <c r="A2" s="66">
        <v>51</v>
      </c>
      <c r="B2" s="8">
        <v>1</v>
      </c>
      <c r="C2" s="251" t="s">
        <v>415</v>
      </c>
      <c r="D2" s="599">
        <v>49</v>
      </c>
      <c r="E2" s="284" t="str">
        <f t="shared" ref="E2:E16" si="0">CONCATENATE(C2,"_450x450.jpg")</f>
        <v>8766_450x450.jpg</v>
      </c>
      <c r="F2" s="208" t="str">
        <f>CONCATENATE(C2,"_300x300.jpg")</f>
        <v>8766_300x300.jpg</v>
      </c>
      <c r="G2" s="208" t="str">
        <f>CONCATENATE(C2,"_100x100.jpg")</f>
        <v>8766_100x100.jpg</v>
      </c>
      <c r="H2" s="208" t="str">
        <f>CONCATENATE(C2,"_220x220.jpg")</f>
        <v>8766_220x220.jpg</v>
      </c>
      <c r="I2" s="284" t="str">
        <f>CONCATENATE(C2,"_상세.jpg")</f>
        <v>8766_상세.jpg</v>
      </c>
      <c r="J2" s="305" t="s">
        <v>1402</v>
      </c>
      <c r="K2" s="208" t="str">
        <f>CONCATENATE("&lt;p&gt;&lt;/p&gt;&lt;p align=",J2,"center",J2,"&gt;","&lt;IMG src=",J2,"http://tongup1emd.cafe24.com/img/Image_detail/12_Tea_66ea/",I2,J2," style=",J2,"width:860px;",J2,"&gt;&lt;/p&gt;&lt;p&gt;&lt;br&gt;&lt;/p&gt;")</f>
        <v>&lt;p&gt;&lt;/p&gt;&lt;p align="center"&gt;&lt;IMG src="http://tongup1emd.cafe24.com/img/Image_detail/12_Tea_66ea/8766_상세.jpg" style="width:860px;"&gt;&lt;/p&gt;&lt;p&gt;&lt;br&gt;&lt;/p&gt;</v>
      </c>
      <c r="L2" s="33" t="s">
        <v>792</v>
      </c>
      <c r="M2" s="33" t="s">
        <v>1184</v>
      </c>
      <c r="N2" s="198" t="s">
        <v>680</v>
      </c>
      <c r="O2" s="54" t="s">
        <v>681</v>
      </c>
      <c r="P2" s="54">
        <v>1</v>
      </c>
      <c r="Q2" s="167" t="s">
        <v>1345</v>
      </c>
      <c r="R2" s="54">
        <v>50</v>
      </c>
      <c r="S2" s="286">
        <f t="shared" ref="S2:S3" si="1">R2+1</f>
        <v>51</v>
      </c>
      <c r="T2" s="286">
        <f>R2+$R2</f>
        <v>100</v>
      </c>
      <c r="U2" s="286">
        <f>T2+1</f>
        <v>101</v>
      </c>
      <c r="V2" s="286">
        <f>T2+$R2</f>
        <v>150</v>
      </c>
      <c r="W2" s="286">
        <f>V2+1</f>
        <v>151</v>
      </c>
      <c r="X2" s="286">
        <f>V2+$R2</f>
        <v>200</v>
      </c>
      <c r="Y2" s="286">
        <f>X2+1</f>
        <v>201</v>
      </c>
      <c r="Z2" s="286">
        <f>X2+$R2</f>
        <v>250</v>
      </c>
      <c r="AA2" s="286">
        <f>Z2+1</f>
        <v>251</v>
      </c>
      <c r="AB2" s="286">
        <f>Z2+$R2</f>
        <v>300</v>
      </c>
      <c r="AC2" s="208" t="str">
        <f>CONCATENATE("1","|",R2,"|","2500//",S2,"|",T2,"|","5000//",U2,"|",V2,"|","7500//",W2,"|",X2,"|","10000//",Y2,"|",Z2,"|","12500//",AA2,"|",AB2,"|","15000")</f>
        <v>1|50|2500//51|100|5000//101|150|7500//151|200|10000//201|250|12500//251|300|15000</v>
      </c>
      <c r="AD2" s="34">
        <v>3000</v>
      </c>
      <c r="AE2" s="246" t="s">
        <v>708</v>
      </c>
      <c r="AF2" s="34">
        <v>2500</v>
      </c>
      <c r="AG2" s="34"/>
      <c r="AH2" s="485">
        <v>1798</v>
      </c>
      <c r="AI2" s="167" t="s">
        <v>547</v>
      </c>
      <c r="AJ2" s="167">
        <v>50002384</v>
      </c>
      <c r="AK2" s="45" t="str">
        <f>CONCATENATE(N2,"[",C2,"/",P2,"]")</f>
        <v>원인삼차50T[8766/1]</v>
      </c>
      <c r="AL2" s="54" t="s">
        <v>901</v>
      </c>
      <c r="AM2" s="449" t="s">
        <v>1404</v>
      </c>
      <c r="AN2" s="54" t="s">
        <v>688</v>
      </c>
      <c r="AO2" s="208" t="str">
        <f>CONCATENATE(N2,",","음료,차",",",AL2)</f>
        <v>원인삼차50T,음료,차,고려원인삼</v>
      </c>
      <c r="AP2" s="127"/>
      <c r="AQ2" s="23"/>
      <c r="AR2" s="205"/>
    </row>
    <row r="3" spans="1:44" ht="17.25" thickBot="1">
      <c r="A3" s="60">
        <v>52</v>
      </c>
      <c r="B3" s="110">
        <v>2</v>
      </c>
      <c r="C3" s="241" t="s">
        <v>416</v>
      </c>
      <c r="D3" s="600">
        <v>49</v>
      </c>
      <c r="E3" s="289" t="str">
        <f t="shared" si="0"/>
        <v>8910_450x450.jpg</v>
      </c>
      <c r="F3" s="150" t="str">
        <f t="shared" ref="F3:F16" si="2">CONCATENATE(C3,"_300x300.jpg")</f>
        <v>8910_300x300.jpg</v>
      </c>
      <c r="G3" s="150" t="str">
        <f t="shared" ref="G3:G16" si="3">CONCATENATE(C3,"_100x100.jpg")</f>
        <v>8910_100x100.jpg</v>
      </c>
      <c r="H3" s="150" t="str">
        <f t="shared" ref="H3:H16" si="4">CONCATENATE(C3,"_220x220.jpg")</f>
        <v>8910_220x220.jpg</v>
      </c>
      <c r="I3" s="289" t="str">
        <f>CONCATENATE(C3,"_상세.jpg")</f>
        <v>8910_상세.jpg</v>
      </c>
      <c r="J3" s="311" t="s">
        <v>1402</v>
      </c>
      <c r="K3" s="150" t="str">
        <f t="shared" ref="K3:K16" si="5">CONCATENATE("&lt;p&gt;&lt;/p&gt;&lt;p align=",J3,"center",J3,"&gt;","&lt;IMG src=",J3,"http://tongup1emd.cafe24.com/img/Image_detail/12_Tea_66ea/",I3,J3," style=",J3,"width:860px;",J3,"&gt;&lt;/p&gt;&lt;p&gt;&lt;br&gt;&lt;/p&gt;")</f>
        <v>&lt;p&gt;&lt;/p&gt;&lt;p align="center"&gt;&lt;IMG src="http://tongup1emd.cafe24.com/img/Image_detail/12_Tea_66ea/8910_상세.jpg" style="width:860px;"&gt;&lt;/p&gt;&lt;p&gt;&lt;br&gt;&lt;/p&gt;</v>
      </c>
      <c r="L3" s="327" t="s">
        <v>899</v>
      </c>
      <c r="M3" s="327" t="s">
        <v>1185</v>
      </c>
      <c r="N3" s="197" t="s">
        <v>902</v>
      </c>
      <c r="O3" s="124" t="s">
        <v>656</v>
      </c>
      <c r="P3" s="124">
        <v>1</v>
      </c>
      <c r="Q3" s="247" t="s">
        <v>1345</v>
      </c>
      <c r="R3" s="124">
        <v>30</v>
      </c>
      <c r="S3" s="291">
        <f t="shared" si="1"/>
        <v>31</v>
      </c>
      <c r="T3" s="291">
        <f t="shared" ref="T3" si="6">R3+$R3</f>
        <v>60</v>
      </c>
      <c r="U3" s="291">
        <f t="shared" ref="U3" si="7">T3+1</f>
        <v>61</v>
      </c>
      <c r="V3" s="291">
        <f t="shared" ref="V3" si="8">T3+$R3</f>
        <v>90</v>
      </c>
      <c r="W3" s="291">
        <f t="shared" ref="W3" si="9">V3+1</f>
        <v>91</v>
      </c>
      <c r="X3" s="291">
        <f t="shared" ref="X3" si="10">V3+$R3</f>
        <v>120</v>
      </c>
      <c r="Y3" s="291">
        <f t="shared" ref="Y3" si="11">X3+1</f>
        <v>121</v>
      </c>
      <c r="Z3" s="291">
        <f t="shared" ref="Z3" si="12">X3+$R3</f>
        <v>150</v>
      </c>
      <c r="AA3" s="291">
        <f t="shared" ref="AA3" si="13">Z3+1</f>
        <v>151</v>
      </c>
      <c r="AB3" s="291">
        <f t="shared" ref="AB3" si="14">Z3+$R3</f>
        <v>180</v>
      </c>
      <c r="AC3" s="150" t="str">
        <f t="shared" ref="AC3" si="15">CONCATENATE("1","|",R3,"|","2500//",S3,"|",T3,"|","5000//",U3,"|",V3,"|","7500//",W3,"|",X3,"|","10000//",Y3,"|",Z3,"|","12500//",AA3,"|",AB3,"|","15000")</f>
        <v>1|30|2500//31|60|5000//61|90|7500//91|120|10000//121|150|12500//151|180|15000</v>
      </c>
      <c r="AD3" s="101">
        <v>5500</v>
      </c>
      <c r="AE3" s="242" t="s">
        <v>708</v>
      </c>
      <c r="AF3" s="101">
        <v>2500</v>
      </c>
      <c r="AG3" s="101"/>
      <c r="AH3" s="270">
        <v>1798</v>
      </c>
      <c r="AI3" s="247" t="s">
        <v>547</v>
      </c>
      <c r="AJ3" s="247">
        <v>50002384</v>
      </c>
      <c r="AK3" s="100" t="str">
        <f>CONCATENATE(N3,"[",C3,"/",P3,"]")</f>
        <v>원인삼차100T(고려)[8910/1]</v>
      </c>
      <c r="AL3" s="124" t="s">
        <v>688</v>
      </c>
      <c r="AM3" s="203" t="s">
        <v>1404</v>
      </c>
      <c r="AN3" s="124" t="s">
        <v>688</v>
      </c>
      <c r="AO3" s="150" t="str">
        <f t="shared" ref="AO3:AO16" si="16">CONCATENATE(N3,",","음료,차",",",AL3)</f>
        <v>원인삼차100T(고려),음료,차,고려원인삼</v>
      </c>
      <c r="AP3" s="125"/>
      <c r="AQ3" s="63"/>
      <c r="AR3" s="207"/>
    </row>
    <row r="4" spans="1:44">
      <c r="A4" s="66">
        <v>56</v>
      </c>
      <c r="B4" s="8">
        <v>51</v>
      </c>
      <c r="C4" s="76" t="s">
        <v>645</v>
      </c>
      <c r="D4" s="599">
        <v>49</v>
      </c>
      <c r="E4" s="284" t="str">
        <f t="shared" si="0"/>
        <v>1479_450x450.jpg</v>
      </c>
      <c r="F4" s="208" t="str">
        <f t="shared" si="2"/>
        <v>1479_300x300.jpg</v>
      </c>
      <c r="G4" s="208" t="str">
        <f t="shared" si="3"/>
        <v>1479_100x100.jpg</v>
      </c>
      <c r="H4" s="208" t="str">
        <f t="shared" si="4"/>
        <v>1479_220x220.jpg</v>
      </c>
      <c r="I4" s="284" t="str">
        <f>CONCATENATE(C4,"_상세.jpg")</f>
        <v>1479_상세.jpg</v>
      </c>
      <c r="J4" s="305" t="s">
        <v>1402</v>
      </c>
      <c r="K4" s="208" t="str">
        <f t="shared" si="5"/>
        <v>&lt;p&gt;&lt;/p&gt;&lt;p align="center"&gt;&lt;IMG src="http://tongup1emd.cafe24.com/img/Image_detail/12_Tea_66ea/1479_상세.jpg" style="width:860px;"&gt;&lt;/p&gt;&lt;p&gt;&lt;br&gt;&lt;/p&gt;</v>
      </c>
      <c r="L4" s="33" t="s">
        <v>793</v>
      </c>
      <c r="M4" s="33" t="s">
        <v>1186</v>
      </c>
      <c r="N4" s="391" t="s">
        <v>1015</v>
      </c>
      <c r="O4" s="54" t="s">
        <v>607</v>
      </c>
      <c r="P4" s="54">
        <v>1</v>
      </c>
      <c r="Q4" s="167" t="s">
        <v>1345</v>
      </c>
      <c r="R4" s="54">
        <v>24</v>
      </c>
      <c r="S4" s="286">
        <f t="shared" ref="S4:S16" si="17">R4+1</f>
        <v>25</v>
      </c>
      <c r="T4" s="286">
        <f t="shared" ref="T4:T16" si="18">R4+$R4</f>
        <v>48</v>
      </c>
      <c r="U4" s="286">
        <f t="shared" ref="U4:U16" si="19">T4+1</f>
        <v>49</v>
      </c>
      <c r="V4" s="286">
        <f t="shared" ref="V4:V16" si="20">T4+$R4</f>
        <v>72</v>
      </c>
      <c r="W4" s="286">
        <f t="shared" ref="W4:W16" si="21">V4+1</f>
        <v>73</v>
      </c>
      <c r="X4" s="286">
        <f t="shared" ref="X4:X16" si="22">V4+$R4</f>
        <v>96</v>
      </c>
      <c r="Y4" s="286">
        <f t="shared" ref="Y4:Y16" si="23">X4+1</f>
        <v>97</v>
      </c>
      <c r="Z4" s="286">
        <f t="shared" ref="Z4:Z16" si="24">X4+$R4</f>
        <v>120</v>
      </c>
      <c r="AA4" s="286">
        <f t="shared" ref="AA4:AA16" si="25">Z4+1</f>
        <v>121</v>
      </c>
      <c r="AB4" s="286">
        <f t="shared" ref="AB4:AB16" si="26">Z4+$R4</f>
        <v>144</v>
      </c>
      <c r="AC4" s="208" t="str">
        <f t="shared" ref="AC4:AC16" si="27">CONCATENATE("1","|",R4,"|","2500//",S4,"|",T4,"|","5000//",U4,"|",V4,"|","7500//",W4,"|",X4,"|","10000//",Y4,"|",Z4,"|","12500//",AA4,"|",AB4,"|","15000")</f>
        <v>1|24|2500//25|48|5000//49|72|7500//73|96|10000//97|120|12500//121|144|15000</v>
      </c>
      <c r="AD4" s="34">
        <v>2900</v>
      </c>
      <c r="AE4" s="246" t="s">
        <v>708</v>
      </c>
      <c r="AF4" s="34">
        <v>2500</v>
      </c>
      <c r="AG4" s="34"/>
      <c r="AH4" s="485">
        <v>1798</v>
      </c>
      <c r="AI4" s="167" t="s">
        <v>547</v>
      </c>
      <c r="AJ4" s="167">
        <v>50002384</v>
      </c>
      <c r="AK4" s="45" t="str">
        <f>CONCATENATE(N4,"[",C4,"/",P4,"]")</f>
        <v>쌍계 결명자차 40티백[1479/1]</v>
      </c>
      <c r="AL4" s="54" t="s">
        <v>690</v>
      </c>
      <c r="AM4" s="449" t="s">
        <v>1410</v>
      </c>
      <c r="AN4" s="54" t="s">
        <v>690</v>
      </c>
      <c r="AO4" s="208" t="str">
        <f t="shared" si="16"/>
        <v>쌍계 결명자차 40티백,음료,차,쌍계제다</v>
      </c>
      <c r="AP4" s="127" t="s">
        <v>756</v>
      </c>
      <c r="AQ4" s="23"/>
      <c r="AR4" s="219" t="s">
        <v>1011</v>
      </c>
    </row>
    <row r="5" spans="1:44">
      <c r="A5" s="85">
        <v>58</v>
      </c>
      <c r="B5" s="428">
        <v>52</v>
      </c>
      <c r="C5" s="67" t="s">
        <v>647</v>
      </c>
      <c r="D5" s="597">
        <v>49</v>
      </c>
      <c r="E5" s="143" t="str">
        <f t="shared" si="0"/>
        <v>1490_450x450.jpg</v>
      </c>
      <c r="F5" s="136" t="str">
        <f t="shared" si="2"/>
        <v>1490_300x300.jpg</v>
      </c>
      <c r="G5" s="136" t="str">
        <f t="shared" si="3"/>
        <v>1490_100x100.jpg</v>
      </c>
      <c r="H5" s="136" t="str">
        <f t="shared" si="4"/>
        <v>1490_220x220.jpg</v>
      </c>
      <c r="I5" s="143" t="str">
        <f>CONCATENATE(C5,"_상세.jpg")</f>
        <v>1490_상세.jpg</v>
      </c>
      <c r="J5" s="70" t="s">
        <v>1402</v>
      </c>
      <c r="K5" s="136" t="str">
        <f t="shared" si="5"/>
        <v>&lt;p&gt;&lt;/p&gt;&lt;p align="center"&gt;&lt;IMG src="http://tongup1emd.cafe24.com/img/Image_detail/12_Tea_66ea/1490_상세.jpg" style="width:860px;"&gt;&lt;/p&gt;&lt;p&gt;&lt;br&gt;&lt;/p&gt;</v>
      </c>
      <c r="L5" s="68" t="s">
        <v>793</v>
      </c>
      <c r="M5" s="68" t="s">
        <v>1186</v>
      </c>
      <c r="N5" s="75" t="s">
        <v>1016</v>
      </c>
      <c r="O5" s="71" t="s">
        <v>607</v>
      </c>
      <c r="P5" s="71">
        <v>1</v>
      </c>
      <c r="Q5" s="172" t="s">
        <v>1345</v>
      </c>
      <c r="R5" s="71">
        <v>24</v>
      </c>
      <c r="S5" s="278">
        <f t="shared" si="17"/>
        <v>25</v>
      </c>
      <c r="T5" s="278">
        <f t="shared" si="18"/>
        <v>48</v>
      </c>
      <c r="U5" s="278">
        <f t="shared" si="19"/>
        <v>49</v>
      </c>
      <c r="V5" s="278">
        <f t="shared" si="20"/>
        <v>72</v>
      </c>
      <c r="W5" s="278">
        <f t="shared" si="21"/>
        <v>73</v>
      </c>
      <c r="X5" s="278">
        <f t="shared" si="22"/>
        <v>96</v>
      </c>
      <c r="Y5" s="278">
        <f t="shared" si="23"/>
        <v>97</v>
      </c>
      <c r="Z5" s="278">
        <f t="shared" si="24"/>
        <v>120</v>
      </c>
      <c r="AA5" s="278">
        <f t="shared" si="25"/>
        <v>121</v>
      </c>
      <c r="AB5" s="278">
        <f t="shared" si="26"/>
        <v>144</v>
      </c>
      <c r="AC5" s="136" t="str">
        <f t="shared" si="27"/>
        <v>1|24|2500//25|48|5000//49|72|7500//73|96|10000//97|120|12500//121|144|15000</v>
      </c>
      <c r="AD5" s="99">
        <v>2900</v>
      </c>
      <c r="AE5" s="238" t="s">
        <v>708</v>
      </c>
      <c r="AF5" s="99">
        <v>2500</v>
      </c>
      <c r="AG5" s="99"/>
      <c r="AH5" s="201">
        <v>1798</v>
      </c>
      <c r="AI5" s="172" t="s">
        <v>547</v>
      </c>
      <c r="AJ5" s="172">
        <v>50002384</v>
      </c>
      <c r="AK5" s="96" t="str">
        <f>CONCATENATE(N5,"[",C5,"/",P5,"]")</f>
        <v>쌍계 감잎차 40티백[1490/1]</v>
      </c>
      <c r="AL5" s="71" t="s">
        <v>690</v>
      </c>
      <c r="AM5" s="200" t="s">
        <v>1410</v>
      </c>
      <c r="AN5" s="71" t="s">
        <v>690</v>
      </c>
      <c r="AO5" s="136" t="str">
        <f t="shared" si="16"/>
        <v>쌍계 감잎차 40티백,음료,차,쌍계제다</v>
      </c>
      <c r="AP5" s="122" t="s">
        <v>756</v>
      </c>
      <c r="AQ5" s="74"/>
      <c r="AR5" s="220" t="s">
        <v>1011</v>
      </c>
    </row>
    <row r="6" spans="1:44">
      <c r="A6" s="85">
        <v>54</v>
      </c>
      <c r="B6" s="428">
        <v>53</v>
      </c>
      <c r="C6" s="67" t="s">
        <v>643</v>
      </c>
      <c r="D6" s="597">
        <v>49</v>
      </c>
      <c r="E6" s="143" t="str">
        <f t="shared" si="0"/>
        <v>1491_450x450.jpg</v>
      </c>
      <c r="F6" s="136" t="str">
        <f t="shared" si="2"/>
        <v>1491_300x300.jpg</v>
      </c>
      <c r="G6" s="136" t="str">
        <f t="shared" si="3"/>
        <v>1491_100x100.jpg</v>
      </c>
      <c r="H6" s="136" t="str">
        <f t="shared" si="4"/>
        <v>1491_220x220.jpg</v>
      </c>
      <c r="I6" s="143" t="str">
        <f>CONCATENATE(C6,"_상세.jpg")</f>
        <v>1491_상세.jpg</v>
      </c>
      <c r="J6" s="70" t="s">
        <v>1402</v>
      </c>
      <c r="K6" s="136" t="str">
        <f t="shared" si="5"/>
        <v>&lt;p&gt;&lt;/p&gt;&lt;p align="center"&gt;&lt;IMG src="http://tongup1emd.cafe24.com/img/Image_detail/12_Tea_66ea/1491_상세.jpg" style="width:860px;"&gt;&lt;/p&gt;&lt;p&gt;&lt;br&gt;&lt;/p&gt;</v>
      </c>
      <c r="L6" s="68" t="s">
        <v>793</v>
      </c>
      <c r="M6" s="68" t="s">
        <v>1186</v>
      </c>
      <c r="N6" s="75" t="s">
        <v>1017</v>
      </c>
      <c r="O6" s="71" t="s">
        <v>607</v>
      </c>
      <c r="P6" s="71">
        <v>1</v>
      </c>
      <c r="Q6" s="172" t="s">
        <v>1345</v>
      </c>
      <c r="R6" s="71">
        <v>24</v>
      </c>
      <c r="S6" s="278">
        <f t="shared" si="17"/>
        <v>25</v>
      </c>
      <c r="T6" s="278">
        <f t="shared" si="18"/>
        <v>48</v>
      </c>
      <c r="U6" s="278">
        <f t="shared" si="19"/>
        <v>49</v>
      </c>
      <c r="V6" s="278">
        <f t="shared" si="20"/>
        <v>72</v>
      </c>
      <c r="W6" s="278">
        <f t="shared" si="21"/>
        <v>73</v>
      </c>
      <c r="X6" s="278">
        <f t="shared" si="22"/>
        <v>96</v>
      </c>
      <c r="Y6" s="278">
        <f t="shared" si="23"/>
        <v>97</v>
      </c>
      <c r="Z6" s="278">
        <f t="shared" si="24"/>
        <v>120</v>
      </c>
      <c r="AA6" s="278">
        <f t="shared" si="25"/>
        <v>121</v>
      </c>
      <c r="AB6" s="278">
        <f t="shared" si="26"/>
        <v>144</v>
      </c>
      <c r="AC6" s="136" t="str">
        <f t="shared" si="27"/>
        <v>1|24|2500//25|48|5000//49|72|7500//73|96|10000//97|120|12500//121|144|15000</v>
      </c>
      <c r="AD6" s="99">
        <v>3900</v>
      </c>
      <c r="AE6" s="238" t="s">
        <v>708</v>
      </c>
      <c r="AF6" s="99">
        <v>2500</v>
      </c>
      <c r="AG6" s="99"/>
      <c r="AH6" s="201">
        <v>1798</v>
      </c>
      <c r="AI6" s="172" t="s">
        <v>547</v>
      </c>
      <c r="AJ6" s="172">
        <v>50002384</v>
      </c>
      <c r="AK6" s="96" t="str">
        <f>CONCATENATE(N6,"[",C6,"/",P6,"]")</f>
        <v>쌍계 수국차 40티백[1491/1]</v>
      </c>
      <c r="AL6" s="71" t="s">
        <v>690</v>
      </c>
      <c r="AM6" s="200" t="s">
        <v>1410</v>
      </c>
      <c r="AN6" s="71" t="s">
        <v>690</v>
      </c>
      <c r="AO6" s="136" t="str">
        <f t="shared" si="16"/>
        <v>쌍계 수국차 40티백,음료,차,쌍계제다</v>
      </c>
      <c r="AP6" s="122" t="s">
        <v>756</v>
      </c>
      <c r="AQ6" s="74"/>
      <c r="AR6" s="220" t="s">
        <v>1011</v>
      </c>
    </row>
    <row r="7" spans="1:44">
      <c r="A7" s="85">
        <v>59</v>
      </c>
      <c r="B7" s="428">
        <v>54</v>
      </c>
      <c r="C7" s="67" t="s">
        <v>648</v>
      </c>
      <c r="D7" s="597">
        <v>49</v>
      </c>
      <c r="E7" s="143" t="str">
        <f t="shared" si="0"/>
        <v>1492_450x450.jpg</v>
      </c>
      <c r="F7" s="136" t="str">
        <f t="shared" si="2"/>
        <v>1492_300x300.jpg</v>
      </c>
      <c r="G7" s="136" t="str">
        <f t="shared" si="3"/>
        <v>1492_100x100.jpg</v>
      </c>
      <c r="H7" s="136" t="str">
        <f t="shared" si="4"/>
        <v>1492_220x220.jpg</v>
      </c>
      <c r="I7" s="143" t="str">
        <f>CONCATENATE(C7,"_상세.jpg")</f>
        <v>1492_상세.jpg</v>
      </c>
      <c r="J7" s="70" t="s">
        <v>1402</v>
      </c>
      <c r="K7" s="136" t="str">
        <f t="shared" si="5"/>
        <v>&lt;p&gt;&lt;/p&gt;&lt;p align="center"&gt;&lt;IMG src="http://tongup1emd.cafe24.com/img/Image_detail/12_Tea_66ea/1492_상세.jpg" style="width:860px;"&gt;&lt;/p&gt;&lt;p&gt;&lt;br&gt;&lt;/p&gt;</v>
      </c>
      <c r="L7" s="68" t="s">
        <v>793</v>
      </c>
      <c r="M7" s="68" t="s">
        <v>1186</v>
      </c>
      <c r="N7" s="75" t="s">
        <v>1018</v>
      </c>
      <c r="O7" s="71" t="s">
        <v>607</v>
      </c>
      <c r="P7" s="71">
        <v>1</v>
      </c>
      <c r="Q7" s="172" t="s">
        <v>1345</v>
      </c>
      <c r="R7" s="71">
        <v>24</v>
      </c>
      <c r="S7" s="278">
        <f t="shared" si="17"/>
        <v>25</v>
      </c>
      <c r="T7" s="278">
        <f t="shared" si="18"/>
        <v>48</v>
      </c>
      <c r="U7" s="278">
        <f t="shared" si="19"/>
        <v>49</v>
      </c>
      <c r="V7" s="278">
        <f t="shared" si="20"/>
        <v>72</v>
      </c>
      <c r="W7" s="278">
        <f t="shared" si="21"/>
        <v>73</v>
      </c>
      <c r="X7" s="278">
        <f t="shared" si="22"/>
        <v>96</v>
      </c>
      <c r="Y7" s="278">
        <f t="shared" si="23"/>
        <v>97</v>
      </c>
      <c r="Z7" s="278">
        <f t="shared" si="24"/>
        <v>120</v>
      </c>
      <c r="AA7" s="278">
        <f t="shared" si="25"/>
        <v>121</v>
      </c>
      <c r="AB7" s="278">
        <f t="shared" si="26"/>
        <v>144</v>
      </c>
      <c r="AC7" s="136" t="str">
        <f t="shared" si="27"/>
        <v>1|24|2500//25|48|5000//49|72|7500//73|96|10000//97|120|12500//121|144|15000</v>
      </c>
      <c r="AD7" s="99">
        <v>3500</v>
      </c>
      <c r="AE7" s="238" t="s">
        <v>708</v>
      </c>
      <c r="AF7" s="99">
        <v>2500</v>
      </c>
      <c r="AG7" s="99"/>
      <c r="AH7" s="201">
        <v>1798</v>
      </c>
      <c r="AI7" s="172" t="s">
        <v>547</v>
      </c>
      <c r="AJ7" s="172">
        <v>50002384</v>
      </c>
      <c r="AK7" s="96" t="str">
        <f>CONCATENATE(N7,"[",C7,"/",P7,"]")</f>
        <v>쌍계 헛개나무차 40티백[1492/1]</v>
      </c>
      <c r="AL7" s="71" t="s">
        <v>690</v>
      </c>
      <c r="AM7" s="200" t="s">
        <v>1410</v>
      </c>
      <c r="AN7" s="71" t="s">
        <v>690</v>
      </c>
      <c r="AO7" s="136" t="str">
        <f t="shared" si="16"/>
        <v>쌍계 헛개나무차 40티백,음료,차,쌍계제다</v>
      </c>
      <c r="AP7" s="122" t="s">
        <v>756</v>
      </c>
      <c r="AQ7" s="74"/>
      <c r="AR7" s="220" t="s">
        <v>1011</v>
      </c>
    </row>
    <row r="8" spans="1:44">
      <c r="A8" s="85">
        <v>57</v>
      </c>
      <c r="B8" s="428">
        <v>55</v>
      </c>
      <c r="C8" s="67" t="s">
        <v>646</v>
      </c>
      <c r="D8" s="597">
        <v>49</v>
      </c>
      <c r="E8" s="143" t="str">
        <f t="shared" si="0"/>
        <v>1789_450x450.jpg</v>
      </c>
      <c r="F8" s="136" t="str">
        <f t="shared" si="2"/>
        <v>1789_300x300.jpg</v>
      </c>
      <c r="G8" s="136" t="str">
        <f t="shared" si="3"/>
        <v>1789_100x100.jpg</v>
      </c>
      <c r="H8" s="136" t="str">
        <f t="shared" si="4"/>
        <v>1789_220x220.jpg</v>
      </c>
      <c r="I8" s="143" t="str">
        <f>CONCATENATE(C8,"_상세.jpg")</f>
        <v>1789_상세.jpg</v>
      </c>
      <c r="J8" s="70" t="s">
        <v>1402</v>
      </c>
      <c r="K8" s="136" t="str">
        <f t="shared" si="5"/>
        <v>&lt;p&gt;&lt;/p&gt;&lt;p align="center"&gt;&lt;IMG src="http://tongup1emd.cafe24.com/img/Image_detail/12_Tea_66ea/1789_상세.jpg" style="width:860px;"&gt;&lt;/p&gt;&lt;p&gt;&lt;br&gt;&lt;/p&gt;</v>
      </c>
      <c r="L8" s="68" t="s">
        <v>793</v>
      </c>
      <c r="M8" s="68" t="s">
        <v>1186</v>
      </c>
      <c r="N8" s="75" t="s">
        <v>1019</v>
      </c>
      <c r="O8" s="71" t="s">
        <v>607</v>
      </c>
      <c r="P8" s="71">
        <v>1</v>
      </c>
      <c r="Q8" s="172" t="s">
        <v>1345</v>
      </c>
      <c r="R8" s="71">
        <v>24</v>
      </c>
      <c r="S8" s="278">
        <f t="shared" si="17"/>
        <v>25</v>
      </c>
      <c r="T8" s="278">
        <f t="shared" si="18"/>
        <v>48</v>
      </c>
      <c r="U8" s="278">
        <f t="shared" si="19"/>
        <v>49</v>
      </c>
      <c r="V8" s="278">
        <f t="shared" si="20"/>
        <v>72</v>
      </c>
      <c r="W8" s="278">
        <f t="shared" si="21"/>
        <v>73</v>
      </c>
      <c r="X8" s="278">
        <f t="shared" si="22"/>
        <v>96</v>
      </c>
      <c r="Y8" s="278">
        <f t="shared" si="23"/>
        <v>97</v>
      </c>
      <c r="Z8" s="278">
        <f t="shared" si="24"/>
        <v>120</v>
      </c>
      <c r="AA8" s="278">
        <f t="shared" si="25"/>
        <v>121</v>
      </c>
      <c r="AB8" s="278">
        <f t="shared" si="26"/>
        <v>144</v>
      </c>
      <c r="AC8" s="136" t="str">
        <f t="shared" si="27"/>
        <v>1|24|2500//25|48|5000//49|72|7500//73|96|10000//97|120|12500//121|144|15000</v>
      </c>
      <c r="AD8" s="99">
        <v>3900</v>
      </c>
      <c r="AE8" s="238" t="s">
        <v>708</v>
      </c>
      <c r="AF8" s="99">
        <v>2500</v>
      </c>
      <c r="AG8" s="99"/>
      <c r="AH8" s="201">
        <v>1798</v>
      </c>
      <c r="AI8" s="172" t="s">
        <v>547</v>
      </c>
      <c r="AJ8" s="172">
        <v>50002384</v>
      </c>
      <c r="AK8" s="96" t="str">
        <f>CONCATENATE(N8,"[",C8,"/",P8,"]")</f>
        <v>쌍계 도라지차 40티백[1789/1]</v>
      </c>
      <c r="AL8" s="71" t="s">
        <v>905</v>
      </c>
      <c r="AM8" s="200" t="s">
        <v>1410</v>
      </c>
      <c r="AN8" s="71" t="s">
        <v>690</v>
      </c>
      <c r="AO8" s="136" t="str">
        <f t="shared" si="16"/>
        <v>쌍계 도라지차 40티백,음료,차,쌍계제다</v>
      </c>
      <c r="AP8" s="122" t="s">
        <v>756</v>
      </c>
      <c r="AQ8" s="74"/>
      <c r="AR8" s="220" t="s">
        <v>1011</v>
      </c>
    </row>
    <row r="9" spans="1:44">
      <c r="A9" s="85">
        <v>64</v>
      </c>
      <c r="B9" s="428">
        <v>56</v>
      </c>
      <c r="C9" s="240" t="s">
        <v>400</v>
      </c>
      <c r="D9" s="597">
        <v>49</v>
      </c>
      <c r="E9" s="143" t="str">
        <f t="shared" si="0"/>
        <v>1873_450x450.jpg</v>
      </c>
      <c r="F9" s="136" t="str">
        <f t="shared" si="2"/>
        <v>1873_300x300.jpg</v>
      </c>
      <c r="G9" s="136" t="str">
        <f t="shared" si="3"/>
        <v>1873_100x100.jpg</v>
      </c>
      <c r="H9" s="136" t="str">
        <f t="shared" si="4"/>
        <v>1873_220x220.jpg</v>
      </c>
      <c r="I9" s="143" t="str">
        <f>CONCATENATE(C9,"_상세.jpg")</f>
        <v>1873_상세.jpg</v>
      </c>
      <c r="J9" s="70" t="s">
        <v>1402</v>
      </c>
      <c r="K9" s="136" t="str">
        <f t="shared" si="5"/>
        <v>&lt;p&gt;&lt;/p&gt;&lt;p align="center"&gt;&lt;IMG src="http://tongup1emd.cafe24.com/img/Image_detail/12_Tea_66ea/1873_상세.jpg" style="width:860px;"&gt;&lt;/p&gt;&lt;p&gt;&lt;br&gt;&lt;/p&gt;</v>
      </c>
      <c r="L9" s="68" t="s">
        <v>793</v>
      </c>
      <c r="M9" s="68" t="s">
        <v>1186</v>
      </c>
      <c r="N9" s="257" t="s">
        <v>1020</v>
      </c>
      <c r="O9" s="71" t="s">
        <v>664</v>
      </c>
      <c r="P9" s="71">
        <v>1</v>
      </c>
      <c r="Q9" s="172" t="s">
        <v>1345</v>
      </c>
      <c r="R9" s="71">
        <v>40</v>
      </c>
      <c r="S9" s="278">
        <f t="shared" si="17"/>
        <v>41</v>
      </c>
      <c r="T9" s="278">
        <f t="shared" si="18"/>
        <v>80</v>
      </c>
      <c r="U9" s="278">
        <f t="shared" si="19"/>
        <v>81</v>
      </c>
      <c r="V9" s="278">
        <f t="shared" si="20"/>
        <v>120</v>
      </c>
      <c r="W9" s="278">
        <f t="shared" si="21"/>
        <v>121</v>
      </c>
      <c r="X9" s="278">
        <f t="shared" si="22"/>
        <v>160</v>
      </c>
      <c r="Y9" s="278">
        <f t="shared" si="23"/>
        <v>161</v>
      </c>
      <c r="Z9" s="278">
        <f t="shared" si="24"/>
        <v>200</v>
      </c>
      <c r="AA9" s="278">
        <f t="shared" si="25"/>
        <v>201</v>
      </c>
      <c r="AB9" s="278">
        <f t="shared" si="26"/>
        <v>240</v>
      </c>
      <c r="AC9" s="136" t="str">
        <f t="shared" si="27"/>
        <v>1|40|2500//41|80|5000//81|120|7500//121|160|10000//161|200|12500//201|240|15000</v>
      </c>
      <c r="AD9" s="99">
        <v>4000</v>
      </c>
      <c r="AE9" s="238" t="s">
        <v>708</v>
      </c>
      <c r="AF9" s="99">
        <v>2500</v>
      </c>
      <c r="AG9" s="99"/>
      <c r="AH9" s="201">
        <v>1798</v>
      </c>
      <c r="AI9" s="172" t="s">
        <v>547</v>
      </c>
      <c r="AJ9" s="172">
        <v>50002384</v>
      </c>
      <c r="AK9" s="96" t="str">
        <f>CONCATENATE(N9,"[",C9,"/",P9,"]")</f>
        <v>쌍계 백세누리 겨우살이차 20T[1873/1]</v>
      </c>
      <c r="AL9" s="71" t="s">
        <v>690</v>
      </c>
      <c r="AM9" s="200" t="s">
        <v>1410</v>
      </c>
      <c r="AN9" s="71" t="s">
        <v>690</v>
      </c>
      <c r="AO9" s="136" t="str">
        <f t="shared" si="16"/>
        <v>쌍계 백세누리 겨우살이차 20T,음료,차,쌍계제다</v>
      </c>
      <c r="AP9" s="122" t="s">
        <v>756</v>
      </c>
      <c r="AQ9" s="74"/>
      <c r="AR9" s="220" t="s">
        <v>1012</v>
      </c>
    </row>
    <row r="10" spans="1:44">
      <c r="A10" s="85">
        <v>65</v>
      </c>
      <c r="B10" s="428">
        <v>57</v>
      </c>
      <c r="C10" s="240" t="s">
        <v>401</v>
      </c>
      <c r="D10" s="597">
        <v>49</v>
      </c>
      <c r="E10" s="143" t="str">
        <f t="shared" si="0"/>
        <v>8730_450x450.jpg</v>
      </c>
      <c r="F10" s="136" t="str">
        <f t="shared" si="2"/>
        <v>8730_300x300.jpg</v>
      </c>
      <c r="G10" s="136" t="str">
        <f t="shared" si="3"/>
        <v>8730_100x100.jpg</v>
      </c>
      <c r="H10" s="136" t="str">
        <f t="shared" si="4"/>
        <v>8730_220x220.jpg</v>
      </c>
      <c r="I10" s="143" t="str">
        <f>CONCATENATE(C10,"_상세.jpg")</f>
        <v>8730_상세.jpg</v>
      </c>
      <c r="J10" s="70" t="s">
        <v>1402</v>
      </c>
      <c r="K10" s="136" t="str">
        <f t="shared" si="5"/>
        <v>&lt;p&gt;&lt;/p&gt;&lt;p align="center"&gt;&lt;IMG src="http://tongup1emd.cafe24.com/img/Image_detail/12_Tea_66ea/8730_상세.jpg" style="width:860px;"&gt;&lt;/p&gt;&lt;p&gt;&lt;br&gt;&lt;/p&gt;</v>
      </c>
      <c r="L10" s="68" t="s">
        <v>793</v>
      </c>
      <c r="M10" s="68" t="s">
        <v>1186</v>
      </c>
      <c r="N10" s="257" t="s">
        <v>1021</v>
      </c>
      <c r="O10" s="71" t="s">
        <v>607</v>
      </c>
      <c r="P10" s="71">
        <v>1</v>
      </c>
      <c r="Q10" s="172" t="s">
        <v>1345</v>
      </c>
      <c r="R10" s="71">
        <v>24</v>
      </c>
      <c r="S10" s="278">
        <f t="shared" si="17"/>
        <v>25</v>
      </c>
      <c r="T10" s="278">
        <f t="shared" si="18"/>
        <v>48</v>
      </c>
      <c r="U10" s="278">
        <f t="shared" si="19"/>
        <v>49</v>
      </c>
      <c r="V10" s="278">
        <f t="shared" si="20"/>
        <v>72</v>
      </c>
      <c r="W10" s="278">
        <f t="shared" si="21"/>
        <v>73</v>
      </c>
      <c r="X10" s="278">
        <f t="shared" si="22"/>
        <v>96</v>
      </c>
      <c r="Y10" s="278">
        <f t="shared" si="23"/>
        <v>97</v>
      </c>
      <c r="Z10" s="278">
        <f t="shared" si="24"/>
        <v>120</v>
      </c>
      <c r="AA10" s="278">
        <f t="shared" si="25"/>
        <v>121</v>
      </c>
      <c r="AB10" s="278">
        <f t="shared" si="26"/>
        <v>144</v>
      </c>
      <c r="AC10" s="136" t="str">
        <f t="shared" si="27"/>
        <v>1|24|2500//25|48|5000//49|72|7500//73|96|10000//97|120|12500//121|144|15000</v>
      </c>
      <c r="AD10" s="99">
        <v>3200</v>
      </c>
      <c r="AE10" s="238" t="s">
        <v>708</v>
      </c>
      <c r="AF10" s="99">
        <v>2500</v>
      </c>
      <c r="AG10" s="99"/>
      <c r="AH10" s="201">
        <v>1798</v>
      </c>
      <c r="AI10" s="172" t="s">
        <v>547</v>
      </c>
      <c r="AJ10" s="172">
        <v>50002384</v>
      </c>
      <c r="AK10" s="96" t="str">
        <f>CONCATENATE(N10,"[",C10,"/",P10,"]")</f>
        <v>쌍계 민들레차40t[8730/1]</v>
      </c>
      <c r="AL10" s="71" t="s">
        <v>905</v>
      </c>
      <c r="AM10" s="200" t="s">
        <v>1410</v>
      </c>
      <c r="AN10" s="71" t="s">
        <v>690</v>
      </c>
      <c r="AO10" s="136" t="str">
        <f t="shared" si="16"/>
        <v>쌍계 민들레차40t,음료,차,쌍계제다</v>
      </c>
      <c r="AP10" s="122" t="s">
        <v>756</v>
      </c>
      <c r="AQ10" s="74"/>
      <c r="AR10" s="220" t="s">
        <v>1011</v>
      </c>
    </row>
    <row r="11" spans="1:44">
      <c r="A11" s="85">
        <v>60</v>
      </c>
      <c r="B11" s="428">
        <v>58</v>
      </c>
      <c r="C11" s="67" t="s">
        <v>649</v>
      </c>
      <c r="D11" s="597">
        <v>49</v>
      </c>
      <c r="E11" s="143" t="str">
        <f t="shared" si="0"/>
        <v>8738_450x450.jpg</v>
      </c>
      <c r="F11" s="136" t="str">
        <f t="shared" si="2"/>
        <v>8738_300x300.jpg</v>
      </c>
      <c r="G11" s="136" t="str">
        <f t="shared" si="3"/>
        <v>8738_100x100.jpg</v>
      </c>
      <c r="H11" s="136" t="str">
        <f t="shared" si="4"/>
        <v>8738_220x220.jpg</v>
      </c>
      <c r="I11" s="143" t="str">
        <f>CONCATENATE(C11,"_상세.jpg")</f>
        <v>8738_상세.jpg</v>
      </c>
      <c r="J11" s="70" t="s">
        <v>1402</v>
      </c>
      <c r="K11" s="136" t="str">
        <f t="shared" si="5"/>
        <v>&lt;p&gt;&lt;/p&gt;&lt;p align="center"&gt;&lt;IMG src="http://tongup1emd.cafe24.com/img/Image_detail/12_Tea_66ea/8738_상세.jpg" style="width:860px;"&gt;&lt;/p&gt;&lt;p&gt;&lt;br&gt;&lt;/p&gt;</v>
      </c>
      <c r="L11" s="68" t="s">
        <v>793</v>
      </c>
      <c r="M11" s="68" t="s">
        <v>1186</v>
      </c>
      <c r="N11" s="75" t="s">
        <v>1022</v>
      </c>
      <c r="O11" s="71" t="s">
        <v>607</v>
      </c>
      <c r="P11" s="71">
        <v>1</v>
      </c>
      <c r="Q11" s="172" t="s">
        <v>1345</v>
      </c>
      <c r="R11" s="71">
        <v>24</v>
      </c>
      <c r="S11" s="278">
        <f t="shared" si="17"/>
        <v>25</v>
      </c>
      <c r="T11" s="278">
        <f t="shared" si="18"/>
        <v>48</v>
      </c>
      <c r="U11" s="278">
        <f t="shared" si="19"/>
        <v>49</v>
      </c>
      <c r="V11" s="278">
        <f t="shared" si="20"/>
        <v>72</v>
      </c>
      <c r="W11" s="278">
        <f t="shared" si="21"/>
        <v>73</v>
      </c>
      <c r="X11" s="278">
        <f t="shared" si="22"/>
        <v>96</v>
      </c>
      <c r="Y11" s="278">
        <f t="shared" si="23"/>
        <v>97</v>
      </c>
      <c r="Z11" s="278">
        <f t="shared" si="24"/>
        <v>120</v>
      </c>
      <c r="AA11" s="278">
        <f t="shared" si="25"/>
        <v>121</v>
      </c>
      <c r="AB11" s="278">
        <f t="shared" si="26"/>
        <v>144</v>
      </c>
      <c r="AC11" s="136" t="str">
        <f t="shared" si="27"/>
        <v>1|24|2500//25|48|5000//49|72|7500//73|96|10000//97|120|12500//121|144|15000</v>
      </c>
      <c r="AD11" s="99">
        <v>3900</v>
      </c>
      <c r="AE11" s="238" t="s">
        <v>708</v>
      </c>
      <c r="AF11" s="99">
        <v>2500</v>
      </c>
      <c r="AG11" s="99"/>
      <c r="AH11" s="201">
        <v>1798</v>
      </c>
      <c r="AI11" s="172" t="s">
        <v>547</v>
      </c>
      <c r="AJ11" s="172">
        <v>50002384</v>
      </c>
      <c r="AK11" s="96" t="str">
        <f>CONCATENATE(N11,"[",C11,"/",P11,"]")</f>
        <v>쌍계 우엉차 40티백[8738/1]</v>
      </c>
      <c r="AL11" s="71" t="s">
        <v>690</v>
      </c>
      <c r="AM11" s="200" t="s">
        <v>1410</v>
      </c>
      <c r="AN11" s="71" t="s">
        <v>690</v>
      </c>
      <c r="AO11" s="136" t="str">
        <f t="shared" si="16"/>
        <v>쌍계 우엉차 40티백,음료,차,쌍계제다</v>
      </c>
      <c r="AP11" s="122" t="s">
        <v>756</v>
      </c>
      <c r="AQ11" s="74"/>
      <c r="AR11" s="220" t="s">
        <v>1011</v>
      </c>
    </row>
    <row r="12" spans="1:44">
      <c r="A12" s="85">
        <v>66</v>
      </c>
      <c r="B12" s="428">
        <v>59</v>
      </c>
      <c r="C12" s="240" t="s">
        <v>402</v>
      </c>
      <c r="D12" s="597">
        <v>49</v>
      </c>
      <c r="E12" s="143" t="str">
        <f t="shared" si="0"/>
        <v>8739_450x450.jpg</v>
      </c>
      <c r="F12" s="136" t="str">
        <f t="shared" si="2"/>
        <v>8739_300x300.jpg</v>
      </c>
      <c r="G12" s="136" t="str">
        <f t="shared" si="3"/>
        <v>8739_100x100.jpg</v>
      </c>
      <c r="H12" s="136" t="str">
        <f t="shared" si="4"/>
        <v>8739_220x220.jpg</v>
      </c>
      <c r="I12" s="143" t="str">
        <f>CONCATENATE(C12,"_상세.jpg")</f>
        <v>8739_상세.jpg</v>
      </c>
      <c r="J12" s="70" t="s">
        <v>1402</v>
      </c>
      <c r="K12" s="136" t="str">
        <f t="shared" si="5"/>
        <v>&lt;p&gt;&lt;/p&gt;&lt;p align="center"&gt;&lt;IMG src="http://tongup1emd.cafe24.com/img/Image_detail/12_Tea_66ea/8739_상세.jpg" style="width:860px;"&gt;&lt;/p&gt;&lt;p&gt;&lt;br&gt;&lt;/p&gt;</v>
      </c>
      <c r="L12" s="68" t="s">
        <v>793</v>
      </c>
      <c r="M12" s="68" t="s">
        <v>1186</v>
      </c>
      <c r="N12" s="257" t="s">
        <v>1023</v>
      </c>
      <c r="O12" s="71" t="s">
        <v>664</v>
      </c>
      <c r="P12" s="71">
        <v>1</v>
      </c>
      <c r="Q12" s="172" t="s">
        <v>1345</v>
      </c>
      <c r="R12" s="71">
        <v>40</v>
      </c>
      <c r="S12" s="278">
        <f t="shared" si="17"/>
        <v>41</v>
      </c>
      <c r="T12" s="278">
        <f t="shared" si="18"/>
        <v>80</v>
      </c>
      <c r="U12" s="278">
        <f t="shared" si="19"/>
        <v>81</v>
      </c>
      <c r="V12" s="278">
        <f t="shared" si="20"/>
        <v>120</v>
      </c>
      <c r="W12" s="278">
        <f t="shared" si="21"/>
        <v>121</v>
      </c>
      <c r="X12" s="278">
        <f t="shared" si="22"/>
        <v>160</v>
      </c>
      <c r="Y12" s="278">
        <f t="shared" si="23"/>
        <v>161</v>
      </c>
      <c r="Z12" s="278">
        <f t="shared" si="24"/>
        <v>200</v>
      </c>
      <c r="AA12" s="278">
        <f t="shared" si="25"/>
        <v>201</v>
      </c>
      <c r="AB12" s="278">
        <f t="shared" si="26"/>
        <v>240</v>
      </c>
      <c r="AC12" s="136" t="str">
        <f t="shared" si="27"/>
        <v>1|40|2500//41|80|5000//81|120|7500//121|160|10000//161|200|12500//201|240|15000</v>
      </c>
      <c r="AD12" s="99">
        <v>4000</v>
      </c>
      <c r="AE12" s="238" t="s">
        <v>708</v>
      </c>
      <c r="AF12" s="99">
        <v>2500</v>
      </c>
      <c r="AG12" s="99"/>
      <c r="AH12" s="201">
        <v>1798</v>
      </c>
      <c r="AI12" s="172" t="s">
        <v>547</v>
      </c>
      <c r="AJ12" s="172">
        <v>50002384</v>
      </c>
      <c r="AK12" s="96" t="str">
        <f>CONCATENATE(N12,"[",C12,"/",P12,"]")</f>
        <v>쌍계 맑은 순환 돼지감자차 20T[8739/1]</v>
      </c>
      <c r="AL12" s="71" t="s">
        <v>690</v>
      </c>
      <c r="AM12" s="200" t="s">
        <v>1410</v>
      </c>
      <c r="AN12" s="71" t="s">
        <v>690</v>
      </c>
      <c r="AO12" s="136" t="str">
        <f t="shared" si="16"/>
        <v>쌍계 맑은 순환 돼지감자차 20T,음료,차,쌍계제다</v>
      </c>
      <c r="AP12" s="122" t="s">
        <v>756</v>
      </c>
      <c r="AQ12" s="74"/>
      <c r="AR12" s="220" t="s">
        <v>1013</v>
      </c>
    </row>
    <row r="13" spans="1:44">
      <c r="A13" s="85">
        <v>61</v>
      </c>
      <c r="B13" s="428">
        <v>60</v>
      </c>
      <c r="C13" s="67" t="s">
        <v>650</v>
      </c>
      <c r="D13" s="597">
        <v>49</v>
      </c>
      <c r="E13" s="143" t="str">
        <f t="shared" si="0"/>
        <v>8741_450x450.jpg</v>
      </c>
      <c r="F13" s="136" t="str">
        <f t="shared" si="2"/>
        <v>8741_300x300.jpg</v>
      </c>
      <c r="G13" s="136" t="str">
        <f t="shared" si="3"/>
        <v>8741_100x100.jpg</v>
      </c>
      <c r="H13" s="136" t="str">
        <f t="shared" si="4"/>
        <v>8741_220x220.jpg</v>
      </c>
      <c r="I13" s="143" t="str">
        <f>CONCATENATE(C13,"_상세.jpg")</f>
        <v>8741_상세.jpg</v>
      </c>
      <c r="J13" s="70" t="s">
        <v>1402</v>
      </c>
      <c r="K13" s="136" t="str">
        <f t="shared" si="5"/>
        <v>&lt;p&gt;&lt;/p&gt;&lt;p align="center"&gt;&lt;IMG src="http://tongup1emd.cafe24.com/img/Image_detail/12_Tea_66ea/8741_상세.jpg" style="width:860px;"&gt;&lt;/p&gt;&lt;p&gt;&lt;br&gt;&lt;/p&gt;</v>
      </c>
      <c r="L13" s="68" t="s">
        <v>793</v>
      </c>
      <c r="M13" s="68" t="s">
        <v>1186</v>
      </c>
      <c r="N13" s="75" t="s">
        <v>1024</v>
      </c>
      <c r="O13" s="71" t="s">
        <v>607</v>
      </c>
      <c r="P13" s="71">
        <v>1</v>
      </c>
      <c r="Q13" s="172" t="s">
        <v>1345</v>
      </c>
      <c r="R13" s="71">
        <v>24</v>
      </c>
      <c r="S13" s="278">
        <f t="shared" si="17"/>
        <v>25</v>
      </c>
      <c r="T13" s="278">
        <f t="shared" si="18"/>
        <v>48</v>
      </c>
      <c r="U13" s="278">
        <f t="shared" si="19"/>
        <v>49</v>
      </c>
      <c r="V13" s="278">
        <f t="shared" si="20"/>
        <v>72</v>
      </c>
      <c r="W13" s="278">
        <f t="shared" si="21"/>
        <v>73</v>
      </c>
      <c r="X13" s="278">
        <f t="shared" si="22"/>
        <v>96</v>
      </c>
      <c r="Y13" s="278">
        <f t="shared" si="23"/>
        <v>97</v>
      </c>
      <c r="Z13" s="278">
        <f t="shared" si="24"/>
        <v>120</v>
      </c>
      <c r="AA13" s="278">
        <f t="shared" si="25"/>
        <v>121</v>
      </c>
      <c r="AB13" s="278">
        <f t="shared" si="26"/>
        <v>144</v>
      </c>
      <c r="AC13" s="136" t="str">
        <f t="shared" si="27"/>
        <v>1|24|2500//25|48|5000//49|72|7500//73|96|10000//97|120|12500//121|144|15000</v>
      </c>
      <c r="AD13" s="99">
        <v>3600</v>
      </c>
      <c r="AE13" s="238" t="s">
        <v>708</v>
      </c>
      <c r="AF13" s="99">
        <v>2500</v>
      </c>
      <c r="AG13" s="99"/>
      <c r="AH13" s="201">
        <v>1798</v>
      </c>
      <c r="AI13" s="172" t="s">
        <v>563</v>
      </c>
      <c r="AJ13" s="172">
        <v>50002594</v>
      </c>
      <c r="AK13" s="96" t="str">
        <f>CONCATENATE(N13,"[",C13,"/",P13,"]")</f>
        <v>쌍계 옥수수수염차 40티백[8741/1]</v>
      </c>
      <c r="AL13" s="71" t="s">
        <v>690</v>
      </c>
      <c r="AM13" s="200" t="s">
        <v>1410</v>
      </c>
      <c r="AN13" s="71" t="s">
        <v>690</v>
      </c>
      <c r="AO13" s="136" t="str">
        <f t="shared" si="16"/>
        <v>쌍계 옥수수수염차 40티백,음료,차,쌍계제다</v>
      </c>
      <c r="AP13" s="122" t="s">
        <v>756</v>
      </c>
      <c r="AQ13" s="74"/>
      <c r="AR13" s="220" t="s">
        <v>1011</v>
      </c>
    </row>
    <row r="14" spans="1:44">
      <c r="A14" s="85">
        <v>62</v>
      </c>
      <c r="B14" s="428">
        <v>61</v>
      </c>
      <c r="C14" s="67" t="s">
        <v>651</v>
      </c>
      <c r="D14" s="597">
        <v>49</v>
      </c>
      <c r="E14" s="143" t="str">
        <f t="shared" si="0"/>
        <v>8742_450x450.jpg</v>
      </c>
      <c r="F14" s="136" t="str">
        <f t="shared" si="2"/>
        <v>8742_300x300.jpg</v>
      </c>
      <c r="G14" s="136" t="str">
        <f t="shared" si="3"/>
        <v>8742_100x100.jpg</v>
      </c>
      <c r="H14" s="136" t="str">
        <f t="shared" si="4"/>
        <v>8742_220x220.jpg</v>
      </c>
      <c r="I14" s="143" t="str">
        <f>CONCATENATE(C14,"_상세.jpg")</f>
        <v>8742_상세.jpg</v>
      </c>
      <c r="J14" s="70" t="s">
        <v>1402</v>
      </c>
      <c r="K14" s="136" t="str">
        <f t="shared" si="5"/>
        <v>&lt;p&gt;&lt;/p&gt;&lt;p align="center"&gt;&lt;IMG src="http://tongup1emd.cafe24.com/img/Image_detail/12_Tea_66ea/8742_상세.jpg" style="width:860px;"&gt;&lt;/p&gt;&lt;p&gt;&lt;br&gt;&lt;/p&gt;</v>
      </c>
      <c r="L14" s="68" t="s">
        <v>793</v>
      </c>
      <c r="M14" s="68" t="s">
        <v>1186</v>
      </c>
      <c r="N14" s="75" t="s">
        <v>1025</v>
      </c>
      <c r="O14" s="71" t="s">
        <v>607</v>
      </c>
      <c r="P14" s="71">
        <v>1</v>
      </c>
      <c r="Q14" s="172" t="s">
        <v>1345</v>
      </c>
      <c r="R14" s="71">
        <v>24</v>
      </c>
      <c r="S14" s="278">
        <f t="shared" si="17"/>
        <v>25</v>
      </c>
      <c r="T14" s="278">
        <f t="shared" si="18"/>
        <v>48</v>
      </c>
      <c r="U14" s="278">
        <f t="shared" si="19"/>
        <v>49</v>
      </c>
      <c r="V14" s="278">
        <f t="shared" si="20"/>
        <v>72</v>
      </c>
      <c r="W14" s="278">
        <f t="shared" si="21"/>
        <v>73</v>
      </c>
      <c r="X14" s="278">
        <f t="shared" si="22"/>
        <v>96</v>
      </c>
      <c r="Y14" s="278">
        <f t="shared" si="23"/>
        <v>97</v>
      </c>
      <c r="Z14" s="278">
        <f t="shared" si="24"/>
        <v>120</v>
      </c>
      <c r="AA14" s="278">
        <f t="shared" si="25"/>
        <v>121</v>
      </c>
      <c r="AB14" s="278">
        <f t="shared" si="26"/>
        <v>144</v>
      </c>
      <c r="AC14" s="136" t="str">
        <f t="shared" si="27"/>
        <v>1|24|2500//25|48|5000//49|72|7500//73|96|10000//97|120|12500//121|144|15000</v>
      </c>
      <c r="AD14" s="99">
        <v>4000</v>
      </c>
      <c r="AE14" s="238" t="s">
        <v>708</v>
      </c>
      <c r="AF14" s="99">
        <v>2500</v>
      </c>
      <c r="AG14" s="99"/>
      <c r="AH14" s="201">
        <v>1798</v>
      </c>
      <c r="AI14" s="172" t="s">
        <v>547</v>
      </c>
      <c r="AJ14" s="172">
        <v>50002384</v>
      </c>
      <c r="AK14" s="96" t="str">
        <f>CONCATENATE(N14,"[",C14,"/",P14,"]")</f>
        <v>쌍계 매화차 40티백[8742/1]</v>
      </c>
      <c r="AL14" s="71" t="s">
        <v>690</v>
      </c>
      <c r="AM14" s="200" t="s">
        <v>1410</v>
      </c>
      <c r="AN14" s="71" t="s">
        <v>690</v>
      </c>
      <c r="AO14" s="136" t="str">
        <f t="shared" si="16"/>
        <v>쌍계 매화차 40티백,음료,차,쌍계제다</v>
      </c>
      <c r="AP14" s="122" t="s">
        <v>756</v>
      </c>
      <c r="AQ14" s="74"/>
      <c r="AR14" s="220" t="s">
        <v>1011</v>
      </c>
    </row>
    <row r="15" spans="1:44">
      <c r="A15" s="85">
        <v>63</v>
      </c>
      <c r="B15" s="428">
        <v>62</v>
      </c>
      <c r="C15" s="67" t="s">
        <v>652</v>
      </c>
      <c r="D15" s="597">
        <v>49</v>
      </c>
      <c r="E15" s="143" t="str">
        <f t="shared" si="0"/>
        <v>8743_450x450.jpg</v>
      </c>
      <c r="F15" s="136" t="str">
        <f t="shared" si="2"/>
        <v>8743_300x300.jpg</v>
      </c>
      <c r="G15" s="136" t="str">
        <f t="shared" si="3"/>
        <v>8743_100x100.jpg</v>
      </c>
      <c r="H15" s="136" t="str">
        <f t="shared" si="4"/>
        <v>8743_220x220.jpg</v>
      </c>
      <c r="I15" s="143" t="str">
        <f>CONCATENATE(C15,"_상세.jpg")</f>
        <v>8743_상세.jpg</v>
      </c>
      <c r="J15" s="70" t="s">
        <v>1402</v>
      </c>
      <c r="K15" s="136" t="str">
        <f t="shared" si="5"/>
        <v>&lt;p&gt;&lt;/p&gt;&lt;p align="center"&gt;&lt;IMG src="http://tongup1emd.cafe24.com/img/Image_detail/12_Tea_66ea/8743_상세.jpg" style="width:860px;"&gt;&lt;/p&gt;&lt;p&gt;&lt;br&gt;&lt;/p&gt;</v>
      </c>
      <c r="L15" s="68" t="s">
        <v>793</v>
      </c>
      <c r="M15" s="68" t="s">
        <v>1186</v>
      </c>
      <c r="N15" s="75" t="s">
        <v>1026</v>
      </c>
      <c r="O15" s="71" t="s">
        <v>607</v>
      </c>
      <c r="P15" s="71">
        <v>1</v>
      </c>
      <c r="Q15" s="172" t="s">
        <v>1345</v>
      </c>
      <c r="R15" s="71">
        <v>24</v>
      </c>
      <c r="S15" s="278">
        <f t="shared" si="17"/>
        <v>25</v>
      </c>
      <c r="T15" s="278">
        <f t="shared" si="18"/>
        <v>48</v>
      </c>
      <c r="U15" s="278">
        <f t="shared" si="19"/>
        <v>49</v>
      </c>
      <c r="V15" s="278">
        <f t="shared" si="20"/>
        <v>72</v>
      </c>
      <c r="W15" s="278">
        <f t="shared" si="21"/>
        <v>73</v>
      </c>
      <c r="X15" s="278">
        <f t="shared" si="22"/>
        <v>96</v>
      </c>
      <c r="Y15" s="278">
        <f t="shared" si="23"/>
        <v>97</v>
      </c>
      <c r="Z15" s="278">
        <f t="shared" si="24"/>
        <v>120</v>
      </c>
      <c r="AA15" s="278">
        <f t="shared" si="25"/>
        <v>121</v>
      </c>
      <c r="AB15" s="278">
        <f t="shared" si="26"/>
        <v>144</v>
      </c>
      <c r="AC15" s="136" t="str">
        <f t="shared" si="27"/>
        <v>1|24|2500//25|48|5000//49|72|7500//73|96|10000//97|120|12500//121|144|15000</v>
      </c>
      <c r="AD15" s="99">
        <v>4200</v>
      </c>
      <c r="AE15" s="238" t="s">
        <v>708</v>
      </c>
      <c r="AF15" s="99">
        <v>2500</v>
      </c>
      <c r="AG15" s="99"/>
      <c r="AH15" s="201">
        <v>1798</v>
      </c>
      <c r="AI15" s="172" t="s">
        <v>547</v>
      </c>
      <c r="AJ15" s="172">
        <v>50002384</v>
      </c>
      <c r="AK15" s="96" t="str">
        <f>CONCATENATE(N15,"[",C15,"/",P15,"]")</f>
        <v>쌍계 국화차 40티백[8743/1]</v>
      </c>
      <c r="AL15" s="71" t="s">
        <v>690</v>
      </c>
      <c r="AM15" s="200" t="s">
        <v>1410</v>
      </c>
      <c r="AN15" s="71" t="s">
        <v>690</v>
      </c>
      <c r="AO15" s="136" t="str">
        <f t="shared" si="16"/>
        <v>쌍계 국화차 40티백,음료,차,쌍계제다</v>
      </c>
      <c r="AP15" s="122" t="s">
        <v>756</v>
      </c>
      <c r="AQ15" s="74"/>
      <c r="AR15" s="220" t="s">
        <v>1011</v>
      </c>
    </row>
    <row r="16" spans="1:44" ht="17.25" thickBot="1">
      <c r="A16" s="60">
        <v>55</v>
      </c>
      <c r="B16" s="110">
        <v>63</v>
      </c>
      <c r="C16" s="129" t="s">
        <v>644</v>
      </c>
      <c r="D16" s="600">
        <v>49</v>
      </c>
      <c r="E16" s="289" t="str">
        <f t="shared" si="0"/>
        <v>8744_450x450.jpg</v>
      </c>
      <c r="F16" s="150" t="str">
        <f t="shared" si="2"/>
        <v>8744_300x300.jpg</v>
      </c>
      <c r="G16" s="150" t="str">
        <f t="shared" si="3"/>
        <v>8744_100x100.jpg</v>
      </c>
      <c r="H16" s="150" t="str">
        <f t="shared" si="4"/>
        <v>8744_220x220.jpg</v>
      </c>
      <c r="I16" s="289" t="str">
        <f>CONCATENATE(C16,"_상세.jpg")</f>
        <v>8744_상세.jpg</v>
      </c>
      <c r="J16" s="311" t="s">
        <v>1402</v>
      </c>
      <c r="K16" s="150" t="str">
        <f t="shared" si="5"/>
        <v>&lt;p&gt;&lt;/p&gt;&lt;p align="center"&gt;&lt;IMG src="http://tongup1emd.cafe24.com/img/Image_detail/12_Tea_66ea/8744_상세.jpg" style="width:860px;"&gt;&lt;/p&gt;&lt;p&gt;&lt;br&gt;&lt;/p&gt;</v>
      </c>
      <c r="L16" s="123" t="s">
        <v>793</v>
      </c>
      <c r="M16" s="123" t="s">
        <v>1186</v>
      </c>
      <c r="N16" s="389" t="s">
        <v>1027</v>
      </c>
      <c r="O16" s="124" t="s">
        <v>607</v>
      </c>
      <c r="P16" s="124">
        <v>1</v>
      </c>
      <c r="Q16" s="247" t="s">
        <v>1345</v>
      </c>
      <c r="R16" s="124">
        <v>24</v>
      </c>
      <c r="S16" s="291">
        <f t="shared" si="17"/>
        <v>25</v>
      </c>
      <c r="T16" s="291">
        <f t="shared" si="18"/>
        <v>48</v>
      </c>
      <c r="U16" s="291">
        <f t="shared" si="19"/>
        <v>49</v>
      </c>
      <c r="V16" s="291">
        <f t="shared" si="20"/>
        <v>72</v>
      </c>
      <c r="W16" s="291">
        <f t="shared" si="21"/>
        <v>73</v>
      </c>
      <c r="X16" s="291">
        <f t="shared" si="22"/>
        <v>96</v>
      </c>
      <c r="Y16" s="291">
        <f t="shared" si="23"/>
        <v>97</v>
      </c>
      <c r="Z16" s="291">
        <f t="shared" si="24"/>
        <v>120</v>
      </c>
      <c r="AA16" s="291">
        <f t="shared" si="25"/>
        <v>121</v>
      </c>
      <c r="AB16" s="291">
        <f t="shared" si="26"/>
        <v>144</v>
      </c>
      <c r="AC16" s="150" t="str">
        <f t="shared" si="27"/>
        <v>1|24|2500//25|48|5000//49|72|7500//73|96|10000//97|120|12500//121|144|15000</v>
      </c>
      <c r="AD16" s="101">
        <v>2900</v>
      </c>
      <c r="AE16" s="242" t="s">
        <v>708</v>
      </c>
      <c r="AF16" s="101">
        <v>2500</v>
      </c>
      <c r="AG16" s="101"/>
      <c r="AH16" s="270">
        <v>1798</v>
      </c>
      <c r="AI16" s="247" t="s">
        <v>547</v>
      </c>
      <c r="AJ16" s="247">
        <v>50002384</v>
      </c>
      <c r="AK16" s="100" t="str">
        <f>CONCATENATE(N16,"[",C16,"/",P16,"]")</f>
        <v>쌍계 뽕잎차 40티백[8744/1]</v>
      </c>
      <c r="AL16" s="124" t="s">
        <v>690</v>
      </c>
      <c r="AM16" s="203" t="s">
        <v>1410</v>
      </c>
      <c r="AN16" s="124" t="s">
        <v>690</v>
      </c>
      <c r="AO16" s="150" t="str">
        <f t="shared" si="16"/>
        <v>쌍계 뽕잎차 40티백,음료,차,쌍계제다</v>
      </c>
      <c r="AP16" s="125" t="s">
        <v>756</v>
      </c>
      <c r="AQ16" s="63"/>
      <c r="AR16" s="301" t="s">
        <v>1014</v>
      </c>
    </row>
    <row r="17" spans="14:41">
      <c r="P17" s="156"/>
      <c r="Q17" s="156"/>
      <c r="R17" s="156"/>
      <c r="AD17" s="231"/>
      <c r="AE17" s="231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</row>
    <row r="18" spans="14:41">
      <c r="P18" s="156"/>
      <c r="Q18" s="156"/>
      <c r="R18" s="156"/>
      <c r="AD18" s="231"/>
      <c r="AE18" s="231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</row>
    <row r="19" spans="14:41">
      <c r="N19" s="28" t="s">
        <v>641</v>
      </c>
      <c r="P19" s="156"/>
      <c r="Q19" s="156"/>
      <c r="R19" s="156"/>
      <c r="AD19" s="231"/>
      <c r="AE19" s="231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</row>
    <row r="20" spans="14:41">
      <c r="P20" s="156"/>
      <c r="Q20" s="156"/>
      <c r="R20" s="156"/>
      <c r="AD20" s="231"/>
      <c r="AE20" s="231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</row>
    <row r="21" spans="14:41">
      <c r="R21" s="13"/>
      <c r="AE21" s="2"/>
    </row>
  </sheetData>
  <autoFilter ref="A1:AN16"/>
  <phoneticPr fontId="1" type="noConversion"/>
  <dataValidations count="1">
    <dataValidation type="list" allowBlank="1" showErrorMessage="1" sqref="AE2:AE16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U40"/>
  <sheetViews>
    <sheetView topLeftCell="AG1" zoomScale="85" zoomScaleNormal="85" workbookViewId="0">
      <selection activeCell="AO36" sqref="AO36"/>
    </sheetView>
  </sheetViews>
  <sheetFormatPr defaultRowHeight="16.5"/>
  <cols>
    <col min="1" max="2" width="5" customWidth="1"/>
    <col min="3" max="3" width="9.25" bestFit="1" customWidth="1"/>
    <col min="4" max="4" width="9.25" customWidth="1"/>
    <col min="5" max="8" width="17.375" bestFit="1" customWidth="1"/>
    <col min="9" max="9" width="17.375" customWidth="1"/>
    <col min="10" max="10" width="3.625" customWidth="1"/>
    <col min="11" max="11" width="132.75" customWidth="1"/>
    <col min="12" max="12" width="9.25" customWidth="1"/>
    <col min="13" max="13" width="13.5" bestFit="1" customWidth="1"/>
    <col min="14" max="14" width="45.375" customWidth="1"/>
    <col min="15" max="15" width="11.375" bestFit="1" customWidth="1"/>
    <col min="16" max="16" width="8.25" bestFit="1" customWidth="1"/>
    <col min="17" max="17" width="8.25" customWidth="1"/>
    <col min="29" max="29" width="70.75" customWidth="1"/>
    <col min="30" max="30" width="9.625" bestFit="1" customWidth="1"/>
    <col min="31" max="31" width="11.625" bestFit="1" customWidth="1"/>
    <col min="32" max="32" width="10.625" bestFit="1" customWidth="1"/>
    <col min="33" max="33" width="14.125" bestFit="1" customWidth="1"/>
    <col min="34" max="34" width="15.125" customWidth="1"/>
    <col min="35" max="35" width="29.125" customWidth="1"/>
    <col min="36" max="36" width="10.75" customWidth="1"/>
    <col min="37" max="37" width="51.75" customWidth="1"/>
    <col min="38" max="38" width="13" bestFit="1" customWidth="1"/>
    <col min="39" max="39" width="13" customWidth="1"/>
    <col min="40" max="40" width="13" bestFit="1" customWidth="1"/>
    <col min="41" max="41" width="71.625" bestFit="1" customWidth="1"/>
    <col min="42" max="42" width="19.25" customWidth="1"/>
    <col min="43" max="43" width="47.75" customWidth="1"/>
    <col min="44" max="44" width="20.625" customWidth="1"/>
    <col min="45" max="45" width="97.5" customWidth="1"/>
    <col min="46" max="46" width="23.375" customWidth="1"/>
    <col min="47" max="47" width="24.25" customWidth="1"/>
  </cols>
  <sheetData>
    <row r="1" spans="1:47" s="5" customFormat="1" ht="50.25" thickBot="1">
      <c r="A1" s="36" t="s">
        <v>531</v>
      </c>
      <c r="B1" s="38" t="s">
        <v>531</v>
      </c>
      <c r="C1" s="521" t="s">
        <v>1347</v>
      </c>
      <c r="D1" s="507" t="s">
        <v>1348</v>
      </c>
      <c r="E1" s="507" t="s">
        <v>1328</v>
      </c>
      <c r="F1" s="507" t="s">
        <v>1327</v>
      </c>
      <c r="G1" s="507" t="s">
        <v>1354</v>
      </c>
      <c r="H1" s="507" t="s">
        <v>1355</v>
      </c>
      <c r="I1" s="429" t="s">
        <v>1029</v>
      </c>
      <c r="J1" s="487"/>
      <c r="K1" s="488" t="s">
        <v>1329</v>
      </c>
      <c r="L1" s="155" t="s">
        <v>993</v>
      </c>
      <c r="M1" s="155" t="s">
        <v>985</v>
      </c>
      <c r="N1" s="521" t="s">
        <v>1353</v>
      </c>
      <c r="O1" s="38" t="s">
        <v>89</v>
      </c>
      <c r="P1" s="39" t="s">
        <v>487</v>
      </c>
      <c r="Q1" s="507" t="s">
        <v>1344</v>
      </c>
      <c r="R1" s="37" t="s">
        <v>471</v>
      </c>
      <c r="S1" s="375">
        <v>1</v>
      </c>
      <c r="T1" s="375">
        <v>1</v>
      </c>
      <c r="U1" s="375">
        <v>2</v>
      </c>
      <c r="V1" s="375">
        <v>2</v>
      </c>
      <c r="W1" s="375">
        <v>3</v>
      </c>
      <c r="X1" s="375">
        <v>3</v>
      </c>
      <c r="Y1" s="375">
        <v>4</v>
      </c>
      <c r="Z1" s="375">
        <v>4</v>
      </c>
      <c r="AA1" s="375">
        <v>5</v>
      </c>
      <c r="AB1" s="375">
        <v>5</v>
      </c>
      <c r="AC1" s="507" t="s">
        <v>1333</v>
      </c>
      <c r="AD1" s="40" t="s">
        <v>473</v>
      </c>
      <c r="AE1" s="37" t="s">
        <v>560</v>
      </c>
      <c r="AF1" s="37" t="s">
        <v>472</v>
      </c>
      <c r="AG1" s="38" t="s">
        <v>460</v>
      </c>
      <c r="AH1" s="521" t="s">
        <v>1358</v>
      </c>
      <c r="AI1" s="41" t="s">
        <v>509</v>
      </c>
      <c r="AJ1" s="40" t="s">
        <v>474</v>
      </c>
      <c r="AK1" s="40" t="s">
        <v>470</v>
      </c>
      <c r="AL1" s="37" t="s">
        <v>477</v>
      </c>
      <c r="AM1" s="507" t="s">
        <v>477</v>
      </c>
      <c r="AN1" s="37" t="s">
        <v>478</v>
      </c>
      <c r="AO1" s="507" t="s">
        <v>1334</v>
      </c>
      <c r="AP1" s="128" t="s">
        <v>727</v>
      </c>
      <c r="AQ1" s="218" t="s">
        <v>800</v>
      </c>
      <c r="AR1" s="362" t="s">
        <v>978</v>
      </c>
      <c r="AS1" s="218" t="s">
        <v>1028</v>
      </c>
      <c r="AT1" s="218" t="s">
        <v>1093</v>
      </c>
      <c r="AU1" s="397" t="s">
        <v>1255</v>
      </c>
    </row>
    <row r="2" spans="1:47">
      <c r="A2" s="66">
        <v>22</v>
      </c>
      <c r="B2" s="283">
        <v>1</v>
      </c>
      <c r="C2" s="304" t="s">
        <v>1321</v>
      </c>
      <c r="D2" s="522">
        <v>50</v>
      </c>
      <c r="E2" s="284" t="str">
        <f>CONCATENATE(C2,"_450x450.jpg")</f>
        <v>5631_450x450.jpg</v>
      </c>
      <c r="F2" s="208" t="str">
        <f>CONCATENATE(C2,"_300x300.jpg")</f>
        <v>5631_300x300.jpg</v>
      </c>
      <c r="G2" s="208" t="str">
        <f>CONCATENATE(C2,"_100x100.jpg")</f>
        <v>5631_100x100.jpg</v>
      </c>
      <c r="H2" s="208" t="str">
        <f>CONCATENATE(C2,"_220x220.jpg")</f>
        <v>5631_220x220.jpg</v>
      </c>
      <c r="I2" s="284" t="str">
        <f>CONCATENATE(C2,"_상세.jpg")</f>
        <v>5631_상세.jpg</v>
      </c>
      <c r="J2" s="305" t="s">
        <v>1356</v>
      </c>
      <c r="K2" s="208" t="str">
        <f>CONCATENATE("&lt;p&gt;&lt;/p&gt;&lt;p align=",J2,"center",J2,"&gt;","&lt;IMG src=",J2,"http://tongup1emd.cafe24.com/img/Image_detail/03_Food_28ea/",I2,J2," style=",J2,"width:860px;",J2,"&gt;&lt;/p&gt;&lt;p&gt;&lt;br&gt;&lt;/p&gt;")</f>
        <v>&lt;p&gt;&lt;/p&gt;&lt;p align="center"&gt;&lt;IMG src="http://tongup1emd.cafe24.com/img/Image_detail/03_Food_28ea/5631_상세.jpg" style="width:860px;"&gt;&lt;/p&gt;&lt;p&gt;&lt;br&gt;&lt;/p&gt;</v>
      </c>
      <c r="L2" s="305" t="s">
        <v>981</v>
      </c>
      <c r="M2" s="305" t="s">
        <v>981</v>
      </c>
      <c r="N2" s="50" t="s">
        <v>1072</v>
      </c>
      <c r="O2" s="306" t="s">
        <v>309</v>
      </c>
      <c r="P2" s="306">
        <v>1</v>
      </c>
      <c r="Q2" s="167" t="s">
        <v>1345</v>
      </c>
      <c r="R2" s="208">
        <v>10</v>
      </c>
      <c r="S2" s="286">
        <f t="shared" ref="S2:S7" si="0">R2+1</f>
        <v>11</v>
      </c>
      <c r="T2" s="286">
        <f>R2+$R2</f>
        <v>20</v>
      </c>
      <c r="U2" s="286">
        <f>T2+1</f>
        <v>21</v>
      </c>
      <c r="V2" s="286">
        <f>T2+$R2</f>
        <v>30</v>
      </c>
      <c r="W2" s="286">
        <f>V2+1</f>
        <v>31</v>
      </c>
      <c r="X2" s="286">
        <f>V2+$R2</f>
        <v>40</v>
      </c>
      <c r="Y2" s="286">
        <f>X2+1</f>
        <v>41</v>
      </c>
      <c r="Z2" s="286">
        <f>X2+$R2</f>
        <v>50</v>
      </c>
      <c r="AA2" s="286">
        <f>Z2+1</f>
        <v>51</v>
      </c>
      <c r="AB2" s="286">
        <f>Z2+$R2</f>
        <v>60</v>
      </c>
      <c r="AC2" s="208" t="str">
        <f>CONCATENATE("1","|",R2,"|","2500//",S2,"|",T2,"|","5000//",U2,"|",V2,"|","7500//",W2,"|",X2,"|","10000//",Y2,"|",Z2,"|","12500//",AA2,"|",AB2,"|","15000")</f>
        <v>1|10|2500//11|20|5000//21|30|7500//31|40|10000//41|50|12500//51|60|15000</v>
      </c>
      <c r="AD2" s="307">
        <v>3500</v>
      </c>
      <c r="AE2" s="288" t="s">
        <v>708</v>
      </c>
      <c r="AF2" s="287">
        <v>2500</v>
      </c>
      <c r="AG2" s="208" t="s">
        <v>464</v>
      </c>
      <c r="AH2" s="208">
        <v>263</v>
      </c>
      <c r="AI2" s="208" t="s">
        <v>496</v>
      </c>
      <c r="AJ2" s="208">
        <v>50001894</v>
      </c>
      <c r="AK2" s="284" t="str">
        <f>CONCATENATE(N2,"[",C2,"/",P2,"]")</f>
        <v>한)바몬드230g순한맛[5631/1]</v>
      </c>
      <c r="AL2" s="288" t="s">
        <v>758</v>
      </c>
      <c r="AM2" s="449" t="s">
        <v>1335</v>
      </c>
      <c r="AN2" s="208" t="s">
        <v>732</v>
      </c>
      <c r="AO2" s="520" t="str">
        <f>CONCATENATE(N2,",","식품",",",AL2,",",AN2)</f>
        <v>한)바몬드230g순한맛,식품,농심,하우스</v>
      </c>
      <c r="AP2" s="127" t="s">
        <v>511</v>
      </c>
      <c r="AQ2" s="382" t="s">
        <v>917</v>
      </c>
      <c r="AR2" s="382"/>
      <c r="AS2" s="323" t="s">
        <v>1063</v>
      </c>
      <c r="AT2" s="449"/>
      <c r="AU2" s="523"/>
    </row>
    <row r="3" spans="1:47">
      <c r="A3" s="85">
        <v>23</v>
      </c>
      <c r="B3" s="276">
        <v>2</v>
      </c>
      <c r="C3" s="308" t="s">
        <v>1322</v>
      </c>
      <c r="D3" s="524">
        <v>50</v>
      </c>
      <c r="E3" s="143" t="str">
        <f t="shared" ref="E3:E29" si="1">CONCATENATE(C3,"_450x450.jpg")</f>
        <v>5632_450x450.jpg</v>
      </c>
      <c r="F3" s="136" t="str">
        <f t="shared" ref="F3:F29" si="2">CONCATENATE(C3,"_300x300.jpg")</f>
        <v>5632_300x300.jpg</v>
      </c>
      <c r="G3" s="136" t="str">
        <f t="shared" ref="G3:G29" si="3">CONCATENATE(C3,"_100x100.jpg")</f>
        <v>5632_100x100.jpg</v>
      </c>
      <c r="H3" s="136" t="str">
        <f t="shared" ref="H3:H29" si="4">CONCATENATE(C3,"_220x220.jpg")</f>
        <v>5632_220x220.jpg</v>
      </c>
      <c r="I3" s="143" t="str">
        <f t="shared" ref="I3:I29" si="5">CONCATENATE(C3,"_상세.jpg")</f>
        <v>5632_상세.jpg</v>
      </c>
      <c r="J3" s="70" t="s">
        <v>1356</v>
      </c>
      <c r="K3" s="136" t="str">
        <f t="shared" ref="K3:K29" si="6">CONCATENATE("&lt;p&gt;&lt;/p&gt;&lt;p align=",J3,"center",J3,"&gt;","&lt;IMG src=",J3,"http://tongup1emd.cafe24.com/img/Image_detail/03_Food_28ea/",I3,J3," style=",J3,"width:860px;",J3,"&gt;&lt;/p&gt;&lt;p&gt;&lt;br&gt;&lt;/p&gt;")</f>
        <v>&lt;p&gt;&lt;/p&gt;&lt;p align="center"&gt;&lt;IMG src="http://tongup1emd.cafe24.com/img/Image_detail/03_Food_28ea/5632_상세.jpg" style="width:860px;"&gt;&lt;/p&gt;&lt;p&gt;&lt;br&gt;&lt;/p&gt;</v>
      </c>
      <c r="L3" s="70" t="s">
        <v>981</v>
      </c>
      <c r="M3" s="70" t="s">
        <v>981</v>
      </c>
      <c r="N3" s="69" t="s">
        <v>1073</v>
      </c>
      <c r="O3" s="192" t="s">
        <v>309</v>
      </c>
      <c r="P3" s="192">
        <v>1</v>
      </c>
      <c r="Q3" s="172" t="s">
        <v>1345</v>
      </c>
      <c r="R3" s="136">
        <v>10</v>
      </c>
      <c r="S3" s="278">
        <f t="shared" si="0"/>
        <v>11</v>
      </c>
      <c r="T3" s="278">
        <f>R3+$R3</f>
        <v>20</v>
      </c>
      <c r="U3" s="278">
        <f>T3+1</f>
        <v>21</v>
      </c>
      <c r="V3" s="278">
        <f>T3+$R3</f>
        <v>30</v>
      </c>
      <c r="W3" s="278">
        <f>V3+1</f>
        <v>31</v>
      </c>
      <c r="X3" s="278">
        <f>V3+$R3</f>
        <v>40</v>
      </c>
      <c r="Y3" s="278">
        <f>X3+1</f>
        <v>41</v>
      </c>
      <c r="Z3" s="278">
        <f>X3+$R3</f>
        <v>50</v>
      </c>
      <c r="AA3" s="278">
        <f>Z3+1</f>
        <v>51</v>
      </c>
      <c r="AB3" s="278">
        <f>Z3+$R3</f>
        <v>60</v>
      </c>
      <c r="AC3" s="136" t="str">
        <f>CONCATENATE("1","|",R3,"|","2500//",S3,"|",T3,"|","5000//",U3,"|",V3,"|","7500//",W3,"|",X3,"|","10000//",Y3,"|",Z3,"|","12500//",AA3,"|",AB3,"|","15000")</f>
        <v>1|10|2500//11|20|5000//21|30|7500//31|40|10000//41|50|12500//51|60|15000</v>
      </c>
      <c r="AD3" s="309">
        <v>3500</v>
      </c>
      <c r="AE3" s="147" t="s">
        <v>708</v>
      </c>
      <c r="AF3" s="137">
        <v>2500</v>
      </c>
      <c r="AG3" s="136" t="s">
        <v>464</v>
      </c>
      <c r="AH3" s="136">
        <v>263</v>
      </c>
      <c r="AI3" s="136" t="s">
        <v>496</v>
      </c>
      <c r="AJ3" s="136">
        <v>50001894</v>
      </c>
      <c r="AK3" s="143" t="str">
        <f>CONCATENATE(N3,"[",C3,"/",P3,"]")</f>
        <v>한)바몬드230g약간매운맛[5632/1]</v>
      </c>
      <c r="AL3" s="147" t="s">
        <v>758</v>
      </c>
      <c r="AM3" s="200" t="s">
        <v>1335</v>
      </c>
      <c r="AN3" s="136" t="s">
        <v>732</v>
      </c>
      <c r="AO3" s="136" t="str">
        <f t="shared" ref="AO3:AO29" si="7">CONCATENATE(N3,",","식품",",",AL3,",",AN3)</f>
        <v>한)바몬드230g약간매운맛,식품,농심,하우스</v>
      </c>
      <c r="AP3" s="122" t="s">
        <v>511</v>
      </c>
      <c r="AQ3" s="122" t="s">
        <v>917</v>
      </c>
      <c r="AR3" s="122"/>
      <c r="AS3" s="319" t="s">
        <v>1063</v>
      </c>
      <c r="AT3" s="200"/>
      <c r="AU3" s="199"/>
    </row>
    <row r="4" spans="1:47">
      <c r="A4" s="85">
        <v>24</v>
      </c>
      <c r="B4" s="276">
        <v>3</v>
      </c>
      <c r="C4" s="308" t="s">
        <v>1323</v>
      </c>
      <c r="D4" s="524">
        <v>50</v>
      </c>
      <c r="E4" s="143" t="str">
        <f t="shared" si="1"/>
        <v>5633_450x450.jpg</v>
      </c>
      <c r="F4" s="136" t="str">
        <f t="shared" si="2"/>
        <v>5633_300x300.jpg</v>
      </c>
      <c r="G4" s="136" t="str">
        <f t="shared" si="3"/>
        <v>5633_100x100.jpg</v>
      </c>
      <c r="H4" s="136" t="str">
        <f t="shared" si="4"/>
        <v>5633_220x220.jpg</v>
      </c>
      <c r="I4" s="143" t="str">
        <f t="shared" si="5"/>
        <v>5633_상세.jpg</v>
      </c>
      <c r="J4" s="70" t="s">
        <v>1356</v>
      </c>
      <c r="K4" s="136" t="str">
        <f t="shared" si="6"/>
        <v>&lt;p&gt;&lt;/p&gt;&lt;p align="center"&gt;&lt;IMG src="http://tongup1emd.cafe24.com/img/Image_detail/03_Food_28ea/5633_상세.jpg" style="width:860px;"&gt;&lt;/p&gt;&lt;p&gt;&lt;br&gt;&lt;/p&gt;</v>
      </c>
      <c r="L4" s="70" t="s">
        <v>981</v>
      </c>
      <c r="M4" s="70" t="s">
        <v>981</v>
      </c>
      <c r="N4" s="69" t="s">
        <v>1095</v>
      </c>
      <c r="O4" s="192" t="s">
        <v>309</v>
      </c>
      <c r="P4" s="192">
        <v>1</v>
      </c>
      <c r="Q4" s="172" t="s">
        <v>1345</v>
      </c>
      <c r="R4" s="136">
        <v>10</v>
      </c>
      <c r="S4" s="278">
        <f t="shared" si="0"/>
        <v>11</v>
      </c>
      <c r="T4" s="278">
        <f>R4+$R4</f>
        <v>20</v>
      </c>
      <c r="U4" s="278">
        <f>T4+1</f>
        <v>21</v>
      </c>
      <c r="V4" s="278">
        <f>T4+$R4</f>
        <v>30</v>
      </c>
      <c r="W4" s="278">
        <f>V4+1</f>
        <v>31</v>
      </c>
      <c r="X4" s="278">
        <f>V4+$R4</f>
        <v>40</v>
      </c>
      <c r="Y4" s="278">
        <f>X4+1</f>
        <v>41</v>
      </c>
      <c r="Z4" s="278">
        <f>X4+$R4</f>
        <v>50</v>
      </c>
      <c r="AA4" s="278">
        <f>Z4+1</f>
        <v>51</v>
      </c>
      <c r="AB4" s="278">
        <f>Z4+$R4</f>
        <v>60</v>
      </c>
      <c r="AC4" s="136" t="str">
        <f>CONCATENATE("1","|",R4,"|","2500//",S4,"|",T4,"|","5000//",U4,"|",V4,"|","7500//",W4,"|",X4,"|","10000//",Y4,"|",Z4,"|","12500//",AA4,"|",AB4,"|","15000")</f>
        <v>1|10|2500//11|20|5000//21|30|7500//31|40|10000//41|50|12500//51|60|15000</v>
      </c>
      <c r="AD4" s="309">
        <v>3500</v>
      </c>
      <c r="AE4" s="147" t="s">
        <v>708</v>
      </c>
      <c r="AF4" s="137">
        <v>2500</v>
      </c>
      <c r="AG4" s="136" t="s">
        <v>464</v>
      </c>
      <c r="AH4" s="136">
        <v>263</v>
      </c>
      <c r="AI4" s="136" t="s">
        <v>496</v>
      </c>
      <c r="AJ4" s="136">
        <v>50001894</v>
      </c>
      <c r="AK4" s="143" t="str">
        <f>CONCATENATE(N4,"[",C4,"/",P4,"]")</f>
        <v>한)바몬드230g매운맛[5633/1]</v>
      </c>
      <c r="AL4" s="147" t="s">
        <v>758</v>
      </c>
      <c r="AM4" s="200" t="s">
        <v>1335</v>
      </c>
      <c r="AN4" s="136" t="s">
        <v>732</v>
      </c>
      <c r="AO4" s="136" t="str">
        <f t="shared" si="7"/>
        <v>한)바몬드230g매운맛,식품,농심,하우스</v>
      </c>
      <c r="AP4" s="122" t="s">
        <v>511</v>
      </c>
      <c r="AQ4" s="122" t="s">
        <v>917</v>
      </c>
      <c r="AR4" s="122"/>
      <c r="AS4" s="319" t="s">
        <v>1063</v>
      </c>
      <c r="AT4" s="200"/>
      <c r="AU4" s="199"/>
    </row>
    <row r="5" spans="1:47">
      <c r="A5" s="85">
        <v>19</v>
      </c>
      <c r="B5" s="276">
        <v>4</v>
      </c>
      <c r="C5" s="308" t="s">
        <v>1326</v>
      </c>
      <c r="D5" s="524">
        <v>50</v>
      </c>
      <c r="E5" s="143" t="str">
        <f t="shared" si="1"/>
        <v>5635_450x450.jpg</v>
      </c>
      <c r="F5" s="136" t="str">
        <f t="shared" si="2"/>
        <v>5635_300x300.jpg</v>
      </c>
      <c r="G5" s="136" t="str">
        <f t="shared" si="3"/>
        <v>5635_100x100.jpg</v>
      </c>
      <c r="H5" s="136" t="str">
        <f t="shared" si="4"/>
        <v>5635_220x220.jpg</v>
      </c>
      <c r="I5" s="143" t="str">
        <f t="shared" si="5"/>
        <v>5635_상세.jpg</v>
      </c>
      <c r="J5" s="70" t="s">
        <v>1356</v>
      </c>
      <c r="K5" s="136" t="str">
        <f t="shared" si="6"/>
        <v>&lt;p&gt;&lt;/p&gt;&lt;p align="center"&gt;&lt;IMG src="http://tongup1emd.cafe24.com/img/Image_detail/03_Food_28ea/5635_상세.jpg" style="width:860px;"&gt;&lt;/p&gt;&lt;p&gt;&lt;br&gt;&lt;/p&gt;</v>
      </c>
      <c r="L5" s="70" t="s">
        <v>981</v>
      </c>
      <c r="M5" s="70" t="s">
        <v>981</v>
      </c>
      <c r="N5" s="69" t="s">
        <v>1074</v>
      </c>
      <c r="O5" s="192" t="s">
        <v>307</v>
      </c>
      <c r="P5" s="192">
        <v>1</v>
      </c>
      <c r="Q5" s="172" t="s">
        <v>1345</v>
      </c>
      <c r="R5" s="136">
        <v>10</v>
      </c>
      <c r="S5" s="278">
        <f t="shared" si="0"/>
        <v>11</v>
      </c>
      <c r="T5" s="278">
        <f>R5+$R5</f>
        <v>20</v>
      </c>
      <c r="U5" s="278">
        <f>T5+1</f>
        <v>21</v>
      </c>
      <c r="V5" s="278">
        <f>T5+$R5</f>
        <v>30</v>
      </c>
      <c r="W5" s="278">
        <f>V5+1</f>
        <v>31</v>
      </c>
      <c r="X5" s="278">
        <f>V5+$R5</f>
        <v>40</v>
      </c>
      <c r="Y5" s="278">
        <f>X5+1</f>
        <v>41</v>
      </c>
      <c r="Z5" s="278">
        <f>X5+$R5</f>
        <v>50</v>
      </c>
      <c r="AA5" s="278">
        <f>Z5+1</f>
        <v>51</v>
      </c>
      <c r="AB5" s="278">
        <f>Z5+$R5</f>
        <v>60</v>
      </c>
      <c r="AC5" s="136" t="str">
        <f>CONCATENATE("1","|",R5,"|","2500//",S5,"|",T5,"|","5000//",U5,"|",V5,"|","7500//",W5,"|",X5,"|","10000//",Y5,"|",Z5,"|","12500//",AA5,"|",AB5,"|","15000")</f>
        <v>1|10|2500//11|20|5000//21|30|7500//31|40|10000//41|50|12500//51|60|15000</v>
      </c>
      <c r="AD5" s="309">
        <v>1899.7</v>
      </c>
      <c r="AE5" s="147" t="s">
        <v>708</v>
      </c>
      <c r="AF5" s="137">
        <v>2500</v>
      </c>
      <c r="AG5" s="136" t="s">
        <v>464</v>
      </c>
      <c r="AH5" s="136">
        <v>263</v>
      </c>
      <c r="AI5" s="136" t="s">
        <v>496</v>
      </c>
      <c r="AJ5" s="136">
        <v>50001894</v>
      </c>
      <c r="AK5" s="143" t="str">
        <f>CONCATENATE(N5,"[",C5,"/",P5,"]")</f>
        <v>한)바몬드115g순한맛[5635/1]</v>
      </c>
      <c r="AL5" s="147" t="s">
        <v>758</v>
      </c>
      <c r="AM5" s="200" t="s">
        <v>1335</v>
      </c>
      <c r="AN5" s="136" t="s">
        <v>732</v>
      </c>
      <c r="AO5" s="136" t="str">
        <f t="shared" si="7"/>
        <v>한)바몬드115g순한맛,식품,농심,하우스</v>
      </c>
      <c r="AP5" s="122" t="s">
        <v>511</v>
      </c>
      <c r="AQ5" s="122" t="s">
        <v>917</v>
      </c>
      <c r="AR5" s="122"/>
      <c r="AS5" s="319" t="s">
        <v>1063</v>
      </c>
      <c r="AT5" s="200"/>
      <c r="AU5" s="199"/>
    </row>
    <row r="6" spans="1:47">
      <c r="A6" s="85">
        <v>20</v>
      </c>
      <c r="B6" s="276">
        <v>5</v>
      </c>
      <c r="C6" s="308" t="s">
        <v>1324</v>
      </c>
      <c r="D6" s="524">
        <v>50</v>
      </c>
      <c r="E6" s="143" t="str">
        <f t="shared" si="1"/>
        <v>5636_450x450.jpg</v>
      </c>
      <c r="F6" s="136" t="str">
        <f t="shared" si="2"/>
        <v>5636_300x300.jpg</v>
      </c>
      <c r="G6" s="136" t="str">
        <f t="shared" si="3"/>
        <v>5636_100x100.jpg</v>
      </c>
      <c r="H6" s="136" t="str">
        <f t="shared" si="4"/>
        <v>5636_220x220.jpg</v>
      </c>
      <c r="I6" s="143" t="str">
        <f t="shared" si="5"/>
        <v>5636_상세.jpg</v>
      </c>
      <c r="J6" s="70" t="s">
        <v>1356</v>
      </c>
      <c r="K6" s="136" t="str">
        <f t="shared" si="6"/>
        <v>&lt;p&gt;&lt;/p&gt;&lt;p align="center"&gt;&lt;IMG src="http://tongup1emd.cafe24.com/img/Image_detail/03_Food_28ea/5636_상세.jpg" style="width:860px;"&gt;&lt;/p&gt;&lt;p&gt;&lt;br&gt;&lt;/p&gt;</v>
      </c>
      <c r="L6" s="70" t="s">
        <v>981</v>
      </c>
      <c r="M6" s="70" t="s">
        <v>981</v>
      </c>
      <c r="N6" s="69" t="s">
        <v>1075</v>
      </c>
      <c r="O6" s="192" t="s">
        <v>308</v>
      </c>
      <c r="P6" s="192">
        <v>1</v>
      </c>
      <c r="Q6" s="172" t="s">
        <v>1345</v>
      </c>
      <c r="R6" s="136">
        <v>10</v>
      </c>
      <c r="S6" s="278">
        <f t="shared" si="0"/>
        <v>11</v>
      </c>
      <c r="T6" s="278">
        <f>R6+$R6</f>
        <v>20</v>
      </c>
      <c r="U6" s="278">
        <f>T6+1</f>
        <v>21</v>
      </c>
      <c r="V6" s="278">
        <f>T6+$R6</f>
        <v>30</v>
      </c>
      <c r="W6" s="278">
        <f>V6+1</f>
        <v>31</v>
      </c>
      <c r="X6" s="278">
        <f>V6+$R6</f>
        <v>40</v>
      </c>
      <c r="Y6" s="278">
        <f>X6+1</f>
        <v>41</v>
      </c>
      <c r="Z6" s="278">
        <f>X6+$R6</f>
        <v>50</v>
      </c>
      <c r="AA6" s="278">
        <f>Z6+1</f>
        <v>51</v>
      </c>
      <c r="AB6" s="278">
        <f>Z6+$R6</f>
        <v>60</v>
      </c>
      <c r="AC6" s="136" t="str">
        <f>CONCATENATE("1","|",R6,"|","2500//",S6,"|",T6,"|","5000//",U6,"|",V6,"|","7500//",W6,"|",X6,"|","10000//",Y6,"|",Z6,"|","12500//",AA6,"|",AB6,"|","15000")</f>
        <v>1|10|2500//11|20|5000//21|30|7500//31|40|10000//41|50|12500//51|60|15000</v>
      </c>
      <c r="AD6" s="309">
        <v>1899.7</v>
      </c>
      <c r="AE6" s="147" t="s">
        <v>708</v>
      </c>
      <c r="AF6" s="137">
        <v>2500</v>
      </c>
      <c r="AG6" s="136" t="s">
        <v>464</v>
      </c>
      <c r="AH6" s="136">
        <v>263</v>
      </c>
      <c r="AI6" s="136" t="s">
        <v>496</v>
      </c>
      <c r="AJ6" s="136">
        <v>50001894</v>
      </c>
      <c r="AK6" s="143" t="str">
        <f>CONCATENATE(N6,"[",C6,"/",P6,"]")</f>
        <v>한)바몬드115g약간매운맛[5636/1]</v>
      </c>
      <c r="AL6" s="147" t="s">
        <v>758</v>
      </c>
      <c r="AM6" s="200" t="s">
        <v>1335</v>
      </c>
      <c r="AN6" s="136" t="s">
        <v>732</v>
      </c>
      <c r="AO6" s="136" t="str">
        <f t="shared" si="7"/>
        <v>한)바몬드115g약간매운맛,식품,농심,하우스</v>
      </c>
      <c r="AP6" s="122" t="s">
        <v>511</v>
      </c>
      <c r="AQ6" s="122" t="s">
        <v>917</v>
      </c>
      <c r="AR6" s="122"/>
      <c r="AS6" s="319" t="s">
        <v>1063</v>
      </c>
      <c r="AT6" s="200"/>
      <c r="AU6" s="199"/>
    </row>
    <row r="7" spans="1:47">
      <c r="A7" s="85">
        <v>21</v>
      </c>
      <c r="B7" s="276">
        <v>6</v>
      </c>
      <c r="C7" s="308" t="s">
        <v>1325</v>
      </c>
      <c r="D7" s="524">
        <v>50</v>
      </c>
      <c r="E7" s="143" t="str">
        <f t="shared" si="1"/>
        <v>5637_450x450.jpg</v>
      </c>
      <c r="F7" s="136" t="str">
        <f t="shared" si="2"/>
        <v>5637_300x300.jpg</v>
      </c>
      <c r="G7" s="136" t="str">
        <f t="shared" si="3"/>
        <v>5637_100x100.jpg</v>
      </c>
      <c r="H7" s="136" t="str">
        <f t="shared" si="4"/>
        <v>5637_220x220.jpg</v>
      </c>
      <c r="I7" s="143" t="str">
        <f t="shared" si="5"/>
        <v>5637_상세.jpg</v>
      </c>
      <c r="J7" s="70" t="s">
        <v>1356</v>
      </c>
      <c r="K7" s="136" t="str">
        <f t="shared" si="6"/>
        <v>&lt;p&gt;&lt;/p&gt;&lt;p align="center"&gt;&lt;IMG src="http://tongup1emd.cafe24.com/img/Image_detail/03_Food_28ea/5637_상세.jpg" style="width:860px;"&gt;&lt;/p&gt;&lt;p&gt;&lt;br&gt;&lt;/p&gt;</v>
      </c>
      <c r="L7" s="70" t="s">
        <v>981</v>
      </c>
      <c r="M7" s="70" t="s">
        <v>981</v>
      </c>
      <c r="N7" s="69" t="s">
        <v>1076</v>
      </c>
      <c r="O7" s="192" t="s">
        <v>307</v>
      </c>
      <c r="P7" s="192">
        <v>1</v>
      </c>
      <c r="Q7" s="172" t="s">
        <v>1345</v>
      </c>
      <c r="R7" s="136">
        <v>10</v>
      </c>
      <c r="S7" s="278">
        <f t="shared" si="0"/>
        <v>11</v>
      </c>
      <c r="T7" s="278">
        <f>R7+$R7</f>
        <v>20</v>
      </c>
      <c r="U7" s="278">
        <f>T7+1</f>
        <v>21</v>
      </c>
      <c r="V7" s="278">
        <f>T7+$R7</f>
        <v>30</v>
      </c>
      <c r="W7" s="278">
        <f>V7+1</f>
        <v>31</v>
      </c>
      <c r="X7" s="278">
        <f>V7+$R7</f>
        <v>40</v>
      </c>
      <c r="Y7" s="278">
        <f>X7+1</f>
        <v>41</v>
      </c>
      <c r="Z7" s="278">
        <f>X7+$R7</f>
        <v>50</v>
      </c>
      <c r="AA7" s="278">
        <f>Z7+1</f>
        <v>51</v>
      </c>
      <c r="AB7" s="278">
        <f>Z7+$R7</f>
        <v>60</v>
      </c>
      <c r="AC7" s="136" t="str">
        <f>CONCATENATE("1","|",R7,"|","2500//",S7,"|",T7,"|","5000//",U7,"|",V7,"|","7500//",W7,"|",X7,"|","10000//",Y7,"|",Z7,"|","12500//",AA7,"|",AB7,"|","15000")</f>
        <v>1|10|2500//11|20|5000//21|30|7500//31|40|10000//41|50|12500//51|60|15000</v>
      </c>
      <c r="AD7" s="309">
        <v>1899.7</v>
      </c>
      <c r="AE7" s="147" t="s">
        <v>708</v>
      </c>
      <c r="AF7" s="137">
        <v>2500</v>
      </c>
      <c r="AG7" s="136" t="s">
        <v>464</v>
      </c>
      <c r="AH7" s="136">
        <v>263</v>
      </c>
      <c r="AI7" s="136" t="s">
        <v>496</v>
      </c>
      <c r="AJ7" s="136">
        <v>50001894</v>
      </c>
      <c r="AK7" s="143" t="str">
        <f>CONCATENATE(N7,"[",C7,"/",P7,"]")</f>
        <v>한)바몬드115g매운맛[5637/1]</v>
      </c>
      <c r="AL7" s="147" t="s">
        <v>758</v>
      </c>
      <c r="AM7" s="200" t="s">
        <v>1335</v>
      </c>
      <c r="AN7" s="136" t="s">
        <v>732</v>
      </c>
      <c r="AO7" s="136" t="str">
        <f t="shared" si="7"/>
        <v>한)바몬드115g매운맛,식품,농심,하우스</v>
      </c>
      <c r="AP7" s="122" t="s">
        <v>511</v>
      </c>
      <c r="AQ7" s="122" t="s">
        <v>917</v>
      </c>
      <c r="AR7" s="122"/>
      <c r="AS7" s="319" t="s">
        <v>1063</v>
      </c>
      <c r="AT7" s="200"/>
      <c r="AU7" s="199"/>
    </row>
    <row r="8" spans="1:47" s="518" customFormat="1">
      <c r="A8" s="513">
        <v>18</v>
      </c>
      <c r="B8" s="475">
        <v>7</v>
      </c>
      <c r="C8" s="514">
        <v>6712</v>
      </c>
      <c r="D8" s="528">
        <v>50</v>
      </c>
      <c r="E8" s="138" t="str">
        <f t="shared" si="1"/>
        <v>6712_450x450.jpg</v>
      </c>
      <c r="F8" s="467" t="str">
        <f t="shared" si="2"/>
        <v>6712_300x300.jpg</v>
      </c>
      <c r="G8" s="467" t="str">
        <f t="shared" si="3"/>
        <v>6712_100x100.jpg</v>
      </c>
      <c r="H8" s="467" t="str">
        <f t="shared" si="4"/>
        <v>6712_220x220.jpg</v>
      </c>
      <c r="I8" s="138" t="str">
        <f t="shared" si="5"/>
        <v>6712_상세.jpg</v>
      </c>
      <c r="J8" s="369" t="s">
        <v>1356</v>
      </c>
      <c r="K8" s="467" t="str">
        <f t="shared" si="6"/>
        <v>&lt;p&gt;&lt;/p&gt;&lt;p align="center"&gt;&lt;IMG src="http://tongup1emd.cafe24.com/img/Image_detail/03_Food_28ea/6712_상세.jpg" style="width:860px;"&gt;&lt;/p&gt;&lt;p&gt;&lt;br&gt;&lt;/p&gt;</v>
      </c>
      <c r="L8" s="369" t="s">
        <v>981</v>
      </c>
      <c r="M8" s="369" t="s">
        <v>981</v>
      </c>
      <c r="N8" s="468" t="s">
        <v>313</v>
      </c>
      <c r="O8" s="369" t="s">
        <v>1254</v>
      </c>
      <c r="P8" s="369">
        <v>10</v>
      </c>
      <c r="Q8" s="467" t="s">
        <v>1346</v>
      </c>
      <c r="R8" s="467">
        <v>1</v>
      </c>
      <c r="S8" s="467"/>
      <c r="T8" s="467"/>
      <c r="U8" s="467"/>
      <c r="V8" s="467"/>
      <c r="W8" s="467"/>
      <c r="X8" s="467"/>
      <c r="Y8" s="467"/>
      <c r="Z8" s="467"/>
      <c r="AA8" s="467"/>
      <c r="AB8" s="467"/>
      <c r="AC8" s="467">
        <v>2500</v>
      </c>
      <c r="AD8" s="516">
        <v>25500</v>
      </c>
      <c r="AE8" s="479" t="s">
        <v>708</v>
      </c>
      <c r="AF8" s="478">
        <v>2500</v>
      </c>
      <c r="AG8" s="467" t="s">
        <v>464</v>
      </c>
      <c r="AH8" s="136">
        <v>263</v>
      </c>
      <c r="AI8" s="467" t="s">
        <v>498</v>
      </c>
      <c r="AJ8" s="467">
        <v>50001761</v>
      </c>
      <c r="AK8" s="138" t="str">
        <f>CONCATENATE(N8,"[",C8,"/",P8,"]")</f>
        <v>VONO(30입)크림스프포타주/10개[6712/10]</v>
      </c>
      <c r="AL8" s="479" t="s">
        <v>758</v>
      </c>
      <c r="AM8" s="200" t="s">
        <v>1335</v>
      </c>
      <c r="AN8" s="467" t="s">
        <v>508</v>
      </c>
      <c r="AO8" s="136" t="str">
        <f t="shared" si="7"/>
        <v>VONO(30입)크림스프포타주/10개,식품,농심,보노</v>
      </c>
      <c r="AP8" s="467"/>
      <c r="AQ8" s="467" t="s">
        <v>917</v>
      </c>
      <c r="AR8" s="467"/>
      <c r="AS8" s="467" t="s">
        <v>1064</v>
      </c>
      <c r="AT8" s="467"/>
      <c r="AU8" s="517" t="s">
        <v>1256</v>
      </c>
    </row>
    <row r="9" spans="1:47" s="518" customFormat="1">
      <c r="A9" s="513">
        <v>14</v>
      </c>
      <c r="B9" s="475">
        <v>8</v>
      </c>
      <c r="C9" s="514">
        <v>6716</v>
      </c>
      <c r="D9" s="528">
        <v>50</v>
      </c>
      <c r="E9" s="138" t="str">
        <f t="shared" si="1"/>
        <v>6716_450x450.jpg</v>
      </c>
      <c r="F9" s="467" t="str">
        <f t="shared" si="2"/>
        <v>6716_300x300.jpg</v>
      </c>
      <c r="G9" s="467" t="str">
        <f t="shared" si="3"/>
        <v>6716_100x100.jpg</v>
      </c>
      <c r="H9" s="467" t="str">
        <f t="shared" si="4"/>
        <v>6716_220x220.jpg</v>
      </c>
      <c r="I9" s="138" t="str">
        <f t="shared" si="5"/>
        <v>6716_상세.jpg</v>
      </c>
      <c r="J9" s="369" t="s">
        <v>1356</v>
      </c>
      <c r="K9" s="467" t="str">
        <f t="shared" si="6"/>
        <v>&lt;p&gt;&lt;/p&gt;&lt;p align="center"&gt;&lt;IMG src="http://tongup1emd.cafe24.com/img/Image_detail/03_Food_28ea/6716_상세.jpg" style="width:860px;"&gt;&lt;/p&gt;&lt;p&gt;&lt;br&gt;&lt;/p&gt;</v>
      </c>
      <c r="L9" s="369" t="s">
        <v>981</v>
      </c>
      <c r="M9" s="369" t="s">
        <v>981</v>
      </c>
      <c r="N9" s="468" t="s">
        <v>497</v>
      </c>
      <c r="O9" s="369" t="s">
        <v>1257</v>
      </c>
      <c r="P9" s="369">
        <v>10</v>
      </c>
      <c r="Q9" s="467" t="s">
        <v>1346</v>
      </c>
      <c r="R9" s="467">
        <v>1</v>
      </c>
      <c r="S9" s="467"/>
      <c r="T9" s="467"/>
      <c r="U9" s="467"/>
      <c r="V9" s="467"/>
      <c r="W9" s="467"/>
      <c r="X9" s="467"/>
      <c r="Y9" s="467"/>
      <c r="Z9" s="467"/>
      <c r="AA9" s="467"/>
      <c r="AB9" s="467"/>
      <c r="AC9" s="467">
        <v>2500</v>
      </c>
      <c r="AD9" s="516">
        <v>25500</v>
      </c>
      <c r="AE9" s="479" t="s">
        <v>708</v>
      </c>
      <c r="AF9" s="478">
        <v>2500</v>
      </c>
      <c r="AG9" s="467" t="s">
        <v>464</v>
      </c>
      <c r="AH9" s="136">
        <v>263</v>
      </c>
      <c r="AI9" s="467" t="s">
        <v>498</v>
      </c>
      <c r="AJ9" s="467">
        <v>50001761</v>
      </c>
      <c r="AK9" s="138" t="str">
        <f>CONCATENATE(N9,"[",C9,"/",P9,"]")</f>
        <v>VONO(30입)콘스프/10개[6716/10]</v>
      </c>
      <c r="AL9" s="479" t="s">
        <v>758</v>
      </c>
      <c r="AM9" s="200" t="s">
        <v>1335</v>
      </c>
      <c r="AN9" s="467" t="s">
        <v>508</v>
      </c>
      <c r="AO9" s="136" t="str">
        <f t="shared" si="7"/>
        <v>VONO(30입)콘스프/10개,식품,농심,보노</v>
      </c>
      <c r="AP9" s="467"/>
      <c r="AQ9" s="467" t="s">
        <v>917</v>
      </c>
      <c r="AR9" s="467"/>
      <c r="AS9" s="467" t="s">
        <v>1065</v>
      </c>
      <c r="AT9" s="467"/>
      <c r="AU9" s="517" t="s">
        <v>1258</v>
      </c>
    </row>
    <row r="10" spans="1:47" s="518" customFormat="1">
      <c r="A10" s="513">
        <v>15</v>
      </c>
      <c r="B10" s="475">
        <v>9</v>
      </c>
      <c r="C10" s="514">
        <v>6724</v>
      </c>
      <c r="D10" s="528">
        <v>50</v>
      </c>
      <c r="E10" s="138" t="str">
        <f t="shared" si="1"/>
        <v>6724_450x450.jpg</v>
      </c>
      <c r="F10" s="467" t="str">
        <f t="shared" si="2"/>
        <v>6724_300x300.jpg</v>
      </c>
      <c r="G10" s="467" t="str">
        <f t="shared" si="3"/>
        <v>6724_100x100.jpg</v>
      </c>
      <c r="H10" s="467" t="str">
        <f t="shared" si="4"/>
        <v>6724_220x220.jpg</v>
      </c>
      <c r="I10" s="138" t="str">
        <f t="shared" si="5"/>
        <v>6724_상세.jpg</v>
      </c>
      <c r="J10" s="369" t="s">
        <v>1356</v>
      </c>
      <c r="K10" s="467" t="str">
        <f t="shared" si="6"/>
        <v>&lt;p&gt;&lt;/p&gt;&lt;p align="center"&gt;&lt;IMG src="http://tongup1emd.cafe24.com/img/Image_detail/03_Food_28ea/6724_상세.jpg" style="width:860px;"&gt;&lt;/p&gt;&lt;p&gt;&lt;br&gt;&lt;/p&gt;</v>
      </c>
      <c r="L10" s="369" t="s">
        <v>981</v>
      </c>
      <c r="M10" s="369" t="s">
        <v>981</v>
      </c>
      <c r="N10" s="468" t="s">
        <v>310</v>
      </c>
      <c r="O10" s="369" t="s">
        <v>1259</v>
      </c>
      <c r="P10" s="369">
        <v>10</v>
      </c>
      <c r="Q10" s="467" t="s">
        <v>1346</v>
      </c>
      <c r="R10" s="467">
        <v>1</v>
      </c>
      <c r="S10" s="467"/>
      <c r="T10" s="467"/>
      <c r="U10" s="467"/>
      <c r="V10" s="467"/>
      <c r="W10" s="467"/>
      <c r="X10" s="467"/>
      <c r="Y10" s="467"/>
      <c r="Z10" s="467"/>
      <c r="AA10" s="467"/>
      <c r="AB10" s="467"/>
      <c r="AC10" s="467">
        <v>2500</v>
      </c>
      <c r="AD10" s="516">
        <v>25500</v>
      </c>
      <c r="AE10" s="479" t="s">
        <v>708</v>
      </c>
      <c r="AF10" s="478">
        <v>2500</v>
      </c>
      <c r="AG10" s="467" t="s">
        <v>464</v>
      </c>
      <c r="AH10" s="136">
        <v>263</v>
      </c>
      <c r="AI10" s="467" t="s">
        <v>498</v>
      </c>
      <c r="AJ10" s="467">
        <v>50001761</v>
      </c>
      <c r="AK10" s="138" t="str">
        <f>CONCATENATE(N10,"[",C10,"/",P10,"]")</f>
        <v>VONO(30입)포르치니버섯스프/10개[6724/10]</v>
      </c>
      <c r="AL10" s="479" t="s">
        <v>758</v>
      </c>
      <c r="AM10" s="200" t="s">
        <v>1335</v>
      </c>
      <c r="AN10" s="467" t="s">
        <v>508</v>
      </c>
      <c r="AO10" s="136" t="str">
        <f t="shared" si="7"/>
        <v>VONO(30입)포르치니버섯스프/10개,식품,농심,보노</v>
      </c>
      <c r="AP10" s="467"/>
      <c r="AQ10" s="467" t="s">
        <v>917</v>
      </c>
      <c r="AR10" s="467"/>
      <c r="AS10" s="467" t="s">
        <v>1065</v>
      </c>
      <c r="AT10" s="467"/>
      <c r="AU10" s="517" t="s">
        <v>1260</v>
      </c>
    </row>
    <row r="11" spans="1:47" s="518" customFormat="1">
      <c r="A11" s="513">
        <v>16</v>
      </c>
      <c r="B11" s="475">
        <v>10</v>
      </c>
      <c r="C11" s="514">
        <v>6726</v>
      </c>
      <c r="D11" s="528">
        <v>50</v>
      </c>
      <c r="E11" s="138" t="str">
        <f t="shared" si="1"/>
        <v>6726_450x450.jpg</v>
      </c>
      <c r="F11" s="467" t="str">
        <f t="shared" si="2"/>
        <v>6726_300x300.jpg</v>
      </c>
      <c r="G11" s="467" t="str">
        <f t="shared" si="3"/>
        <v>6726_100x100.jpg</v>
      </c>
      <c r="H11" s="467" t="str">
        <f t="shared" si="4"/>
        <v>6726_220x220.jpg</v>
      </c>
      <c r="I11" s="138" t="str">
        <f t="shared" si="5"/>
        <v>6726_상세.jpg</v>
      </c>
      <c r="J11" s="369" t="s">
        <v>1356</v>
      </c>
      <c r="K11" s="467" t="str">
        <f t="shared" si="6"/>
        <v>&lt;p&gt;&lt;/p&gt;&lt;p align="center"&gt;&lt;IMG src="http://tongup1emd.cafe24.com/img/Image_detail/03_Food_28ea/6726_상세.jpg" style="width:860px;"&gt;&lt;/p&gt;&lt;p&gt;&lt;br&gt;&lt;/p&gt;</v>
      </c>
      <c r="L11" s="369" t="s">
        <v>981</v>
      </c>
      <c r="M11" s="369" t="s">
        <v>981</v>
      </c>
      <c r="N11" s="468" t="s">
        <v>311</v>
      </c>
      <c r="O11" s="369" t="s">
        <v>1261</v>
      </c>
      <c r="P11" s="369">
        <v>10</v>
      </c>
      <c r="Q11" s="467" t="s">
        <v>1346</v>
      </c>
      <c r="R11" s="467">
        <v>1</v>
      </c>
      <c r="S11" s="467"/>
      <c r="T11" s="467"/>
      <c r="U11" s="467"/>
      <c r="V11" s="467"/>
      <c r="W11" s="467"/>
      <c r="X11" s="467"/>
      <c r="Y11" s="467"/>
      <c r="Z11" s="467"/>
      <c r="AA11" s="467"/>
      <c r="AB11" s="467"/>
      <c r="AC11" s="467">
        <v>2500</v>
      </c>
      <c r="AD11" s="516">
        <v>25500</v>
      </c>
      <c r="AE11" s="479" t="s">
        <v>708</v>
      </c>
      <c r="AF11" s="478">
        <v>2500</v>
      </c>
      <c r="AG11" s="467" t="s">
        <v>464</v>
      </c>
      <c r="AH11" s="136">
        <v>263</v>
      </c>
      <c r="AI11" s="467" t="s">
        <v>498</v>
      </c>
      <c r="AJ11" s="467">
        <v>50001761</v>
      </c>
      <c r="AK11" s="138" t="str">
        <f>CONCATENATE(N11,"[",C11,"/",P11,"]")</f>
        <v>VONO(30입)체다치즈스프/10개[6726/10]</v>
      </c>
      <c r="AL11" s="479" t="s">
        <v>758</v>
      </c>
      <c r="AM11" s="200" t="s">
        <v>1335</v>
      </c>
      <c r="AN11" s="467" t="s">
        <v>508</v>
      </c>
      <c r="AO11" s="136" t="str">
        <f t="shared" si="7"/>
        <v>VONO(30입)체다치즈스프/10개,식품,농심,보노</v>
      </c>
      <c r="AP11" s="467"/>
      <c r="AQ11" s="467" t="s">
        <v>917</v>
      </c>
      <c r="AR11" s="467"/>
      <c r="AS11" s="467" t="s">
        <v>1065</v>
      </c>
      <c r="AT11" s="467"/>
      <c r="AU11" s="517" t="s">
        <v>1262</v>
      </c>
    </row>
    <row r="12" spans="1:47" s="518" customFormat="1">
      <c r="A12" s="513">
        <v>17</v>
      </c>
      <c r="B12" s="475">
        <v>11</v>
      </c>
      <c r="C12" s="514">
        <v>6737</v>
      </c>
      <c r="D12" s="528">
        <v>50</v>
      </c>
      <c r="E12" s="138" t="str">
        <f t="shared" si="1"/>
        <v>6737_450x450.jpg</v>
      </c>
      <c r="F12" s="467" t="str">
        <f t="shared" si="2"/>
        <v>6737_300x300.jpg</v>
      </c>
      <c r="G12" s="467" t="str">
        <f t="shared" si="3"/>
        <v>6737_100x100.jpg</v>
      </c>
      <c r="H12" s="467" t="str">
        <f t="shared" si="4"/>
        <v>6737_220x220.jpg</v>
      </c>
      <c r="I12" s="138" t="str">
        <f t="shared" si="5"/>
        <v>6737_상세.jpg</v>
      </c>
      <c r="J12" s="369" t="s">
        <v>1356</v>
      </c>
      <c r="K12" s="467" t="str">
        <f t="shared" si="6"/>
        <v>&lt;p&gt;&lt;/p&gt;&lt;p align="center"&gt;&lt;IMG src="http://tongup1emd.cafe24.com/img/Image_detail/03_Food_28ea/6737_상세.jpg" style="width:860px;"&gt;&lt;/p&gt;&lt;p&gt;&lt;br&gt;&lt;/p&gt;</v>
      </c>
      <c r="L12" s="369" t="s">
        <v>981</v>
      </c>
      <c r="M12" s="369" t="s">
        <v>981</v>
      </c>
      <c r="N12" s="468" t="s">
        <v>312</v>
      </c>
      <c r="O12" s="369" t="s">
        <v>1263</v>
      </c>
      <c r="P12" s="369">
        <v>10</v>
      </c>
      <c r="Q12" s="467" t="s">
        <v>1346</v>
      </c>
      <c r="R12" s="467">
        <v>1</v>
      </c>
      <c r="S12" s="467"/>
      <c r="T12" s="467"/>
      <c r="U12" s="467"/>
      <c r="V12" s="467"/>
      <c r="W12" s="467"/>
      <c r="X12" s="467"/>
      <c r="Y12" s="467"/>
      <c r="Z12" s="467"/>
      <c r="AA12" s="467"/>
      <c r="AB12" s="467"/>
      <c r="AC12" s="467">
        <v>2500</v>
      </c>
      <c r="AD12" s="516">
        <v>25500</v>
      </c>
      <c r="AE12" s="479" t="s">
        <v>708</v>
      </c>
      <c r="AF12" s="478">
        <v>2500</v>
      </c>
      <c r="AG12" s="467" t="s">
        <v>464</v>
      </c>
      <c r="AH12" s="136">
        <v>263</v>
      </c>
      <c r="AI12" s="467" t="s">
        <v>498</v>
      </c>
      <c r="AJ12" s="467">
        <v>50001761</v>
      </c>
      <c r="AK12" s="138" t="str">
        <f>CONCATENATE(N12,"[",C12,"/",P12,"]")</f>
        <v>VONO(30입)옥수수알그대로콘스프/10개[6737/10]</v>
      </c>
      <c r="AL12" s="479" t="s">
        <v>758</v>
      </c>
      <c r="AM12" s="200" t="s">
        <v>1335</v>
      </c>
      <c r="AN12" s="467" t="s">
        <v>508</v>
      </c>
      <c r="AO12" s="136" t="str">
        <f t="shared" si="7"/>
        <v>VONO(30입)옥수수알그대로콘스프/10개,식품,농심,보노</v>
      </c>
      <c r="AP12" s="467"/>
      <c r="AQ12" s="467" t="s">
        <v>917</v>
      </c>
      <c r="AR12" s="467"/>
      <c r="AS12" s="467" t="s">
        <v>1065</v>
      </c>
      <c r="AT12" s="467"/>
      <c r="AU12" s="517" t="s">
        <v>1264</v>
      </c>
    </row>
    <row r="13" spans="1:47">
      <c r="A13" s="85">
        <v>3</v>
      </c>
      <c r="B13" s="276">
        <v>12</v>
      </c>
      <c r="C13" s="308">
        <v>5618</v>
      </c>
      <c r="D13" s="524">
        <v>50</v>
      </c>
      <c r="E13" s="143" t="str">
        <f t="shared" si="1"/>
        <v>5618_450x450.jpg</v>
      </c>
      <c r="F13" s="136" t="str">
        <f t="shared" si="2"/>
        <v>5618_300x300.jpg</v>
      </c>
      <c r="G13" s="136" t="str">
        <f t="shared" si="3"/>
        <v>5618_100x100.jpg</v>
      </c>
      <c r="H13" s="136" t="str">
        <f t="shared" si="4"/>
        <v>5618_220x220.jpg</v>
      </c>
      <c r="I13" s="143" t="str">
        <f t="shared" si="5"/>
        <v>5618_상세.jpg</v>
      </c>
      <c r="J13" s="70" t="s">
        <v>1356</v>
      </c>
      <c r="K13" s="136" t="str">
        <f t="shared" si="6"/>
        <v>&lt;p&gt;&lt;/p&gt;&lt;p align="center"&gt;&lt;IMG src="http://tongup1emd.cafe24.com/img/Image_detail/03_Food_28ea/5618_상세.jpg" style="width:860px;"&gt;&lt;/p&gt;&lt;p&gt;&lt;br&gt;&lt;/p&gt;</v>
      </c>
      <c r="L13" s="70" t="s">
        <v>981</v>
      </c>
      <c r="M13" s="70" t="s">
        <v>981</v>
      </c>
      <c r="N13" s="69" t="s">
        <v>296</v>
      </c>
      <c r="O13" s="70" t="s">
        <v>169</v>
      </c>
      <c r="P13" s="70">
        <v>1</v>
      </c>
      <c r="Q13" s="172" t="s">
        <v>1345</v>
      </c>
      <c r="R13" s="136">
        <v>6</v>
      </c>
      <c r="S13" s="278">
        <f t="shared" ref="S13:S29" si="8">R13+1</f>
        <v>7</v>
      </c>
      <c r="T13" s="278">
        <f>R13+$R13</f>
        <v>12</v>
      </c>
      <c r="U13" s="278">
        <f>T13+1</f>
        <v>13</v>
      </c>
      <c r="V13" s="278">
        <f>T13+$R13</f>
        <v>18</v>
      </c>
      <c r="W13" s="278">
        <f>V13+1</f>
        <v>19</v>
      </c>
      <c r="X13" s="278">
        <f>V13+$R13</f>
        <v>24</v>
      </c>
      <c r="Y13" s="278">
        <f>X13+1</f>
        <v>25</v>
      </c>
      <c r="Z13" s="278">
        <f>X13+$R13</f>
        <v>30</v>
      </c>
      <c r="AA13" s="278">
        <f>Z13+1</f>
        <v>31</v>
      </c>
      <c r="AB13" s="278">
        <f>Z13+$R13</f>
        <v>36</v>
      </c>
      <c r="AC13" s="136" t="str">
        <f>CONCATENATE("1","|",R13,"|","2500//",S13,"|",T13,"|","5000//",U13,"|",V13,"|","7500//",W13,"|",X13,"|","10000//",Y13,"|",Z13,"|","12500//",AA13,"|",AB13,"|","15000")</f>
        <v>1|6|2500//7|12|5000//13|18|7500//19|24|10000//25|30|12500//31|36|15000</v>
      </c>
      <c r="AD13" s="78">
        <v>3500</v>
      </c>
      <c r="AE13" s="147" t="s">
        <v>708</v>
      </c>
      <c r="AF13" s="137">
        <v>2500</v>
      </c>
      <c r="AG13" s="136" t="s">
        <v>463</v>
      </c>
      <c r="AH13" s="136">
        <v>348</v>
      </c>
      <c r="AI13" s="136" t="s">
        <v>495</v>
      </c>
      <c r="AJ13" s="136">
        <v>50002424</v>
      </c>
      <c r="AK13" s="143" t="str">
        <f>CONCATENATE(N13,"[",C13,"/",P13,"]")</f>
        <v>바실리코파스타소스[5618/1]</v>
      </c>
      <c r="AL13" s="147" t="s">
        <v>758</v>
      </c>
      <c r="AM13" s="200" t="s">
        <v>1335</v>
      </c>
      <c r="AN13" s="136" t="s">
        <v>730</v>
      </c>
      <c r="AO13" s="136" t="str">
        <f t="shared" si="7"/>
        <v>바실리코파스타소스,식품,농심,바릴라</v>
      </c>
      <c r="AP13" s="122" t="s">
        <v>511</v>
      </c>
      <c r="AQ13" s="122" t="s">
        <v>917</v>
      </c>
      <c r="AR13" s="122"/>
      <c r="AS13" s="319" t="s">
        <v>1066</v>
      </c>
      <c r="AT13" s="200"/>
      <c r="AU13" s="199"/>
    </row>
    <row r="14" spans="1:47">
      <c r="A14" s="85">
        <v>4</v>
      </c>
      <c r="B14" s="276">
        <v>13</v>
      </c>
      <c r="C14" s="308">
        <v>6721</v>
      </c>
      <c r="D14" s="524">
        <v>50</v>
      </c>
      <c r="E14" s="143" t="str">
        <f t="shared" si="1"/>
        <v>6721_450x450.jpg</v>
      </c>
      <c r="F14" s="136" t="str">
        <f t="shared" si="2"/>
        <v>6721_300x300.jpg</v>
      </c>
      <c r="G14" s="136" t="str">
        <f t="shared" si="3"/>
        <v>6721_100x100.jpg</v>
      </c>
      <c r="H14" s="136" t="str">
        <f t="shared" si="4"/>
        <v>6721_220x220.jpg</v>
      </c>
      <c r="I14" s="143" t="str">
        <f t="shared" si="5"/>
        <v>6721_상세.jpg</v>
      </c>
      <c r="J14" s="70" t="s">
        <v>1356</v>
      </c>
      <c r="K14" s="136" t="str">
        <f t="shared" si="6"/>
        <v>&lt;p&gt;&lt;/p&gt;&lt;p align="center"&gt;&lt;IMG src="http://tongup1emd.cafe24.com/img/Image_detail/03_Food_28ea/6721_상세.jpg" style="width:860px;"&gt;&lt;/p&gt;&lt;p&gt;&lt;br&gt;&lt;/p&gt;</v>
      </c>
      <c r="L14" s="70" t="s">
        <v>981</v>
      </c>
      <c r="M14" s="70" t="s">
        <v>981</v>
      </c>
      <c r="N14" s="69" t="s">
        <v>297</v>
      </c>
      <c r="O14" s="70" t="s">
        <v>169</v>
      </c>
      <c r="P14" s="70">
        <v>1</v>
      </c>
      <c r="Q14" s="172" t="s">
        <v>1345</v>
      </c>
      <c r="R14" s="136">
        <v>6</v>
      </c>
      <c r="S14" s="278">
        <f t="shared" si="8"/>
        <v>7</v>
      </c>
      <c r="T14" s="278">
        <f>R14+$R14</f>
        <v>12</v>
      </c>
      <c r="U14" s="278">
        <f>T14+1</f>
        <v>13</v>
      </c>
      <c r="V14" s="278">
        <f>T14+$R14</f>
        <v>18</v>
      </c>
      <c r="W14" s="278">
        <f>V14+1</f>
        <v>19</v>
      </c>
      <c r="X14" s="278">
        <f>V14+$R14</f>
        <v>24</v>
      </c>
      <c r="Y14" s="278">
        <f>X14+1</f>
        <v>25</v>
      </c>
      <c r="Z14" s="278">
        <f>X14+$R14</f>
        <v>30</v>
      </c>
      <c r="AA14" s="278">
        <f>Z14+1</f>
        <v>31</v>
      </c>
      <c r="AB14" s="278">
        <f>Z14+$R14</f>
        <v>36</v>
      </c>
      <c r="AC14" s="136" t="str">
        <f>CONCATENATE("1","|",R14,"|","2500//",S14,"|",T14,"|","5000//",U14,"|",V14,"|","7500//",W14,"|",X14,"|","10000//",Y14,"|",Z14,"|","12500//",AA14,"|",AB14,"|","15000")</f>
        <v>1|6|2500//7|12|5000//13|18|7500//19|24|10000//25|30|12500//31|36|15000</v>
      </c>
      <c r="AD14" s="78">
        <v>3500</v>
      </c>
      <c r="AE14" s="147" t="s">
        <v>708</v>
      </c>
      <c r="AF14" s="137">
        <v>2500</v>
      </c>
      <c r="AG14" s="136" t="s">
        <v>463</v>
      </c>
      <c r="AH14" s="136">
        <v>348</v>
      </c>
      <c r="AI14" s="136" t="s">
        <v>495</v>
      </c>
      <c r="AJ14" s="136">
        <v>50002424</v>
      </c>
      <c r="AK14" s="143" t="str">
        <f>CONCATENATE(N14,"[",C14,"/",P14,"]")</f>
        <v>올리브파스타소스[6721/1]</v>
      </c>
      <c r="AL14" s="147" t="s">
        <v>758</v>
      </c>
      <c r="AM14" s="200" t="s">
        <v>1335</v>
      </c>
      <c r="AN14" s="136" t="s">
        <v>730</v>
      </c>
      <c r="AO14" s="136" t="str">
        <f t="shared" si="7"/>
        <v>올리브파스타소스,식품,농심,바릴라</v>
      </c>
      <c r="AP14" s="122" t="s">
        <v>511</v>
      </c>
      <c r="AQ14" s="122" t="s">
        <v>917</v>
      </c>
      <c r="AR14" s="122"/>
      <c r="AS14" s="319" t="s">
        <v>1066</v>
      </c>
      <c r="AT14" s="200"/>
      <c r="AU14" s="199"/>
    </row>
    <row r="15" spans="1:47">
      <c r="A15" s="85">
        <v>5</v>
      </c>
      <c r="B15" s="276">
        <v>14</v>
      </c>
      <c r="C15" s="308">
        <v>6722</v>
      </c>
      <c r="D15" s="524">
        <v>50</v>
      </c>
      <c r="E15" s="143" t="str">
        <f t="shared" si="1"/>
        <v>6722_450x450.jpg</v>
      </c>
      <c r="F15" s="136" t="str">
        <f t="shared" si="2"/>
        <v>6722_300x300.jpg</v>
      </c>
      <c r="G15" s="136" t="str">
        <f t="shared" si="3"/>
        <v>6722_100x100.jpg</v>
      </c>
      <c r="H15" s="136" t="str">
        <f t="shared" si="4"/>
        <v>6722_220x220.jpg</v>
      </c>
      <c r="I15" s="143" t="str">
        <f t="shared" si="5"/>
        <v>6722_상세.jpg</v>
      </c>
      <c r="J15" s="70" t="s">
        <v>1356</v>
      </c>
      <c r="K15" s="136" t="str">
        <f t="shared" si="6"/>
        <v>&lt;p&gt;&lt;/p&gt;&lt;p align="center"&gt;&lt;IMG src="http://tongup1emd.cafe24.com/img/Image_detail/03_Food_28ea/6722_상세.jpg" style="width:860px;"&gt;&lt;/p&gt;&lt;p&gt;&lt;br&gt;&lt;/p&gt;</v>
      </c>
      <c r="L15" s="70" t="s">
        <v>981</v>
      </c>
      <c r="M15" s="70" t="s">
        <v>981</v>
      </c>
      <c r="N15" s="69" t="s">
        <v>298</v>
      </c>
      <c r="O15" s="70" t="s">
        <v>169</v>
      </c>
      <c r="P15" s="70">
        <v>1</v>
      </c>
      <c r="Q15" s="172" t="s">
        <v>1345</v>
      </c>
      <c r="R15" s="136">
        <v>6</v>
      </c>
      <c r="S15" s="278">
        <f t="shared" si="8"/>
        <v>7</v>
      </c>
      <c r="T15" s="278">
        <f>R15+$R15</f>
        <v>12</v>
      </c>
      <c r="U15" s="278">
        <f>T15+1</f>
        <v>13</v>
      </c>
      <c r="V15" s="278">
        <f>T15+$R15</f>
        <v>18</v>
      </c>
      <c r="W15" s="278">
        <f>V15+1</f>
        <v>19</v>
      </c>
      <c r="X15" s="278">
        <f>V15+$R15</f>
        <v>24</v>
      </c>
      <c r="Y15" s="278">
        <f>X15+1</f>
        <v>25</v>
      </c>
      <c r="Z15" s="278">
        <f>X15+$R15</f>
        <v>30</v>
      </c>
      <c r="AA15" s="278">
        <f>Z15+1</f>
        <v>31</v>
      </c>
      <c r="AB15" s="278">
        <f>Z15+$R15</f>
        <v>36</v>
      </c>
      <c r="AC15" s="136" t="str">
        <f>CONCATENATE("1","|",R15,"|","2500//",S15,"|",T15,"|","5000//",U15,"|",V15,"|","7500//",W15,"|",X15,"|","10000//",Y15,"|",Z15,"|","12500//",AA15,"|",AB15,"|","15000")</f>
        <v>1|6|2500//7|12|5000//13|18|7500//19|24|10000//25|30|12500//31|36|15000</v>
      </c>
      <c r="AD15" s="78">
        <v>3500</v>
      </c>
      <c r="AE15" s="147" t="s">
        <v>708</v>
      </c>
      <c r="AF15" s="137">
        <v>2500</v>
      </c>
      <c r="AG15" s="136" t="s">
        <v>463</v>
      </c>
      <c r="AH15" s="136">
        <v>348</v>
      </c>
      <c r="AI15" s="136" t="s">
        <v>495</v>
      </c>
      <c r="AJ15" s="136">
        <v>50002424</v>
      </c>
      <c r="AK15" s="143" t="str">
        <f>CONCATENATE(N15,"[",C15,"/",P15,"]")</f>
        <v>아라비아타파스타소스[6722/1]</v>
      </c>
      <c r="AL15" s="147" t="s">
        <v>758</v>
      </c>
      <c r="AM15" s="200" t="s">
        <v>1335</v>
      </c>
      <c r="AN15" s="136" t="s">
        <v>730</v>
      </c>
      <c r="AO15" s="136" t="str">
        <f t="shared" si="7"/>
        <v>아라비아타파스타소스,식품,농심,바릴라</v>
      </c>
      <c r="AP15" s="122" t="s">
        <v>511</v>
      </c>
      <c r="AQ15" s="319" t="s">
        <v>917</v>
      </c>
      <c r="AR15" s="319"/>
      <c r="AS15" s="319" t="s">
        <v>1066</v>
      </c>
      <c r="AT15" s="200"/>
      <c r="AU15" s="199"/>
    </row>
    <row r="16" spans="1:47">
      <c r="A16" s="85">
        <v>6</v>
      </c>
      <c r="B16" s="276">
        <v>15</v>
      </c>
      <c r="C16" s="308">
        <v>6729</v>
      </c>
      <c r="D16" s="524">
        <v>50</v>
      </c>
      <c r="E16" s="143" t="str">
        <f t="shared" si="1"/>
        <v>6729_450x450.jpg</v>
      </c>
      <c r="F16" s="136" t="str">
        <f t="shared" si="2"/>
        <v>6729_300x300.jpg</v>
      </c>
      <c r="G16" s="136" t="str">
        <f t="shared" si="3"/>
        <v>6729_100x100.jpg</v>
      </c>
      <c r="H16" s="136" t="str">
        <f t="shared" si="4"/>
        <v>6729_220x220.jpg</v>
      </c>
      <c r="I16" s="143" t="str">
        <f t="shared" si="5"/>
        <v>6729_상세.jpg</v>
      </c>
      <c r="J16" s="70" t="s">
        <v>1356</v>
      </c>
      <c r="K16" s="136" t="str">
        <f t="shared" si="6"/>
        <v>&lt;p&gt;&lt;/p&gt;&lt;p align="center"&gt;&lt;IMG src="http://tongup1emd.cafe24.com/img/Image_detail/03_Food_28ea/6729_상세.jpg" style="width:860px;"&gt;&lt;/p&gt;&lt;p&gt;&lt;br&gt;&lt;/p&gt;</v>
      </c>
      <c r="L16" s="70" t="s">
        <v>981</v>
      </c>
      <c r="M16" s="70" t="s">
        <v>981</v>
      </c>
      <c r="N16" s="69" t="s">
        <v>499</v>
      </c>
      <c r="O16" s="70" t="s">
        <v>299</v>
      </c>
      <c r="P16" s="70">
        <v>1</v>
      </c>
      <c r="Q16" s="172" t="s">
        <v>1345</v>
      </c>
      <c r="R16" s="136">
        <v>18</v>
      </c>
      <c r="S16" s="278">
        <f t="shared" si="8"/>
        <v>19</v>
      </c>
      <c r="T16" s="278">
        <f>R16+$R16</f>
        <v>36</v>
      </c>
      <c r="U16" s="278">
        <f>T16+1</f>
        <v>37</v>
      </c>
      <c r="V16" s="278">
        <f>T16+$R16</f>
        <v>54</v>
      </c>
      <c r="W16" s="278">
        <f>V16+1</f>
        <v>55</v>
      </c>
      <c r="X16" s="278">
        <f>V16+$R16</f>
        <v>72</v>
      </c>
      <c r="Y16" s="278">
        <f>X16+1</f>
        <v>73</v>
      </c>
      <c r="Z16" s="278">
        <f>X16+$R16</f>
        <v>90</v>
      </c>
      <c r="AA16" s="278">
        <f>Z16+1</f>
        <v>91</v>
      </c>
      <c r="AB16" s="278">
        <f>Z16+$R16</f>
        <v>108</v>
      </c>
      <c r="AC16" s="136" t="str">
        <f>CONCATENATE("1","|",R16,"|","2500//",S16,"|",T16,"|","5000//",U16,"|",V16,"|","7500//",W16,"|",X16,"|","10000//",Y16,"|",Z16,"|","12500//",AA16,"|",AB16,"|","15000")</f>
        <v>1|18|2500//19|36|5000//37|54|7500//55|72|10000//73|90|12500//91|108|15000</v>
      </c>
      <c r="AD16" s="78">
        <v>4100</v>
      </c>
      <c r="AE16" s="147" t="s">
        <v>708</v>
      </c>
      <c r="AF16" s="137">
        <v>2500</v>
      </c>
      <c r="AG16" s="136" t="s">
        <v>463</v>
      </c>
      <c r="AH16" s="136">
        <v>348</v>
      </c>
      <c r="AI16" s="136" t="s">
        <v>500</v>
      </c>
      <c r="AJ16" s="136">
        <v>50002389</v>
      </c>
      <c r="AK16" s="143" t="str">
        <f>CONCATENATE(N16,"[",C16,"/",P16,"]")</f>
        <v>스파게티1kg[6729/1]</v>
      </c>
      <c r="AL16" s="147" t="s">
        <v>758</v>
      </c>
      <c r="AM16" s="200" t="s">
        <v>1335</v>
      </c>
      <c r="AN16" s="136" t="s">
        <v>731</v>
      </c>
      <c r="AO16" s="136" t="str">
        <f t="shared" si="7"/>
        <v>스파게티1kg,식품,농심,바릴라</v>
      </c>
      <c r="AP16" s="122" t="s">
        <v>511</v>
      </c>
      <c r="AQ16" s="319" t="s">
        <v>917</v>
      </c>
      <c r="AR16" s="319"/>
      <c r="AS16" s="319" t="s">
        <v>1067</v>
      </c>
      <c r="AT16" s="200"/>
      <c r="AU16" s="199"/>
    </row>
    <row r="17" spans="1:47">
      <c r="A17" s="85">
        <v>7</v>
      </c>
      <c r="B17" s="276">
        <v>16</v>
      </c>
      <c r="C17" s="308">
        <v>6730</v>
      </c>
      <c r="D17" s="524">
        <v>50</v>
      </c>
      <c r="E17" s="143" t="str">
        <f t="shared" si="1"/>
        <v>6730_450x450.jpg</v>
      </c>
      <c r="F17" s="136" t="str">
        <f t="shared" si="2"/>
        <v>6730_300x300.jpg</v>
      </c>
      <c r="G17" s="136" t="str">
        <f t="shared" si="3"/>
        <v>6730_100x100.jpg</v>
      </c>
      <c r="H17" s="136" t="str">
        <f t="shared" si="4"/>
        <v>6730_220x220.jpg</v>
      </c>
      <c r="I17" s="143" t="str">
        <f t="shared" si="5"/>
        <v>6730_상세.jpg</v>
      </c>
      <c r="J17" s="70" t="s">
        <v>1356</v>
      </c>
      <c r="K17" s="136" t="str">
        <f t="shared" si="6"/>
        <v>&lt;p&gt;&lt;/p&gt;&lt;p align="center"&gt;&lt;IMG src="http://tongup1emd.cafe24.com/img/Image_detail/03_Food_28ea/6730_상세.jpg" style="width:860px;"&gt;&lt;/p&gt;&lt;p&gt;&lt;br&gt;&lt;/p&gt;</v>
      </c>
      <c r="L17" s="70" t="s">
        <v>981</v>
      </c>
      <c r="M17" s="70" t="s">
        <v>981</v>
      </c>
      <c r="N17" s="69" t="s">
        <v>300</v>
      </c>
      <c r="O17" s="70" t="s">
        <v>301</v>
      </c>
      <c r="P17" s="70">
        <v>1</v>
      </c>
      <c r="Q17" s="172" t="s">
        <v>1345</v>
      </c>
      <c r="R17" s="136">
        <v>10</v>
      </c>
      <c r="S17" s="278">
        <f t="shared" si="8"/>
        <v>11</v>
      </c>
      <c r="T17" s="278">
        <f>R17+$R17</f>
        <v>20</v>
      </c>
      <c r="U17" s="278">
        <f>T17+1</f>
        <v>21</v>
      </c>
      <c r="V17" s="278">
        <f>T17+$R17</f>
        <v>30</v>
      </c>
      <c r="W17" s="278">
        <f>V17+1</f>
        <v>31</v>
      </c>
      <c r="X17" s="278">
        <f>V17+$R17</f>
        <v>40</v>
      </c>
      <c r="Y17" s="278">
        <f>X17+1</f>
        <v>41</v>
      </c>
      <c r="Z17" s="278">
        <f>X17+$R17</f>
        <v>50</v>
      </c>
      <c r="AA17" s="278">
        <f>Z17+1</f>
        <v>51</v>
      </c>
      <c r="AB17" s="278">
        <f>Z17+$R17</f>
        <v>60</v>
      </c>
      <c r="AC17" s="136" t="str">
        <f>CONCATENATE("1","|",R17,"|","2500//",S17,"|",T17,"|","5000//",U17,"|",V17,"|","7500//",W17,"|",X17,"|","10000//",Y17,"|",Z17,"|","12500//",AA17,"|",AB17,"|","15000")</f>
        <v>1|10|2500//11|20|5000//21|30|7500//31|40|10000//41|50|12500//51|60|15000</v>
      </c>
      <c r="AD17" s="78">
        <v>7500</v>
      </c>
      <c r="AE17" s="147" t="s">
        <v>708</v>
      </c>
      <c r="AF17" s="137">
        <v>2500</v>
      </c>
      <c r="AG17" s="136" t="s">
        <v>463</v>
      </c>
      <c r="AH17" s="136">
        <v>348</v>
      </c>
      <c r="AI17" s="136" t="s">
        <v>500</v>
      </c>
      <c r="AJ17" s="136">
        <v>50002389</v>
      </c>
      <c r="AK17" s="143" t="str">
        <f>CONCATENATE(N17,"[",C17,"/",P17,"]")</f>
        <v>스파게티500g[6730/1]</v>
      </c>
      <c r="AL17" s="147" t="s">
        <v>758</v>
      </c>
      <c r="AM17" s="200" t="s">
        <v>1335</v>
      </c>
      <c r="AN17" s="136" t="s">
        <v>731</v>
      </c>
      <c r="AO17" s="136" t="str">
        <f t="shared" si="7"/>
        <v>스파게티500g,식품,농심,바릴라</v>
      </c>
      <c r="AP17" s="122" t="s">
        <v>511</v>
      </c>
      <c r="AQ17" s="319" t="s">
        <v>917</v>
      </c>
      <c r="AR17" s="319"/>
      <c r="AS17" s="319" t="s">
        <v>1068</v>
      </c>
      <c r="AT17" s="200"/>
      <c r="AU17" s="199"/>
    </row>
    <row r="18" spans="1:47">
      <c r="A18" s="85">
        <v>8</v>
      </c>
      <c r="B18" s="276">
        <v>17</v>
      </c>
      <c r="C18" s="308">
        <v>6731</v>
      </c>
      <c r="D18" s="524">
        <v>50</v>
      </c>
      <c r="E18" s="143" t="str">
        <f t="shared" si="1"/>
        <v>6731_450x450.jpg</v>
      </c>
      <c r="F18" s="136" t="str">
        <f t="shared" si="2"/>
        <v>6731_300x300.jpg</v>
      </c>
      <c r="G18" s="136" t="str">
        <f t="shared" si="3"/>
        <v>6731_100x100.jpg</v>
      </c>
      <c r="H18" s="136" t="str">
        <f t="shared" si="4"/>
        <v>6731_220x220.jpg</v>
      </c>
      <c r="I18" s="143" t="str">
        <f t="shared" si="5"/>
        <v>6731_상세.jpg</v>
      </c>
      <c r="J18" s="70" t="s">
        <v>1356</v>
      </c>
      <c r="K18" s="136" t="str">
        <f t="shared" si="6"/>
        <v>&lt;p&gt;&lt;/p&gt;&lt;p align="center"&gt;&lt;IMG src="http://tongup1emd.cafe24.com/img/Image_detail/03_Food_28ea/6731_상세.jpg" style="width:860px;"&gt;&lt;/p&gt;&lt;p&gt;&lt;br&gt;&lt;/p&gt;</v>
      </c>
      <c r="L18" s="70" t="s">
        <v>981</v>
      </c>
      <c r="M18" s="70" t="s">
        <v>981</v>
      </c>
      <c r="N18" s="69" t="s">
        <v>1096</v>
      </c>
      <c r="O18" s="70" t="s">
        <v>302</v>
      </c>
      <c r="P18" s="70">
        <v>1</v>
      </c>
      <c r="Q18" s="172" t="s">
        <v>1345</v>
      </c>
      <c r="R18" s="136">
        <v>15</v>
      </c>
      <c r="S18" s="278">
        <f t="shared" si="8"/>
        <v>16</v>
      </c>
      <c r="T18" s="278">
        <f>R18+$R18</f>
        <v>30</v>
      </c>
      <c r="U18" s="278">
        <f>T18+1</f>
        <v>31</v>
      </c>
      <c r="V18" s="278">
        <f>T18+$R18</f>
        <v>45</v>
      </c>
      <c r="W18" s="278">
        <f>V18+1</f>
        <v>46</v>
      </c>
      <c r="X18" s="278">
        <f>V18+$R18</f>
        <v>60</v>
      </c>
      <c r="Y18" s="278">
        <f>X18+1</f>
        <v>61</v>
      </c>
      <c r="Z18" s="278">
        <f>X18+$R18</f>
        <v>75</v>
      </c>
      <c r="AA18" s="278">
        <f>Z18+1</f>
        <v>76</v>
      </c>
      <c r="AB18" s="278">
        <f>Z18+$R18</f>
        <v>90</v>
      </c>
      <c r="AC18" s="136" t="str">
        <f>CONCATENATE("1","|",R18,"|","2500//",S18,"|",T18,"|","5000//",U18,"|",V18,"|","7500//",W18,"|",X18,"|","10000//",Y18,"|",Z18,"|","12500//",AA18,"|",AB18,"|","15000")</f>
        <v>1|15|2500//16|30|5000//31|45|7500//46|60|10000//61|75|12500//76|90|15000</v>
      </c>
      <c r="AD18" s="78">
        <v>2500</v>
      </c>
      <c r="AE18" s="147" t="s">
        <v>708</v>
      </c>
      <c r="AF18" s="137">
        <v>2500</v>
      </c>
      <c r="AG18" s="136" t="s">
        <v>463</v>
      </c>
      <c r="AH18" s="136">
        <v>348</v>
      </c>
      <c r="AI18" s="136" t="s">
        <v>500</v>
      </c>
      <c r="AJ18" s="136">
        <v>50002389</v>
      </c>
      <c r="AK18" s="143" t="str">
        <f>CONCATENATE(N18,"[",C18,"/",P18,"]")</f>
        <v>펜네리가테[6731/1]</v>
      </c>
      <c r="AL18" s="147" t="s">
        <v>758</v>
      </c>
      <c r="AM18" s="200" t="s">
        <v>1335</v>
      </c>
      <c r="AN18" s="136" t="s">
        <v>731</v>
      </c>
      <c r="AO18" s="136" t="str">
        <f t="shared" si="7"/>
        <v>펜네리가테,식품,농심,바릴라</v>
      </c>
      <c r="AP18" s="122" t="s">
        <v>511</v>
      </c>
      <c r="AQ18" s="319" t="s">
        <v>917</v>
      </c>
      <c r="AR18" s="319"/>
      <c r="AS18" s="319" t="s">
        <v>1069</v>
      </c>
      <c r="AT18" s="200"/>
      <c r="AU18" s="199"/>
    </row>
    <row r="19" spans="1:47">
      <c r="A19" s="85">
        <v>9</v>
      </c>
      <c r="B19" s="276">
        <v>18</v>
      </c>
      <c r="C19" s="308">
        <v>6732</v>
      </c>
      <c r="D19" s="524">
        <v>50</v>
      </c>
      <c r="E19" s="143" t="str">
        <f t="shared" si="1"/>
        <v>6732_450x450.jpg</v>
      </c>
      <c r="F19" s="136" t="str">
        <f t="shared" si="2"/>
        <v>6732_300x300.jpg</v>
      </c>
      <c r="G19" s="136" t="str">
        <f t="shared" si="3"/>
        <v>6732_100x100.jpg</v>
      </c>
      <c r="H19" s="136" t="str">
        <f t="shared" si="4"/>
        <v>6732_220x220.jpg</v>
      </c>
      <c r="I19" s="143" t="str">
        <f t="shared" si="5"/>
        <v>6732_상세.jpg</v>
      </c>
      <c r="J19" s="70" t="s">
        <v>1356</v>
      </c>
      <c r="K19" s="136" t="str">
        <f t="shared" si="6"/>
        <v>&lt;p&gt;&lt;/p&gt;&lt;p align="center"&gt;&lt;IMG src="http://tongup1emd.cafe24.com/img/Image_detail/03_Food_28ea/6732_상세.jpg" style="width:860px;"&gt;&lt;/p&gt;&lt;p&gt;&lt;br&gt;&lt;/p&gt;</v>
      </c>
      <c r="L19" s="70" t="s">
        <v>981</v>
      </c>
      <c r="M19" s="70" t="s">
        <v>981</v>
      </c>
      <c r="N19" s="69" t="s">
        <v>1032</v>
      </c>
      <c r="O19" s="70" t="s">
        <v>302</v>
      </c>
      <c r="P19" s="70">
        <v>1</v>
      </c>
      <c r="Q19" s="172" t="s">
        <v>1345</v>
      </c>
      <c r="R19" s="136">
        <v>15</v>
      </c>
      <c r="S19" s="278">
        <f t="shared" si="8"/>
        <v>16</v>
      </c>
      <c r="T19" s="278">
        <f>R19+$R19</f>
        <v>30</v>
      </c>
      <c r="U19" s="278">
        <f>T19+1</f>
        <v>31</v>
      </c>
      <c r="V19" s="278">
        <f>T19+$R19</f>
        <v>45</v>
      </c>
      <c r="W19" s="278">
        <f>V19+1</f>
        <v>46</v>
      </c>
      <c r="X19" s="278">
        <f>V19+$R19</f>
        <v>60</v>
      </c>
      <c r="Y19" s="278">
        <f>X19+1</f>
        <v>61</v>
      </c>
      <c r="Z19" s="278">
        <f>X19+$R19</f>
        <v>75</v>
      </c>
      <c r="AA19" s="278">
        <f>Z19+1</f>
        <v>76</v>
      </c>
      <c r="AB19" s="278">
        <f>Z19+$R19</f>
        <v>90</v>
      </c>
      <c r="AC19" s="136" t="str">
        <f>CONCATENATE("1","|",R19,"|","2500//",S19,"|",T19,"|","5000//",U19,"|",V19,"|","7500//",W19,"|",X19,"|","10000//",Y19,"|",Z19,"|","12500//",AA19,"|",AB19,"|","15000")</f>
        <v>1|15|2500//16|30|5000//31|45|7500//46|60|10000//61|75|12500//76|90|15000</v>
      </c>
      <c r="AD19" s="78">
        <v>2500</v>
      </c>
      <c r="AE19" s="147" t="s">
        <v>708</v>
      </c>
      <c r="AF19" s="137">
        <v>2500</v>
      </c>
      <c r="AG19" s="136" t="s">
        <v>463</v>
      </c>
      <c r="AH19" s="136">
        <v>348</v>
      </c>
      <c r="AI19" s="136" t="s">
        <v>500</v>
      </c>
      <c r="AJ19" s="136">
        <v>50002389</v>
      </c>
      <c r="AK19" s="143" t="str">
        <f>CONCATENATE(N19,"[",C19,"/",P19,"]")</f>
        <v>파팔레(나비모양파스타)[6732/1]</v>
      </c>
      <c r="AL19" s="147" t="s">
        <v>758</v>
      </c>
      <c r="AM19" s="200" t="s">
        <v>1335</v>
      </c>
      <c r="AN19" s="136" t="s">
        <v>731</v>
      </c>
      <c r="AO19" s="136" t="str">
        <f t="shared" si="7"/>
        <v>파팔레(나비모양파스타),식품,농심,바릴라</v>
      </c>
      <c r="AP19" s="122" t="s">
        <v>511</v>
      </c>
      <c r="AQ19" s="319" t="s">
        <v>917</v>
      </c>
      <c r="AR19" s="319"/>
      <c r="AS19" s="319" t="s">
        <v>1069</v>
      </c>
      <c r="AT19" s="319" t="s">
        <v>1108</v>
      </c>
      <c r="AU19" s="199"/>
    </row>
    <row r="20" spans="1:47">
      <c r="A20" s="85">
        <v>10</v>
      </c>
      <c r="B20" s="276">
        <v>19</v>
      </c>
      <c r="C20" s="308">
        <v>6733</v>
      </c>
      <c r="D20" s="524">
        <v>50</v>
      </c>
      <c r="E20" s="143" t="str">
        <f t="shared" si="1"/>
        <v>6733_450x450.jpg</v>
      </c>
      <c r="F20" s="136" t="str">
        <f t="shared" si="2"/>
        <v>6733_300x300.jpg</v>
      </c>
      <c r="G20" s="136" t="str">
        <f t="shared" si="3"/>
        <v>6733_100x100.jpg</v>
      </c>
      <c r="H20" s="136" t="str">
        <f t="shared" si="4"/>
        <v>6733_220x220.jpg</v>
      </c>
      <c r="I20" s="143" t="str">
        <f t="shared" si="5"/>
        <v>6733_상세.jpg</v>
      </c>
      <c r="J20" s="70" t="s">
        <v>1356</v>
      </c>
      <c r="K20" s="136" t="str">
        <f t="shared" si="6"/>
        <v>&lt;p&gt;&lt;/p&gt;&lt;p align="center"&gt;&lt;IMG src="http://tongup1emd.cafe24.com/img/Image_detail/03_Food_28ea/6733_상세.jpg" style="width:860px;"&gt;&lt;/p&gt;&lt;p&gt;&lt;br&gt;&lt;/p&gt;</v>
      </c>
      <c r="L20" s="70" t="s">
        <v>981</v>
      </c>
      <c r="M20" s="70" t="s">
        <v>981</v>
      </c>
      <c r="N20" s="69" t="s">
        <v>501</v>
      </c>
      <c r="O20" s="70" t="s">
        <v>303</v>
      </c>
      <c r="P20" s="70">
        <v>1</v>
      </c>
      <c r="Q20" s="172" t="s">
        <v>1345</v>
      </c>
      <c r="R20" s="136">
        <v>25</v>
      </c>
      <c r="S20" s="278">
        <f t="shared" si="8"/>
        <v>26</v>
      </c>
      <c r="T20" s="278">
        <f>R20+$R20</f>
        <v>50</v>
      </c>
      <c r="U20" s="278">
        <f>T20+1</f>
        <v>51</v>
      </c>
      <c r="V20" s="278">
        <f>T20+$R20</f>
        <v>75</v>
      </c>
      <c r="W20" s="278">
        <f>V20+1</f>
        <v>76</v>
      </c>
      <c r="X20" s="278">
        <f>V20+$R20</f>
        <v>100</v>
      </c>
      <c r="Y20" s="278">
        <f>X20+1</f>
        <v>101</v>
      </c>
      <c r="Z20" s="278">
        <f>X20+$R20</f>
        <v>125</v>
      </c>
      <c r="AA20" s="278">
        <f>Z20+1</f>
        <v>126</v>
      </c>
      <c r="AB20" s="278">
        <f>Z20+$R20</f>
        <v>150</v>
      </c>
      <c r="AC20" s="136" t="str">
        <f>CONCATENATE("1","|",R20,"|","2500//",S20,"|",T20,"|","5000//",U20,"|",V20,"|","7500//",W20,"|",X20,"|","10000//",Y20,"|",Z20,"|","12500//",AA20,"|",AB20,"|","15000")</f>
        <v>1|25|2500//26|50|5000//51|75|7500//76|100|10000//101|125|12500//126|150|15000</v>
      </c>
      <c r="AD20" s="78">
        <v>2200</v>
      </c>
      <c r="AE20" s="147" t="s">
        <v>708</v>
      </c>
      <c r="AF20" s="137">
        <v>2500</v>
      </c>
      <c r="AG20" s="136" t="s">
        <v>463</v>
      </c>
      <c r="AH20" s="136">
        <v>348</v>
      </c>
      <c r="AI20" s="136" t="s">
        <v>500</v>
      </c>
      <c r="AJ20" s="136">
        <v>50002389</v>
      </c>
      <c r="AK20" s="143" t="str">
        <f>CONCATENATE(N20,"[",C20,"/",P20,"]")</f>
        <v>링귀니(바베떼)[6733/1]</v>
      </c>
      <c r="AL20" s="147" t="s">
        <v>758</v>
      </c>
      <c r="AM20" s="200" t="s">
        <v>1335</v>
      </c>
      <c r="AN20" s="136" t="s">
        <v>731</v>
      </c>
      <c r="AO20" s="136" t="str">
        <f t="shared" si="7"/>
        <v>링귀니(바베떼),식품,농심,바릴라</v>
      </c>
      <c r="AP20" s="122" t="s">
        <v>511</v>
      </c>
      <c r="AQ20" s="319" t="s">
        <v>917</v>
      </c>
      <c r="AR20" s="319"/>
      <c r="AS20" s="319" t="s">
        <v>1070</v>
      </c>
      <c r="AT20" s="319"/>
      <c r="AU20" s="199"/>
    </row>
    <row r="21" spans="1:47">
      <c r="A21" s="85">
        <v>11</v>
      </c>
      <c r="B21" s="276">
        <v>20</v>
      </c>
      <c r="C21" s="308">
        <v>6734</v>
      </c>
      <c r="D21" s="524">
        <v>50</v>
      </c>
      <c r="E21" s="143" t="str">
        <f t="shared" si="1"/>
        <v>6734_450x450.jpg</v>
      </c>
      <c r="F21" s="136" t="str">
        <f t="shared" si="2"/>
        <v>6734_300x300.jpg</v>
      </c>
      <c r="G21" s="136" t="str">
        <f t="shared" si="3"/>
        <v>6734_100x100.jpg</v>
      </c>
      <c r="H21" s="136" t="str">
        <f t="shared" si="4"/>
        <v>6734_220x220.jpg</v>
      </c>
      <c r="I21" s="143" t="str">
        <f t="shared" si="5"/>
        <v>6734_상세.jpg</v>
      </c>
      <c r="J21" s="70" t="s">
        <v>1356</v>
      </c>
      <c r="K21" s="136" t="str">
        <f t="shared" si="6"/>
        <v>&lt;p&gt;&lt;/p&gt;&lt;p align="center"&gt;&lt;IMG src="http://tongup1emd.cafe24.com/img/Image_detail/03_Food_28ea/6734_상세.jpg" style="width:860px;"&gt;&lt;/p&gt;&lt;p&gt;&lt;br&gt;&lt;/p&gt;</v>
      </c>
      <c r="L21" s="70" t="s">
        <v>981</v>
      </c>
      <c r="M21" s="70" t="s">
        <v>981</v>
      </c>
      <c r="N21" s="69" t="s">
        <v>502</v>
      </c>
      <c r="O21" s="70" t="s">
        <v>304</v>
      </c>
      <c r="P21" s="70">
        <v>1</v>
      </c>
      <c r="Q21" s="172" t="s">
        <v>1345</v>
      </c>
      <c r="R21" s="136">
        <v>15</v>
      </c>
      <c r="S21" s="278">
        <f t="shared" si="8"/>
        <v>16</v>
      </c>
      <c r="T21" s="278">
        <f>R21+$R21</f>
        <v>30</v>
      </c>
      <c r="U21" s="278">
        <f>T21+1</f>
        <v>31</v>
      </c>
      <c r="V21" s="278">
        <f>T21+$R21</f>
        <v>45</v>
      </c>
      <c r="W21" s="278">
        <f>V21+1</f>
        <v>46</v>
      </c>
      <c r="X21" s="278">
        <f>V21+$R21</f>
        <v>60</v>
      </c>
      <c r="Y21" s="278">
        <f>X21+1</f>
        <v>61</v>
      </c>
      <c r="Z21" s="278">
        <f>X21+$R21</f>
        <v>75</v>
      </c>
      <c r="AA21" s="278">
        <f>Z21+1</f>
        <v>76</v>
      </c>
      <c r="AB21" s="278">
        <f>Z21+$R21</f>
        <v>90</v>
      </c>
      <c r="AC21" s="136" t="str">
        <f>CONCATENATE("1","|",R21,"|","2500//",S21,"|",T21,"|","5000//",U21,"|",V21,"|","7500//",W21,"|",X21,"|","10000//",Y21,"|",Z21,"|","12500//",AA21,"|",AB21,"|","15000")</f>
        <v>1|15|2500//16|30|5000//31|45|7500//46|60|10000//61|75|12500//76|90|15000</v>
      </c>
      <c r="AD21" s="78">
        <v>2500</v>
      </c>
      <c r="AE21" s="147" t="s">
        <v>708</v>
      </c>
      <c r="AF21" s="137">
        <v>2500</v>
      </c>
      <c r="AG21" s="136" t="s">
        <v>463</v>
      </c>
      <c r="AH21" s="136">
        <v>348</v>
      </c>
      <c r="AI21" s="136" t="s">
        <v>500</v>
      </c>
      <c r="AJ21" s="136">
        <v>50002389</v>
      </c>
      <c r="AK21" s="143" t="str">
        <f>CONCATENATE(N21,"[",C21,"/",P21,"]")</f>
        <v>푸실리[6734/1]</v>
      </c>
      <c r="AL21" s="147" t="s">
        <v>758</v>
      </c>
      <c r="AM21" s="200" t="s">
        <v>1335</v>
      </c>
      <c r="AN21" s="136" t="s">
        <v>731</v>
      </c>
      <c r="AO21" s="136" t="str">
        <f t="shared" si="7"/>
        <v>푸실리,식품,농심,바릴라</v>
      </c>
      <c r="AP21" s="122" t="s">
        <v>511</v>
      </c>
      <c r="AQ21" s="319" t="s">
        <v>917</v>
      </c>
      <c r="AR21" s="319"/>
      <c r="AS21" s="319" t="s">
        <v>1069</v>
      </c>
      <c r="AT21" s="319"/>
      <c r="AU21" s="199"/>
    </row>
    <row r="22" spans="1:47">
      <c r="A22" s="85">
        <v>12</v>
      </c>
      <c r="B22" s="276">
        <v>21</v>
      </c>
      <c r="C22" s="308">
        <v>6735</v>
      </c>
      <c r="D22" s="524">
        <v>50</v>
      </c>
      <c r="E22" s="143" t="str">
        <f t="shared" si="1"/>
        <v>6735_450x450.jpg</v>
      </c>
      <c r="F22" s="136" t="str">
        <f t="shared" si="2"/>
        <v>6735_300x300.jpg</v>
      </c>
      <c r="G22" s="136" t="str">
        <f t="shared" si="3"/>
        <v>6735_100x100.jpg</v>
      </c>
      <c r="H22" s="136" t="str">
        <f t="shared" si="4"/>
        <v>6735_220x220.jpg</v>
      </c>
      <c r="I22" s="143" t="str">
        <f t="shared" si="5"/>
        <v>6735_상세.jpg</v>
      </c>
      <c r="J22" s="70" t="s">
        <v>1356</v>
      </c>
      <c r="K22" s="136" t="str">
        <f t="shared" si="6"/>
        <v>&lt;p&gt;&lt;/p&gt;&lt;p align="center"&gt;&lt;IMG src="http://tongup1emd.cafe24.com/img/Image_detail/03_Food_28ea/6735_상세.jpg" style="width:860px;"&gt;&lt;/p&gt;&lt;p&gt;&lt;br&gt;&lt;/p&gt;</v>
      </c>
      <c r="L22" s="70" t="s">
        <v>981</v>
      </c>
      <c r="M22" s="70" t="s">
        <v>981</v>
      </c>
      <c r="N22" s="69" t="s">
        <v>1033</v>
      </c>
      <c r="O22" s="70" t="s">
        <v>305</v>
      </c>
      <c r="P22" s="70">
        <v>1</v>
      </c>
      <c r="Q22" s="172" t="s">
        <v>1345</v>
      </c>
      <c r="R22" s="136">
        <v>25</v>
      </c>
      <c r="S22" s="278">
        <f t="shared" si="8"/>
        <v>26</v>
      </c>
      <c r="T22" s="278">
        <f>R22+$R22</f>
        <v>50</v>
      </c>
      <c r="U22" s="278">
        <f>T22+1</f>
        <v>51</v>
      </c>
      <c r="V22" s="278">
        <f>T22+$R22</f>
        <v>75</v>
      </c>
      <c r="W22" s="278">
        <f>V22+1</f>
        <v>76</v>
      </c>
      <c r="X22" s="278">
        <f>V22+$R22</f>
        <v>100</v>
      </c>
      <c r="Y22" s="278">
        <f>X22+1</f>
        <v>101</v>
      </c>
      <c r="Z22" s="278">
        <f>X22+$R22</f>
        <v>125</v>
      </c>
      <c r="AA22" s="278">
        <f>Z22+1</f>
        <v>126</v>
      </c>
      <c r="AB22" s="278">
        <f>Z22+$R22</f>
        <v>150</v>
      </c>
      <c r="AC22" s="136" t="str">
        <f>CONCATENATE("1","|",R22,"|","2500//",S22,"|",T22,"|","5000//",U22,"|",V22,"|","7500//",W22,"|",X22,"|","10000//",Y22,"|",Z22,"|","12500//",AA22,"|",AB22,"|","15000")</f>
        <v>1|25|2500//26|50|5000//51|75|7500//76|100|10000//101|125|12500//126|150|15000</v>
      </c>
      <c r="AD22" s="78">
        <v>2300</v>
      </c>
      <c r="AE22" s="147" t="s">
        <v>708</v>
      </c>
      <c r="AF22" s="137">
        <v>2500</v>
      </c>
      <c r="AG22" s="136" t="s">
        <v>463</v>
      </c>
      <c r="AH22" s="136">
        <v>348</v>
      </c>
      <c r="AI22" s="136" t="s">
        <v>500</v>
      </c>
      <c r="AJ22" s="136">
        <v>50002389</v>
      </c>
      <c r="AK22" s="143" t="str">
        <f>CONCATENATE(N22,"[",C22,"/",P22,"]")</f>
        <v>엔젤헤어(카펠리니)[6735/1]</v>
      </c>
      <c r="AL22" s="147" t="s">
        <v>758</v>
      </c>
      <c r="AM22" s="200" t="s">
        <v>1335</v>
      </c>
      <c r="AN22" s="136" t="s">
        <v>731</v>
      </c>
      <c r="AO22" s="136" t="str">
        <f t="shared" si="7"/>
        <v>엔젤헤어(카펠리니),식품,농심,바릴라</v>
      </c>
      <c r="AP22" s="122" t="s">
        <v>511</v>
      </c>
      <c r="AQ22" s="319" t="s">
        <v>917</v>
      </c>
      <c r="AR22" s="319"/>
      <c r="AS22" s="319" t="s">
        <v>1070</v>
      </c>
      <c r="AT22" s="319" t="s">
        <v>1109</v>
      </c>
      <c r="AU22" s="199"/>
    </row>
    <row r="23" spans="1:47">
      <c r="A23" s="85">
        <v>13</v>
      </c>
      <c r="B23" s="276">
        <v>22</v>
      </c>
      <c r="C23" s="308">
        <v>6736</v>
      </c>
      <c r="D23" s="524">
        <v>50</v>
      </c>
      <c r="E23" s="143" t="str">
        <f t="shared" si="1"/>
        <v>6736_450x450.jpg</v>
      </c>
      <c r="F23" s="136" t="str">
        <f t="shared" si="2"/>
        <v>6736_300x300.jpg</v>
      </c>
      <c r="G23" s="136" t="str">
        <f t="shared" si="3"/>
        <v>6736_100x100.jpg</v>
      </c>
      <c r="H23" s="136" t="str">
        <f t="shared" si="4"/>
        <v>6736_220x220.jpg</v>
      </c>
      <c r="I23" s="143" t="str">
        <f t="shared" si="5"/>
        <v>6736_상세.jpg</v>
      </c>
      <c r="J23" s="70" t="s">
        <v>1356</v>
      </c>
      <c r="K23" s="136" t="str">
        <f t="shared" si="6"/>
        <v>&lt;p&gt;&lt;/p&gt;&lt;p align="center"&gt;&lt;IMG src="http://tongup1emd.cafe24.com/img/Image_detail/03_Food_28ea/6736_상세.jpg" style="width:860px;"&gt;&lt;/p&gt;&lt;p&gt;&lt;br&gt;&lt;/p&gt;</v>
      </c>
      <c r="L23" s="70" t="s">
        <v>981</v>
      </c>
      <c r="M23" s="70" t="s">
        <v>981</v>
      </c>
      <c r="N23" s="69" t="s">
        <v>503</v>
      </c>
      <c r="O23" s="70" t="s">
        <v>306</v>
      </c>
      <c r="P23" s="70">
        <v>1</v>
      </c>
      <c r="Q23" s="172" t="s">
        <v>1345</v>
      </c>
      <c r="R23" s="136">
        <v>12</v>
      </c>
      <c r="S23" s="278">
        <f t="shared" si="8"/>
        <v>13</v>
      </c>
      <c r="T23" s="278">
        <f>R23+$R23</f>
        <v>24</v>
      </c>
      <c r="U23" s="278">
        <f>T23+1</f>
        <v>25</v>
      </c>
      <c r="V23" s="278">
        <f>T23+$R23</f>
        <v>36</v>
      </c>
      <c r="W23" s="278">
        <f>V23+1</f>
        <v>37</v>
      </c>
      <c r="X23" s="278">
        <f>V23+$R23</f>
        <v>48</v>
      </c>
      <c r="Y23" s="278">
        <f>X23+1</f>
        <v>49</v>
      </c>
      <c r="Z23" s="278">
        <f>X23+$R23</f>
        <v>60</v>
      </c>
      <c r="AA23" s="278">
        <f>Z23+1</f>
        <v>61</v>
      </c>
      <c r="AB23" s="278">
        <f>Z23+$R23</f>
        <v>72</v>
      </c>
      <c r="AC23" s="136" t="str">
        <f>CONCATENATE("1","|",R23,"|","2500//",S23,"|",T23,"|","5000//",U23,"|",V23,"|","7500//",W23,"|",X23,"|","10000//",Y23,"|",Z23,"|","12500//",AA23,"|",AB23,"|","15000")</f>
        <v>1|12|2500//13|24|5000//25|36|7500//37|48|10000//49|60|12500//61|72|15000</v>
      </c>
      <c r="AD23" s="78">
        <v>4500</v>
      </c>
      <c r="AE23" s="147" t="s">
        <v>708</v>
      </c>
      <c r="AF23" s="137">
        <v>2500</v>
      </c>
      <c r="AG23" s="136" t="s">
        <v>463</v>
      </c>
      <c r="AH23" s="136">
        <v>348</v>
      </c>
      <c r="AI23" s="136" t="s">
        <v>500</v>
      </c>
      <c r="AJ23" s="136">
        <v>50002389</v>
      </c>
      <c r="AK23" s="143" t="str">
        <f>CONCATENATE(N23,"[",C23,"/",P23,"]")</f>
        <v>페튜치네(파파델레)[6736/1]</v>
      </c>
      <c r="AL23" s="147" t="s">
        <v>758</v>
      </c>
      <c r="AM23" s="200" t="s">
        <v>1335</v>
      </c>
      <c r="AN23" s="136" t="s">
        <v>731</v>
      </c>
      <c r="AO23" s="136" t="str">
        <f t="shared" si="7"/>
        <v>페튜치네(파파델레),식품,농심,바릴라</v>
      </c>
      <c r="AP23" s="122" t="s">
        <v>511</v>
      </c>
      <c r="AQ23" s="319" t="s">
        <v>917</v>
      </c>
      <c r="AR23" s="319"/>
      <c r="AS23" s="319" t="s">
        <v>1071</v>
      </c>
      <c r="AT23" s="200"/>
      <c r="AU23" s="199"/>
    </row>
    <row r="24" spans="1:47">
      <c r="A24" s="85">
        <v>1</v>
      </c>
      <c r="B24" s="276">
        <v>23</v>
      </c>
      <c r="C24" s="308">
        <v>6727</v>
      </c>
      <c r="D24" s="524">
        <v>50</v>
      </c>
      <c r="E24" s="143" t="str">
        <f t="shared" si="1"/>
        <v>6727_450x450.jpg</v>
      </c>
      <c r="F24" s="136" t="str">
        <f t="shared" si="2"/>
        <v>6727_300x300.jpg</v>
      </c>
      <c r="G24" s="136" t="str">
        <f t="shared" si="3"/>
        <v>6727_100x100.jpg</v>
      </c>
      <c r="H24" s="136" t="str">
        <f t="shared" si="4"/>
        <v>6727_220x220.jpg</v>
      </c>
      <c r="I24" s="143" t="str">
        <f t="shared" si="5"/>
        <v>6727_상세.jpg</v>
      </c>
      <c r="J24" s="70" t="s">
        <v>1356</v>
      </c>
      <c r="K24" s="136" t="str">
        <f t="shared" si="6"/>
        <v>&lt;p&gt;&lt;/p&gt;&lt;p align="center"&gt;&lt;IMG src="http://tongup1emd.cafe24.com/img/Image_detail/03_Food_28ea/6727_상세.jpg" style="width:860px;"&gt;&lt;/p&gt;&lt;p&gt;&lt;br&gt;&lt;/p&gt;</v>
      </c>
      <c r="L24" s="70" t="s">
        <v>981</v>
      </c>
      <c r="M24" s="70" t="s">
        <v>981</v>
      </c>
      <c r="N24" s="69" t="s">
        <v>988</v>
      </c>
      <c r="O24" s="70" t="s">
        <v>293</v>
      </c>
      <c r="P24" s="70">
        <v>1</v>
      </c>
      <c r="Q24" s="172" t="s">
        <v>1345</v>
      </c>
      <c r="R24" s="136">
        <v>12</v>
      </c>
      <c r="S24" s="278">
        <f t="shared" si="8"/>
        <v>13</v>
      </c>
      <c r="T24" s="278">
        <f>R24+$R24</f>
        <v>24</v>
      </c>
      <c r="U24" s="278">
        <f>T24+1</f>
        <v>25</v>
      </c>
      <c r="V24" s="278">
        <f>T24+$R24</f>
        <v>36</v>
      </c>
      <c r="W24" s="278">
        <f>V24+1</f>
        <v>37</v>
      </c>
      <c r="X24" s="278">
        <f>V24+$R24</f>
        <v>48</v>
      </c>
      <c r="Y24" s="278">
        <f>X24+1</f>
        <v>49</v>
      </c>
      <c r="Z24" s="278">
        <f>X24+$R24</f>
        <v>60</v>
      </c>
      <c r="AA24" s="278">
        <f>Z24+1</f>
        <v>61</v>
      </c>
      <c r="AB24" s="278">
        <f>Z24+$R24</f>
        <v>72</v>
      </c>
      <c r="AC24" s="136" t="str">
        <f>CONCATENATE("1","|",R24,"|","2500//",S24,"|",T24,"|","5000//",U24,"|",V24,"|","7500//",W24,"|",X24,"|","10000//",Y24,"|",Z24,"|","12500//",AA24,"|",AB24,"|","15000")</f>
        <v>1|12|2500//13|24|5000//25|36|7500//37|48|10000//49|60|12500//61|72|15000</v>
      </c>
      <c r="AD24" s="78">
        <v>2100</v>
      </c>
      <c r="AE24" s="147" t="s">
        <v>708</v>
      </c>
      <c r="AF24" s="137">
        <v>2500</v>
      </c>
      <c r="AG24" s="136" t="s">
        <v>462</v>
      </c>
      <c r="AH24" s="136">
        <v>370</v>
      </c>
      <c r="AI24" s="136" t="s">
        <v>512</v>
      </c>
      <c r="AJ24" s="136">
        <v>50002403</v>
      </c>
      <c r="AK24" s="143" t="str">
        <f>CONCATENATE(N24,"[",C24,"/",P24,"]")</f>
        <v>후추1.5온스[6727/1]</v>
      </c>
      <c r="AL24" s="147" t="s">
        <v>758</v>
      </c>
      <c r="AM24" s="200" t="s">
        <v>1335</v>
      </c>
      <c r="AN24" s="136" t="s">
        <v>729</v>
      </c>
      <c r="AO24" s="136" t="str">
        <f t="shared" si="7"/>
        <v>후추1.5온스,식품,농심,맥코믹</v>
      </c>
      <c r="AP24" s="122" t="s">
        <v>511</v>
      </c>
      <c r="AQ24" s="319" t="s">
        <v>917</v>
      </c>
      <c r="AR24" s="121" t="s">
        <v>989</v>
      </c>
      <c r="AS24" s="319" t="s">
        <v>1071</v>
      </c>
      <c r="AT24" s="200"/>
      <c r="AU24" s="199"/>
    </row>
    <row r="25" spans="1:47" ht="17.25" thickBot="1">
      <c r="A25" s="60">
        <v>2</v>
      </c>
      <c r="B25" s="525">
        <v>24</v>
      </c>
      <c r="C25" s="310">
        <v>6728</v>
      </c>
      <c r="D25" s="526">
        <v>50</v>
      </c>
      <c r="E25" s="289" t="str">
        <f t="shared" si="1"/>
        <v>6728_450x450.jpg</v>
      </c>
      <c r="F25" s="150" t="str">
        <f t="shared" si="2"/>
        <v>6728_300x300.jpg</v>
      </c>
      <c r="G25" s="150" t="str">
        <f t="shared" si="3"/>
        <v>6728_100x100.jpg</v>
      </c>
      <c r="H25" s="150" t="str">
        <f t="shared" si="4"/>
        <v>6728_220x220.jpg</v>
      </c>
      <c r="I25" s="289" t="str">
        <f t="shared" si="5"/>
        <v>6728_상세.jpg</v>
      </c>
      <c r="J25" s="311" t="s">
        <v>1356</v>
      </c>
      <c r="K25" s="150" t="str">
        <f t="shared" si="6"/>
        <v>&lt;p&gt;&lt;/p&gt;&lt;p align="center"&gt;&lt;IMG src="http://tongup1emd.cafe24.com/img/Image_detail/03_Food_28ea/6728_상세.jpg" style="width:860px;"&gt;&lt;/p&gt;&lt;p&gt;&lt;br&gt;&lt;/p&gt;</v>
      </c>
      <c r="L25" s="311" t="s">
        <v>981</v>
      </c>
      <c r="M25" s="311" t="s">
        <v>981</v>
      </c>
      <c r="N25" s="130" t="s">
        <v>294</v>
      </c>
      <c r="O25" s="311" t="s">
        <v>295</v>
      </c>
      <c r="P25" s="311">
        <v>1</v>
      </c>
      <c r="Q25" s="247" t="s">
        <v>1345</v>
      </c>
      <c r="R25" s="150">
        <v>12</v>
      </c>
      <c r="S25" s="291">
        <f t="shared" si="8"/>
        <v>13</v>
      </c>
      <c r="T25" s="291">
        <f>R25+$R25</f>
        <v>24</v>
      </c>
      <c r="U25" s="291">
        <f>T25+1</f>
        <v>25</v>
      </c>
      <c r="V25" s="291">
        <f>T25+$R25</f>
        <v>36</v>
      </c>
      <c r="W25" s="291">
        <f>V25+1</f>
        <v>37</v>
      </c>
      <c r="X25" s="291">
        <f>V25+$R25</f>
        <v>48</v>
      </c>
      <c r="Y25" s="291">
        <f>X25+1</f>
        <v>49</v>
      </c>
      <c r="Z25" s="291">
        <f>X25+$R25</f>
        <v>60</v>
      </c>
      <c r="AA25" s="291">
        <f>Z25+1</f>
        <v>61</v>
      </c>
      <c r="AB25" s="291">
        <f>Z25+$R25</f>
        <v>72</v>
      </c>
      <c r="AC25" s="150" t="str">
        <f>CONCATENATE("1","|",R25,"|","2500//",S25,"|",T25,"|","5000//",U25,"|",V25,"|","7500//",W25,"|",X25,"|","10000//",Y25,"|",Z25,"|","12500//",AA25,"|",AB25,"|","15000")</f>
        <v>1|12|2500//13|24|5000//25|36|7500//37|48|10000//49|60|12500//61|72|15000</v>
      </c>
      <c r="AD25" s="312">
        <v>3300</v>
      </c>
      <c r="AE25" s="292" t="s">
        <v>708</v>
      </c>
      <c r="AF25" s="151">
        <v>2500</v>
      </c>
      <c r="AG25" s="150" t="s">
        <v>462</v>
      </c>
      <c r="AH25" s="150">
        <v>370</v>
      </c>
      <c r="AI25" s="150" t="s">
        <v>513</v>
      </c>
      <c r="AJ25" s="150">
        <v>50002403</v>
      </c>
      <c r="AK25" s="289" t="str">
        <f>CONCATENATE(N25,"[",C25,"/",P25,"]")</f>
        <v>후추3온스[6728/1]</v>
      </c>
      <c r="AL25" s="292" t="s">
        <v>758</v>
      </c>
      <c r="AM25" s="203" t="s">
        <v>1335</v>
      </c>
      <c r="AN25" s="150" t="s">
        <v>729</v>
      </c>
      <c r="AO25" s="279" t="str">
        <f t="shared" si="7"/>
        <v>후추3온스,식품,농심,맥코믹</v>
      </c>
      <c r="AP25" s="125" t="s">
        <v>511</v>
      </c>
      <c r="AQ25" s="325" t="s">
        <v>917</v>
      </c>
      <c r="AR25" s="354" t="s">
        <v>989</v>
      </c>
      <c r="AS25" s="325" t="s">
        <v>1071</v>
      </c>
      <c r="AT25" s="203"/>
      <c r="AU25" s="527"/>
    </row>
    <row r="26" spans="1:47">
      <c r="A26" s="66">
        <v>25</v>
      </c>
      <c r="B26" s="283">
        <v>25</v>
      </c>
      <c r="C26" s="333" t="s">
        <v>837</v>
      </c>
      <c r="D26" s="522">
        <v>50</v>
      </c>
      <c r="E26" s="284" t="str">
        <f t="shared" si="1"/>
        <v>471_450x450.jpg</v>
      </c>
      <c r="F26" s="208" t="str">
        <f t="shared" si="2"/>
        <v>471_300x300.jpg</v>
      </c>
      <c r="G26" s="208" t="str">
        <f t="shared" si="3"/>
        <v>471_100x100.jpg</v>
      </c>
      <c r="H26" s="208" t="str">
        <f t="shared" si="4"/>
        <v>471_220x220.jpg</v>
      </c>
      <c r="I26" s="284" t="str">
        <f t="shared" si="5"/>
        <v>471_상세.jpg</v>
      </c>
      <c r="J26" s="305" t="s">
        <v>1356</v>
      </c>
      <c r="K26" s="208" t="str">
        <f t="shared" si="6"/>
        <v>&lt;p&gt;&lt;/p&gt;&lt;p align="center"&gt;&lt;IMG src="http://tongup1emd.cafe24.com/img/Image_detail/03_Food_28ea/471_상세.jpg" style="width:860px;"&gt;&lt;/p&gt;&lt;p&gt;&lt;br&gt;&lt;/p&gt;</v>
      </c>
      <c r="L26" s="305" t="s">
        <v>981</v>
      </c>
      <c r="M26" s="305" t="s">
        <v>1132</v>
      </c>
      <c r="N26" s="210" t="s">
        <v>1131</v>
      </c>
      <c r="O26" s="306" t="s">
        <v>578</v>
      </c>
      <c r="P26" s="306">
        <v>1</v>
      </c>
      <c r="Q26" s="167" t="s">
        <v>1345</v>
      </c>
      <c r="R26" s="208">
        <v>12</v>
      </c>
      <c r="S26" s="286">
        <f t="shared" si="8"/>
        <v>13</v>
      </c>
      <c r="T26" s="286">
        <f>R26+$R26</f>
        <v>24</v>
      </c>
      <c r="U26" s="286">
        <f>T26+1</f>
        <v>25</v>
      </c>
      <c r="V26" s="286">
        <f>T26+$R26</f>
        <v>36</v>
      </c>
      <c r="W26" s="286">
        <f>V26+1</f>
        <v>37</v>
      </c>
      <c r="X26" s="286">
        <f>V26+$R26</f>
        <v>48</v>
      </c>
      <c r="Y26" s="286">
        <f>X26+1</f>
        <v>49</v>
      </c>
      <c r="Z26" s="286">
        <f>X26+$R26</f>
        <v>60</v>
      </c>
      <c r="AA26" s="286">
        <f>Z26+1</f>
        <v>61</v>
      </c>
      <c r="AB26" s="286">
        <f>Z26+$R26</f>
        <v>72</v>
      </c>
      <c r="AC26" s="208" t="str">
        <f>CONCATENATE("1","|",R26,"|","2500//",S26,"|",T26,"|","5000//",U26,"|",V26,"|","7500//",W26,"|",X26,"|","10000//",Y26,"|",Z26,"|","12500//",AA26,"|",AB26,"|","15000")</f>
        <v>1|12|2500//13|24|5000//25|36|7500//37|48|10000//49|60|12500//61|72|15000</v>
      </c>
      <c r="AD26" s="287">
        <v>2200</v>
      </c>
      <c r="AE26" s="288" t="s">
        <v>708</v>
      </c>
      <c r="AF26" s="287">
        <v>2500</v>
      </c>
      <c r="AG26" s="208" t="s">
        <v>461</v>
      </c>
      <c r="AH26" s="208">
        <v>358</v>
      </c>
      <c r="AI26" s="208" t="s">
        <v>506</v>
      </c>
      <c r="AJ26" s="208">
        <v>50002455</v>
      </c>
      <c r="AK26" s="284" t="str">
        <f>CONCATENATE(N26,"[",C26,"/",P26,"]")</f>
        <v>오션스프레이 크레이진 건조크랜베리 오리지날 142g[471/1]</v>
      </c>
      <c r="AL26" s="208" t="s">
        <v>759</v>
      </c>
      <c r="AM26" s="449" t="s">
        <v>1357</v>
      </c>
      <c r="AN26" s="208" t="s">
        <v>733</v>
      </c>
      <c r="AO26" s="208" t="str">
        <f>CONCATENATE(N26,",","식품,건과류",",",AL26,",",AN26)</f>
        <v>오션스프레이 크레이진 건조크랜베리 오리지날 142g,식품,건과류,동서,오션스프레이</v>
      </c>
      <c r="AP26" s="127" t="s">
        <v>511</v>
      </c>
      <c r="AQ26" s="353" t="s">
        <v>918</v>
      </c>
      <c r="AR26" s="353"/>
      <c r="AS26" s="353" t="s">
        <v>1071</v>
      </c>
      <c r="AT26" s="449"/>
      <c r="AU26" s="523"/>
    </row>
    <row r="27" spans="1:47">
      <c r="A27" s="85">
        <v>26</v>
      </c>
      <c r="B27" s="276">
        <v>26</v>
      </c>
      <c r="C27" s="334" t="s">
        <v>838</v>
      </c>
      <c r="D27" s="524">
        <v>50</v>
      </c>
      <c r="E27" s="143" t="str">
        <f t="shared" si="1"/>
        <v>472_450x450.jpg</v>
      </c>
      <c r="F27" s="136" t="str">
        <f t="shared" si="2"/>
        <v>472_300x300.jpg</v>
      </c>
      <c r="G27" s="136" t="str">
        <f t="shared" si="3"/>
        <v>472_100x100.jpg</v>
      </c>
      <c r="H27" s="136" t="str">
        <f t="shared" si="4"/>
        <v>472_220x220.jpg</v>
      </c>
      <c r="I27" s="143" t="str">
        <f t="shared" si="5"/>
        <v>472_상세.jpg</v>
      </c>
      <c r="J27" s="70" t="s">
        <v>1356</v>
      </c>
      <c r="K27" s="136" t="str">
        <f t="shared" si="6"/>
        <v>&lt;p&gt;&lt;/p&gt;&lt;p align="center"&gt;&lt;IMG src="http://tongup1emd.cafe24.com/img/Image_detail/03_Food_28ea/472_상세.jpg" style="width:860px;"&gt;&lt;/p&gt;&lt;p&gt;&lt;br&gt;&lt;/p&gt;</v>
      </c>
      <c r="L27" s="70" t="s">
        <v>981</v>
      </c>
      <c r="M27" s="70" t="s">
        <v>1132</v>
      </c>
      <c r="N27" s="188" t="s">
        <v>504</v>
      </c>
      <c r="O27" s="192" t="s">
        <v>578</v>
      </c>
      <c r="P27" s="192">
        <v>1</v>
      </c>
      <c r="Q27" s="172" t="s">
        <v>1345</v>
      </c>
      <c r="R27" s="136">
        <v>12</v>
      </c>
      <c r="S27" s="278">
        <f t="shared" si="8"/>
        <v>13</v>
      </c>
      <c r="T27" s="278">
        <f>R27+$R27</f>
        <v>24</v>
      </c>
      <c r="U27" s="278">
        <f>T27+1</f>
        <v>25</v>
      </c>
      <c r="V27" s="278">
        <f>T27+$R27</f>
        <v>36</v>
      </c>
      <c r="W27" s="278">
        <f>V27+1</f>
        <v>37</v>
      </c>
      <c r="X27" s="278">
        <f>V27+$R27</f>
        <v>48</v>
      </c>
      <c r="Y27" s="278">
        <f>X27+1</f>
        <v>49</v>
      </c>
      <c r="Z27" s="278">
        <f>X27+$R27</f>
        <v>60</v>
      </c>
      <c r="AA27" s="278">
        <f>Z27+1</f>
        <v>61</v>
      </c>
      <c r="AB27" s="278">
        <f>Z27+$R27</f>
        <v>72</v>
      </c>
      <c r="AC27" s="136" t="str">
        <f>CONCATENATE("1","|",R27,"|","2500//",S27,"|",T27,"|","5000//",U27,"|",V27,"|","7500//",W27,"|",X27,"|","10000//",Y27,"|",Z27,"|","12500//",AA27,"|",AB27,"|","15000")</f>
        <v>1|12|2500//13|24|5000//25|36|7500//37|48|10000//49|60|12500//61|72|15000</v>
      </c>
      <c r="AD27" s="137">
        <v>2200</v>
      </c>
      <c r="AE27" s="147" t="s">
        <v>708</v>
      </c>
      <c r="AF27" s="137">
        <v>2500</v>
      </c>
      <c r="AG27" s="136" t="s">
        <v>461</v>
      </c>
      <c r="AH27" s="136">
        <v>358</v>
      </c>
      <c r="AI27" s="136" t="s">
        <v>506</v>
      </c>
      <c r="AJ27" s="136">
        <v>50002455</v>
      </c>
      <c r="AK27" s="143" t="str">
        <f>CONCATENATE(N27,"[",C27,"/",P27,"]")</f>
        <v>오션스프레이 크레이진 건조크랜베리 블루베리 142g[472/1]</v>
      </c>
      <c r="AL27" s="136" t="s">
        <v>759</v>
      </c>
      <c r="AM27" s="200" t="s">
        <v>1357</v>
      </c>
      <c r="AN27" s="136" t="s">
        <v>733</v>
      </c>
      <c r="AO27" s="136" t="str">
        <f>CONCATENATE(N27,",","식품,건과류",",",AL27,",",AN27)</f>
        <v>오션스프레이 크레이진 건조크랜베리 블루베리 142g,식품,건과류,동서,오션스프레이</v>
      </c>
      <c r="AP27" s="122" t="s">
        <v>511</v>
      </c>
      <c r="AQ27" s="319" t="s">
        <v>919</v>
      </c>
      <c r="AR27" s="319"/>
      <c r="AS27" s="319" t="s">
        <v>1071</v>
      </c>
      <c r="AT27" s="200"/>
      <c r="AU27" s="199"/>
    </row>
    <row r="28" spans="1:47">
      <c r="A28" s="85">
        <v>27</v>
      </c>
      <c r="B28" s="276">
        <v>27</v>
      </c>
      <c r="C28" s="334" t="s">
        <v>839</v>
      </c>
      <c r="D28" s="524">
        <v>50</v>
      </c>
      <c r="E28" s="143" t="str">
        <f t="shared" si="1"/>
        <v>473_450x450.jpg</v>
      </c>
      <c r="F28" s="136" t="str">
        <f t="shared" si="2"/>
        <v>473_300x300.jpg</v>
      </c>
      <c r="G28" s="136" t="str">
        <f t="shared" si="3"/>
        <v>473_100x100.jpg</v>
      </c>
      <c r="H28" s="136" t="str">
        <f t="shared" si="4"/>
        <v>473_220x220.jpg</v>
      </c>
      <c r="I28" s="143" t="str">
        <f t="shared" si="5"/>
        <v>473_상세.jpg</v>
      </c>
      <c r="J28" s="70" t="s">
        <v>1356</v>
      </c>
      <c r="K28" s="136" t="str">
        <f t="shared" si="6"/>
        <v>&lt;p&gt;&lt;/p&gt;&lt;p align="center"&gt;&lt;IMG src="http://tongup1emd.cafe24.com/img/Image_detail/03_Food_28ea/473_상세.jpg" style="width:860px;"&gt;&lt;/p&gt;&lt;p&gt;&lt;br&gt;&lt;/p&gt;</v>
      </c>
      <c r="L28" s="70" t="s">
        <v>981</v>
      </c>
      <c r="M28" s="70" t="s">
        <v>1132</v>
      </c>
      <c r="N28" s="188" t="s">
        <v>505</v>
      </c>
      <c r="O28" s="192" t="s">
        <v>578</v>
      </c>
      <c r="P28" s="192">
        <v>1</v>
      </c>
      <c r="Q28" s="172" t="s">
        <v>1345</v>
      </c>
      <c r="R28" s="136">
        <v>12</v>
      </c>
      <c r="S28" s="278">
        <f t="shared" si="8"/>
        <v>13</v>
      </c>
      <c r="T28" s="278">
        <f>R28+$R28</f>
        <v>24</v>
      </c>
      <c r="U28" s="278">
        <f>T28+1</f>
        <v>25</v>
      </c>
      <c r="V28" s="278">
        <f>T28+$R28</f>
        <v>36</v>
      </c>
      <c r="W28" s="278">
        <f>V28+1</f>
        <v>37</v>
      </c>
      <c r="X28" s="278">
        <f>V28+$R28</f>
        <v>48</v>
      </c>
      <c r="Y28" s="278">
        <f>X28+1</f>
        <v>49</v>
      </c>
      <c r="Z28" s="278">
        <f>X28+$R28</f>
        <v>60</v>
      </c>
      <c r="AA28" s="278">
        <f>Z28+1</f>
        <v>61</v>
      </c>
      <c r="AB28" s="278">
        <f>Z28+$R28</f>
        <v>72</v>
      </c>
      <c r="AC28" s="136" t="str">
        <f>CONCATENATE("1","|",R28,"|","2500//",S28,"|",T28,"|","5000//",U28,"|",V28,"|","7500//",W28,"|",X28,"|","10000//",Y28,"|",Z28,"|","12500//",AA28,"|",AB28,"|","15000")</f>
        <v>1|12|2500//13|24|5000//25|36|7500//37|48|10000//49|60|12500//61|72|15000</v>
      </c>
      <c r="AD28" s="137">
        <v>2200</v>
      </c>
      <c r="AE28" s="147" t="s">
        <v>708</v>
      </c>
      <c r="AF28" s="137">
        <v>2500</v>
      </c>
      <c r="AG28" s="136" t="s">
        <v>461</v>
      </c>
      <c r="AH28" s="136">
        <v>358</v>
      </c>
      <c r="AI28" s="136" t="s">
        <v>506</v>
      </c>
      <c r="AJ28" s="136">
        <v>50002455</v>
      </c>
      <c r="AK28" s="143" t="str">
        <f>CONCATENATE(N28,"[",C28,"/",P28,"]")</f>
        <v>오션스프레이 크레이진 건조크랜베리 석류맛 142g[473/1]</v>
      </c>
      <c r="AL28" s="136" t="s">
        <v>759</v>
      </c>
      <c r="AM28" s="200" t="s">
        <v>1357</v>
      </c>
      <c r="AN28" s="136" t="s">
        <v>733</v>
      </c>
      <c r="AO28" s="136" t="str">
        <f>CONCATENATE(N28,",","식품,건과류",",",AL28,",",AN28)</f>
        <v>오션스프레이 크레이진 건조크랜베리 석류맛 142g,식품,건과류,동서,오션스프레이</v>
      </c>
      <c r="AP28" s="122" t="s">
        <v>511</v>
      </c>
      <c r="AQ28" s="319" t="s">
        <v>919</v>
      </c>
      <c r="AR28" s="319"/>
      <c r="AS28" s="319" t="s">
        <v>1071</v>
      </c>
      <c r="AT28" s="200"/>
      <c r="AU28" s="199"/>
    </row>
    <row r="29" spans="1:47" ht="17.25" thickBot="1">
      <c r="A29" s="60">
        <v>28</v>
      </c>
      <c r="B29" s="525">
        <v>28</v>
      </c>
      <c r="C29" s="335" t="s">
        <v>840</v>
      </c>
      <c r="D29" s="526">
        <v>50</v>
      </c>
      <c r="E29" s="289" t="str">
        <f t="shared" si="1"/>
        <v>474_450x450.jpg</v>
      </c>
      <c r="F29" s="150" t="str">
        <f t="shared" si="2"/>
        <v>474_300x300.jpg</v>
      </c>
      <c r="G29" s="150" t="str">
        <f t="shared" si="3"/>
        <v>474_100x100.jpg</v>
      </c>
      <c r="H29" s="150" t="str">
        <f t="shared" si="4"/>
        <v>474_220x220.jpg</v>
      </c>
      <c r="I29" s="289" t="str">
        <f t="shared" si="5"/>
        <v>474_상세.jpg</v>
      </c>
      <c r="J29" s="311" t="s">
        <v>1356</v>
      </c>
      <c r="K29" s="150" t="str">
        <f t="shared" si="6"/>
        <v>&lt;p&gt;&lt;/p&gt;&lt;p align="center"&gt;&lt;IMG src="http://tongup1emd.cafe24.com/img/Image_detail/03_Food_28ea/474_상세.jpg" style="width:860px;"&gt;&lt;/p&gt;&lt;p&gt;&lt;br&gt;&lt;/p&gt;</v>
      </c>
      <c r="L29" s="311" t="s">
        <v>981</v>
      </c>
      <c r="M29" s="311" t="s">
        <v>1132</v>
      </c>
      <c r="N29" s="314" t="s">
        <v>1133</v>
      </c>
      <c r="O29" s="315" t="s">
        <v>579</v>
      </c>
      <c r="P29" s="315">
        <v>1</v>
      </c>
      <c r="Q29" s="247" t="s">
        <v>1345</v>
      </c>
      <c r="R29" s="150">
        <v>12</v>
      </c>
      <c r="S29" s="291">
        <f t="shared" si="8"/>
        <v>13</v>
      </c>
      <c r="T29" s="291">
        <f>R29+$R29</f>
        <v>24</v>
      </c>
      <c r="U29" s="291">
        <f>T29+1</f>
        <v>25</v>
      </c>
      <c r="V29" s="291">
        <f>T29+$R29</f>
        <v>36</v>
      </c>
      <c r="W29" s="291">
        <f>V29+1</f>
        <v>37</v>
      </c>
      <c r="X29" s="291">
        <f>V29+$R29</f>
        <v>48</v>
      </c>
      <c r="Y29" s="291">
        <f>X29+1</f>
        <v>49</v>
      </c>
      <c r="Z29" s="291">
        <f>X29+$R29</f>
        <v>60</v>
      </c>
      <c r="AA29" s="291">
        <f>Z29+1</f>
        <v>61</v>
      </c>
      <c r="AB29" s="291">
        <f>Z29+$R29</f>
        <v>72</v>
      </c>
      <c r="AC29" s="150" t="str">
        <f>CONCATENATE("1","|",R29,"|","2500//",S29,"|",T29,"|","5000//",U29,"|",V29,"|","7500//",W29,"|",X29,"|","10000//",Y29,"|",Z29,"|","12500//",AA29,"|",AB29,"|","15000")</f>
        <v>1|12|2500//13|24|5000//25|36|7500//37|48|10000//49|60|12500//61|72|15000</v>
      </c>
      <c r="AD29" s="151">
        <v>3800</v>
      </c>
      <c r="AE29" s="292" t="s">
        <v>708</v>
      </c>
      <c r="AF29" s="151">
        <v>2500</v>
      </c>
      <c r="AG29" s="150" t="s">
        <v>461</v>
      </c>
      <c r="AH29" s="136">
        <v>358</v>
      </c>
      <c r="AI29" s="150" t="s">
        <v>506</v>
      </c>
      <c r="AJ29" s="150">
        <v>50002455</v>
      </c>
      <c r="AK29" s="289" t="str">
        <f>CONCATENATE(N29,"[",C29,"/",P29,"]")</f>
        <v>오션스프레이 크레이진 밀크 초콜릿227g[474/1]</v>
      </c>
      <c r="AL29" s="150" t="s">
        <v>759</v>
      </c>
      <c r="AM29" s="203" t="s">
        <v>1357</v>
      </c>
      <c r="AN29" s="150" t="s">
        <v>733</v>
      </c>
      <c r="AO29" s="150" t="str">
        <f>CONCATENATE(N29,",","식품,건과류",",",AL29,",",AN29)</f>
        <v>오션스프레이 크레이진 밀크 초콜릿227g,식품,건과류,동서,오션스프레이</v>
      </c>
      <c r="AP29" s="125" t="s">
        <v>511</v>
      </c>
      <c r="AQ29" s="325" t="s">
        <v>918</v>
      </c>
      <c r="AR29" s="325"/>
      <c r="AS29" s="325" t="s">
        <v>1071</v>
      </c>
      <c r="AT29" s="203"/>
      <c r="AU29" s="527"/>
    </row>
    <row r="30" spans="1:47">
      <c r="B30" s="316"/>
      <c r="C30" s="316"/>
      <c r="D30" s="316"/>
      <c r="E30" s="316"/>
      <c r="F30" s="316"/>
      <c r="G30" s="316"/>
      <c r="H30" s="316"/>
      <c r="I30" s="316"/>
      <c r="J30" s="316"/>
      <c r="K30" s="316"/>
      <c r="L30" s="316"/>
      <c r="M30" s="316"/>
      <c r="N30" s="316"/>
      <c r="O30" s="316"/>
      <c r="P30" s="316"/>
      <c r="Q30" s="316"/>
      <c r="R30" s="316"/>
      <c r="S30" s="316"/>
      <c r="T30" s="316"/>
      <c r="U30" s="316"/>
      <c r="V30" s="316"/>
      <c r="W30" s="316"/>
      <c r="X30" s="316"/>
      <c r="Y30" s="316"/>
      <c r="Z30" s="316"/>
      <c r="AA30" s="316"/>
      <c r="AB30" s="316"/>
      <c r="AC30" s="316"/>
      <c r="AD30" s="316"/>
      <c r="AE30" s="316"/>
      <c r="AF30" s="316"/>
      <c r="AG30" s="316"/>
      <c r="AH30" s="316"/>
      <c r="AI30" s="316"/>
      <c r="AJ30" s="316"/>
      <c r="AK30" s="316"/>
      <c r="AL30" s="316"/>
      <c r="AM30" s="316"/>
      <c r="AN30" s="316"/>
      <c r="AO30" s="316"/>
      <c r="AQ30" s="336"/>
      <c r="AR30" s="336"/>
    </row>
    <row r="31" spans="1:47">
      <c r="B31" s="316"/>
      <c r="C31" s="316"/>
      <c r="D31" s="316"/>
      <c r="E31" s="316"/>
      <c r="F31" s="316"/>
      <c r="G31" s="316"/>
      <c r="H31" s="316"/>
      <c r="I31" s="316"/>
      <c r="J31" s="316"/>
      <c r="K31" s="316"/>
      <c r="L31" s="316"/>
      <c r="M31" s="316"/>
      <c r="N31" s="316"/>
      <c r="O31" s="316"/>
      <c r="P31" s="316"/>
      <c r="Q31" s="316"/>
      <c r="R31" s="316"/>
      <c r="S31" s="316"/>
      <c r="T31" s="316"/>
      <c r="U31" s="316"/>
      <c r="V31" s="316"/>
      <c r="W31" s="316"/>
      <c r="X31" s="316"/>
      <c r="Y31" s="316"/>
      <c r="Z31" s="316"/>
      <c r="AA31" s="316"/>
      <c r="AB31" s="316"/>
      <c r="AC31" s="316"/>
      <c r="AD31" s="316"/>
      <c r="AE31" s="316"/>
      <c r="AF31" s="316"/>
      <c r="AG31" s="316"/>
      <c r="AH31" s="316"/>
      <c r="AI31" s="316"/>
      <c r="AJ31" s="316"/>
      <c r="AK31" s="316"/>
      <c r="AL31" s="316"/>
      <c r="AM31" s="316"/>
      <c r="AN31" s="316"/>
      <c r="AO31" s="316"/>
      <c r="AQ31" s="336"/>
      <c r="AR31" s="336"/>
    </row>
    <row r="32" spans="1:47"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16"/>
      <c r="M32" s="316"/>
      <c r="N32" s="316" t="s">
        <v>580</v>
      </c>
      <c r="O32" s="316"/>
      <c r="P32" s="316"/>
      <c r="Q32" s="316"/>
      <c r="R32" s="316"/>
      <c r="S32" s="316"/>
      <c r="T32" s="316"/>
      <c r="U32" s="316"/>
      <c r="V32" s="316"/>
      <c r="W32" s="316"/>
      <c r="X32" s="316"/>
      <c r="Y32" s="316"/>
      <c r="Z32" s="316"/>
      <c r="AA32" s="316"/>
      <c r="AB32" s="316"/>
      <c r="AC32" s="316"/>
      <c r="AD32" s="316"/>
      <c r="AE32" s="316"/>
      <c r="AF32" s="316"/>
      <c r="AG32" s="316"/>
      <c r="AH32" s="316"/>
      <c r="AI32" s="316"/>
      <c r="AJ32" s="316"/>
      <c r="AK32" s="316"/>
      <c r="AL32" s="316"/>
      <c r="AM32" s="316"/>
      <c r="AN32" s="316"/>
      <c r="AO32" s="316"/>
      <c r="AQ32" s="336"/>
      <c r="AR32" s="336"/>
    </row>
    <row r="33" spans="43:44">
      <c r="AQ33" s="336"/>
      <c r="AR33" s="336"/>
    </row>
    <row r="34" spans="43:44">
      <c r="AQ34" s="336"/>
      <c r="AR34" s="336"/>
    </row>
    <row r="35" spans="43:44">
      <c r="AQ35" s="336"/>
      <c r="AR35" s="336"/>
    </row>
    <row r="36" spans="43:44">
      <c r="AQ36" s="336"/>
      <c r="AR36" s="336"/>
    </row>
    <row r="37" spans="43:44">
      <c r="AQ37" s="336"/>
      <c r="AR37" s="336"/>
    </row>
    <row r="38" spans="43:44">
      <c r="AQ38" s="336"/>
      <c r="AR38" s="336"/>
    </row>
    <row r="39" spans="43:44">
      <c r="AQ39" s="336"/>
      <c r="AR39" s="336"/>
    </row>
    <row r="40" spans="43:44">
      <c r="AQ40" s="336"/>
      <c r="AR40" s="336"/>
    </row>
  </sheetData>
  <sortState ref="A2:U29">
    <sortCondition ref="B2:B29"/>
  </sortState>
  <phoneticPr fontId="1" type="noConversion"/>
  <dataValidations count="1">
    <dataValidation type="list" allowBlank="1" showErrorMessage="1" sqref="AE2:AE2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R37"/>
  <sheetViews>
    <sheetView tabSelected="1" topLeftCell="AI1" zoomScale="85" zoomScaleNormal="85" workbookViewId="0">
      <selection activeCell="AQ12" sqref="AQ12"/>
    </sheetView>
  </sheetViews>
  <sheetFormatPr defaultRowHeight="16.5"/>
  <cols>
    <col min="1" max="2" width="4.375" style="2" customWidth="1"/>
    <col min="3" max="3" width="9.25" style="2" bestFit="1" customWidth="1"/>
    <col min="4" max="4" width="9.25" style="2" customWidth="1"/>
    <col min="5" max="6" width="20.625" style="2" bestFit="1" customWidth="1"/>
    <col min="7" max="7" width="21.875" style="2" bestFit="1" customWidth="1"/>
    <col min="8" max="8" width="20.625" style="2" bestFit="1" customWidth="1"/>
    <col min="9" max="9" width="19" style="2" customWidth="1"/>
    <col min="10" max="10" width="2.5" style="2" bestFit="1" customWidth="1"/>
    <col min="11" max="11" width="94.125" style="10" customWidth="1"/>
    <col min="12" max="13" width="9.25" style="2" customWidth="1"/>
    <col min="14" max="14" width="26.75" style="2" customWidth="1"/>
    <col min="15" max="15" width="17.375" style="2" customWidth="1"/>
    <col min="16" max="18" width="9.25" style="2" customWidth="1"/>
    <col min="19" max="28" width="7.5" style="2" bestFit="1" customWidth="1"/>
    <col min="29" max="29" width="72.75" style="2" bestFit="1" customWidth="1"/>
    <col min="30" max="30" width="8.375" style="13" customWidth="1"/>
    <col min="31" max="31" width="11.75" style="13" customWidth="1"/>
    <col min="32" max="32" width="10.5" style="2" customWidth="1"/>
    <col min="33" max="33" width="7.375" style="2" customWidth="1"/>
    <col min="34" max="34" width="9" style="2" customWidth="1"/>
    <col min="35" max="35" width="30.75" style="2" customWidth="1"/>
    <col min="36" max="36" width="13.25" style="2" customWidth="1"/>
    <col min="37" max="37" width="37" style="2" customWidth="1"/>
    <col min="38" max="40" width="11.75" style="2" customWidth="1"/>
    <col min="41" max="41" width="64.875" style="2" customWidth="1"/>
    <col min="42" max="42" width="22.375" style="2" customWidth="1"/>
    <col min="43" max="43" width="25.5" style="2" customWidth="1"/>
    <col min="44" max="44" width="41.5" style="156" customWidth="1"/>
    <col min="45" max="16384" width="9" style="2"/>
  </cols>
  <sheetData>
    <row r="1" spans="1:44" ht="33.75" thickBot="1">
      <c r="A1" s="36" t="s">
        <v>531</v>
      </c>
      <c r="B1" s="38" t="s">
        <v>976</v>
      </c>
      <c r="C1" s="521" t="s">
        <v>1347</v>
      </c>
      <c r="D1" s="507" t="s">
        <v>1348</v>
      </c>
      <c r="E1" s="507" t="s">
        <v>1328</v>
      </c>
      <c r="F1" s="507" t="s">
        <v>1327</v>
      </c>
      <c r="G1" s="507" t="s">
        <v>1339</v>
      </c>
      <c r="H1" s="507" t="s">
        <v>1340</v>
      </c>
      <c r="I1" s="487" t="s">
        <v>1403</v>
      </c>
      <c r="J1" s="487"/>
      <c r="K1" s="488" t="s">
        <v>1329</v>
      </c>
      <c r="L1" s="155" t="s">
        <v>898</v>
      </c>
      <c r="M1" s="155" t="s">
        <v>985</v>
      </c>
      <c r="N1" s="521" t="s">
        <v>1353</v>
      </c>
      <c r="O1" s="38" t="s">
        <v>89</v>
      </c>
      <c r="P1" s="39" t="s">
        <v>487</v>
      </c>
      <c r="Q1" s="507" t="s">
        <v>1344</v>
      </c>
      <c r="R1" s="37" t="s">
        <v>471</v>
      </c>
      <c r="S1" s="375">
        <v>1</v>
      </c>
      <c r="T1" s="375">
        <v>1</v>
      </c>
      <c r="U1" s="375">
        <v>2</v>
      </c>
      <c r="V1" s="375">
        <v>2</v>
      </c>
      <c r="W1" s="375">
        <v>3</v>
      </c>
      <c r="X1" s="375">
        <v>3</v>
      </c>
      <c r="Y1" s="375">
        <v>4</v>
      </c>
      <c r="Z1" s="375">
        <v>4</v>
      </c>
      <c r="AA1" s="375">
        <v>5</v>
      </c>
      <c r="AB1" s="375">
        <v>5</v>
      </c>
      <c r="AC1" s="507" t="s">
        <v>1333</v>
      </c>
      <c r="AD1" s="40" t="s">
        <v>473</v>
      </c>
      <c r="AE1" s="37" t="s">
        <v>560</v>
      </c>
      <c r="AF1" s="37" t="s">
        <v>472</v>
      </c>
      <c r="AG1" s="38" t="s">
        <v>460</v>
      </c>
      <c r="AH1" s="521" t="s">
        <v>1358</v>
      </c>
      <c r="AI1" s="41" t="s">
        <v>509</v>
      </c>
      <c r="AJ1" s="375" t="s">
        <v>474</v>
      </c>
      <c r="AK1" s="40" t="s">
        <v>470</v>
      </c>
      <c r="AL1" s="37" t="s">
        <v>477</v>
      </c>
      <c r="AM1" s="507" t="s">
        <v>477</v>
      </c>
      <c r="AN1" s="37" t="s">
        <v>478</v>
      </c>
      <c r="AO1" s="507" t="s">
        <v>1334</v>
      </c>
      <c r="AP1" s="128" t="s">
        <v>727</v>
      </c>
      <c r="AQ1" s="128" t="s">
        <v>800</v>
      </c>
      <c r="AR1" s="218" t="s">
        <v>811</v>
      </c>
    </row>
    <row r="2" spans="1:44">
      <c r="A2" s="66">
        <v>31</v>
      </c>
      <c r="B2" s="8">
        <v>3</v>
      </c>
      <c r="C2" s="251" t="s">
        <v>393</v>
      </c>
      <c r="D2" s="603"/>
      <c r="E2" s="284" t="str">
        <f t="shared" ref="E2:E19" si="0">CONCATENATE(C2,"_450x450.jpg")</f>
        <v>1485_450x450.jpg</v>
      </c>
      <c r="F2" s="208" t="str">
        <f t="shared" ref="F2:F19" si="1">CONCATENATE(C2,"_300x300.jpg")</f>
        <v>1485_300x300.jpg</v>
      </c>
      <c r="G2" s="208" t="str">
        <f t="shared" ref="G2:G19" si="2">CONCATENATE(C2,"_100x100.jpg")</f>
        <v>1485_100x100.jpg</v>
      </c>
      <c r="H2" s="208" t="str">
        <f t="shared" ref="H2:H19" si="3">CONCATENATE(C2,"_220x220.jpg")</f>
        <v>1485_220x220.jpg</v>
      </c>
      <c r="I2" s="284" t="str">
        <f>CONCATENATE(C2,"_상세.jpg")</f>
        <v>1485_상세.jpg</v>
      </c>
      <c r="J2" s="305" t="s">
        <v>1402</v>
      </c>
      <c r="K2" s="208" t="str">
        <f t="shared" ref="K2:K31" si="4">CONCATENATE("&lt;p&gt;&lt;/p&gt;&lt;p align=",J2,"center",J2,"&gt;","&lt;IMG src=",J2,"http://tongup1emd.cafe24.com/img/Image_detail/12_Tea_66ea/",I2,J2," style=",J2,"width:860px;",J2,"&gt;&lt;/p&gt;&lt;p&gt;&lt;br&gt;&lt;/p&gt;")</f>
        <v>&lt;p&gt;&lt;/p&gt;&lt;p align="center"&gt;&lt;IMG src="http://tongup1emd.cafe24.com/img/Image_detail/12_Tea_66ea/1485_상세.jpg" style="width:860px;"&gt;&lt;/p&gt;&lt;p&gt;&lt;br&gt;&lt;/p&gt;</v>
      </c>
      <c r="L2" s="33" t="s">
        <v>891</v>
      </c>
      <c r="M2" s="33" t="s">
        <v>1186</v>
      </c>
      <c r="N2" s="198" t="s">
        <v>671</v>
      </c>
      <c r="O2" s="54" t="s">
        <v>664</v>
      </c>
      <c r="P2" s="54">
        <v>1</v>
      </c>
      <c r="Q2" s="167" t="s">
        <v>1345</v>
      </c>
      <c r="R2" s="54">
        <v>20</v>
      </c>
      <c r="S2" s="286">
        <f t="shared" ref="S2:S19" si="5">R2+1</f>
        <v>21</v>
      </c>
      <c r="T2" s="286">
        <f t="shared" ref="T2:T19" si="6">R2+$R2</f>
        <v>40</v>
      </c>
      <c r="U2" s="286">
        <f t="shared" ref="U2:U19" si="7">T2+1</f>
        <v>41</v>
      </c>
      <c r="V2" s="286">
        <f t="shared" ref="V2:V19" si="8">T2+$R2</f>
        <v>60</v>
      </c>
      <c r="W2" s="286">
        <f t="shared" ref="W2:W19" si="9">V2+1</f>
        <v>61</v>
      </c>
      <c r="X2" s="286">
        <f t="shared" ref="X2:X19" si="10">V2+$R2</f>
        <v>80</v>
      </c>
      <c r="Y2" s="286">
        <f t="shared" ref="Y2:Y19" si="11">X2+1</f>
        <v>81</v>
      </c>
      <c r="Z2" s="286">
        <f t="shared" ref="Z2:Z19" si="12">X2+$R2</f>
        <v>100</v>
      </c>
      <c r="AA2" s="286">
        <f t="shared" ref="AA2:AA19" si="13">Z2+1</f>
        <v>101</v>
      </c>
      <c r="AB2" s="286">
        <f t="shared" ref="AB2:AB19" si="14">Z2+$R2</f>
        <v>120</v>
      </c>
      <c r="AC2" s="208" t="str">
        <f t="shared" ref="AC2:AC19" si="15">CONCATENATE("1","|",R2,"|","2500//",S2,"|",T2,"|","5000//",U2,"|",V2,"|","7500//",W2,"|",X2,"|","10000//",Y2,"|",Z2,"|","12500//",AA2,"|",AB2,"|","15000")</f>
        <v>1|20|2500//21|40|5000//41|60|7500//61|80|10000//81|100|12500//101|120|15000</v>
      </c>
      <c r="AD2" s="34">
        <v>2700</v>
      </c>
      <c r="AE2" s="246" t="s">
        <v>708</v>
      </c>
      <c r="AF2" s="56">
        <v>2500</v>
      </c>
      <c r="AG2" s="56"/>
      <c r="AH2" s="485">
        <v>1798</v>
      </c>
      <c r="AI2" s="167" t="s">
        <v>566</v>
      </c>
      <c r="AJ2" s="167">
        <v>50002596</v>
      </c>
      <c r="AK2" s="22" t="str">
        <f>CONCATENATE(N2,"[",C2,"/",P2,"]")</f>
        <v>고향 율무차15티[1485/1]</v>
      </c>
      <c r="AL2" s="23" t="s">
        <v>684</v>
      </c>
      <c r="AM2" s="449" t="s">
        <v>1405</v>
      </c>
      <c r="AN2" s="23" t="s">
        <v>684</v>
      </c>
      <c r="AO2" s="208" t="str">
        <f t="shared" ref="AO2:AO31" si="16">CONCATENATE(N2,",","음료,차",",",AL2)</f>
        <v>고향 율무차15티,음료,차,고향</v>
      </c>
      <c r="AP2" s="127"/>
      <c r="AQ2" s="23"/>
      <c r="AR2" s="205"/>
    </row>
    <row r="3" spans="1:44">
      <c r="A3" s="85">
        <v>32</v>
      </c>
      <c r="B3" s="428">
        <v>4</v>
      </c>
      <c r="C3" s="240" t="s">
        <v>394</v>
      </c>
      <c r="D3" s="598"/>
      <c r="E3" s="143" t="str">
        <f t="shared" si="0"/>
        <v>1486_450x450.jpg</v>
      </c>
      <c r="F3" s="136" t="str">
        <f t="shared" si="1"/>
        <v>1486_300x300.jpg</v>
      </c>
      <c r="G3" s="136" t="str">
        <f t="shared" si="2"/>
        <v>1486_100x100.jpg</v>
      </c>
      <c r="H3" s="136" t="str">
        <f t="shared" si="3"/>
        <v>1486_220x220.jpg</v>
      </c>
      <c r="I3" s="143" t="str">
        <f>CONCATENATE(C3,"_상세.jpg")</f>
        <v>1486_상세.jpg</v>
      </c>
      <c r="J3" s="70" t="s">
        <v>1402</v>
      </c>
      <c r="K3" s="136" t="str">
        <f t="shared" si="4"/>
        <v>&lt;p&gt;&lt;/p&gt;&lt;p align="center"&gt;&lt;IMG src="http://tongup1emd.cafe24.com/img/Image_detail/12_Tea_66ea/1486_상세.jpg" style="width:860px;"&gt;&lt;/p&gt;&lt;p&gt;&lt;br&gt;&lt;/p&gt;</v>
      </c>
      <c r="L3" s="68" t="s">
        <v>891</v>
      </c>
      <c r="M3" s="68" t="s">
        <v>1186</v>
      </c>
      <c r="N3" s="196" t="s">
        <v>892</v>
      </c>
      <c r="O3" s="71" t="s">
        <v>664</v>
      </c>
      <c r="P3" s="71">
        <v>1</v>
      </c>
      <c r="Q3" s="172" t="s">
        <v>1345</v>
      </c>
      <c r="R3" s="71">
        <v>20</v>
      </c>
      <c r="S3" s="278">
        <f t="shared" si="5"/>
        <v>21</v>
      </c>
      <c r="T3" s="278">
        <f t="shared" si="6"/>
        <v>40</v>
      </c>
      <c r="U3" s="278">
        <f t="shared" si="7"/>
        <v>41</v>
      </c>
      <c r="V3" s="278">
        <f t="shared" si="8"/>
        <v>60</v>
      </c>
      <c r="W3" s="278">
        <f t="shared" si="9"/>
        <v>61</v>
      </c>
      <c r="X3" s="278">
        <f t="shared" si="10"/>
        <v>80</v>
      </c>
      <c r="Y3" s="278">
        <f t="shared" si="11"/>
        <v>81</v>
      </c>
      <c r="Z3" s="278">
        <f t="shared" si="12"/>
        <v>100</v>
      </c>
      <c r="AA3" s="278">
        <f t="shared" si="13"/>
        <v>101</v>
      </c>
      <c r="AB3" s="278">
        <f t="shared" si="14"/>
        <v>120</v>
      </c>
      <c r="AC3" s="136" t="str">
        <f t="shared" si="15"/>
        <v>1|20|2500//21|40|5000//41|60|7500//61|80|10000//81|100|12500//101|120|15000</v>
      </c>
      <c r="AD3" s="99">
        <v>2700</v>
      </c>
      <c r="AE3" s="238" t="s">
        <v>708</v>
      </c>
      <c r="AF3" s="73">
        <v>2500</v>
      </c>
      <c r="AG3" s="73"/>
      <c r="AH3" s="201">
        <v>1798</v>
      </c>
      <c r="AI3" s="171" t="s">
        <v>547</v>
      </c>
      <c r="AJ3" s="171">
        <v>50002384</v>
      </c>
      <c r="AK3" s="65" t="str">
        <f>CONCATENATE(N3,"[",C3,"/",P3,"]")</f>
        <v>고향 쑥차15티[1486/1]</v>
      </c>
      <c r="AL3" s="74" t="s">
        <v>684</v>
      </c>
      <c r="AM3" s="200" t="s">
        <v>1405</v>
      </c>
      <c r="AN3" s="74" t="s">
        <v>684</v>
      </c>
      <c r="AO3" s="136" t="str">
        <f t="shared" si="16"/>
        <v>고향 쑥차15티,음료,차,고향</v>
      </c>
      <c r="AP3" s="122"/>
      <c r="AQ3" s="74"/>
      <c r="AR3" s="206"/>
    </row>
    <row r="4" spans="1:44">
      <c r="A4" s="85">
        <v>34</v>
      </c>
      <c r="B4" s="428">
        <v>5</v>
      </c>
      <c r="C4" s="240" t="s">
        <v>395</v>
      </c>
      <c r="D4" s="598"/>
      <c r="E4" s="143" t="str">
        <f t="shared" si="0"/>
        <v>8301_450x450.jpg</v>
      </c>
      <c r="F4" s="136" t="str">
        <f t="shared" si="1"/>
        <v>8301_300x300.jpg</v>
      </c>
      <c r="G4" s="136" t="str">
        <f t="shared" si="2"/>
        <v>8301_100x100.jpg</v>
      </c>
      <c r="H4" s="136" t="str">
        <f t="shared" si="3"/>
        <v>8301_220x220.jpg</v>
      </c>
      <c r="I4" s="143" t="str">
        <f>CONCATENATE(C4,"_상세.jpg")</f>
        <v>8301_상세.jpg</v>
      </c>
      <c r="J4" s="70" t="s">
        <v>1402</v>
      </c>
      <c r="K4" s="136" t="str">
        <f t="shared" si="4"/>
        <v>&lt;p&gt;&lt;/p&gt;&lt;p align="center"&gt;&lt;IMG src="http://tongup1emd.cafe24.com/img/Image_detail/12_Tea_66ea/8301_상세.jpg" style="width:860px;"&gt;&lt;/p&gt;&lt;p&gt;&lt;br&gt;&lt;/p&gt;</v>
      </c>
      <c r="L4" s="68" t="s">
        <v>891</v>
      </c>
      <c r="M4" s="68" t="s">
        <v>1186</v>
      </c>
      <c r="N4" s="196" t="s">
        <v>672</v>
      </c>
      <c r="O4" s="71" t="s">
        <v>664</v>
      </c>
      <c r="P4" s="71">
        <v>1</v>
      </c>
      <c r="Q4" s="172" t="s">
        <v>1345</v>
      </c>
      <c r="R4" s="71">
        <v>20</v>
      </c>
      <c r="S4" s="278">
        <f t="shared" si="5"/>
        <v>21</v>
      </c>
      <c r="T4" s="278">
        <f t="shared" si="6"/>
        <v>40</v>
      </c>
      <c r="U4" s="278">
        <f t="shared" si="7"/>
        <v>41</v>
      </c>
      <c r="V4" s="278">
        <f t="shared" si="8"/>
        <v>60</v>
      </c>
      <c r="W4" s="278">
        <f t="shared" si="9"/>
        <v>61</v>
      </c>
      <c r="X4" s="278">
        <f t="shared" si="10"/>
        <v>80</v>
      </c>
      <c r="Y4" s="278">
        <f t="shared" si="11"/>
        <v>81</v>
      </c>
      <c r="Z4" s="278">
        <f t="shared" si="12"/>
        <v>100</v>
      </c>
      <c r="AA4" s="278">
        <f t="shared" si="13"/>
        <v>101</v>
      </c>
      <c r="AB4" s="278">
        <f t="shared" si="14"/>
        <v>120</v>
      </c>
      <c r="AC4" s="136" t="str">
        <f t="shared" si="15"/>
        <v>1|20|2500//21|40|5000//41|60|7500//61|80|10000//81|100|12500//101|120|15000</v>
      </c>
      <c r="AD4" s="99">
        <v>2800</v>
      </c>
      <c r="AE4" s="238" t="s">
        <v>708</v>
      </c>
      <c r="AF4" s="73">
        <v>2500</v>
      </c>
      <c r="AG4" s="73"/>
      <c r="AH4" s="201">
        <v>1798</v>
      </c>
      <c r="AI4" s="171" t="s">
        <v>547</v>
      </c>
      <c r="AJ4" s="171">
        <v>50002384</v>
      </c>
      <c r="AK4" s="65" t="str">
        <f>CONCATENATE(N4,"[",C4,"/",P4,"]")</f>
        <v>고향 호박죽15티[8301/1]</v>
      </c>
      <c r="AL4" s="74" t="s">
        <v>684</v>
      </c>
      <c r="AM4" s="200" t="s">
        <v>1405</v>
      </c>
      <c r="AN4" s="74" t="s">
        <v>684</v>
      </c>
      <c r="AO4" s="136" t="str">
        <f t="shared" si="16"/>
        <v>고향 호박죽15티,음료,차,고향</v>
      </c>
      <c r="AP4" s="122"/>
      <c r="AQ4" s="74"/>
      <c r="AR4" s="206"/>
    </row>
    <row r="5" spans="1:44">
      <c r="A5" s="85">
        <v>39</v>
      </c>
      <c r="B5" s="428">
        <v>6</v>
      </c>
      <c r="C5" s="240">
        <v>8304</v>
      </c>
      <c r="D5" s="598"/>
      <c r="E5" s="143" t="str">
        <f t="shared" si="0"/>
        <v>8304_450x450.jpg</v>
      </c>
      <c r="F5" s="136" t="str">
        <f t="shared" si="1"/>
        <v>8304_300x300.jpg</v>
      </c>
      <c r="G5" s="136" t="str">
        <f t="shared" si="2"/>
        <v>8304_100x100.jpg</v>
      </c>
      <c r="H5" s="136" t="str">
        <f t="shared" si="3"/>
        <v>8304_220x220.jpg</v>
      </c>
      <c r="I5" s="143" t="str">
        <f>CONCATENATE(C5,"_상세.jpg")</f>
        <v>8304_상세.jpg</v>
      </c>
      <c r="J5" s="70" t="s">
        <v>1402</v>
      </c>
      <c r="K5" s="136" t="str">
        <f t="shared" si="4"/>
        <v>&lt;p&gt;&lt;/p&gt;&lt;p align="center"&gt;&lt;IMG src="http://tongup1emd.cafe24.com/img/Image_detail/12_Tea_66ea/8304_상세.jpg" style="width:860px;"&gt;&lt;/p&gt;&lt;p&gt;&lt;br&gt;&lt;/p&gt;</v>
      </c>
      <c r="L5" s="255" t="s">
        <v>899</v>
      </c>
      <c r="M5" s="68" t="s">
        <v>1186</v>
      </c>
      <c r="N5" s="196" t="s">
        <v>907</v>
      </c>
      <c r="O5" s="71" t="s">
        <v>664</v>
      </c>
      <c r="P5" s="74">
        <v>1</v>
      </c>
      <c r="Q5" s="172" t="s">
        <v>1345</v>
      </c>
      <c r="R5" s="74">
        <v>20</v>
      </c>
      <c r="S5" s="278">
        <f t="shared" si="5"/>
        <v>21</v>
      </c>
      <c r="T5" s="278">
        <f t="shared" si="6"/>
        <v>40</v>
      </c>
      <c r="U5" s="278">
        <f t="shared" si="7"/>
        <v>41</v>
      </c>
      <c r="V5" s="278">
        <f t="shared" si="8"/>
        <v>60</v>
      </c>
      <c r="W5" s="278">
        <f t="shared" si="9"/>
        <v>61</v>
      </c>
      <c r="X5" s="278">
        <f t="shared" si="10"/>
        <v>80</v>
      </c>
      <c r="Y5" s="278">
        <f t="shared" si="11"/>
        <v>81</v>
      </c>
      <c r="Z5" s="278">
        <f t="shared" si="12"/>
        <v>100</v>
      </c>
      <c r="AA5" s="278">
        <f t="shared" si="13"/>
        <v>101</v>
      </c>
      <c r="AB5" s="278">
        <f t="shared" si="14"/>
        <v>120</v>
      </c>
      <c r="AC5" s="136" t="str">
        <f t="shared" si="15"/>
        <v>1|20|2500//21|40|5000//41|60|7500//61|80|10000//81|100|12500//101|120|15000</v>
      </c>
      <c r="AD5" s="73">
        <v>2500</v>
      </c>
      <c r="AE5" s="72" t="s">
        <v>708</v>
      </c>
      <c r="AF5" s="73">
        <v>2500</v>
      </c>
      <c r="AG5" s="73"/>
      <c r="AH5" s="201">
        <v>1798</v>
      </c>
      <c r="AI5" s="171" t="s">
        <v>547</v>
      </c>
      <c r="AJ5" s="171">
        <v>50002384</v>
      </c>
      <c r="AK5" s="65" t="str">
        <f>CONCATENATE(N5,"[",C5,"/",P5,"]")</f>
        <v>오미자차20티백(고향)[8304/1]</v>
      </c>
      <c r="AL5" s="74" t="s">
        <v>684</v>
      </c>
      <c r="AM5" s="200" t="s">
        <v>1405</v>
      </c>
      <c r="AN5" s="74" t="s">
        <v>684</v>
      </c>
      <c r="AO5" s="136" t="str">
        <f t="shared" si="16"/>
        <v>오미자차20티백(고향),음료,차,고향</v>
      </c>
      <c r="AP5" s="122"/>
      <c r="AQ5" s="74"/>
      <c r="AR5" s="206"/>
    </row>
    <row r="6" spans="1:44">
      <c r="A6" s="85">
        <v>35</v>
      </c>
      <c r="B6" s="428">
        <v>7</v>
      </c>
      <c r="C6" s="240" t="s">
        <v>396</v>
      </c>
      <c r="D6" s="598"/>
      <c r="E6" s="143" t="str">
        <f t="shared" si="0"/>
        <v>8311_450x450.jpg</v>
      </c>
      <c r="F6" s="136" t="str">
        <f t="shared" si="1"/>
        <v>8311_300x300.jpg</v>
      </c>
      <c r="G6" s="136" t="str">
        <f t="shared" si="2"/>
        <v>8311_100x100.jpg</v>
      </c>
      <c r="H6" s="136" t="str">
        <f t="shared" si="3"/>
        <v>8311_220x220.jpg</v>
      </c>
      <c r="I6" s="143" t="str">
        <f>CONCATENATE(C6,"_상세.jpg")</f>
        <v>8311_상세.jpg</v>
      </c>
      <c r="J6" s="70" t="s">
        <v>1402</v>
      </c>
      <c r="K6" s="136" t="str">
        <f t="shared" si="4"/>
        <v>&lt;p&gt;&lt;/p&gt;&lt;p align="center"&gt;&lt;IMG src="http://tongup1emd.cafe24.com/img/Image_detail/12_Tea_66ea/8311_상세.jpg" style="width:860px;"&gt;&lt;/p&gt;&lt;p&gt;&lt;br&gt;&lt;/p&gt;</v>
      </c>
      <c r="L6" s="68" t="s">
        <v>891</v>
      </c>
      <c r="M6" s="68" t="s">
        <v>1186</v>
      </c>
      <c r="N6" s="196" t="s">
        <v>893</v>
      </c>
      <c r="O6" s="71" t="s">
        <v>664</v>
      </c>
      <c r="P6" s="71">
        <v>1</v>
      </c>
      <c r="Q6" s="172" t="s">
        <v>1345</v>
      </c>
      <c r="R6" s="71">
        <v>40</v>
      </c>
      <c r="S6" s="278">
        <f t="shared" si="5"/>
        <v>41</v>
      </c>
      <c r="T6" s="278">
        <f t="shared" si="6"/>
        <v>80</v>
      </c>
      <c r="U6" s="278">
        <f t="shared" si="7"/>
        <v>81</v>
      </c>
      <c r="V6" s="278">
        <f t="shared" si="8"/>
        <v>120</v>
      </c>
      <c r="W6" s="278">
        <f t="shared" si="9"/>
        <v>121</v>
      </c>
      <c r="X6" s="278">
        <f t="shared" si="10"/>
        <v>160</v>
      </c>
      <c r="Y6" s="278">
        <f t="shared" si="11"/>
        <v>161</v>
      </c>
      <c r="Z6" s="278">
        <f t="shared" si="12"/>
        <v>200</v>
      </c>
      <c r="AA6" s="278">
        <f t="shared" si="13"/>
        <v>201</v>
      </c>
      <c r="AB6" s="278">
        <f t="shared" si="14"/>
        <v>240</v>
      </c>
      <c r="AC6" s="136" t="str">
        <f t="shared" si="15"/>
        <v>1|40|2500//41|80|5000//81|120|7500//121|160|10000//161|200|12500//201|240|15000</v>
      </c>
      <c r="AD6" s="99">
        <v>2900</v>
      </c>
      <c r="AE6" s="238" t="s">
        <v>708</v>
      </c>
      <c r="AF6" s="73">
        <v>2500</v>
      </c>
      <c r="AG6" s="73"/>
      <c r="AH6" s="201">
        <v>1798</v>
      </c>
      <c r="AI6" s="171" t="s">
        <v>547</v>
      </c>
      <c r="AJ6" s="171">
        <v>50002384</v>
      </c>
      <c r="AK6" s="65" t="str">
        <f>CONCATENATE(N6,"[",C6,"/",P6,"]")</f>
        <v>고향 누룽지둥굴레차40T[8311/1]</v>
      </c>
      <c r="AL6" s="74" t="s">
        <v>684</v>
      </c>
      <c r="AM6" s="200" t="s">
        <v>1405</v>
      </c>
      <c r="AN6" s="74" t="s">
        <v>684</v>
      </c>
      <c r="AO6" s="136" t="str">
        <f t="shared" si="16"/>
        <v>고향 누룽지둥굴레차40T,음료,차,고향</v>
      </c>
      <c r="AP6" s="122" t="s">
        <v>756</v>
      </c>
      <c r="AQ6" s="74"/>
      <c r="AR6" s="206"/>
    </row>
    <row r="7" spans="1:44">
      <c r="A7" s="85">
        <v>36</v>
      </c>
      <c r="B7" s="428">
        <v>8</v>
      </c>
      <c r="C7" s="240" t="s">
        <v>397</v>
      </c>
      <c r="D7" s="598"/>
      <c r="E7" s="143" t="str">
        <f t="shared" si="0"/>
        <v>8323_450x450.jpg</v>
      </c>
      <c r="F7" s="136" t="str">
        <f t="shared" si="1"/>
        <v>8323_300x300.jpg</v>
      </c>
      <c r="G7" s="136" t="str">
        <f t="shared" si="2"/>
        <v>8323_100x100.jpg</v>
      </c>
      <c r="H7" s="136" t="str">
        <f t="shared" si="3"/>
        <v>8323_220x220.jpg</v>
      </c>
      <c r="I7" s="143" t="str">
        <f>CONCATENATE(C7,"_상세.jpg")</f>
        <v>8323_상세.jpg</v>
      </c>
      <c r="J7" s="70" t="s">
        <v>1402</v>
      </c>
      <c r="K7" s="136" t="str">
        <f t="shared" si="4"/>
        <v>&lt;p&gt;&lt;/p&gt;&lt;p align="center"&gt;&lt;IMG src="http://tongup1emd.cafe24.com/img/Image_detail/12_Tea_66ea/8323_상세.jpg" style="width:860px;"&gt;&lt;/p&gt;&lt;p&gt;&lt;br&gt;&lt;/p&gt;</v>
      </c>
      <c r="L7" s="68" t="s">
        <v>891</v>
      </c>
      <c r="M7" s="68" t="s">
        <v>1186</v>
      </c>
      <c r="N7" s="256" t="s">
        <v>1005</v>
      </c>
      <c r="O7" s="71" t="s">
        <v>664</v>
      </c>
      <c r="P7" s="71">
        <v>1</v>
      </c>
      <c r="Q7" s="172" t="s">
        <v>1345</v>
      </c>
      <c r="R7" s="71">
        <v>20</v>
      </c>
      <c r="S7" s="278">
        <f t="shared" si="5"/>
        <v>21</v>
      </c>
      <c r="T7" s="278">
        <f t="shared" si="6"/>
        <v>40</v>
      </c>
      <c r="U7" s="278">
        <f t="shared" si="7"/>
        <v>41</v>
      </c>
      <c r="V7" s="278">
        <f t="shared" si="8"/>
        <v>60</v>
      </c>
      <c r="W7" s="278">
        <f t="shared" si="9"/>
        <v>61</v>
      </c>
      <c r="X7" s="278">
        <f t="shared" si="10"/>
        <v>80</v>
      </c>
      <c r="Y7" s="278">
        <f t="shared" si="11"/>
        <v>81</v>
      </c>
      <c r="Z7" s="278">
        <f t="shared" si="12"/>
        <v>100</v>
      </c>
      <c r="AA7" s="278">
        <f t="shared" si="13"/>
        <v>101</v>
      </c>
      <c r="AB7" s="278">
        <f t="shared" si="14"/>
        <v>120</v>
      </c>
      <c r="AC7" s="136" t="str">
        <f t="shared" si="15"/>
        <v>1|20|2500//21|40|5000//41|60|7500//61|80|10000//81|100|12500//101|120|15000</v>
      </c>
      <c r="AD7" s="99">
        <v>2900</v>
      </c>
      <c r="AE7" s="238" t="s">
        <v>708</v>
      </c>
      <c r="AF7" s="73">
        <v>2500</v>
      </c>
      <c r="AG7" s="73"/>
      <c r="AH7" s="201">
        <v>1798</v>
      </c>
      <c r="AI7" s="171" t="s">
        <v>547</v>
      </c>
      <c r="AJ7" s="171">
        <v>50002384</v>
      </c>
      <c r="AK7" s="65" t="str">
        <f>CONCATENATE(N7,"[",C7,"/",P7,"]")</f>
        <v>고향 쌍화차골드 15T[8323/1]</v>
      </c>
      <c r="AL7" s="74" t="s">
        <v>684</v>
      </c>
      <c r="AM7" s="200" t="s">
        <v>1405</v>
      </c>
      <c r="AN7" s="74" t="s">
        <v>684</v>
      </c>
      <c r="AO7" s="136" t="str">
        <f t="shared" si="16"/>
        <v>고향 쌍화차골드 15T,음료,차,고향</v>
      </c>
      <c r="AP7" s="122"/>
      <c r="AQ7" s="74"/>
      <c r="AR7" s="220" t="s">
        <v>1004</v>
      </c>
    </row>
    <row r="8" spans="1:44">
      <c r="A8" s="85">
        <v>37</v>
      </c>
      <c r="B8" s="428">
        <v>9</v>
      </c>
      <c r="C8" s="240" t="s">
        <v>398</v>
      </c>
      <c r="D8" s="598"/>
      <c r="E8" s="143" t="str">
        <f t="shared" si="0"/>
        <v>8332_450x450.jpg</v>
      </c>
      <c r="F8" s="136" t="str">
        <f t="shared" si="1"/>
        <v>8332_300x300.jpg</v>
      </c>
      <c r="G8" s="136" t="str">
        <f t="shared" si="2"/>
        <v>8332_100x100.jpg</v>
      </c>
      <c r="H8" s="136" t="str">
        <f t="shared" si="3"/>
        <v>8332_220x220.jpg</v>
      </c>
      <c r="I8" s="143" t="str">
        <f>CONCATENATE(C8,"_상세.jpg")</f>
        <v>8332_상세.jpg</v>
      </c>
      <c r="J8" s="70" t="s">
        <v>1402</v>
      </c>
      <c r="K8" s="136" t="str">
        <f t="shared" si="4"/>
        <v>&lt;p&gt;&lt;/p&gt;&lt;p align="center"&gt;&lt;IMG src="http://tongup1emd.cafe24.com/img/Image_detail/12_Tea_66ea/8332_상세.jpg" style="width:860px;"&gt;&lt;/p&gt;&lt;p&gt;&lt;br&gt;&lt;/p&gt;</v>
      </c>
      <c r="L8" s="68" t="s">
        <v>891</v>
      </c>
      <c r="M8" s="68" t="s">
        <v>1186</v>
      </c>
      <c r="N8" s="196" t="s">
        <v>673</v>
      </c>
      <c r="O8" s="71" t="s">
        <v>664</v>
      </c>
      <c r="P8" s="71">
        <v>1</v>
      </c>
      <c r="Q8" s="172" t="s">
        <v>1345</v>
      </c>
      <c r="R8" s="71">
        <v>20</v>
      </c>
      <c r="S8" s="278">
        <f t="shared" si="5"/>
        <v>21</v>
      </c>
      <c r="T8" s="278">
        <f t="shared" si="6"/>
        <v>40</v>
      </c>
      <c r="U8" s="278">
        <f t="shared" si="7"/>
        <v>41</v>
      </c>
      <c r="V8" s="278">
        <f t="shared" si="8"/>
        <v>60</v>
      </c>
      <c r="W8" s="278">
        <f t="shared" si="9"/>
        <v>61</v>
      </c>
      <c r="X8" s="278">
        <f t="shared" si="10"/>
        <v>80</v>
      </c>
      <c r="Y8" s="278">
        <f t="shared" si="11"/>
        <v>81</v>
      </c>
      <c r="Z8" s="278">
        <f t="shared" si="12"/>
        <v>100</v>
      </c>
      <c r="AA8" s="278">
        <f t="shared" si="13"/>
        <v>101</v>
      </c>
      <c r="AB8" s="278">
        <f t="shared" si="14"/>
        <v>120</v>
      </c>
      <c r="AC8" s="136" t="str">
        <f t="shared" si="15"/>
        <v>1|20|2500//21|40|5000//41|60|7500//61|80|10000//81|100|12500//101|120|15000</v>
      </c>
      <c r="AD8" s="99">
        <v>2800</v>
      </c>
      <c r="AE8" s="238" t="s">
        <v>708</v>
      </c>
      <c r="AF8" s="73">
        <v>2500</v>
      </c>
      <c r="AG8" s="73"/>
      <c r="AH8" s="201">
        <v>1798</v>
      </c>
      <c r="AI8" s="171" t="s">
        <v>547</v>
      </c>
      <c r="AJ8" s="171">
        <v>50002384</v>
      </c>
      <c r="AK8" s="65" t="str">
        <f>CONCATENATE(N8,"[",C8,"/",P8,"]")</f>
        <v>고향 칡차골드15티[8332/1]</v>
      </c>
      <c r="AL8" s="74" t="s">
        <v>684</v>
      </c>
      <c r="AM8" s="200" t="s">
        <v>1405</v>
      </c>
      <c r="AN8" s="74" t="s">
        <v>684</v>
      </c>
      <c r="AO8" s="136" t="str">
        <f t="shared" si="16"/>
        <v>고향 칡차골드15티,음료,차,고향</v>
      </c>
      <c r="AP8" s="122"/>
      <c r="AQ8" s="74"/>
      <c r="AR8" s="220"/>
    </row>
    <row r="9" spans="1:44">
      <c r="A9" s="85">
        <v>38</v>
      </c>
      <c r="B9" s="428">
        <v>10</v>
      </c>
      <c r="C9" s="240" t="s">
        <v>399</v>
      </c>
      <c r="D9" s="598"/>
      <c r="E9" s="143" t="str">
        <f t="shared" si="0"/>
        <v>8333_450x450.jpg</v>
      </c>
      <c r="F9" s="136" t="str">
        <f t="shared" si="1"/>
        <v>8333_300x300.jpg</v>
      </c>
      <c r="G9" s="136" t="str">
        <f t="shared" si="2"/>
        <v>8333_100x100.jpg</v>
      </c>
      <c r="H9" s="136" t="str">
        <f t="shared" si="3"/>
        <v>8333_220x220.jpg</v>
      </c>
      <c r="I9" s="143" t="str">
        <f>CONCATENATE(C9,"_상세.jpg")</f>
        <v>8333_상세.jpg</v>
      </c>
      <c r="J9" s="70" t="s">
        <v>1402</v>
      </c>
      <c r="K9" s="136" t="str">
        <f t="shared" si="4"/>
        <v>&lt;p&gt;&lt;/p&gt;&lt;p align="center"&gt;&lt;IMG src="http://tongup1emd.cafe24.com/img/Image_detail/12_Tea_66ea/8333_상세.jpg" style="width:860px;"&gt;&lt;/p&gt;&lt;p&gt;&lt;br&gt;&lt;/p&gt;</v>
      </c>
      <c r="L9" s="255" t="s">
        <v>899</v>
      </c>
      <c r="M9" s="255"/>
      <c r="N9" s="196" t="s">
        <v>894</v>
      </c>
      <c r="O9" s="71" t="s">
        <v>664</v>
      </c>
      <c r="P9" s="71">
        <v>1</v>
      </c>
      <c r="Q9" s="172" t="s">
        <v>1345</v>
      </c>
      <c r="R9" s="71">
        <v>20</v>
      </c>
      <c r="S9" s="278">
        <f t="shared" si="5"/>
        <v>21</v>
      </c>
      <c r="T9" s="278">
        <f t="shared" si="6"/>
        <v>40</v>
      </c>
      <c r="U9" s="278">
        <f t="shared" si="7"/>
        <v>41</v>
      </c>
      <c r="V9" s="278">
        <f t="shared" si="8"/>
        <v>60</v>
      </c>
      <c r="W9" s="278">
        <f t="shared" si="9"/>
        <v>61</v>
      </c>
      <c r="X9" s="278">
        <f t="shared" si="10"/>
        <v>80</v>
      </c>
      <c r="Y9" s="278">
        <f t="shared" si="11"/>
        <v>81</v>
      </c>
      <c r="Z9" s="278">
        <f t="shared" si="12"/>
        <v>100</v>
      </c>
      <c r="AA9" s="278">
        <f t="shared" si="13"/>
        <v>101</v>
      </c>
      <c r="AB9" s="278">
        <f t="shared" si="14"/>
        <v>120</v>
      </c>
      <c r="AC9" s="136" t="str">
        <f t="shared" si="15"/>
        <v>1|20|2500//21|40|5000//41|60|7500//61|80|10000//81|100|12500//101|120|15000</v>
      </c>
      <c r="AD9" s="99">
        <v>2700</v>
      </c>
      <c r="AE9" s="238" t="s">
        <v>708</v>
      </c>
      <c r="AF9" s="73">
        <v>2500</v>
      </c>
      <c r="AG9" s="73"/>
      <c r="AH9" s="201">
        <v>1798</v>
      </c>
      <c r="AI9" s="171" t="s">
        <v>547</v>
      </c>
      <c r="AJ9" s="171">
        <v>50002384</v>
      </c>
      <c r="AK9" s="65" t="str">
        <f>CONCATENATE(N9,"[",C9,"/",P9,"]")</f>
        <v>고향 구기자골드15T[8333/1]</v>
      </c>
      <c r="AL9" s="74" t="s">
        <v>684</v>
      </c>
      <c r="AM9" s="200" t="s">
        <v>1405</v>
      </c>
      <c r="AN9" s="74" t="s">
        <v>684</v>
      </c>
      <c r="AO9" s="136" t="str">
        <f t="shared" si="16"/>
        <v>고향 구기자골드15T,음료,차,고향</v>
      </c>
      <c r="AP9" s="122"/>
      <c r="AQ9" s="74"/>
      <c r="AR9" s="220"/>
    </row>
    <row r="10" spans="1:44">
      <c r="A10" s="85">
        <v>40</v>
      </c>
      <c r="B10" s="428">
        <v>11</v>
      </c>
      <c r="C10" s="240" t="s">
        <v>403</v>
      </c>
      <c r="D10" s="598"/>
      <c r="E10" s="143" t="str">
        <f t="shared" si="0"/>
        <v>8732_450x450.jpg</v>
      </c>
      <c r="F10" s="136" t="str">
        <f t="shared" si="1"/>
        <v>8732_300x300.jpg</v>
      </c>
      <c r="G10" s="136" t="str">
        <f t="shared" si="2"/>
        <v>8732_100x100.jpg</v>
      </c>
      <c r="H10" s="136" t="str">
        <f t="shared" si="3"/>
        <v>8732_220x220.jpg</v>
      </c>
      <c r="I10" s="143" t="str">
        <f>CONCATENATE(C10,"_상세.jpg")</f>
        <v>8732_상세.jpg</v>
      </c>
      <c r="J10" s="70" t="s">
        <v>1402</v>
      </c>
      <c r="K10" s="136" t="str">
        <f t="shared" si="4"/>
        <v>&lt;p&gt;&lt;/p&gt;&lt;p align="center"&gt;&lt;IMG src="http://tongup1emd.cafe24.com/img/Image_detail/12_Tea_66ea/8732_상세.jpg" style="width:860px;"&gt;&lt;/p&gt;&lt;p&gt;&lt;br&gt;&lt;/p&gt;</v>
      </c>
      <c r="L10" s="68" t="s">
        <v>891</v>
      </c>
      <c r="M10" s="68" t="s">
        <v>1186</v>
      </c>
      <c r="N10" s="257" t="s">
        <v>674</v>
      </c>
      <c r="O10" s="71" t="s">
        <v>664</v>
      </c>
      <c r="P10" s="74">
        <v>1</v>
      </c>
      <c r="Q10" s="172" t="s">
        <v>1345</v>
      </c>
      <c r="R10" s="74">
        <v>20</v>
      </c>
      <c r="S10" s="278">
        <f t="shared" si="5"/>
        <v>21</v>
      </c>
      <c r="T10" s="278">
        <f t="shared" si="6"/>
        <v>40</v>
      </c>
      <c r="U10" s="278">
        <f t="shared" si="7"/>
        <v>41</v>
      </c>
      <c r="V10" s="278">
        <f t="shared" si="8"/>
        <v>60</v>
      </c>
      <c r="W10" s="278">
        <f t="shared" si="9"/>
        <v>61</v>
      </c>
      <c r="X10" s="278">
        <f t="shared" si="10"/>
        <v>80</v>
      </c>
      <c r="Y10" s="278">
        <f t="shared" si="11"/>
        <v>81</v>
      </c>
      <c r="Z10" s="278">
        <f t="shared" si="12"/>
        <v>100</v>
      </c>
      <c r="AA10" s="278">
        <f t="shared" si="13"/>
        <v>101</v>
      </c>
      <c r="AB10" s="278">
        <f t="shared" si="14"/>
        <v>120</v>
      </c>
      <c r="AC10" s="136" t="str">
        <f t="shared" si="15"/>
        <v>1|20|2500//21|40|5000//41|60|7500//61|80|10000//81|100|12500//101|120|15000</v>
      </c>
      <c r="AD10" s="73">
        <v>3400</v>
      </c>
      <c r="AE10" s="72" t="s">
        <v>708</v>
      </c>
      <c r="AF10" s="73">
        <v>2500</v>
      </c>
      <c r="AG10" s="73"/>
      <c r="AH10" s="201">
        <v>1798</v>
      </c>
      <c r="AI10" s="172" t="s">
        <v>566</v>
      </c>
      <c r="AJ10" s="172">
        <v>50002596</v>
      </c>
      <c r="AK10" s="65" t="str">
        <f>CONCATENATE(N10,"[",C10,"/",P10,"]")</f>
        <v>고향)검은콩호도율무15T[8732/1]</v>
      </c>
      <c r="AL10" s="74" t="s">
        <v>684</v>
      </c>
      <c r="AM10" s="200" t="s">
        <v>1405</v>
      </c>
      <c r="AN10" s="74" t="s">
        <v>684</v>
      </c>
      <c r="AO10" s="136" t="str">
        <f t="shared" si="16"/>
        <v>고향)검은콩호도율무15T,음료,차,고향</v>
      </c>
      <c r="AP10" s="122"/>
      <c r="AQ10" s="74"/>
      <c r="AR10" s="220"/>
    </row>
    <row r="11" spans="1:44">
      <c r="A11" s="85">
        <v>41</v>
      </c>
      <c r="B11" s="428">
        <v>12</v>
      </c>
      <c r="C11" s="240" t="s">
        <v>404</v>
      </c>
      <c r="D11" s="598"/>
      <c r="E11" s="143" t="str">
        <f t="shared" si="0"/>
        <v>8902_450x450.jpg</v>
      </c>
      <c r="F11" s="136" t="str">
        <f t="shared" si="1"/>
        <v>8902_300x300.jpg</v>
      </c>
      <c r="G11" s="136" t="str">
        <f t="shared" si="2"/>
        <v>8902_100x100.jpg</v>
      </c>
      <c r="H11" s="136" t="str">
        <f t="shared" si="3"/>
        <v>8902_220x220.jpg</v>
      </c>
      <c r="I11" s="143" t="str">
        <f>CONCATENATE(C11,"_상세.jpg")</f>
        <v>8902_상세.jpg</v>
      </c>
      <c r="J11" s="70" t="s">
        <v>1402</v>
      </c>
      <c r="K11" s="136" t="str">
        <f t="shared" si="4"/>
        <v>&lt;p&gt;&lt;/p&gt;&lt;p align="center"&gt;&lt;IMG src="http://tongup1emd.cafe24.com/img/Image_detail/12_Tea_66ea/8902_상세.jpg" style="width:860px;"&gt;&lt;/p&gt;&lt;p&gt;&lt;br&gt;&lt;/p&gt;</v>
      </c>
      <c r="L11" s="255" t="s">
        <v>899</v>
      </c>
      <c r="M11" s="68" t="s">
        <v>1186</v>
      </c>
      <c r="N11" s="196" t="s">
        <v>908</v>
      </c>
      <c r="O11" s="71" t="s">
        <v>664</v>
      </c>
      <c r="P11" s="74">
        <v>1</v>
      </c>
      <c r="Q11" s="172" t="s">
        <v>1345</v>
      </c>
      <c r="R11" s="74">
        <v>20</v>
      </c>
      <c r="S11" s="278">
        <f t="shared" si="5"/>
        <v>21</v>
      </c>
      <c r="T11" s="278">
        <f t="shared" si="6"/>
        <v>40</v>
      </c>
      <c r="U11" s="278">
        <f t="shared" si="7"/>
        <v>41</v>
      </c>
      <c r="V11" s="278">
        <f t="shared" si="8"/>
        <v>60</v>
      </c>
      <c r="W11" s="278">
        <f t="shared" si="9"/>
        <v>61</v>
      </c>
      <c r="X11" s="278">
        <f t="shared" si="10"/>
        <v>80</v>
      </c>
      <c r="Y11" s="278">
        <f t="shared" si="11"/>
        <v>81</v>
      </c>
      <c r="Z11" s="278">
        <f t="shared" si="12"/>
        <v>100</v>
      </c>
      <c r="AA11" s="278">
        <f t="shared" si="13"/>
        <v>101</v>
      </c>
      <c r="AB11" s="278">
        <f t="shared" si="14"/>
        <v>120</v>
      </c>
      <c r="AC11" s="136" t="str">
        <f t="shared" si="15"/>
        <v>1|20|2500//21|40|5000//41|60|7500//61|80|10000//81|100|12500//101|120|15000</v>
      </c>
      <c r="AD11" s="73">
        <v>2800</v>
      </c>
      <c r="AE11" s="72" t="s">
        <v>708</v>
      </c>
      <c r="AF11" s="73">
        <v>2500</v>
      </c>
      <c r="AG11" s="73"/>
      <c r="AH11" s="201">
        <v>1798</v>
      </c>
      <c r="AI11" s="171" t="s">
        <v>547</v>
      </c>
      <c r="AJ11" s="171">
        <v>50002384</v>
      </c>
      <c r="AK11" s="65" t="str">
        <f>CONCATENATE(N11,"[",C11,"/",P11,"]")</f>
        <v>석류20티백(고향)[8902/1]</v>
      </c>
      <c r="AL11" s="74" t="s">
        <v>684</v>
      </c>
      <c r="AM11" s="200" t="s">
        <v>1405</v>
      </c>
      <c r="AN11" s="74" t="s">
        <v>684</v>
      </c>
      <c r="AO11" s="136" t="str">
        <f t="shared" si="16"/>
        <v>석류20티백(고향),음료,차,고향</v>
      </c>
      <c r="AP11" s="122"/>
      <c r="AQ11" s="74"/>
      <c r="AR11" s="220"/>
    </row>
    <row r="12" spans="1:44">
      <c r="A12" s="85">
        <v>42</v>
      </c>
      <c r="B12" s="428">
        <v>13</v>
      </c>
      <c r="C12" s="240" t="s">
        <v>405</v>
      </c>
      <c r="D12" s="598"/>
      <c r="E12" s="143" t="str">
        <f t="shared" si="0"/>
        <v>8904_450x450.jpg</v>
      </c>
      <c r="F12" s="136" t="str">
        <f t="shared" si="1"/>
        <v>8904_300x300.jpg</v>
      </c>
      <c r="G12" s="136" t="str">
        <f t="shared" si="2"/>
        <v>8904_100x100.jpg</v>
      </c>
      <c r="H12" s="136" t="str">
        <f t="shared" si="3"/>
        <v>8904_220x220.jpg</v>
      </c>
      <c r="I12" s="143" t="str">
        <f>CONCATENATE(C12,"_상세.jpg")</f>
        <v>8904_상세.jpg</v>
      </c>
      <c r="J12" s="70" t="s">
        <v>1402</v>
      </c>
      <c r="K12" s="136" t="str">
        <f t="shared" si="4"/>
        <v>&lt;p&gt;&lt;/p&gt;&lt;p align="center"&gt;&lt;IMG src="http://tongup1emd.cafe24.com/img/Image_detail/12_Tea_66ea/8904_상세.jpg" style="width:860px;"&gt;&lt;/p&gt;&lt;p&gt;&lt;br&gt;&lt;/p&gt;</v>
      </c>
      <c r="L12" s="68" t="s">
        <v>891</v>
      </c>
      <c r="M12" s="68" t="s">
        <v>1186</v>
      </c>
      <c r="N12" s="257" t="s">
        <v>895</v>
      </c>
      <c r="O12" s="71" t="s">
        <v>664</v>
      </c>
      <c r="P12" s="74">
        <v>1</v>
      </c>
      <c r="Q12" s="172" t="s">
        <v>1345</v>
      </c>
      <c r="R12" s="74">
        <v>20</v>
      </c>
      <c r="S12" s="278">
        <f t="shared" si="5"/>
        <v>21</v>
      </c>
      <c r="T12" s="278">
        <f t="shared" si="6"/>
        <v>40</v>
      </c>
      <c r="U12" s="278">
        <f t="shared" si="7"/>
        <v>41</v>
      </c>
      <c r="V12" s="278">
        <f t="shared" si="8"/>
        <v>60</v>
      </c>
      <c r="W12" s="278">
        <f t="shared" si="9"/>
        <v>61</v>
      </c>
      <c r="X12" s="278">
        <f t="shared" si="10"/>
        <v>80</v>
      </c>
      <c r="Y12" s="278">
        <f t="shared" si="11"/>
        <v>81</v>
      </c>
      <c r="Z12" s="278">
        <f t="shared" si="12"/>
        <v>100</v>
      </c>
      <c r="AA12" s="278">
        <f t="shared" si="13"/>
        <v>101</v>
      </c>
      <c r="AB12" s="278">
        <f t="shared" si="14"/>
        <v>120</v>
      </c>
      <c r="AC12" s="136" t="str">
        <f t="shared" si="15"/>
        <v>1|20|2500//21|40|5000//41|60|7500//61|80|10000//81|100|12500//101|120|15000</v>
      </c>
      <c r="AD12" s="73">
        <v>3300</v>
      </c>
      <c r="AE12" s="72" t="s">
        <v>708</v>
      </c>
      <c r="AF12" s="73">
        <v>2500</v>
      </c>
      <c r="AG12" s="73"/>
      <c r="AH12" s="201">
        <v>1798</v>
      </c>
      <c r="AI12" s="171" t="s">
        <v>547</v>
      </c>
      <c r="AJ12" s="171">
        <v>50002384</v>
      </c>
      <c r="AK12" s="65" t="str">
        <f>CONCATENATE(N12,"[",C12,"/",P12,"]")</f>
        <v>고향)생강한차15티[8904/1]</v>
      </c>
      <c r="AL12" s="74" t="s">
        <v>684</v>
      </c>
      <c r="AM12" s="200" t="s">
        <v>1405</v>
      </c>
      <c r="AN12" s="74" t="s">
        <v>684</v>
      </c>
      <c r="AO12" s="136" t="str">
        <f t="shared" si="16"/>
        <v>고향)생강한차15티,음료,차,고향</v>
      </c>
      <c r="AP12" s="122"/>
      <c r="AQ12" s="74"/>
      <c r="AR12" s="220"/>
    </row>
    <row r="13" spans="1:44">
      <c r="A13" s="85">
        <v>43</v>
      </c>
      <c r="B13" s="428">
        <v>14</v>
      </c>
      <c r="C13" s="240" t="s">
        <v>406</v>
      </c>
      <c r="D13" s="598"/>
      <c r="E13" s="143" t="str">
        <f t="shared" si="0"/>
        <v>8906_450x450.jpg</v>
      </c>
      <c r="F13" s="136" t="str">
        <f t="shared" si="1"/>
        <v>8906_300x300.jpg</v>
      </c>
      <c r="G13" s="136" t="str">
        <f t="shared" si="2"/>
        <v>8906_100x100.jpg</v>
      </c>
      <c r="H13" s="136" t="str">
        <f t="shared" si="3"/>
        <v>8906_220x220.jpg</v>
      </c>
      <c r="I13" s="143" t="str">
        <f>CONCATENATE(C13,"_상세.jpg")</f>
        <v>8906_상세.jpg</v>
      </c>
      <c r="J13" s="70" t="s">
        <v>1402</v>
      </c>
      <c r="K13" s="136" t="str">
        <f t="shared" si="4"/>
        <v>&lt;p&gt;&lt;/p&gt;&lt;p align="center"&gt;&lt;IMG src="http://tongup1emd.cafe24.com/img/Image_detail/12_Tea_66ea/8906_상세.jpg" style="width:860px;"&gt;&lt;/p&gt;&lt;p&gt;&lt;br&gt;&lt;/p&gt;</v>
      </c>
      <c r="L13" s="68" t="s">
        <v>891</v>
      </c>
      <c r="M13" s="68" t="s">
        <v>1186</v>
      </c>
      <c r="N13" s="196" t="s">
        <v>407</v>
      </c>
      <c r="O13" s="71" t="s">
        <v>664</v>
      </c>
      <c r="P13" s="71">
        <v>1</v>
      </c>
      <c r="Q13" s="172" t="s">
        <v>1345</v>
      </c>
      <c r="R13" s="71">
        <v>20</v>
      </c>
      <c r="S13" s="278">
        <f t="shared" si="5"/>
        <v>21</v>
      </c>
      <c r="T13" s="278">
        <f t="shared" si="6"/>
        <v>40</v>
      </c>
      <c r="U13" s="278">
        <f t="shared" si="7"/>
        <v>41</v>
      </c>
      <c r="V13" s="278">
        <f t="shared" si="8"/>
        <v>60</v>
      </c>
      <c r="W13" s="278">
        <f t="shared" si="9"/>
        <v>61</v>
      </c>
      <c r="X13" s="278">
        <f t="shared" si="10"/>
        <v>80</v>
      </c>
      <c r="Y13" s="278">
        <f t="shared" si="11"/>
        <v>81</v>
      </c>
      <c r="Z13" s="278">
        <f t="shared" si="12"/>
        <v>100</v>
      </c>
      <c r="AA13" s="278">
        <f t="shared" si="13"/>
        <v>101</v>
      </c>
      <c r="AB13" s="278">
        <f t="shared" si="14"/>
        <v>120</v>
      </c>
      <c r="AC13" s="136" t="str">
        <f t="shared" si="15"/>
        <v>1|20|2500//21|40|5000//41|60|7500//61|80|10000//81|100|12500//101|120|15000</v>
      </c>
      <c r="AD13" s="99">
        <v>3300</v>
      </c>
      <c r="AE13" s="238" t="s">
        <v>708</v>
      </c>
      <c r="AF13" s="99">
        <v>2500</v>
      </c>
      <c r="AG13" s="99"/>
      <c r="AH13" s="201">
        <v>1798</v>
      </c>
      <c r="AI13" s="172" t="s">
        <v>547</v>
      </c>
      <c r="AJ13" s="172">
        <v>50002384</v>
      </c>
      <c r="AK13" s="96" t="str">
        <f>CONCATENATE(N13,"[",C13,"/",P13,"]")</f>
        <v>고향)대추한차15티[8906/1]</v>
      </c>
      <c r="AL13" s="71" t="s">
        <v>684</v>
      </c>
      <c r="AM13" s="200" t="s">
        <v>1405</v>
      </c>
      <c r="AN13" s="71" t="s">
        <v>684</v>
      </c>
      <c r="AO13" s="136" t="str">
        <f t="shared" si="16"/>
        <v>고향)대추한차15티,음료,차,고향</v>
      </c>
      <c r="AP13" s="122"/>
      <c r="AQ13" s="74"/>
      <c r="AR13" s="220"/>
    </row>
    <row r="14" spans="1:44">
      <c r="A14" s="85">
        <v>44</v>
      </c>
      <c r="B14" s="428">
        <v>15</v>
      </c>
      <c r="C14" s="240" t="s">
        <v>408</v>
      </c>
      <c r="D14" s="598"/>
      <c r="E14" s="143" t="str">
        <f t="shared" si="0"/>
        <v>8909_450x450.jpg</v>
      </c>
      <c r="F14" s="136" t="str">
        <f t="shared" si="1"/>
        <v>8909_300x300.jpg</v>
      </c>
      <c r="G14" s="136" t="str">
        <f t="shared" si="2"/>
        <v>8909_100x100.jpg</v>
      </c>
      <c r="H14" s="136" t="str">
        <f t="shared" si="3"/>
        <v>8909_220x220.jpg</v>
      </c>
      <c r="I14" s="143" t="str">
        <f>CONCATENATE(C14,"_상세.jpg")</f>
        <v>8909_상세.jpg</v>
      </c>
      <c r="J14" s="70" t="s">
        <v>1402</v>
      </c>
      <c r="K14" s="136" t="str">
        <f t="shared" si="4"/>
        <v>&lt;p&gt;&lt;/p&gt;&lt;p align="center"&gt;&lt;IMG src="http://tongup1emd.cafe24.com/img/Image_detail/12_Tea_66ea/8909_상세.jpg" style="width:860px;"&gt;&lt;/p&gt;&lt;p&gt;&lt;br&gt;&lt;/p&gt;</v>
      </c>
      <c r="L14" s="255" t="s">
        <v>899</v>
      </c>
      <c r="M14" s="255"/>
      <c r="N14" s="196" t="s">
        <v>896</v>
      </c>
      <c r="O14" s="71" t="s">
        <v>664</v>
      </c>
      <c r="P14" s="71">
        <v>1</v>
      </c>
      <c r="Q14" s="172" t="s">
        <v>1345</v>
      </c>
      <c r="R14" s="71">
        <v>20</v>
      </c>
      <c r="S14" s="278">
        <f t="shared" si="5"/>
        <v>21</v>
      </c>
      <c r="T14" s="278">
        <f t="shared" si="6"/>
        <v>40</v>
      </c>
      <c r="U14" s="278">
        <f t="shared" si="7"/>
        <v>41</v>
      </c>
      <c r="V14" s="278">
        <f t="shared" si="8"/>
        <v>60</v>
      </c>
      <c r="W14" s="278">
        <f t="shared" si="9"/>
        <v>61</v>
      </c>
      <c r="X14" s="278">
        <f t="shared" si="10"/>
        <v>80</v>
      </c>
      <c r="Y14" s="278">
        <f t="shared" si="11"/>
        <v>81</v>
      </c>
      <c r="Z14" s="278">
        <f t="shared" si="12"/>
        <v>100</v>
      </c>
      <c r="AA14" s="278">
        <f t="shared" si="13"/>
        <v>101</v>
      </c>
      <c r="AB14" s="278">
        <f t="shared" si="14"/>
        <v>120</v>
      </c>
      <c r="AC14" s="136" t="str">
        <f t="shared" si="15"/>
        <v>1|20|2500//21|40|5000//41|60|7500//61|80|10000//81|100|12500//101|120|15000</v>
      </c>
      <c r="AD14" s="99">
        <v>3800</v>
      </c>
      <c r="AE14" s="238" t="s">
        <v>708</v>
      </c>
      <c r="AF14" s="99">
        <v>2500</v>
      </c>
      <c r="AG14" s="99"/>
      <c r="AH14" s="201">
        <v>1798</v>
      </c>
      <c r="AI14" s="172" t="s">
        <v>547</v>
      </c>
      <c r="AJ14" s="172">
        <v>50002384</v>
      </c>
      <c r="AK14" s="96" t="str">
        <f>CONCATENATE(N14,"[",C14,"/",P14,"]")</f>
        <v>고향)황실한차15티[8909/1]</v>
      </c>
      <c r="AL14" s="71" t="s">
        <v>684</v>
      </c>
      <c r="AM14" s="200" t="s">
        <v>1405</v>
      </c>
      <c r="AN14" s="71" t="s">
        <v>684</v>
      </c>
      <c r="AO14" s="136" t="str">
        <f t="shared" si="16"/>
        <v>고향)황실한차15티,음료,차,고향</v>
      </c>
      <c r="AP14" s="122"/>
      <c r="AQ14" s="74"/>
      <c r="AR14" s="220"/>
    </row>
    <row r="15" spans="1:44">
      <c r="A15" s="85">
        <v>45</v>
      </c>
      <c r="B15" s="428">
        <v>16</v>
      </c>
      <c r="C15" s="240" t="s">
        <v>409</v>
      </c>
      <c r="D15" s="598"/>
      <c r="E15" s="143" t="str">
        <f t="shared" si="0"/>
        <v>8922_450x450.jpg</v>
      </c>
      <c r="F15" s="136" t="str">
        <f t="shared" si="1"/>
        <v>8922_300x300.jpg</v>
      </c>
      <c r="G15" s="136" t="str">
        <f t="shared" si="2"/>
        <v>8922_100x100.jpg</v>
      </c>
      <c r="H15" s="136" t="str">
        <f t="shared" si="3"/>
        <v>8922_220x220.jpg</v>
      </c>
      <c r="I15" s="143" t="str">
        <f>CONCATENATE(C15,"_상세.jpg")</f>
        <v>8922_상세.jpg</v>
      </c>
      <c r="J15" s="70" t="s">
        <v>1402</v>
      </c>
      <c r="K15" s="136" t="str">
        <f t="shared" si="4"/>
        <v>&lt;p&gt;&lt;/p&gt;&lt;p align="center"&gt;&lt;IMG src="http://tongup1emd.cafe24.com/img/Image_detail/12_Tea_66ea/8922_상세.jpg" style="width:860px;"&gt;&lt;/p&gt;&lt;p&gt;&lt;br&gt;&lt;/p&gt;</v>
      </c>
      <c r="L15" s="68" t="s">
        <v>891</v>
      </c>
      <c r="M15" s="68" t="s">
        <v>1186</v>
      </c>
      <c r="N15" s="196" t="s">
        <v>675</v>
      </c>
      <c r="O15" s="71" t="s">
        <v>664</v>
      </c>
      <c r="P15" s="71">
        <v>1</v>
      </c>
      <c r="Q15" s="172" t="s">
        <v>1345</v>
      </c>
      <c r="R15" s="71">
        <v>20</v>
      </c>
      <c r="S15" s="278">
        <f t="shared" si="5"/>
        <v>21</v>
      </c>
      <c r="T15" s="278">
        <f t="shared" si="6"/>
        <v>40</v>
      </c>
      <c r="U15" s="278">
        <f t="shared" si="7"/>
        <v>41</v>
      </c>
      <c r="V15" s="278">
        <f t="shared" si="8"/>
        <v>60</v>
      </c>
      <c r="W15" s="278">
        <f t="shared" si="9"/>
        <v>61</v>
      </c>
      <c r="X15" s="278">
        <f t="shared" si="10"/>
        <v>80</v>
      </c>
      <c r="Y15" s="278">
        <f t="shared" si="11"/>
        <v>81</v>
      </c>
      <c r="Z15" s="278">
        <f t="shared" si="12"/>
        <v>100</v>
      </c>
      <c r="AA15" s="278">
        <f t="shared" si="13"/>
        <v>101</v>
      </c>
      <c r="AB15" s="278">
        <f t="shared" si="14"/>
        <v>120</v>
      </c>
      <c r="AC15" s="136" t="str">
        <f t="shared" si="15"/>
        <v>1|20|2500//21|40|5000//41|60|7500//61|80|10000//81|100|12500//101|120|15000</v>
      </c>
      <c r="AD15" s="99">
        <v>2800</v>
      </c>
      <c r="AE15" s="238" t="s">
        <v>708</v>
      </c>
      <c r="AF15" s="99">
        <v>2500</v>
      </c>
      <c r="AG15" s="99"/>
      <c r="AH15" s="201">
        <v>1798</v>
      </c>
      <c r="AI15" s="172" t="s">
        <v>547</v>
      </c>
      <c r="AJ15" s="172">
        <v>50002384</v>
      </c>
      <c r="AK15" s="96" t="str">
        <f>CONCATENATE(N15,"[",C15,"/",P15,"]")</f>
        <v>고향)궁중차15T[8922/1]</v>
      </c>
      <c r="AL15" s="71" t="s">
        <v>684</v>
      </c>
      <c r="AM15" s="200" t="s">
        <v>1405</v>
      </c>
      <c r="AN15" s="71" t="s">
        <v>684</v>
      </c>
      <c r="AO15" s="136" t="str">
        <f t="shared" si="16"/>
        <v>고향)궁중차15T,음료,차,고향</v>
      </c>
      <c r="AP15" s="122"/>
      <c r="AQ15" s="74"/>
      <c r="AR15" s="220"/>
    </row>
    <row r="16" spans="1:44" ht="17.25" thickBot="1">
      <c r="A16" s="60">
        <v>46</v>
      </c>
      <c r="B16" s="110">
        <v>17</v>
      </c>
      <c r="C16" s="241" t="s">
        <v>410</v>
      </c>
      <c r="D16" s="604"/>
      <c r="E16" s="289" t="str">
        <f t="shared" si="0"/>
        <v>8961_450x450.jpg</v>
      </c>
      <c r="F16" s="150" t="str">
        <f t="shared" si="1"/>
        <v>8961_300x300.jpg</v>
      </c>
      <c r="G16" s="150" t="str">
        <f t="shared" si="2"/>
        <v>8961_100x100.jpg</v>
      </c>
      <c r="H16" s="150" t="str">
        <f t="shared" si="3"/>
        <v>8961_220x220.jpg</v>
      </c>
      <c r="I16" s="289" t="str">
        <f>CONCATENATE(C16,"_상세.jpg")</f>
        <v>8961_상세.jpg</v>
      </c>
      <c r="J16" s="311" t="s">
        <v>1402</v>
      </c>
      <c r="K16" s="150" t="str">
        <f t="shared" si="4"/>
        <v>&lt;p&gt;&lt;/p&gt;&lt;p align="center"&gt;&lt;IMG src="http://tongup1emd.cafe24.com/img/Image_detail/12_Tea_66ea/8961_상세.jpg" style="width:860px;"&gt;&lt;/p&gt;&lt;p&gt;&lt;br&gt;&lt;/p&gt;</v>
      </c>
      <c r="L16" s="123" t="s">
        <v>793</v>
      </c>
      <c r="M16" s="123" t="s">
        <v>1186</v>
      </c>
      <c r="N16" s="367" t="s">
        <v>1007</v>
      </c>
      <c r="O16" s="124" t="s">
        <v>664</v>
      </c>
      <c r="P16" s="124">
        <v>1</v>
      </c>
      <c r="Q16" s="247" t="s">
        <v>1345</v>
      </c>
      <c r="R16" s="124">
        <v>20</v>
      </c>
      <c r="S16" s="291">
        <f t="shared" si="5"/>
        <v>21</v>
      </c>
      <c r="T16" s="291">
        <f t="shared" si="6"/>
        <v>40</v>
      </c>
      <c r="U16" s="291">
        <f t="shared" si="7"/>
        <v>41</v>
      </c>
      <c r="V16" s="291">
        <f t="shared" si="8"/>
        <v>60</v>
      </c>
      <c r="W16" s="291">
        <f t="shared" si="9"/>
        <v>61</v>
      </c>
      <c r="X16" s="291">
        <f t="shared" si="10"/>
        <v>80</v>
      </c>
      <c r="Y16" s="291">
        <f t="shared" si="11"/>
        <v>81</v>
      </c>
      <c r="Z16" s="291">
        <f t="shared" si="12"/>
        <v>100</v>
      </c>
      <c r="AA16" s="291">
        <f t="shared" si="13"/>
        <v>101</v>
      </c>
      <c r="AB16" s="291">
        <f t="shared" si="14"/>
        <v>120</v>
      </c>
      <c r="AC16" s="150" t="str">
        <f t="shared" si="15"/>
        <v>1|20|2500//21|40|5000//41|60|7500//61|80|10000//81|100|12500//101|120|15000</v>
      </c>
      <c r="AD16" s="101">
        <v>3000</v>
      </c>
      <c r="AE16" s="242" t="s">
        <v>708</v>
      </c>
      <c r="AF16" s="101">
        <v>2500</v>
      </c>
      <c r="AG16" s="101"/>
      <c r="AH16" s="270">
        <v>1798</v>
      </c>
      <c r="AI16" s="247" t="s">
        <v>547</v>
      </c>
      <c r="AJ16" s="247">
        <v>50002384</v>
      </c>
      <c r="AK16" s="100" t="str">
        <f>CONCATENATE(N16,"[",C16,"/",P16,"]")</f>
        <v>고향)호두아몬드마차 15T[8961/1]</v>
      </c>
      <c r="AL16" s="124" t="s">
        <v>684</v>
      </c>
      <c r="AM16" s="203" t="s">
        <v>1405</v>
      </c>
      <c r="AN16" s="124" t="s">
        <v>684</v>
      </c>
      <c r="AO16" s="150" t="str">
        <f t="shared" si="16"/>
        <v>고향)호두아몬드마차 15T,음료,차,고향</v>
      </c>
      <c r="AP16" s="125"/>
      <c r="AQ16" s="63"/>
      <c r="AR16" s="301" t="s">
        <v>1006</v>
      </c>
    </row>
    <row r="17" spans="1:44">
      <c r="A17" s="66">
        <v>47</v>
      </c>
      <c r="B17" s="8">
        <v>18</v>
      </c>
      <c r="C17" s="251" t="s">
        <v>411</v>
      </c>
      <c r="D17" s="603"/>
      <c r="E17" s="284" t="str">
        <f t="shared" si="0"/>
        <v>1487_450x450.jpg</v>
      </c>
      <c r="F17" s="208" t="str">
        <f t="shared" si="1"/>
        <v>1487_300x300.jpg</v>
      </c>
      <c r="G17" s="208" t="str">
        <f t="shared" si="2"/>
        <v>1487_100x100.jpg</v>
      </c>
      <c r="H17" s="208" t="str">
        <f t="shared" si="3"/>
        <v>1487_220x220.jpg</v>
      </c>
      <c r="I17" s="284" t="str">
        <f>CONCATENATE(C17,"_상세.jpg")</f>
        <v>1487_상세.jpg</v>
      </c>
      <c r="J17" s="305" t="s">
        <v>1402</v>
      </c>
      <c r="K17" s="208" t="str">
        <f t="shared" si="4"/>
        <v>&lt;p&gt;&lt;/p&gt;&lt;p align="center"&gt;&lt;IMG src="http://tongup1emd.cafe24.com/img/Image_detail/12_Tea_66ea/1487_상세.jpg" style="width:860px;"&gt;&lt;/p&gt;&lt;p&gt;&lt;br&gt;&lt;/p&gt;</v>
      </c>
      <c r="L17" s="33" t="s">
        <v>891</v>
      </c>
      <c r="M17" s="33" t="s">
        <v>1186</v>
      </c>
      <c r="N17" s="198" t="s">
        <v>685</v>
      </c>
      <c r="O17" s="54" t="s">
        <v>664</v>
      </c>
      <c r="P17" s="54">
        <v>1</v>
      </c>
      <c r="Q17" s="167" t="s">
        <v>1345</v>
      </c>
      <c r="R17" s="54">
        <v>40</v>
      </c>
      <c r="S17" s="286">
        <f t="shared" si="5"/>
        <v>41</v>
      </c>
      <c r="T17" s="286">
        <f t="shared" si="6"/>
        <v>80</v>
      </c>
      <c r="U17" s="286">
        <f t="shared" si="7"/>
        <v>81</v>
      </c>
      <c r="V17" s="286">
        <f t="shared" si="8"/>
        <v>120</v>
      </c>
      <c r="W17" s="286">
        <f t="shared" si="9"/>
        <v>121</v>
      </c>
      <c r="X17" s="286">
        <f t="shared" si="10"/>
        <v>160</v>
      </c>
      <c r="Y17" s="286">
        <f t="shared" si="11"/>
        <v>161</v>
      </c>
      <c r="Z17" s="286">
        <f t="shared" si="12"/>
        <v>200</v>
      </c>
      <c r="AA17" s="286">
        <f t="shared" si="13"/>
        <v>201</v>
      </c>
      <c r="AB17" s="286">
        <f t="shared" si="14"/>
        <v>240</v>
      </c>
      <c r="AC17" s="208" t="str">
        <f t="shared" si="15"/>
        <v>1|40|2500//41|80|5000//81|120|7500//121|160|10000//161|200|12500//201|240|15000</v>
      </c>
      <c r="AD17" s="34">
        <v>2300</v>
      </c>
      <c r="AE17" s="246" t="s">
        <v>708</v>
      </c>
      <c r="AF17" s="34">
        <v>2500</v>
      </c>
      <c r="AG17" s="34"/>
      <c r="AH17" s="485">
        <v>1798</v>
      </c>
      <c r="AI17" s="167" t="s">
        <v>565</v>
      </c>
      <c r="AJ17" s="167">
        <v>50002381</v>
      </c>
      <c r="AK17" s="45" t="str">
        <f>CONCATENATE(N17,"[",C17,"/",P17,"]")</f>
        <v>(녹차원)페퍼민트허브20T[1487/1]</v>
      </c>
      <c r="AL17" s="54" t="s">
        <v>686</v>
      </c>
      <c r="AM17" s="449" t="s">
        <v>1406</v>
      </c>
      <c r="AN17" s="54" t="s">
        <v>686</v>
      </c>
      <c r="AO17" s="208" t="str">
        <f t="shared" si="16"/>
        <v>(녹차원)페퍼민트허브20T,음료,차,녹차원</v>
      </c>
      <c r="AP17" s="127" t="s">
        <v>756</v>
      </c>
      <c r="AQ17" s="23"/>
      <c r="AR17" s="219"/>
    </row>
    <row r="18" spans="1:44" ht="17.25" thickBot="1">
      <c r="A18" s="114">
        <v>48</v>
      </c>
      <c r="B18" s="115">
        <v>19</v>
      </c>
      <c r="C18" s="248" t="s">
        <v>412</v>
      </c>
      <c r="D18" s="602"/>
      <c r="E18" s="164" t="str">
        <f t="shared" si="0"/>
        <v>1488_450x450.jpg</v>
      </c>
      <c r="F18" s="279" t="str">
        <f t="shared" si="1"/>
        <v>1488_300x300.jpg</v>
      </c>
      <c r="G18" s="279" t="str">
        <f t="shared" si="2"/>
        <v>1488_100x100.jpg</v>
      </c>
      <c r="H18" s="279" t="str">
        <f t="shared" si="3"/>
        <v>1488_220x220.jpg</v>
      </c>
      <c r="I18" s="164" t="str">
        <f>CONCATENATE(C18,"_상세.jpg")</f>
        <v>1488_상세.jpg</v>
      </c>
      <c r="J18" s="345" t="s">
        <v>1402</v>
      </c>
      <c r="K18" s="279" t="str">
        <f t="shared" si="4"/>
        <v>&lt;p&gt;&lt;/p&gt;&lt;p align="center"&gt;&lt;IMG src="http://tongup1emd.cafe24.com/img/Image_detail/12_Tea_66ea/1488_상세.jpg" style="width:860px;"&gt;&lt;/p&gt;&lt;p&gt;&lt;br&gt;&lt;/p&gt;</v>
      </c>
      <c r="L18" s="126" t="s">
        <v>891</v>
      </c>
      <c r="M18" s="126" t="s">
        <v>1186</v>
      </c>
      <c r="N18" s="249" t="s">
        <v>658</v>
      </c>
      <c r="O18" s="116" t="s">
        <v>608</v>
      </c>
      <c r="P18" s="116">
        <v>1</v>
      </c>
      <c r="Q18" s="165" t="s">
        <v>1345</v>
      </c>
      <c r="R18" s="116">
        <v>24</v>
      </c>
      <c r="S18" s="281">
        <f t="shared" si="5"/>
        <v>25</v>
      </c>
      <c r="T18" s="281">
        <f t="shared" si="6"/>
        <v>48</v>
      </c>
      <c r="U18" s="281">
        <f t="shared" si="7"/>
        <v>49</v>
      </c>
      <c r="V18" s="281">
        <f t="shared" si="8"/>
        <v>72</v>
      </c>
      <c r="W18" s="281">
        <f t="shared" si="9"/>
        <v>73</v>
      </c>
      <c r="X18" s="281">
        <f t="shared" si="10"/>
        <v>96</v>
      </c>
      <c r="Y18" s="281">
        <f t="shared" si="11"/>
        <v>97</v>
      </c>
      <c r="Z18" s="281">
        <f t="shared" si="12"/>
        <v>120</v>
      </c>
      <c r="AA18" s="281">
        <f t="shared" si="13"/>
        <v>121</v>
      </c>
      <c r="AB18" s="281">
        <f t="shared" si="14"/>
        <v>144</v>
      </c>
      <c r="AC18" s="279" t="str">
        <f t="shared" si="15"/>
        <v>1|24|2500//25|48|5000//49|72|7500//73|96|10000//97|120|12500//121|144|15000</v>
      </c>
      <c r="AD18" s="106">
        <v>2300</v>
      </c>
      <c r="AE18" s="250" t="s">
        <v>708</v>
      </c>
      <c r="AF18" s="106">
        <v>2500</v>
      </c>
      <c r="AG18" s="106"/>
      <c r="AH18" s="484">
        <v>1798</v>
      </c>
      <c r="AI18" s="165" t="s">
        <v>565</v>
      </c>
      <c r="AJ18" s="165">
        <v>50002381</v>
      </c>
      <c r="AK18" s="105" t="str">
        <f>CONCATENATE(N18,"[",C18,"/",P18,"]")</f>
        <v>(녹차원)로즈마리허브20T[1488/1]</v>
      </c>
      <c r="AL18" s="116" t="s">
        <v>686</v>
      </c>
      <c r="AM18" s="441" t="s">
        <v>1406</v>
      </c>
      <c r="AN18" s="116" t="s">
        <v>686</v>
      </c>
      <c r="AO18" s="279" t="str">
        <f t="shared" si="16"/>
        <v>(녹차원)로즈마리허브20T,음료,차,녹차원</v>
      </c>
      <c r="AP18" s="252" t="s">
        <v>756</v>
      </c>
      <c r="AQ18" s="103"/>
      <c r="AR18" s="295"/>
    </row>
    <row r="19" spans="1:44" ht="17.25" thickBot="1">
      <c r="A19" s="258">
        <v>67</v>
      </c>
      <c r="B19" s="607">
        <v>20</v>
      </c>
      <c r="C19" s="268" t="s">
        <v>653</v>
      </c>
      <c r="D19" s="608"/>
      <c r="E19" s="609" t="str">
        <f t="shared" si="0"/>
        <v>8731_450x450.jpg</v>
      </c>
      <c r="F19" s="331" t="str">
        <f t="shared" si="1"/>
        <v>8731_300x300.jpg</v>
      </c>
      <c r="G19" s="331" t="str">
        <f t="shared" si="2"/>
        <v>8731_100x100.jpg</v>
      </c>
      <c r="H19" s="331" t="str">
        <f t="shared" si="3"/>
        <v>8731_220x220.jpg</v>
      </c>
      <c r="I19" s="609" t="str">
        <f>CONCATENATE(C19,"_상세.jpg")</f>
        <v>8731_상세.jpg</v>
      </c>
      <c r="J19" s="610" t="s">
        <v>1402</v>
      </c>
      <c r="K19" s="331" t="str">
        <f t="shared" si="4"/>
        <v>&lt;p&gt;&lt;/p&gt;&lt;p align="center"&gt;&lt;IMG src="http://tongup1emd.cafe24.com/img/Image_detail/12_Tea_66ea/8731_상세.jpg" style="width:860px;"&gt;&lt;/p&gt;&lt;p&gt;&lt;br&gt;&lt;/p&gt;</v>
      </c>
      <c r="L19" s="260" t="s">
        <v>793</v>
      </c>
      <c r="M19" s="260" t="s">
        <v>1187</v>
      </c>
      <c r="N19" s="267" t="s">
        <v>682</v>
      </c>
      <c r="O19" s="262" t="s">
        <v>679</v>
      </c>
      <c r="P19" s="262">
        <v>1</v>
      </c>
      <c r="Q19" s="265" t="s">
        <v>1345</v>
      </c>
      <c r="R19" s="262">
        <v>32</v>
      </c>
      <c r="S19" s="582">
        <f t="shared" si="5"/>
        <v>33</v>
      </c>
      <c r="T19" s="582">
        <f t="shared" si="6"/>
        <v>64</v>
      </c>
      <c r="U19" s="582">
        <f t="shared" si="7"/>
        <v>65</v>
      </c>
      <c r="V19" s="582">
        <f t="shared" si="8"/>
        <v>96</v>
      </c>
      <c r="W19" s="582">
        <f t="shared" si="9"/>
        <v>97</v>
      </c>
      <c r="X19" s="582">
        <f t="shared" si="10"/>
        <v>128</v>
      </c>
      <c r="Y19" s="582">
        <f t="shared" si="11"/>
        <v>129</v>
      </c>
      <c r="Z19" s="582">
        <f t="shared" si="12"/>
        <v>160</v>
      </c>
      <c r="AA19" s="582">
        <f t="shared" si="13"/>
        <v>161</v>
      </c>
      <c r="AB19" s="582">
        <f t="shared" si="14"/>
        <v>192</v>
      </c>
      <c r="AC19" s="331" t="str">
        <f t="shared" si="15"/>
        <v>1|32|2500//33|64|5000//65|96|7500//97|128|10000//129|160|12500//161|192|15000</v>
      </c>
      <c r="AD19" s="263">
        <v>3000</v>
      </c>
      <c r="AE19" s="264" t="s">
        <v>708</v>
      </c>
      <c r="AF19" s="263">
        <v>2500</v>
      </c>
      <c r="AG19" s="263"/>
      <c r="AH19" s="611">
        <v>1798</v>
      </c>
      <c r="AI19" s="265" t="s">
        <v>547</v>
      </c>
      <c r="AJ19" s="265">
        <v>50002384</v>
      </c>
      <c r="AK19" s="330" t="str">
        <f>CONCATENATE(N19,"[",C19,"/",P19,"]")</f>
        <v>깊고 부드러운 보이차 40T[8731/1]</v>
      </c>
      <c r="AL19" s="331" t="s">
        <v>906</v>
      </c>
      <c r="AM19" s="584" t="s">
        <v>1407</v>
      </c>
      <c r="AN19" s="331" t="s">
        <v>754</v>
      </c>
      <c r="AO19" s="331" t="str">
        <f t="shared" si="16"/>
        <v>깊고 부드러운 보이차 40T,음료,차,다농원</v>
      </c>
      <c r="AP19" s="332" t="s">
        <v>757</v>
      </c>
      <c r="AQ19" s="267"/>
      <c r="AR19" s="385"/>
    </row>
    <row r="20" spans="1:44">
      <c r="A20" s="19">
        <v>7</v>
      </c>
      <c r="B20" s="605">
        <v>41</v>
      </c>
      <c r="C20" s="254" t="s">
        <v>423</v>
      </c>
      <c r="D20" s="606"/>
      <c r="E20" s="372" t="str">
        <f t="shared" ref="E20:E30" si="17">CONCATENATE(C20,"_450x450.jpg")</f>
        <v>94135_450x450.jpg</v>
      </c>
      <c r="F20" s="329" t="str">
        <f t="shared" ref="F20:F32" si="18">CONCATENATE(C20,"_300x300.jpg")</f>
        <v>94135_300x300.jpg</v>
      </c>
      <c r="G20" s="329" t="str">
        <f t="shared" ref="G20:G32" si="19">CONCATENATE(C20,"_100x100.jpg")</f>
        <v>94135_100x100.jpg</v>
      </c>
      <c r="H20" s="329" t="str">
        <f t="shared" ref="H20:H32" si="20">CONCATENATE(C20,"_220x220.jpg")</f>
        <v>94135_220x220.jpg</v>
      </c>
      <c r="I20" s="372" t="str">
        <f>CONCATENATE(C20,"_상세.jpg")</f>
        <v>94135_상세.jpg</v>
      </c>
      <c r="J20" s="373" t="s">
        <v>1402</v>
      </c>
      <c r="K20" s="329" t="str">
        <f t="shared" si="4"/>
        <v>&lt;p&gt;&lt;/p&gt;&lt;p align="center"&gt;&lt;IMG src="http://tongup1emd.cafe24.com/img/Image_detail/12_Tea_66ea/94135_상세.jpg" style="width:860px;"&gt;&lt;/p&gt;&lt;p&gt;&lt;br&gt;&lt;/p&gt;</v>
      </c>
      <c r="L20" s="253" t="s">
        <v>899</v>
      </c>
      <c r="M20" s="31" t="s">
        <v>533</v>
      </c>
      <c r="N20" s="21" t="s">
        <v>878</v>
      </c>
      <c r="O20" s="48" t="s">
        <v>656</v>
      </c>
      <c r="P20" s="21">
        <v>1</v>
      </c>
      <c r="Q20" s="245" t="s">
        <v>1345</v>
      </c>
      <c r="R20" s="21">
        <v>30</v>
      </c>
      <c r="S20" s="445">
        <f t="shared" ref="S20:S21" si="21">R20+1</f>
        <v>31</v>
      </c>
      <c r="T20" s="445">
        <f t="shared" ref="T20:T21" si="22">R20+$R20</f>
        <v>60</v>
      </c>
      <c r="U20" s="445">
        <f t="shared" ref="U20:U21" si="23">T20+1</f>
        <v>61</v>
      </c>
      <c r="V20" s="445">
        <f t="shared" ref="V20:V21" si="24">T20+$R20</f>
        <v>90</v>
      </c>
      <c r="W20" s="445">
        <f t="shared" ref="W20:W21" si="25">V20+1</f>
        <v>91</v>
      </c>
      <c r="X20" s="445">
        <f t="shared" ref="X20:X21" si="26">V20+$R20</f>
        <v>120</v>
      </c>
      <c r="Y20" s="445">
        <f t="shared" ref="Y20:Y21" si="27">X20+1</f>
        <v>121</v>
      </c>
      <c r="Z20" s="445">
        <f t="shared" ref="Z20:Z21" si="28">X20+$R20</f>
        <v>150</v>
      </c>
      <c r="AA20" s="445">
        <f t="shared" ref="AA20:AA21" si="29">Z20+1</f>
        <v>151</v>
      </c>
      <c r="AB20" s="445">
        <f t="shared" ref="AB20:AB21" si="30">Z20+$R20</f>
        <v>180</v>
      </c>
      <c r="AC20" s="329" t="str">
        <f t="shared" ref="AC20:AC21" si="31">CONCATENATE("1","|",R20,"|","2500//",S20,"|",T20,"|","5000//",U20,"|",V20,"|","7500//",W20,"|",X20,"|","10000//",Y20,"|",Z20,"|","12500//",AA20,"|",AB20,"|","15000")</f>
        <v>1|30|2500//31|60|5000//61|90|7500//91|120|10000//121|150|12500//151|180|15000</v>
      </c>
      <c r="AD20" s="233">
        <v>2100</v>
      </c>
      <c r="AE20" s="612" t="s">
        <v>708</v>
      </c>
      <c r="AF20" s="233">
        <v>2500</v>
      </c>
      <c r="AG20" s="233"/>
      <c r="AH20" s="486">
        <v>1798</v>
      </c>
      <c r="AI20" s="21" t="s">
        <v>562</v>
      </c>
      <c r="AJ20" s="21">
        <v>50002268</v>
      </c>
      <c r="AK20" s="20" t="str">
        <f>CONCATENATE(N20,"[",C20,"/",P20,"]")</f>
        <v>동서(업소용)현미녹차50T[94135/1]</v>
      </c>
      <c r="AL20" s="21" t="s">
        <v>533</v>
      </c>
      <c r="AM20" s="446" t="s">
        <v>1357</v>
      </c>
      <c r="AN20" s="21" t="s">
        <v>533</v>
      </c>
      <c r="AO20" s="329" t="str">
        <f t="shared" si="16"/>
        <v>동서(업소용)현미녹차50T,음료,차,동서식품</v>
      </c>
      <c r="AP20" s="234"/>
      <c r="AQ20" s="21"/>
      <c r="AR20" s="302"/>
    </row>
    <row r="21" spans="1:44">
      <c r="A21" s="85">
        <v>8</v>
      </c>
      <c r="B21" s="428">
        <v>42</v>
      </c>
      <c r="C21" s="67" t="s">
        <v>424</v>
      </c>
      <c r="D21" s="598"/>
      <c r="E21" s="143" t="str">
        <f t="shared" si="17"/>
        <v>94151_450x450.jpg</v>
      </c>
      <c r="F21" s="136" t="str">
        <f t="shared" si="18"/>
        <v>94151_300x300.jpg</v>
      </c>
      <c r="G21" s="136" t="str">
        <f t="shared" si="19"/>
        <v>94151_100x100.jpg</v>
      </c>
      <c r="H21" s="136" t="str">
        <f t="shared" si="20"/>
        <v>94151_220x220.jpg</v>
      </c>
      <c r="I21" s="143" t="str">
        <f>CONCATENATE(C21,"_상세.jpg")</f>
        <v>94151_상세.jpg</v>
      </c>
      <c r="J21" s="70" t="s">
        <v>1402</v>
      </c>
      <c r="K21" s="136" t="str">
        <f t="shared" si="4"/>
        <v>&lt;p&gt;&lt;/p&gt;&lt;p align="center"&gt;&lt;IMG src="http://tongup1emd.cafe24.com/img/Image_detail/12_Tea_66ea/94151_상세.jpg" style="width:860px;"&gt;&lt;/p&gt;&lt;p&gt;&lt;br&gt;&lt;/p&gt;</v>
      </c>
      <c r="L21" s="255" t="s">
        <v>899</v>
      </c>
      <c r="M21" s="255" t="s">
        <v>533</v>
      </c>
      <c r="N21" s="74" t="s">
        <v>883</v>
      </c>
      <c r="O21" s="71" t="s">
        <v>608</v>
      </c>
      <c r="P21" s="74">
        <v>1</v>
      </c>
      <c r="Q21" s="172" t="s">
        <v>1345</v>
      </c>
      <c r="R21" s="74">
        <v>12</v>
      </c>
      <c r="S21" s="278">
        <f t="shared" si="21"/>
        <v>13</v>
      </c>
      <c r="T21" s="278">
        <f t="shared" si="22"/>
        <v>24</v>
      </c>
      <c r="U21" s="278">
        <f t="shared" si="23"/>
        <v>25</v>
      </c>
      <c r="V21" s="278">
        <f t="shared" si="24"/>
        <v>36</v>
      </c>
      <c r="W21" s="278">
        <f t="shared" si="25"/>
        <v>37</v>
      </c>
      <c r="X21" s="278">
        <f t="shared" si="26"/>
        <v>48</v>
      </c>
      <c r="Y21" s="278">
        <f t="shared" si="27"/>
        <v>49</v>
      </c>
      <c r="Z21" s="278">
        <f t="shared" si="28"/>
        <v>60</v>
      </c>
      <c r="AA21" s="278">
        <f t="shared" si="29"/>
        <v>61</v>
      </c>
      <c r="AB21" s="278">
        <f t="shared" si="30"/>
        <v>72</v>
      </c>
      <c r="AC21" s="136" t="str">
        <f t="shared" si="31"/>
        <v>1|12|2500//13|24|5000//25|36|7500//37|48|10000//49|60|12500//61|72|15000</v>
      </c>
      <c r="AD21" s="73">
        <v>9500</v>
      </c>
      <c r="AE21" s="72" t="s">
        <v>708</v>
      </c>
      <c r="AF21" s="73">
        <v>2500</v>
      </c>
      <c r="AG21" s="73"/>
      <c r="AH21" s="201">
        <v>1798</v>
      </c>
      <c r="AI21" s="74" t="s">
        <v>562</v>
      </c>
      <c r="AJ21" s="74">
        <v>50002268</v>
      </c>
      <c r="AK21" s="65" t="str">
        <f>CONCATENATE(N21,"[",C21,"/",P21,"]")</f>
        <v>동서 현미녹차 180T[94151/1]</v>
      </c>
      <c r="AL21" s="74" t="s">
        <v>533</v>
      </c>
      <c r="AM21" s="200" t="s">
        <v>1357</v>
      </c>
      <c r="AN21" s="74" t="s">
        <v>533</v>
      </c>
      <c r="AO21" s="136" t="str">
        <f t="shared" si="16"/>
        <v>동서 현미녹차 180T,음료,차,동서식품</v>
      </c>
      <c r="AP21" s="122"/>
      <c r="AQ21" s="319"/>
      <c r="AR21" s="220"/>
    </row>
    <row r="22" spans="1:44">
      <c r="A22" s="85">
        <v>3</v>
      </c>
      <c r="B22" s="428">
        <v>43</v>
      </c>
      <c r="C22" s="67" t="s">
        <v>419</v>
      </c>
      <c r="D22" s="598"/>
      <c r="E22" s="143" t="str">
        <f t="shared" si="17"/>
        <v>94153_450x450.jpg</v>
      </c>
      <c r="F22" s="136" t="str">
        <f t="shared" si="18"/>
        <v>94153_300x300.jpg</v>
      </c>
      <c r="G22" s="136" t="str">
        <f t="shared" si="19"/>
        <v>94153_100x100.jpg</v>
      </c>
      <c r="H22" s="136" t="str">
        <f t="shared" si="20"/>
        <v>94153_220x220.jpg</v>
      </c>
      <c r="I22" s="143" t="str">
        <f>CONCATENATE(C22,"_상세.jpg")</f>
        <v>94153_상세.jpg</v>
      </c>
      <c r="J22" s="70" t="s">
        <v>1402</v>
      </c>
      <c r="K22" s="136" t="str">
        <f t="shared" si="4"/>
        <v>&lt;p&gt;&lt;/p&gt;&lt;p align="center"&gt;&lt;IMG src="http://tongup1emd.cafe24.com/img/Image_detail/12_Tea_66ea/94153_상세.jpg" style="width:860px;"&gt;&lt;/p&gt;&lt;p&gt;&lt;br&gt;&lt;/p&gt;</v>
      </c>
      <c r="L22" s="68" t="s">
        <v>792</v>
      </c>
      <c r="M22" s="255" t="s">
        <v>533</v>
      </c>
      <c r="N22" s="74" t="s">
        <v>655</v>
      </c>
      <c r="O22" s="74" t="s">
        <v>617</v>
      </c>
      <c r="P22" s="74">
        <v>1</v>
      </c>
      <c r="Q22" s="536" t="s">
        <v>1364</v>
      </c>
      <c r="R22" s="74">
        <v>24</v>
      </c>
      <c r="S22" s="465"/>
      <c r="T22" s="465"/>
      <c r="U22" s="465"/>
      <c r="V22" s="465"/>
      <c r="W22" s="465"/>
      <c r="X22" s="465"/>
      <c r="Y22" s="465"/>
      <c r="Z22" s="465"/>
      <c r="AA22" s="465"/>
      <c r="AB22" s="465"/>
      <c r="AC22" s="465"/>
      <c r="AD22" s="73">
        <v>5900</v>
      </c>
      <c r="AE22" s="235" t="s">
        <v>534</v>
      </c>
      <c r="AF22" s="236"/>
      <c r="AG22" s="73"/>
      <c r="AH22" s="201">
        <v>1798</v>
      </c>
      <c r="AI22" s="74" t="s">
        <v>562</v>
      </c>
      <c r="AJ22" s="74">
        <v>50002268</v>
      </c>
      <c r="AK22" s="65" t="str">
        <f>CONCATENATE(N22,"[",C22,"/",P22,"]")</f>
        <v>동서현미녹차100T[94153/1]</v>
      </c>
      <c r="AL22" s="74" t="s">
        <v>533</v>
      </c>
      <c r="AM22" s="200" t="s">
        <v>1357</v>
      </c>
      <c r="AN22" s="74" t="s">
        <v>533</v>
      </c>
      <c r="AO22" s="136" t="str">
        <f t="shared" si="16"/>
        <v>동서현미녹차100T,음료,차,동서식품</v>
      </c>
      <c r="AP22" s="122"/>
      <c r="AQ22" s="319" t="s">
        <v>875</v>
      </c>
      <c r="AR22" s="220"/>
    </row>
    <row r="23" spans="1:44">
      <c r="A23" s="85">
        <v>4</v>
      </c>
      <c r="B23" s="428">
        <v>44</v>
      </c>
      <c r="C23" s="67" t="s">
        <v>420</v>
      </c>
      <c r="D23" s="598"/>
      <c r="E23" s="143" t="str">
        <f t="shared" si="17"/>
        <v>94155_450x450.jpg</v>
      </c>
      <c r="F23" s="136" t="str">
        <f t="shared" si="18"/>
        <v>94155_300x300.jpg</v>
      </c>
      <c r="G23" s="136" t="str">
        <f t="shared" si="19"/>
        <v>94155_100x100.jpg</v>
      </c>
      <c r="H23" s="136" t="str">
        <f t="shared" si="20"/>
        <v>94155_220x220.jpg</v>
      </c>
      <c r="I23" s="143" t="str">
        <f>CONCATENATE(C23,"_상세.jpg")</f>
        <v>94155_상세.jpg</v>
      </c>
      <c r="J23" s="70" t="s">
        <v>1402</v>
      </c>
      <c r="K23" s="136" t="str">
        <f t="shared" si="4"/>
        <v>&lt;p&gt;&lt;/p&gt;&lt;p align="center"&gt;&lt;IMG src="http://tongup1emd.cafe24.com/img/Image_detail/12_Tea_66ea/94155_상세.jpg" style="width:860px;"&gt;&lt;/p&gt;&lt;p&gt;&lt;br&gt;&lt;/p&gt;</v>
      </c>
      <c r="L23" s="255" t="s">
        <v>899</v>
      </c>
      <c r="M23" s="255" t="s">
        <v>533</v>
      </c>
      <c r="N23" s="74" t="s">
        <v>879</v>
      </c>
      <c r="O23" s="74" t="s">
        <v>617</v>
      </c>
      <c r="P23" s="74">
        <v>1</v>
      </c>
      <c r="Q23" s="536" t="s">
        <v>1364</v>
      </c>
      <c r="R23" s="74">
        <v>24</v>
      </c>
      <c r="S23" s="465"/>
      <c r="T23" s="465"/>
      <c r="U23" s="465"/>
      <c r="V23" s="465"/>
      <c r="W23" s="465"/>
      <c r="X23" s="465"/>
      <c r="Y23" s="465"/>
      <c r="Z23" s="465"/>
      <c r="AA23" s="465"/>
      <c r="AB23" s="465"/>
      <c r="AC23" s="465"/>
      <c r="AD23" s="73">
        <v>5400</v>
      </c>
      <c r="AE23" s="235" t="s">
        <v>534</v>
      </c>
      <c r="AF23" s="236"/>
      <c r="AG23" s="73"/>
      <c r="AH23" s="201">
        <v>1798</v>
      </c>
      <c r="AI23" s="74" t="s">
        <v>562</v>
      </c>
      <c r="AJ23" s="74">
        <v>50002268</v>
      </c>
      <c r="AK23" s="65" t="str">
        <f>CONCATENATE(N23,"[",C23,"/",P23,"]")</f>
        <v>동서(업소용)현미녹차100T[94155/1]</v>
      </c>
      <c r="AL23" s="74" t="s">
        <v>533</v>
      </c>
      <c r="AM23" s="200" t="s">
        <v>1357</v>
      </c>
      <c r="AN23" s="74" t="s">
        <v>533</v>
      </c>
      <c r="AO23" s="136" t="str">
        <f t="shared" si="16"/>
        <v>동서(업소용)현미녹차100T,음료,차,동서식품</v>
      </c>
      <c r="AP23" s="122"/>
      <c r="AQ23" s="319" t="s">
        <v>875</v>
      </c>
      <c r="AR23" s="220"/>
    </row>
    <row r="24" spans="1:44">
      <c r="A24" s="85">
        <v>2</v>
      </c>
      <c r="B24" s="428">
        <v>45</v>
      </c>
      <c r="C24" s="67" t="s">
        <v>418</v>
      </c>
      <c r="D24" s="598"/>
      <c r="E24" s="143" t="str">
        <f t="shared" si="17"/>
        <v>94158_450x450.jpg</v>
      </c>
      <c r="F24" s="136" t="str">
        <f t="shared" si="18"/>
        <v>94158_300x300.jpg</v>
      </c>
      <c r="G24" s="136" t="str">
        <f t="shared" si="19"/>
        <v>94158_100x100.jpg</v>
      </c>
      <c r="H24" s="136" t="str">
        <f t="shared" si="20"/>
        <v>94158_220x220.jpg</v>
      </c>
      <c r="I24" s="143" t="str">
        <f>CONCATENATE(C24,"_상세.jpg")</f>
        <v>94158_상세.jpg</v>
      </c>
      <c r="J24" s="70" t="s">
        <v>1402</v>
      </c>
      <c r="K24" s="136" t="str">
        <f t="shared" si="4"/>
        <v>&lt;p&gt;&lt;/p&gt;&lt;p align="center"&gt;&lt;IMG src="http://tongup1emd.cafe24.com/img/Image_detail/12_Tea_66ea/94158_상세.jpg" style="width:860px;"&gt;&lt;/p&gt;&lt;p&gt;&lt;br&gt;&lt;/p&gt;</v>
      </c>
      <c r="L24" s="68" t="s">
        <v>792</v>
      </c>
      <c r="M24" s="255" t="s">
        <v>533</v>
      </c>
      <c r="N24" s="74" t="s">
        <v>654</v>
      </c>
      <c r="O24" s="74" t="s">
        <v>617</v>
      </c>
      <c r="P24" s="74">
        <v>1</v>
      </c>
      <c r="Q24" s="536" t="s">
        <v>1364</v>
      </c>
      <c r="R24" s="74">
        <v>24</v>
      </c>
      <c r="S24" s="465"/>
      <c r="T24" s="465"/>
      <c r="U24" s="465"/>
      <c r="V24" s="465"/>
      <c r="W24" s="465"/>
      <c r="X24" s="465"/>
      <c r="Y24" s="465"/>
      <c r="Z24" s="465"/>
      <c r="AA24" s="465"/>
      <c r="AB24" s="465"/>
      <c r="AC24" s="465"/>
      <c r="AD24" s="73">
        <v>7500</v>
      </c>
      <c r="AE24" s="235" t="s">
        <v>534</v>
      </c>
      <c r="AF24" s="236"/>
      <c r="AG24" s="73"/>
      <c r="AH24" s="201">
        <v>1798</v>
      </c>
      <c r="AI24" s="171" t="s">
        <v>547</v>
      </c>
      <c r="AJ24" s="171">
        <v>50002384</v>
      </c>
      <c r="AK24" s="65" t="str">
        <f>CONCATENATE(N24,"[",C24,"/",P24,"]")</f>
        <v>동서둥굴레차100T[94158/1]</v>
      </c>
      <c r="AL24" s="74" t="s">
        <v>533</v>
      </c>
      <c r="AM24" s="200" t="s">
        <v>1357</v>
      </c>
      <c r="AN24" s="74" t="s">
        <v>533</v>
      </c>
      <c r="AO24" s="136" t="str">
        <f t="shared" si="16"/>
        <v>동서둥굴레차100T,음료,차,동서식품</v>
      </c>
      <c r="AP24" s="122"/>
      <c r="AQ24" s="319" t="s">
        <v>875</v>
      </c>
      <c r="AR24" s="220"/>
    </row>
    <row r="25" spans="1:44">
      <c r="A25" s="85">
        <v>6</v>
      </c>
      <c r="B25" s="428">
        <v>46</v>
      </c>
      <c r="C25" s="67" t="s">
        <v>422</v>
      </c>
      <c r="D25" s="598"/>
      <c r="E25" s="143" t="str">
        <f t="shared" si="17"/>
        <v>94197_450x450.jpg</v>
      </c>
      <c r="F25" s="136" t="str">
        <f t="shared" si="18"/>
        <v>94197_300x300.jpg</v>
      </c>
      <c r="G25" s="136" t="str">
        <f t="shared" si="19"/>
        <v>94197_100x100.jpg</v>
      </c>
      <c r="H25" s="136" t="str">
        <f t="shared" si="20"/>
        <v>94197_220x220.jpg</v>
      </c>
      <c r="I25" s="143" t="str">
        <f>CONCATENATE(C25,"_상세.jpg")</f>
        <v>94197_상세.jpg</v>
      </c>
      <c r="J25" s="70" t="s">
        <v>1402</v>
      </c>
      <c r="K25" s="136" t="str">
        <f t="shared" si="4"/>
        <v>&lt;p&gt;&lt;/p&gt;&lt;p align="center"&gt;&lt;IMG src="http://tongup1emd.cafe24.com/img/Image_detail/12_Tea_66ea/94197_상세.jpg" style="width:860px;"&gt;&lt;/p&gt;&lt;p&gt;&lt;br&gt;&lt;/p&gt;</v>
      </c>
      <c r="L25" s="255" t="s">
        <v>899</v>
      </c>
      <c r="M25" s="255" t="s">
        <v>533</v>
      </c>
      <c r="N25" s="74" t="s">
        <v>881</v>
      </c>
      <c r="O25" s="71" t="s">
        <v>614</v>
      </c>
      <c r="P25" s="74">
        <v>1</v>
      </c>
      <c r="Q25" s="172" t="s">
        <v>1345</v>
      </c>
      <c r="R25" s="74">
        <v>18</v>
      </c>
      <c r="S25" s="278">
        <f t="shared" ref="S25" si="32">R25+1</f>
        <v>19</v>
      </c>
      <c r="T25" s="278">
        <f t="shared" ref="T25" si="33">R25+$R25</f>
        <v>36</v>
      </c>
      <c r="U25" s="278">
        <f t="shared" ref="U25" si="34">T25+1</f>
        <v>37</v>
      </c>
      <c r="V25" s="278">
        <f t="shared" ref="V25" si="35">T25+$R25</f>
        <v>54</v>
      </c>
      <c r="W25" s="278">
        <f t="shared" ref="W25" si="36">V25+1</f>
        <v>55</v>
      </c>
      <c r="X25" s="278">
        <f t="shared" ref="X25" si="37">V25+$R25</f>
        <v>72</v>
      </c>
      <c r="Y25" s="278">
        <f t="shared" ref="Y25" si="38">X25+1</f>
        <v>73</v>
      </c>
      <c r="Z25" s="278">
        <f t="shared" ref="Z25" si="39">X25+$R25</f>
        <v>90</v>
      </c>
      <c r="AA25" s="278">
        <f t="shared" ref="AA25" si="40">Z25+1</f>
        <v>91</v>
      </c>
      <c r="AB25" s="278">
        <f t="shared" ref="AB25" si="41">Z25+$R25</f>
        <v>108</v>
      </c>
      <c r="AC25" s="136" t="str">
        <f t="shared" ref="AC25" si="42">CONCATENATE("1","|",R25,"|","2500//",S25,"|",T25,"|","5000//",U25,"|",V25,"|","7500//",W25,"|",X25,"|","10000//",Y25,"|",Z25,"|","12500//",AA25,"|",AB25,"|","15000")</f>
        <v>1|18|2500//19|36|5000//37|54|7500//55|72|10000//73|90|12500//91|108|15000</v>
      </c>
      <c r="AD25" s="73">
        <v>2700</v>
      </c>
      <c r="AE25" s="72" t="s">
        <v>708</v>
      </c>
      <c r="AF25" s="73">
        <v>2500</v>
      </c>
      <c r="AG25" s="73"/>
      <c r="AH25" s="201">
        <v>1798</v>
      </c>
      <c r="AI25" s="171" t="s">
        <v>547</v>
      </c>
      <c r="AJ25" s="171">
        <v>50002384</v>
      </c>
      <c r="AK25" s="65" t="str">
        <f>CONCATENATE(N25,"[",C25,"/",P25,"]")</f>
        <v>동서 루이보스 보리차 50T[94197/1]</v>
      </c>
      <c r="AL25" s="74" t="s">
        <v>533</v>
      </c>
      <c r="AM25" s="200" t="s">
        <v>1357</v>
      </c>
      <c r="AN25" s="74" t="s">
        <v>533</v>
      </c>
      <c r="AO25" s="136" t="str">
        <f t="shared" si="16"/>
        <v>동서 루이보스 보리차 50T,음료,차,동서식품</v>
      </c>
      <c r="AP25" s="122"/>
      <c r="AQ25" s="319"/>
      <c r="AR25" s="220"/>
    </row>
    <row r="26" spans="1:44">
      <c r="A26" s="85">
        <v>1</v>
      </c>
      <c r="B26" s="428">
        <v>47</v>
      </c>
      <c r="C26" s="67" t="s">
        <v>642</v>
      </c>
      <c r="D26" s="598"/>
      <c r="E26" s="143" t="str">
        <f t="shared" si="17"/>
        <v>94510_450x450.jpg</v>
      </c>
      <c r="F26" s="136" t="str">
        <f t="shared" si="18"/>
        <v>94510_300x300.jpg</v>
      </c>
      <c r="G26" s="136" t="str">
        <f t="shared" si="19"/>
        <v>94510_100x100.jpg</v>
      </c>
      <c r="H26" s="136" t="str">
        <f t="shared" si="20"/>
        <v>94510_220x220.jpg</v>
      </c>
      <c r="I26" s="143" t="str">
        <f>CONCATENATE(C26,"_상세.jpg")</f>
        <v>94510_상세.jpg</v>
      </c>
      <c r="J26" s="70" t="s">
        <v>1402</v>
      </c>
      <c r="K26" s="136" t="str">
        <f t="shared" si="4"/>
        <v>&lt;p&gt;&lt;/p&gt;&lt;p align="center"&gt;&lt;IMG src="http://tongup1emd.cafe24.com/img/Image_detail/12_Tea_66ea/94510_상세.jpg" style="width:860px;"&gt;&lt;/p&gt;&lt;p&gt;&lt;br&gt;&lt;/p&gt;</v>
      </c>
      <c r="L26" s="255" t="s">
        <v>899</v>
      </c>
      <c r="M26" s="255" t="s">
        <v>533</v>
      </c>
      <c r="N26" s="74" t="s">
        <v>882</v>
      </c>
      <c r="O26" s="74" t="s">
        <v>617</v>
      </c>
      <c r="P26" s="74">
        <v>1</v>
      </c>
      <c r="Q26" s="536" t="s">
        <v>1364</v>
      </c>
      <c r="R26" s="74">
        <v>24</v>
      </c>
      <c r="S26" s="465"/>
      <c r="T26" s="465"/>
      <c r="U26" s="465"/>
      <c r="V26" s="465"/>
      <c r="W26" s="465"/>
      <c r="X26" s="465"/>
      <c r="Y26" s="465"/>
      <c r="Z26" s="465"/>
      <c r="AA26" s="465"/>
      <c r="AB26" s="465"/>
      <c r="AC26" s="465"/>
      <c r="AD26" s="73">
        <v>5500</v>
      </c>
      <c r="AE26" s="235" t="s">
        <v>534</v>
      </c>
      <c r="AF26" s="236"/>
      <c r="AG26" s="73"/>
      <c r="AH26" s="201">
        <v>1798</v>
      </c>
      <c r="AI26" s="171" t="s">
        <v>547</v>
      </c>
      <c r="AJ26" s="171">
        <v>50002384</v>
      </c>
      <c r="AK26" s="65" t="str">
        <f>CONCATENATE(N26,"[",C26,"/",P26,"]")</f>
        <v>동서 메밀차 100T[94510/1]</v>
      </c>
      <c r="AL26" s="74" t="s">
        <v>533</v>
      </c>
      <c r="AM26" s="200" t="s">
        <v>1357</v>
      </c>
      <c r="AN26" s="74" t="s">
        <v>533</v>
      </c>
      <c r="AO26" s="136" t="str">
        <f t="shared" si="16"/>
        <v>동서 메밀차 100T,음료,차,동서식품</v>
      </c>
      <c r="AP26" s="122"/>
      <c r="AQ26" s="319" t="s">
        <v>875</v>
      </c>
      <c r="AR26" s="220"/>
    </row>
    <row r="27" spans="1:44" ht="17.25" thickBot="1">
      <c r="A27" s="114">
        <v>5</v>
      </c>
      <c r="B27" s="115">
        <v>48</v>
      </c>
      <c r="C27" s="326" t="s">
        <v>421</v>
      </c>
      <c r="D27" s="602"/>
      <c r="E27" s="164" t="str">
        <f t="shared" si="17"/>
        <v>94517_450x450.jpg</v>
      </c>
      <c r="F27" s="279" t="str">
        <f t="shared" si="18"/>
        <v>94517_300x300.jpg</v>
      </c>
      <c r="G27" s="279" t="str">
        <f t="shared" si="19"/>
        <v>94517_100x100.jpg</v>
      </c>
      <c r="H27" s="279" t="str">
        <f t="shared" si="20"/>
        <v>94517_220x220.jpg</v>
      </c>
      <c r="I27" s="164" t="str">
        <f>CONCATENATE(C27,"_상세.jpg")</f>
        <v>94517_상세.jpg</v>
      </c>
      <c r="J27" s="345" t="s">
        <v>1402</v>
      </c>
      <c r="K27" s="279" t="str">
        <f t="shared" si="4"/>
        <v>&lt;p&gt;&lt;/p&gt;&lt;p align="center"&gt;&lt;IMG src="http://tongup1emd.cafe24.com/img/Image_detail/12_Tea_66ea/94517_상세.jpg" style="width:860px;"&gt;&lt;/p&gt;&lt;p&gt;&lt;br&gt;&lt;/p&gt;</v>
      </c>
      <c r="L27" s="269" t="s">
        <v>899</v>
      </c>
      <c r="M27" s="269" t="s">
        <v>533</v>
      </c>
      <c r="N27" s="103" t="s">
        <v>880</v>
      </c>
      <c r="O27" s="116" t="s">
        <v>608</v>
      </c>
      <c r="P27" s="103">
        <v>1</v>
      </c>
      <c r="Q27" s="165" t="s">
        <v>1345</v>
      </c>
      <c r="R27" s="103">
        <v>12</v>
      </c>
      <c r="S27" s="281">
        <f t="shared" ref="S27:S32" si="43">R27+1</f>
        <v>13</v>
      </c>
      <c r="T27" s="281">
        <f t="shared" ref="T27:T32" si="44">R27+$R27</f>
        <v>24</v>
      </c>
      <c r="U27" s="281">
        <f t="shared" ref="U27:U32" si="45">T27+1</f>
        <v>25</v>
      </c>
      <c r="V27" s="281">
        <f t="shared" ref="V27:V32" si="46">T27+$R27</f>
        <v>36</v>
      </c>
      <c r="W27" s="281">
        <f t="shared" ref="W27:W32" si="47">V27+1</f>
        <v>37</v>
      </c>
      <c r="X27" s="281">
        <f t="shared" ref="X27:X32" si="48">V27+$R27</f>
        <v>48</v>
      </c>
      <c r="Y27" s="281">
        <f t="shared" ref="Y27:Y32" si="49">X27+1</f>
        <v>49</v>
      </c>
      <c r="Z27" s="281">
        <f t="shared" ref="Z27:Z32" si="50">X27+$R27</f>
        <v>60</v>
      </c>
      <c r="AA27" s="281">
        <f t="shared" ref="AA27:AA32" si="51">Z27+1</f>
        <v>61</v>
      </c>
      <c r="AB27" s="281">
        <f t="shared" ref="AB27:AB32" si="52">Z27+$R27</f>
        <v>72</v>
      </c>
      <c r="AC27" s="279" t="str">
        <f t="shared" ref="AC27:AC32" si="53">CONCATENATE("1","|",R27,"|","2500//",S27,"|",T27,"|","5000//",U27,"|",V27,"|","7500//",W27,"|",X27,"|","10000//",Y27,"|",Z27,"|","12500//",AA27,"|",AB27,"|","15000")</f>
        <v>1|12|2500//13|24|5000//25|36|7500//37|48|10000//49|60|12500//61|72|15000</v>
      </c>
      <c r="AD27" s="117">
        <v>6200</v>
      </c>
      <c r="AE27" s="107" t="s">
        <v>708</v>
      </c>
      <c r="AF27" s="117">
        <v>2500</v>
      </c>
      <c r="AG27" s="117"/>
      <c r="AH27" s="484">
        <v>1798</v>
      </c>
      <c r="AI27" s="165" t="s">
        <v>563</v>
      </c>
      <c r="AJ27" s="165">
        <v>50002594</v>
      </c>
      <c r="AK27" s="104" t="str">
        <f>CONCATENATE(N27,"[",C27,"/",P27,"]")</f>
        <v>동서 자색 옥수수차 80T[94517/1]</v>
      </c>
      <c r="AL27" s="103" t="s">
        <v>533</v>
      </c>
      <c r="AM27" s="441" t="s">
        <v>1357</v>
      </c>
      <c r="AN27" s="103" t="s">
        <v>533</v>
      </c>
      <c r="AO27" s="279" t="str">
        <f t="shared" si="16"/>
        <v>동서 자색 옥수수차 80T,음료,차,동서식품</v>
      </c>
      <c r="AP27" s="252"/>
      <c r="AQ27" s="321"/>
      <c r="AR27" s="295"/>
    </row>
    <row r="28" spans="1:44">
      <c r="A28" s="66">
        <v>49</v>
      </c>
      <c r="B28" s="8">
        <v>49</v>
      </c>
      <c r="C28" s="251" t="s">
        <v>413</v>
      </c>
      <c r="D28" s="603"/>
      <c r="E28" s="284" t="str">
        <f t="shared" si="17"/>
        <v>1910_450x450.jpg</v>
      </c>
      <c r="F28" s="208" t="str">
        <f t="shared" si="18"/>
        <v>1910_300x300.jpg</v>
      </c>
      <c r="G28" s="208" t="str">
        <f t="shared" si="19"/>
        <v>1910_100x100.jpg</v>
      </c>
      <c r="H28" s="208" t="str">
        <f t="shared" si="20"/>
        <v>1910_220x220.jpg</v>
      </c>
      <c r="I28" s="284" t="str">
        <f>CONCATENATE(C28,"_상세.jpg")</f>
        <v>1910_상세.jpg</v>
      </c>
      <c r="J28" s="305" t="s">
        <v>1402</v>
      </c>
      <c r="K28" s="208" t="str">
        <f t="shared" si="4"/>
        <v>&lt;p&gt;&lt;/p&gt;&lt;p align="center"&gt;&lt;IMG src="http://tongup1emd.cafe24.com/img/Image_detail/12_Tea_66ea/1910_상세.jpg" style="width:860px;"&gt;&lt;/p&gt;&lt;p&gt;&lt;br&gt;&lt;/p&gt;</v>
      </c>
      <c r="L28" s="328" t="s">
        <v>899</v>
      </c>
      <c r="M28" s="328"/>
      <c r="N28" s="198" t="s">
        <v>662</v>
      </c>
      <c r="O28" s="54" t="s">
        <v>612</v>
      </c>
      <c r="P28" s="54">
        <v>1</v>
      </c>
      <c r="Q28" s="167" t="s">
        <v>1345</v>
      </c>
      <c r="R28" s="54">
        <v>8</v>
      </c>
      <c r="S28" s="286">
        <f t="shared" si="43"/>
        <v>9</v>
      </c>
      <c r="T28" s="286">
        <f t="shared" si="44"/>
        <v>16</v>
      </c>
      <c r="U28" s="286">
        <f t="shared" si="45"/>
        <v>17</v>
      </c>
      <c r="V28" s="286">
        <f t="shared" si="46"/>
        <v>24</v>
      </c>
      <c r="W28" s="286">
        <f t="shared" si="47"/>
        <v>25</v>
      </c>
      <c r="X28" s="286">
        <f t="shared" si="48"/>
        <v>32</v>
      </c>
      <c r="Y28" s="286">
        <f t="shared" si="49"/>
        <v>33</v>
      </c>
      <c r="Z28" s="286">
        <f t="shared" si="50"/>
        <v>40</v>
      </c>
      <c r="AA28" s="286">
        <f t="shared" si="51"/>
        <v>41</v>
      </c>
      <c r="AB28" s="286">
        <f t="shared" si="52"/>
        <v>48</v>
      </c>
      <c r="AC28" s="208" t="str">
        <f t="shared" si="53"/>
        <v>1|8|2500//9|16|5000//17|24|7500//25|32|10000//33|40|12500//41|48|15000</v>
      </c>
      <c r="AD28" s="34">
        <v>8800</v>
      </c>
      <c r="AE28" s="246" t="s">
        <v>708</v>
      </c>
      <c r="AF28" s="34">
        <v>2500</v>
      </c>
      <c r="AG28" s="34"/>
      <c r="AH28" s="485">
        <v>1798</v>
      </c>
      <c r="AI28" s="167" t="s">
        <v>547</v>
      </c>
      <c r="AJ28" s="167">
        <v>50002384</v>
      </c>
      <c r="AK28" s="45" t="str">
        <f>CONCATENATE(N28,"[",C28,"/",P28,"]")</f>
        <v>동일)홍삼더덕천마차40T[1910/1]</v>
      </c>
      <c r="AL28" s="54" t="s">
        <v>900</v>
      </c>
      <c r="AM28" s="449" t="s">
        <v>1409</v>
      </c>
      <c r="AN28" s="54" t="s">
        <v>687</v>
      </c>
      <c r="AO28" s="208" t="str">
        <f t="shared" si="16"/>
        <v>동일)홍삼더덕천마차40T,음료,차,동일미래</v>
      </c>
      <c r="AP28" s="127"/>
      <c r="AQ28" s="23"/>
      <c r="AR28" s="219" t="s">
        <v>1010</v>
      </c>
    </row>
    <row r="29" spans="1:44" ht="17.25" thickBot="1">
      <c r="A29" s="60">
        <v>50</v>
      </c>
      <c r="B29" s="110">
        <v>50</v>
      </c>
      <c r="C29" s="241" t="s">
        <v>414</v>
      </c>
      <c r="D29" s="604"/>
      <c r="E29" s="289" t="str">
        <f t="shared" si="17"/>
        <v>1911_450x450.jpg</v>
      </c>
      <c r="F29" s="150" t="str">
        <f t="shared" si="18"/>
        <v>1911_300x300.jpg</v>
      </c>
      <c r="G29" s="150" t="str">
        <f t="shared" si="19"/>
        <v>1911_100x100.jpg</v>
      </c>
      <c r="H29" s="150" t="str">
        <f t="shared" si="20"/>
        <v>1911_220x220.jpg</v>
      </c>
      <c r="I29" s="289" t="str">
        <f>CONCATENATE(C29,"_상세.jpg")</f>
        <v>1911_상세.jpg</v>
      </c>
      <c r="J29" s="311" t="s">
        <v>1402</v>
      </c>
      <c r="K29" s="150" t="str">
        <f t="shared" si="4"/>
        <v>&lt;p&gt;&lt;/p&gt;&lt;p align="center"&gt;&lt;IMG src="http://tongup1emd.cafe24.com/img/Image_detail/12_Tea_66ea/1911_상세.jpg" style="width:860px;"&gt;&lt;/p&gt;&lt;p&gt;&lt;br&gt;&lt;/p&gt;</v>
      </c>
      <c r="L29" s="327" t="s">
        <v>899</v>
      </c>
      <c r="M29" s="327"/>
      <c r="N29" s="197" t="s">
        <v>897</v>
      </c>
      <c r="O29" s="124" t="s">
        <v>664</v>
      </c>
      <c r="P29" s="124">
        <v>1</v>
      </c>
      <c r="Q29" s="247" t="s">
        <v>1345</v>
      </c>
      <c r="R29" s="124">
        <v>20</v>
      </c>
      <c r="S29" s="291">
        <f t="shared" si="43"/>
        <v>21</v>
      </c>
      <c r="T29" s="291">
        <f t="shared" si="44"/>
        <v>40</v>
      </c>
      <c r="U29" s="291">
        <f t="shared" si="45"/>
        <v>41</v>
      </c>
      <c r="V29" s="291">
        <f t="shared" si="46"/>
        <v>60</v>
      </c>
      <c r="W29" s="291">
        <f t="shared" si="47"/>
        <v>61</v>
      </c>
      <c r="X29" s="291">
        <f t="shared" si="48"/>
        <v>80</v>
      </c>
      <c r="Y29" s="291">
        <f t="shared" si="49"/>
        <v>81</v>
      </c>
      <c r="Z29" s="291">
        <f t="shared" si="50"/>
        <v>100</v>
      </c>
      <c r="AA29" s="291">
        <f t="shared" si="51"/>
        <v>101</v>
      </c>
      <c r="AB29" s="291">
        <f t="shared" si="52"/>
        <v>120</v>
      </c>
      <c r="AC29" s="150" t="str">
        <f t="shared" si="53"/>
        <v>1|20|2500//21|40|5000//41|60|7500//61|80|10000//81|100|12500//101|120|15000</v>
      </c>
      <c r="AD29" s="101">
        <v>8800</v>
      </c>
      <c r="AE29" s="242" t="s">
        <v>708</v>
      </c>
      <c r="AF29" s="101">
        <v>2500</v>
      </c>
      <c r="AG29" s="101"/>
      <c r="AH29" s="270">
        <v>1798</v>
      </c>
      <c r="AI29" s="247" t="s">
        <v>547</v>
      </c>
      <c r="AJ29" s="247">
        <v>50002384</v>
      </c>
      <c r="AK29" s="100" t="str">
        <f>CONCATENATE(N29,"[",C29,"/",P29,"]")</f>
        <v>동일)야채천마차40T[1911/1]</v>
      </c>
      <c r="AL29" s="124" t="s">
        <v>687</v>
      </c>
      <c r="AM29" s="203" t="s">
        <v>1409</v>
      </c>
      <c r="AN29" s="124" t="s">
        <v>687</v>
      </c>
      <c r="AO29" s="150" t="str">
        <f t="shared" si="16"/>
        <v>동일)야채천마차40T,음료,차,동일미래</v>
      </c>
      <c r="AP29" s="125"/>
      <c r="AQ29" s="63"/>
      <c r="AR29" s="301"/>
    </row>
    <row r="30" spans="1:44" ht="17.25" thickBot="1">
      <c r="A30" s="258">
        <v>53</v>
      </c>
      <c r="B30" s="607">
        <v>64</v>
      </c>
      <c r="C30" s="259" t="s">
        <v>417</v>
      </c>
      <c r="D30" s="608"/>
      <c r="E30" s="609" t="str">
        <f t="shared" si="17"/>
        <v>8926_450x450.jpg</v>
      </c>
      <c r="F30" s="331" t="str">
        <f t="shared" si="18"/>
        <v>8926_300x300.jpg</v>
      </c>
      <c r="G30" s="331" t="str">
        <f t="shared" si="19"/>
        <v>8926_100x100.jpg</v>
      </c>
      <c r="H30" s="331" t="str">
        <f t="shared" si="20"/>
        <v>8926_220x220.jpg</v>
      </c>
      <c r="I30" s="609" t="str">
        <f>CONCATENATE(C30,"_상세.jpg")</f>
        <v>8926_상세.jpg</v>
      </c>
      <c r="J30" s="610" t="s">
        <v>1402</v>
      </c>
      <c r="K30" s="331" t="str">
        <f t="shared" si="4"/>
        <v>&lt;p&gt;&lt;/p&gt;&lt;p align="center"&gt;&lt;IMG src="http://tongup1emd.cafe24.com/img/Image_detail/12_Tea_66ea/8926_상세.jpg" style="width:860px;"&gt;&lt;/p&gt;&lt;p&gt;&lt;br&gt;&lt;/p&gt;</v>
      </c>
      <c r="L30" s="260" t="s">
        <v>792</v>
      </c>
      <c r="M30" s="260" t="s">
        <v>1191</v>
      </c>
      <c r="N30" s="261" t="s">
        <v>904</v>
      </c>
      <c r="O30" s="262" t="s">
        <v>664</v>
      </c>
      <c r="P30" s="262">
        <v>1</v>
      </c>
      <c r="Q30" s="265" t="s">
        <v>1345</v>
      </c>
      <c r="R30" s="262">
        <v>20</v>
      </c>
      <c r="S30" s="582">
        <f t="shared" si="43"/>
        <v>21</v>
      </c>
      <c r="T30" s="582">
        <f t="shared" si="44"/>
        <v>40</v>
      </c>
      <c r="U30" s="582">
        <f t="shared" si="45"/>
        <v>41</v>
      </c>
      <c r="V30" s="582">
        <f t="shared" si="46"/>
        <v>60</v>
      </c>
      <c r="W30" s="582">
        <f t="shared" si="47"/>
        <v>61</v>
      </c>
      <c r="X30" s="582">
        <f t="shared" si="48"/>
        <v>80</v>
      </c>
      <c r="Y30" s="582">
        <f t="shared" si="49"/>
        <v>81</v>
      </c>
      <c r="Z30" s="582">
        <f t="shared" si="50"/>
        <v>100</v>
      </c>
      <c r="AA30" s="582">
        <f t="shared" si="51"/>
        <v>101</v>
      </c>
      <c r="AB30" s="582">
        <f t="shared" si="52"/>
        <v>120</v>
      </c>
      <c r="AC30" s="331" t="str">
        <f t="shared" si="53"/>
        <v>1|20|2500//21|40|5000//41|60|7500//61|80|10000//81|100|12500//101|120|15000</v>
      </c>
      <c r="AD30" s="263">
        <v>2400</v>
      </c>
      <c r="AE30" s="264" t="s">
        <v>708</v>
      </c>
      <c r="AF30" s="263">
        <v>2500</v>
      </c>
      <c r="AG30" s="263"/>
      <c r="AH30" s="611">
        <v>1798</v>
      </c>
      <c r="AI30" s="265" t="s">
        <v>547</v>
      </c>
      <c r="AJ30" s="265">
        <v>50002384</v>
      </c>
      <c r="AK30" s="330" t="str">
        <f>CONCATENATE(N30,"[",C30,"/",P30,"]")</f>
        <v>마차티백(청솔)20T[8926/1]</v>
      </c>
      <c r="AL30" s="262" t="s">
        <v>903</v>
      </c>
      <c r="AM30" s="584" t="s">
        <v>1411</v>
      </c>
      <c r="AN30" s="262" t="s">
        <v>689</v>
      </c>
      <c r="AO30" s="331" t="str">
        <f t="shared" si="16"/>
        <v>마차티백(청솔)20T,음료,차,청솔식품</v>
      </c>
      <c r="AP30" s="266"/>
      <c r="AQ30" s="267"/>
      <c r="AR30" s="371"/>
    </row>
    <row r="31" spans="1:44">
      <c r="A31" s="19">
        <v>30</v>
      </c>
      <c r="B31" s="605">
        <v>65</v>
      </c>
      <c r="C31" s="243" t="s">
        <v>392</v>
      </c>
      <c r="D31" s="606"/>
      <c r="E31" s="372" t="str">
        <f t="shared" ref="E31:E32" si="54">CONCATENATE(C31,"_450x450.jpg")</f>
        <v>1493_450x450.jpg</v>
      </c>
      <c r="F31" s="329" t="str">
        <f t="shared" si="18"/>
        <v>1493_300x300.jpg</v>
      </c>
      <c r="G31" s="329" t="str">
        <f t="shared" si="19"/>
        <v>1493_100x100.jpg</v>
      </c>
      <c r="H31" s="329" t="str">
        <f t="shared" si="20"/>
        <v>1493_220x220.jpg</v>
      </c>
      <c r="I31" s="372" t="str">
        <f>CONCATENATE(C31,"_상세.jpg")</f>
        <v>1493_상세.jpg</v>
      </c>
      <c r="J31" s="373" t="s">
        <v>1402</v>
      </c>
      <c r="K31" s="329" t="str">
        <f t="shared" si="4"/>
        <v>&lt;p&gt;&lt;/p&gt;&lt;p align="center"&gt;&lt;IMG src="http://tongup1emd.cafe24.com/img/Image_detail/12_Tea_66ea/1493_상세.jpg" style="width:860px;"&gt;&lt;/p&gt;&lt;p&gt;&lt;br&gt;&lt;/p&gt;</v>
      </c>
      <c r="L31" s="31" t="s">
        <v>891</v>
      </c>
      <c r="M31" s="31" t="s">
        <v>1186</v>
      </c>
      <c r="N31" s="244" t="s">
        <v>670</v>
      </c>
      <c r="O31" s="48" t="s">
        <v>664</v>
      </c>
      <c r="P31" s="48">
        <v>1</v>
      </c>
      <c r="Q31" s="245" t="s">
        <v>1345</v>
      </c>
      <c r="R31" s="48">
        <v>20</v>
      </c>
      <c r="S31" s="445">
        <f t="shared" si="43"/>
        <v>21</v>
      </c>
      <c r="T31" s="445">
        <f t="shared" si="44"/>
        <v>40</v>
      </c>
      <c r="U31" s="445">
        <f t="shared" si="45"/>
        <v>41</v>
      </c>
      <c r="V31" s="445">
        <f t="shared" si="46"/>
        <v>60</v>
      </c>
      <c r="W31" s="445">
        <f t="shared" si="47"/>
        <v>61</v>
      </c>
      <c r="X31" s="445">
        <f t="shared" si="48"/>
        <v>80</v>
      </c>
      <c r="Y31" s="445">
        <f t="shared" si="49"/>
        <v>81</v>
      </c>
      <c r="Z31" s="445">
        <f t="shared" si="50"/>
        <v>100</v>
      </c>
      <c r="AA31" s="445">
        <f t="shared" si="51"/>
        <v>101</v>
      </c>
      <c r="AB31" s="445">
        <f t="shared" si="52"/>
        <v>120</v>
      </c>
      <c r="AC31" s="329" t="str">
        <f t="shared" si="53"/>
        <v>1|20|2500//21|40|5000//41|60|7500//61|80|10000//81|100|12500//101|120|15000</v>
      </c>
      <c r="AD31" s="32">
        <v>3000</v>
      </c>
      <c r="AE31" s="237" t="s">
        <v>708</v>
      </c>
      <c r="AF31" s="233">
        <v>2500</v>
      </c>
      <c r="AG31" s="233"/>
      <c r="AH31" s="486">
        <v>1798</v>
      </c>
      <c r="AI31" s="245" t="s">
        <v>564</v>
      </c>
      <c r="AJ31" s="245">
        <v>50002380</v>
      </c>
      <c r="AK31" s="20" t="str">
        <f>CONCATENATE(N31,"[",C31,"/",P31,"]")</f>
        <v>티젠 얼그레이홍차20T[1493/1]</v>
      </c>
      <c r="AL31" s="21" t="s">
        <v>683</v>
      </c>
      <c r="AM31" s="446" t="s">
        <v>1412</v>
      </c>
      <c r="AN31" s="21" t="s">
        <v>683</v>
      </c>
      <c r="AO31" s="329" t="str">
        <f t="shared" si="16"/>
        <v>티젠 얼그레이홍차20T,음료,차,티젠</v>
      </c>
      <c r="AP31" s="234"/>
      <c r="AQ31" s="21"/>
      <c r="AR31" s="370"/>
    </row>
    <row r="32" spans="1:44" ht="17.25" thickBot="1">
      <c r="A32" s="60">
        <v>29</v>
      </c>
      <c r="B32" s="110">
        <v>66</v>
      </c>
      <c r="C32" s="129" t="s">
        <v>391</v>
      </c>
      <c r="D32" s="604"/>
      <c r="E32" s="289" t="str">
        <f t="shared" si="54"/>
        <v>1868_450x450.jpg</v>
      </c>
      <c r="F32" s="150" t="str">
        <f t="shared" si="18"/>
        <v>1868_300x300.jpg</v>
      </c>
      <c r="G32" s="150" t="str">
        <f t="shared" si="19"/>
        <v>1868_100x100.jpg</v>
      </c>
      <c r="H32" s="150" t="str">
        <f t="shared" si="20"/>
        <v>1868_220x220.jpg</v>
      </c>
      <c r="I32" s="289" t="str">
        <f>CONCATENATE(C32,"_상세.jpg")</f>
        <v>1868_상세.jpg</v>
      </c>
      <c r="J32" s="311" t="s">
        <v>1402</v>
      </c>
      <c r="K32" s="150" t="str">
        <f t="shared" ref="K32" si="55">CONCATENATE("&lt;p&gt;&lt;/p&gt;&lt;p align=",J32,"center",J32,"&gt;","&lt;IMG src=",J32,"http://tongup1emd.cafe24.com/img/Image_detail/12_Tea_66ea/",I32,J32," style=",J32,"width:860px;",J32,"&gt;&lt;/p&gt;&lt;p&gt;&lt;br&gt;&lt;/p&gt;")</f>
        <v>&lt;p&gt;&lt;/p&gt;&lt;p align="center"&gt;&lt;IMG src="http://tongup1emd.cafe24.com/img/Image_detail/12_Tea_66ea/1868_상세.jpg" style="width:860px;"&gt;&lt;/p&gt;&lt;p&gt;&lt;br&gt;&lt;/p&gt;</v>
      </c>
      <c r="L32" s="123" t="s">
        <v>891</v>
      </c>
      <c r="M32" s="123" t="s">
        <v>1186</v>
      </c>
      <c r="N32" s="63" t="s">
        <v>890</v>
      </c>
      <c r="O32" s="124" t="s">
        <v>608</v>
      </c>
      <c r="P32" s="124">
        <v>1</v>
      </c>
      <c r="Q32" s="247" t="s">
        <v>1345</v>
      </c>
      <c r="R32" s="124">
        <v>24</v>
      </c>
      <c r="S32" s="291">
        <f t="shared" si="43"/>
        <v>25</v>
      </c>
      <c r="T32" s="291">
        <f t="shared" si="44"/>
        <v>48</v>
      </c>
      <c r="U32" s="291">
        <f t="shared" si="45"/>
        <v>49</v>
      </c>
      <c r="V32" s="291">
        <f t="shared" si="46"/>
        <v>72</v>
      </c>
      <c r="W32" s="291">
        <f t="shared" si="47"/>
        <v>73</v>
      </c>
      <c r="X32" s="291">
        <f t="shared" si="48"/>
        <v>96</v>
      </c>
      <c r="Y32" s="291">
        <f t="shared" si="49"/>
        <v>97</v>
      </c>
      <c r="Z32" s="291">
        <f t="shared" si="50"/>
        <v>120</v>
      </c>
      <c r="AA32" s="291">
        <f t="shared" si="51"/>
        <v>121</v>
      </c>
      <c r="AB32" s="291">
        <f t="shared" si="52"/>
        <v>144</v>
      </c>
      <c r="AC32" s="150" t="str">
        <f t="shared" si="53"/>
        <v>1|24|2500//25|48|5000//49|72|7500//73|96|10000//97|120|12500//121|144|15000</v>
      </c>
      <c r="AD32" s="101">
        <v>4500</v>
      </c>
      <c r="AE32" s="242" t="s">
        <v>708</v>
      </c>
      <c r="AF32" s="62">
        <v>2500</v>
      </c>
      <c r="AG32" s="62"/>
      <c r="AH32" s="270">
        <v>1798</v>
      </c>
      <c r="AI32" s="186" t="s">
        <v>547</v>
      </c>
      <c r="AJ32" s="186">
        <v>50002384</v>
      </c>
      <c r="AK32" s="61" t="str">
        <f>CONCATENATE(N32,"[",C32,"/",P32,"]")</f>
        <v>티젠 그린마테차 40티백[1868/1]</v>
      </c>
      <c r="AL32" s="63" t="s">
        <v>683</v>
      </c>
      <c r="AM32" s="203" t="s">
        <v>1412</v>
      </c>
      <c r="AN32" s="63" t="s">
        <v>683</v>
      </c>
      <c r="AO32" s="150" t="str">
        <f t="shared" ref="AO32" si="56">CONCATENATE(N32,",","음료,차",",",AL32)</f>
        <v>티젠 그린마테차 40티백,음료,차,티젠</v>
      </c>
      <c r="AP32" s="125" t="s">
        <v>756</v>
      </c>
      <c r="AQ32" s="63"/>
      <c r="AR32" s="207"/>
    </row>
    <row r="33" spans="14:41">
      <c r="P33" s="156"/>
      <c r="Q33" s="156"/>
      <c r="R33" s="156"/>
      <c r="AD33" s="231"/>
      <c r="AE33" s="231"/>
      <c r="AF33" s="156"/>
      <c r="AG33" s="156"/>
      <c r="AH33" s="156"/>
      <c r="AI33" s="156"/>
      <c r="AJ33" s="156"/>
      <c r="AK33" s="156"/>
      <c r="AL33" s="156"/>
      <c r="AM33" s="156"/>
      <c r="AN33" s="156"/>
      <c r="AO33" s="156"/>
    </row>
    <row r="34" spans="14:41">
      <c r="P34" s="156"/>
      <c r="Q34" s="156"/>
      <c r="R34" s="156"/>
      <c r="AD34" s="231"/>
      <c r="AE34" s="231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</row>
    <row r="35" spans="14:41">
      <c r="N35" s="28" t="s">
        <v>641</v>
      </c>
      <c r="P35" s="156"/>
      <c r="Q35" s="156"/>
      <c r="R35" s="156"/>
      <c r="AD35" s="231"/>
      <c r="AE35" s="231"/>
      <c r="AF35" s="156"/>
      <c r="AG35" s="156"/>
      <c r="AH35" s="156"/>
      <c r="AI35" s="156"/>
      <c r="AJ35" s="156"/>
      <c r="AK35" s="156"/>
      <c r="AL35" s="156"/>
      <c r="AM35" s="156"/>
      <c r="AN35" s="156"/>
      <c r="AO35" s="156"/>
    </row>
    <row r="36" spans="14:41">
      <c r="P36" s="156"/>
      <c r="Q36" s="156"/>
      <c r="R36" s="156"/>
      <c r="AD36" s="231"/>
      <c r="AE36" s="231"/>
      <c r="AF36" s="156"/>
      <c r="AG36" s="156"/>
      <c r="AH36" s="156"/>
      <c r="AI36" s="156"/>
      <c r="AJ36" s="156"/>
      <c r="AK36" s="156"/>
      <c r="AL36" s="156"/>
      <c r="AM36" s="156"/>
      <c r="AN36" s="156"/>
      <c r="AO36" s="156"/>
    </row>
    <row r="37" spans="14:41">
      <c r="R37" s="13"/>
      <c r="AE37" s="2"/>
    </row>
  </sheetData>
  <autoFilter ref="A1:AN32"/>
  <sortState ref="A2:Y67">
    <sortCondition ref="B2:B67"/>
  </sortState>
  <phoneticPr fontId="1" type="noConversion"/>
  <dataValidations count="1">
    <dataValidation type="list" allowBlank="1" showErrorMessage="1" sqref="AE2:AE32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9"/>
  <sheetViews>
    <sheetView topLeftCell="A10" zoomScale="85" zoomScaleNormal="85" workbookViewId="0">
      <selection activeCell="K24" sqref="K24"/>
    </sheetView>
  </sheetViews>
  <sheetFormatPr defaultRowHeight="16.5"/>
  <cols>
    <col min="2" max="2" width="16.25" bestFit="1" customWidth="1"/>
    <col min="3" max="3" width="40" bestFit="1" customWidth="1"/>
    <col min="4" max="4" width="12.375" customWidth="1"/>
  </cols>
  <sheetData>
    <row r="2" spans="2:8" ht="17.25" thickBot="1"/>
    <row r="3" spans="2:8">
      <c r="B3" s="66" t="s">
        <v>777</v>
      </c>
      <c r="C3" s="7" t="s">
        <v>509</v>
      </c>
      <c r="D3" s="9" t="s">
        <v>474</v>
      </c>
      <c r="E3" s="8" t="s">
        <v>915</v>
      </c>
      <c r="F3" s="271" t="s">
        <v>916</v>
      </c>
      <c r="G3" s="271" t="s">
        <v>1087</v>
      </c>
    </row>
    <row r="4" spans="2:8">
      <c r="B4" s="272" t="s">
        <v>778</v>
      </c>
      <c r="C4" s="74" t="s">
        <v>475</v>
      </c>
      <c r="D4" s="74">
        <v>50002385</v>
      </c>
      <c r="E4" s="200">
        <v>69</v>
      </c>
      <c r="F4" s="199">
        <v>69</v>
      </c>
      <c r="G4" s="384">
        <v>68</v>
      </c>
      <c r="H4" s="380" t="s">
        <v>1052</v>
      </c>
    </row>
    <row r="5" spans="2:8">
      <c r="B5" s="272" t="s">
        <v>779</v>
      </c>
      <c r="C5" s="74" t="s">
        <v>480</v>
      </c>
      <c r="D5" s="74">
        <v>50002386</v>
      </c>
      <c r="E5" s="200">
        <v>73</v>
      </c>
      <c r="F5" s="199">
        <v>73</v>
      </c>
      <c r="G5" s="199">
        <v>73</v>
      </c>
      <c r="H5" s="380" t="s">
        <v>1053</v>
      </c>
    </row>
    <row r="6" spans="2:8">
      <c r="B6" s="434" t="s">
        <v>780</v>
      </c>
      <c r="C6" s="74" t="s">
        <v>496</v>
      </c>
      <c r="D6" s="74">
        <v>50001894</v>
      </c>
      <c r="E6" s="200">
        <v>6</v>
      </c>
      <c r="F6" s="199">
        <v>6</v>
      </c>
      <c r="G6" s="199">
        <v>6</v>
      </c>
      <c r="H6" s="380" t="s">
        <v>1054</v>
      </c>
    </row>
    <row r="7" spans="2:8">
      <c r="B7" s="434"/>
      <c r="C7" s="74" t="s">
        <v>498</v>
      </c>
      <c r="D7" s="74">
        <v>50001761</v>
      </c>
      <c r="E7" s="200">
        <v>5</v>
      </c>
      <c r="F7" s="199">
        <v>5</v>
      </c>
      <c r="G7" s="199">
        <v>5</v>
      </c>
      <c r="H7" s="380" t="s">
        <v>1055</v>
      </c>
    </row>
    <row r="8" spans="2:8">
      <c r="B8" s="434"/>
      <c r="C8" s="74" t="s">
        <v>495</v>
      </c>
      <c r="D8" s="74">
        <v>50002424</v>
      </c>
      <c r="E8" s="200">
        <v>3</v>
      </c>
      <c r="F8" s="199">
        <v>3</v>
      </c>
      <c r="G8" s="199">
        <v>3</v>
      </c>
      <c r="H8" s="380" t="s">
        <v>1056</v>
      </c>
    </row>
    <row r="9" spans="2:8">
      <c r="B9" s="434"/>
      <c r="C9" s="74" t="s">
        <v>500</v>
      </c>
      <c r="D9" s="74">
        <v>50002389</v>
      </c>
      <c r="E9" s="200">
        <v>8</v>
      </c>
      <c r="F9" s="199">
        <v>8</v>
      </c>
      <c r="G9" s="199">
        <v>8</v>
      </c>
      <c r="H9" s="380" t="s">
        <v>1057</v>
      </c>
    </row>
    <row r="10" spans="2:8">
      <c r="B10" s="434"/>
      <c r="C10" s="74" t="s">
        <v>512</v>
      </c>
      <c r="D10" s="74">
        <v>50002403</v>
      </c>
      <c r="E10" s="200">
        <v>2</v>
      </c>
      <c r="F10" s="199">
        <v>2</v>
      </c>
      <c r="G10" s="199">
        <v>2</v>
      </c>
    </row>
    <row r="11" spans="2:8">
      <c r="B11" s="434"/>
      <c r="C11" s="74" t="s">
        <v>776</v>
      </c>
      <c r="D11" s="74">
        <v>50002455</v>
      </c>
      <c r="E11" s="200">
        <v>4</v>
      </c>
      <c r="F11" s="199">
        <v>4</v>
      </c>
      <c r="G11" s="199">
        <v>4</v>
      </c>
    </row>
    <row r="12" spans="2:8">
      <c r="B12" s="434" t="s">
        <v>781</v>
      </c>
      <c r="C12" s="74" t="s">
        <v>514</v>
      </c>
      <c r="D12" s="74">
        <v>50002001</v>
      </c>
      <c r="E12" s="200">
        <v>10</v>
      </c>
      <c r="F12" s="199">
        <v>10</v>
      </c>
      <c r="G12" s="199">
        <v>10</v>
      </c>
      <c r="H12" s="381" t="s">
        <v>1058</v>
      </c>
    </row>
    <row r="13" spans="2:8">
      <c r="B13" s="434"/>
      <c r="C13" s="74" t="s">
        <v>515</v>
      </c>
      <c r="D13" s="74">
        <v>50001998</v>
      </c>
      <c r="E13" s="200">
        <v>96</v>
      </c>
      <c r="F13" s="199">
        <v>96</v>
      </c>
      <c r="G13" s="199">
        <v>96</v>
      </c>
      <c r="H13" s="381" t="s">
        <v>1059</v>
      </c>
    </row>
    <row r="14" spans="2:8">
      <c r="B14" s="272" t="s">
        <v>782</v>
      </c>
      <c r="C14" s="74" t="s">
        <v>532</v>
      </c>
      <c r="D14" s="74">
        <v>50002008</v>
      </c>
      <c r="E14" s="200">
        <v>35</v>
      </c>
      <c r="F14" s="199">
        <v>35</v>
      </c>
      <c r="G14" s="199">
        <v>35</v>
      </c>
      <c r="H14" s="381" t="s">
        <v>1060</v>
      </c>
    </row>
    <row r="15" spans="2:8">
      <c r="B15" s="434" t="s">
        <v>783</v>
      </c>
      <c r="C15" s="171" t="s">
        <v>535</v>
      </c>
      <c r="D15" s="171">
        <v>50002032</v>
      </c>
      <c r="E15" s="433">
        <v>50</v>
      </c>
      <c r="F15" s="199">
        <v>6</v>
      </c>
      <c r="G15" s="384">
        <v>8</v>
      </c>
      <c r="H15" s="381" t="s">
        <v>1061</v>
      </c>
    </row>
    <row r="16" spans="2:8">
      <c r="B16" s="434"/>
      <c r="C16" s="171" t="s">
        <v>537</v>
      </c>
      <c r="D16" s="171">
        <v>50002265</v>
      </c>
      <c r="E16" s="433"/>
      <c r="F16" s="199">
        <v>15</v>
      </c>
      <c r="G16" s="199">
        <v>15</v>
      </c>
      <c r="H16" s="381" t="s">
        <v>1062</v>
      </c>
    </row>
    <row r="17" spans="2:7">
      <c r="B17" s="434"/>
      <c r="C17" s="171" t="s">
        <v>547</v>
      </c>
      <c r="D17" s="171">
        <v>50002384</v>
      </c>
      <c r="E17" s="433"/>
      <c r="F17" s="199">
        <v>5</v>
      </c>
      <c r="G17" s="199">
        <v>5</v>
      </c>
    </row>
    <row r="18" spans="2:7">
      <c r="B18" s="434"/>
      <c r="C18" s="171" t="s">
        <v>544</v>
      </c>
      <c r="D18" s="171">
        <v>50002267</v>
      </c>
      <c r="E18" s="433"/>
      <c r="F18" s="199">
        <v>1</v>
      </c>
      <c r="G18" s="199">
        <v>1</v>
      </c>
    </row>
    <row r="19" spans="2:7">
      <c r="B19" s="434"/>
      <c r="C19" s="171" t="s">
        <v>545</v>
      </c>
      <c r="D19" s="171">
        <v>50002380</v>
      </c>
      <c r="E19" s="433"/>
      <c r="F19" s="199">
        <v>2</v>
      </c>
      <c r="G19" s="199">
        <v>2</v>
      </c>
    </row>
    <row r="20" spans="2:7">
      <c r="B20" s="434"/>
      <c r="C20" s="171" t="s">
        <v>543</v>
      </c>
      <c r="D20" s="171">
        <v>50002605</v>
      </c>
      <c r="E20" s="433"/>
      <c r="F20" s="199">
        <v>19</v>
      </c>
      <c r="G20" s="199">
        <v>19</v>
      </c>
    </row>
    <row r="21" spans="2:7">
      <c r="B21" s="434" t="s">
        <v>909</v>
      </c>
      <c r="C21" s="74" t="s">
        <v>548</v>
      </c>
      <c r="D21" s="74">
        <v>50002266</v>
      </c>
      <c r="E21" s="433">
        <v>11</v>
      </c>
      <c r="F21" s="199">
        <v>9</v>
      </c>
      <c r="G21" s="199">
        <v>9</v>
      </c>
    </row>
    <row r="22" spans="2:7">
      <c r="B22" s="434"/>
      <c r="C22" s="74" t="s">
        <v>549</v>
      </c>
      <c r="D22" s="74">
        <v>50004797</v>
      </c>
      <c r="E22" s="433"/>
      <c r="F22" s="273">
        <v>2</v>
      </c>
      <c r="G22" s="273">
        <v>2</v>
      </c>
    </row>
    <row r="23" spans="2:7">
      <c r="B23" s="435" t="s">
        <v>910</v>
      </c>
      <c r="C23" s="172" t="s">
        <v>559</v>
      </c>
      <c r="D23" s="172">
        <v>50002006</v>
      </c>
      <c r="E23" s="433">
        <v>21</v>
      </c>
      <c r="F23" s="273">
        <v>1</v>
      </c>
      <c r="G23" s="273">
        <v>1</v>
      </c>
    </row>
    <row r="24" spans="2:7">
      <c r="B24" s="436"/>
      <c r="C24" s="172" t="s">
        <v>547</v>
      </c>
      <c r="D24" s="172">
        <v>50002384</v>
      </c>
      <c r="E24" s="433"/>
      <c r="F24" s="273">
        <v>4</v>
      </c>
      <c r="G24" s="273">
        <v>4</v>
      </c>
    </row>
    <row r="25" spans="2:7">
      <c r="B25" s="436"/>
      <c r="C25" s="171" t="s">
        <v>557</v>
      </c>
      <c r="D25" s="171">
        <v>50002595</v>
      </c>
      <c r="E25" s="433"/>
      <c r="F25" s="273">
        <v>1</v>
      </c>
      <c r="G25" s="273">
        <v>1</v>
      </c>
    </row>
    <row r="26" spans="2:7">
      <c r="B26" s="436"/>
      <c r="C26" s="171" t="s">
        <v>554</v>
      </c>
      <c r="D26" s="171">
        <v>50002596</v>
      </c>
      <c r="E26" s="433"/>
      <c r="F26" s="273">
        <v>1</v>
      </c>
      <c r="G26" s="273">
        <v>1</v>
      </c>
    </row>
    <row r="27" spans="2:7">
      <c r="B27" s="436"/>
      <c r="C27" s="171" t="s">
        <v>552</v>
      </c>
      <c r="D27" s="171">
        <v>50002267</v>
      </c>
      <c r="E27" s="433"/>
      <c r="F27" s="273">
        <v>2</v>
      </c>
      <c r="G27" s="273">
        <v>2</v>
      </c>
    </row>
    <row r="28" spans="2:7">
      <c r="B28" s="436"/>
      <c r="C28" s="171" t="s">
        <v>545</v>
      </c>
      <c r="D28" s="171">
        <v>50002380</v>
      </c>
      <c r="E28" s="433"/>
      <c r="F28" s="273">
        <v>2</v>
      </c>
      <c r="G28" s="273">
        <v>2</v>
      </c>
    </row>
    <row r="29" spans="2:7">
      <c r="B29" s="436"/>
      <c r="C29" s="171" t="s">
        <v>550</v>
      </c>
      <c r="D29" s="171">
        <v>50002606</v>
      </c>
      <c r="E29" s="433"/>
      <c r="F29" s="273">
        <v>9</v>
      </c>
      <c r="G29" s="273">
        <v>9</v>
      </c>
    </row>
    <row r="30" spans="2:7" ht="17.25" thickBot="1">
      <c r="B30" s="436"/>
      <c r="C30" s="171" t="s">
        <v>553</v>
      </c>
      <c r="D30" s="171">
        <v>50002607</v>
      </c>
      <c r="E30" s="433"/>
      <c r="F30" s="273">
        <v>2</v>
      </c>
      <c r="G30" s="273">
        <v>2</v>
      </c>
    </row>
    <row r="31" spans="2:7" ht="17.25" thickBot="1">
      <c r="B31" s="437"/>
      <c r="C31" s="383" t="s">
        <v>1088</v>
      </c>
      <c r="D31" s="383">
        <v>50004838</v>
      </c>
      <c r="E31" s="376"/>
      <c r="F31" s="273"/>
      <c r="G31" s="384">
        <v>1</v>
      </c>
    </row>
    <row r="32" spans="2:7">
      <c r="B32" s="434" t="s">
        <v>911</v>
      </c>
      <c r="C32" s="171" t="s">
        <v>552</v>
      </c>
      <c r="D32" s="171">
        <v>50002267</v>
      </c>
      <c r="E32" s="433">
        <v>40</v>
      </c>
      <c r="F32" s="273">
        <v>16</v>
      </c>
      <c r="G32" s="273">
        <v>16</v>
      </c>
    </row>
    <row r="33" spans="2:7">
      <c r="B33" s="434"/>
      <c r="C33" s="171" t="s">
        <v>550</v>
      </c>
      <c r="D33" s="171">
        <v>50002606</v>
      </c>
      <c r="E33" s="433"/>
      <c r="F33" s="273">
        <v>19</v>
      </c>
      <c r="G33" s="273">
        <v>19</v>
      </c>
    </row>
    <row r="34" spans="2:7">
      <c r="B34" s="434"/>
      <c r="C34" s="171" t="s">
        <v>553</v>
      </c>
      <c r="D34" s="171">
        <v>50002607</v>
      </c>
      <c r="E34" s="433"/>
      <c r="F34" s="273">
        <v>4</v>
      </c>
      <c r="G34" s="273">
        <v>4</v>
      </c>
    </row>
    <row r="35" spans="2:7">
      <c r="B35" s="272" t="s">
        <v>912</v>
      </c>
      <c r="C35" s="171" t="s">
        <v>550</v>
      </c>
      <c r="D35" s="171">
        <v>50002606</v>
      </c>
      <c r="E35" s="200">
        <v>18</v>
      </c>
      <c r="F35" s="199">
        <v>18</v>
      </c>
      <c r="G35" s="199">
        <v>18</v>
      </c>
    </row>
    <row r="36" spans="2:7">
      <c r="B36" s="272" t="s">
        <v>913</v>
      </c>
      <c r="C36" s="74" t="s">
        <v>515</v>
      </c>
      <c r="D36" s="74">
        <v>50001998</v>
      </c>
      <c r="E36" s="200">
        <v>19</v>
      </c>
      <c r="F36" s="199">
        <v>19</v>
      </c>
      <c r="G36" s="199">
        <v>19</v>
      </c>
    </row>
    <row r="37" spans="2:7">
      <c r="B37" s="434" t="s">
        <v>914</v>
      </c>
      <c r="C37" s="171" t="s">
        <v>547</v>
      </c>
      <c r="D37" s="171">
        <v>50002384</v>
      </c>
      <c r="E37" s="433">
        <v>67</v>
      </c>
      <c r="F37" s="273">
        <v>48</v>
      </c>
      <c r="G37" s="384">
        <v>47</v>
      </c>
    </row>
    <row r="38" spans="2:7">
      <c r="B38" s="434"/>
      <c r="C38" s="74" t="s">
        <v>562</v>
      </c>
      <c r="D38" s="74">
        <v>50002268</v>
      </c>
      <c r="E38" s="433"/>
      <c r="F38" s="273">
        <v>4</v>
      </c>
      <c r="G38" s="273">
        <v>4</v>
      </c>
    </row>
    <row r="39" spans="2:7">
      <c r="B39" s="434"/>
      <c r="C39" s="172" t="s">
        <v>563</v>
      </c>
      <c r="D39" s="172">
        <v>50002594</v>
      </c>
      <c r="E39" s="433"/>
      <c r="F39" s="273">
        <v>3</v>
      </c>
      <c r="G39" s="273">
        <v>3</v>
      </c>
    </row>
    <row r="40" spans="2:7">
      <c r="B40" s="434"/>
      <c r="C40" s="172" t="s">
        <v>566</v>
      </c>
      <c r="D40" s="172">
        <v>50002596</v>
      </c>
      <c r="E40" s="433"/>
      <c r="F40" s="273">
        <v>5</v>
      </c>
      <c r="G40" s="273">
        <v>5</v>
      </c>
    </row>
    <row r="41" spans="2:7">
      <c r="B41" s="434"/>
      <c r="C41" s="171" t="s">
        <v>552</v>
      </c>
      <c r="D41" s="171">
        <v>50002267</v>
      </c>
      <c r="E41" s="433"/>
      <c r="F41" s="273">
        <v>1</v>
      </c>
      <c r="G41" s="273">
        <v>1</v>
      </c>
    </row>
    <row r="42" spans="2:7">
      <c r="B42" s="434"/>
      <c r="C42" s="172" t="s">
        <v>565</v>
      </c>
      <c r="D42" s="172">
        <v>50002381</v>
      </c>
      <c r="E42" s="433"/>
      <c r="F42" s="273">
        <v>2</v>
      </c>
      <c r="G42" s="273">
        <v>2</v>
      </c>
    </row>
    <row r="43" spans="2:7">
      <c r="B43" s="434"/>
      <c r="C43" s="172" t="s">
        <v>545</v>
      </c>
      <c r="D43" s="172">
        <v>50002380</v>
      </c>
      <c r="E43" s="433"/>
      <c r="F43" s="273">
        <v>4</v>
      </c>
      <c r="G43" s="273">
        <v>4</v>
      </c>
    </row>
    <row r="44" spans="2:7" ht="17.25" thickBot="1">
      <c r="B44" s="430"/>
      <c r="C44" s="431"/>
      <c r="D44" s="432"/>
      <c r="E44" s="274">
        <f>SUM(E4:E43)</f>
        <v>537</v>
      </c>
      <c r="F44" s="275">
        <f>SUM(F4:F43)</f>
        <v>535</v>
      </c>
      <c r="G44" s="275">
        <f>SUM(G4:G43)</f>
        <v>536</v>
      </c>
    </row>
    <row r="48" spans="2:7">
      <c r="B48" t="s">
        <v>1134</v>
      </c>
    </row>
    <row r="49" spans="2:2">
      <c r="B49" t="s">
        <v>1135</v>
      </c>
    </row>
  </sheetData>
  <mergeCells count="13">
    <mergeCell ref="B6:B11"/>
    <mergeCell ref="B12:B13"/>
    <mergeCell ref="B15:B20"/>
    <mergeCell ref="E15:E20"/>
    <mergeCell ref="E21:E22"/>
    <mergeCell ref="B21:B22"/>
    <mergeCell ref="B44:D44"/>
    <mergeCell ref="E23:E30"/>
    <mergeCell ref="E32:E34"/>
    <mergeCell ref="B32:B34"/>
    <mergeCell ref="B37:B43"/>
    <mergeCell ref="E37:E43"/>
    <mergeCell ref="B23:B3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R82"/>
  <sheetViews>
    <sheetView topLeftCell="Z1" zoomScale="85" zoomScaleNormal="85" workbookViewId="0">
      <pane ySplit="1" topLeftCell="A29" activePane="bottomLeft" state="frozen"/>
      <selection pane="bottomLeft" activeCell="Z23" sqref="Z23"/>
    </sheetView>
  </sheetViews>
  <sheetFormatPr defaultRowHeight="16.5"/>
  <cols>
    <col min="1" max="2" width="6.25" style="2" customWidth="1"/>
    <col min="3" max="3" width="8.125" style="2" bestFit="1" customWidth="1"/>
    <col min="4" max="4" width="8.625"/>
    <col min="5" max="5" width="18.25" style="2" customWidth="1"/>
    <col min="6" max="6" width="17.375" style="2" bestFit="1" customWidth="1"/>
    <col min="7" max="7" width="20.625" style="2" bestFit="1" customWidth="1"/>
    <col min="8" max="8" width="17.375" style="2" bestFit="1" customWidth="1"/>
    <col min="9" max="9" width="18.25" style="2" customWidth="1"/>
    <col min="10" max="10" width="4.75" style="10" customWidth="1"/>
    <col min="11" max="11" width="140.375" style="2" customWidth="1"/>
    <col min="12" max="13" width="11.875" style="2" customWidth="1"/>
    <col min="14" max="14" width="26.875" style="2" bestFit="1" customWidth="1"/>
    <col min="15" max="15" width="9.375" style="2" customWidth="1"/>
    <col min="16" max="16" width="7.625" style="2" customWidth="1"/>
    <col min="17" max="19" width="8.625" style="2" customWidth="1"/>
    <col min="20" max="20" width="5.25" style="2" bestFit="1" customWidth="1"/>
    <col min="21" max="29" width="6.25" style="2" bestFit="1" customWidth="1"/>
    <col min="30" max="30" width="72.75" style="2" customWidth="1"/>
    <col min="31" max="31" width="9.5" style="2" customWidth="1"/>
    <col min="32" max="32" width="11.625" style="2" customWidth="1"/>
    <col min="33" max="33" width="9.125" style="13" customWidth="1"/>
    <col min="34" max="34" width="9.875" style="2" customWidth="1"/>
    <col min="35" max="35" width="2.25" style="2" customWidth="1"/>
    <col min="36" max="36" width="30.75" style="2" customWidth="1"/>
    <col min="37" max="37" width="11.375" style="3" customWidth="1"/>
    <col min="38" max="38" width="34.625" style="3" customWidth="1"/>
    <col min="39" max="39" width="8.75" style="2" customWidth="1"/>
    <col min="40" max="40" width="10.75" bestFit="1" customWidth="1"/>
    <col min="41" max="41" width="8.75" style="2" bestFit="1" customWidth="1"/>
    <col min="42" max="42" width="40.875" style="2" bestFit="1" customWidth="1"/>
    <col min="43" max="43" width="32.875" style="2" customWidth="1"/>
    <col min="44" max="44" width="32.875" style="2" bestFit="1" customWidth="1"/>
    <col min="45" max="16384" width="9" style="2"/>
  </cols>
  <sheetData>
    <row r="1" spans="1:44" s="424" customFormat="1" ht="49.5">
      <c r="A1" s="420" t="s">
        <v>531</v>
      </c>
      <c r="B1" s="7" t="s">
        <v>531</v>
      </c>
      <c r="C1" s="40" t="s">
        <v>561</v>
      </c>
      <c r="D1" s="427" t="s">
        <v>1348</v>
      </c>
      <c r="E1" s="427" t="s">
        <v>1328</v>
      </c>
      <c r="F1" s="427" t="s">
        <v>1327</v>
      </c>
      <c r="G1" s="427" t="s">
        <v>1331</v>
      </c>
      <c r="H1" s="427" t="s">
        <v>1332</v>
      </c>
      <c r="I1" s="421" t="s">
        <v>1030</v>
      </c>
      <c r="J1" s="426"/>
      <c r="K1" s="425" t="s">
        <v>1329</v>
      </c>
      <c r="L1" s="422" t="s">
        <v>993</v>
      </c>
      <c r="M1" s="422" t="s">
        <v>985</v>
      </c>
      <c r="N1" s="7" t="s">
        <v>88</v>
      </c>
      <c r="O1" s="7" t="s">
        <v>89</v>
      </c>
      <c r="P1" s="11" t="s">
        <v>486</v>
      </c>
      <c r="Q1" s="29" t="s">
        <v>691</v>
      </c>
      <c r="R1" s="29" t="s">
        <v>471</v>
      </c>
      <c r="S1" s="427" t="s">
        <v>1344</v>
      </c>
      <c r="T1" s="29">
        <v>1</v>
      </c>
      <c r="U1" s="29">
        <v>1</v>
      </c>
      <c r="V1" s="29">
        <v>2</v>
      </c>
      <c r="W1" s="29">
        <v>2</v>
      </c>
      <c r="X1" s="29">
        <v>3</v>
      </c>
      <c r="Y1" s="29">
        <v>3</v>
      </c>
      <c r="Z1" s="29">
        <v>4</v>
      </c>
      <c r="AA1" s="29">
        <v>4</v>
      </c>
      <c r="AB1" s="29">
        <v>5</v>
      </c>
      <c r="AC1" s="29">
        <v>5</v>
      </c>
      <c r="AD1" s="427" t="s">
        <v>1333</v>
      </c>
      <c r="AE1" s="29" t="s">
        <v>473</v>
      </c>
      <c r="AF1" s="29" t="s">
        <v>560</v>
      </c>
      <c r="AG1" s="29" t="s">
        <v>472</v>
      </c>
      <c r="AH1" s="7"/>
      <c r="AI1" s="7"/>
      <c r="AJ1" s="7" t="s">
        <v>509</v>
      </c>
      <c r="AK1" s="29" t="s">
        <v>474</v>
      </c>
      <c r="AL1" s="29" t="s">
        <v>470</v>
      </c>
      <c r="AM1" s="29" t="s">
        <v>477</v>
      </c>
      <c r="AN1" s="427" t="s">
        <v>477</v>
      </c>
      <c r="AO1" s="29" t="s">
        <v>478</v>
      </c>
      <c r="AP1" s="427" t="s">
        <v>1334</v>
      </c>
      <c r="AQ1" s="423" t="s">
        <v>727</v>
      </c>
      <c r="AR1" s="423" t="s">
        <v>1165</v>
      </c>
    </row>
    <row r="2" spans="1:44">
      <c r="A2" s="85">
        <v>27</v>
      </c>
      <c r="B2" s="276">
        <v>1</v>
      </c>
      <c r="C2" s="136">
        <v>2414</v>
      </c>
      <c r="D2" s="481">
        <v>24</v>
      </c>
      <c r="E2" s="143" t="str">
        <f>CONCATENATE(C2,"_450x450.jpg")</f>
        <v>2414_450x450.jpg</v>
      </c>
      <c r="F2" s="136" t="str">
        <f>CONCATENATE(C2,"_300x300.jpg")</f>
        <v>2414_300x300.jpg</v>
      </c>
      <c r="G2" s="136" t="str">
        <f>CONCATENATE(C2,"_100x100.jpg")</f>
        <v>2414_100x100.jpg</v>
      </c>
      <c r="H2" s="136" t="str">
        <f>CONCATENATE(C2,"_220x220.jpg")</f>
        <v>2414_220x220.jpg</v>
      </c>
      <c r="I2" s="143" t="str">
        <f>CONCATENATE(C2,"_detail.jpg")</f>
        <v>2414_detail.jpg</v>
      </c>
      <c r="J2" s="70" t="s">
        <v>1330</v>
      </c>
      <c r="K2" s="136" t="str">
        <f t="shared" ref="K2:K32" si="0">CONCATENATE("&lt;p&gt;&lt;/p&gt;&lt;p align=",J2,"center",J2,"&gt;","&lt;IMG src=",J2,"http://tongup1emd.cafe24.com/img/Image_detail/01_Noodle_68ea/",I2,J2," style=",J2,"width:860px;",J2,"&gt;&lt;/p&gt;&lt;p&gt;&lt;br&gt;&lt;/p&gt;")</f>
        <v>&lt;p&gt;&lt;/p&gt;&lt;p align="center"&gt;&lt;IMG src="http://tongup1emd.cafe24.com/img/Image_detail/01_Noodle_68ea/2414_detail.jpg" style="width:860px;"&gt;&lt;/p&gt;&lt;p&gt;&lt;br&gt;&lt;/p&gt;</v>
      </c>
      <c r="L2" s="70" t="s">
        <v>982</v>
      </c>
      <c r="M2" s="70" t="s">
        <v>981</v>
      </c>
      <c r="N2" s="136" t="s">
        <v>1160</v>
      </c>
      <c r="O2" s="136" t="s">
        <v>38</v>
      </c>
      <c r="P2" s="277">
        <v>5</v>
      </c>
      <c r="Q2" s="278">
        <v>8</v>
      </c>
      <c r="R2" s="278">
        <f t="shared" ref="R2:R32" si="1">Q2*2</f>
        <v>16</v>
      </c>
      <c r="S2" s="201" t="s">
        <v>1345</v>
      </c>
      <c r="T2" s="278">
        <f t="shared" ref="T2:T21" si="2">R2+1</f>
        <v>17</v>
      </c>
      <c r="U2" s="278">
        <f>R2+$R2</f>
        <v>32</v>
      </c>
      <c r="V2" s="278">
        <f>U2+1</f>
        <v>33</v>
      </c>
      <c r="W2" s="278">
        <f>U2+$R2</f>
        <v>48</v>
      </c>
      <c r="X2" s="278">
        <f>W2+1</f>
        <v>49</v>
      </c>
      <c r="Y2" s="278">
        <f>W2+$R2</f>
        <v>64</v>
      </c>
      <c r="Z2" s="278">
        <f>Y2+1</f>
        <v>65</v>
      </c>
      <c r="AA2" s="278">
        <f>Y2+$R2</f>
        <v>80</v>
      </c>
      <c r="AB2" s="278">
        <f>AA2+1</f>
        <v>81</v>
      </c>
      <c r="AC2" s="278">
        <f>AA2+$R2</f>
        <v>96</v>
      </c>
      <c r="AD2" s="136" t="str">
        <f>CONCATENATE("1","|",R2,"|","2500//",T2,"|",U2,"|","5000//",V2,"|",W2,"|","7500//",X2,"|",Y2,"|","10000//",Z2,"|",AA2,"|","12500//",AB2,"|",AC2,"|","15000")</f>
        <v>1|16|2500//17|32|5000//33|48|7500//49|64|10000//65|80|12500//81|96|15000</v>
      </c>
      <c r="AE2" s="137">
        <v>4050</v>
      </c>
      <c r="AF2" s="147" t="s">
        <v>708</v>
      </c>
      <c r="AG2" s="73">
        <v>2500</v>
      </c>
      <c r="AH2" s="73">
        <f t="shared" ref="AH2:AH12" si="3">AE2*5</f>
        <v>20250</v>
      </c>
      <c r="AI2" s="74"/>
      <c r="AJ2" s="74" t="s">
        <v>475</v>
      </c>
      <c r="AK2" s="74">
        <v>50002385</v>
      </c>
      <c r="AL2" s="65" t="str">
        <f>CONCATENATE(N2,"[",C2,"/",P2,"]")</f>
        <v>후루룩국수(멀티팩)[2414/5]</v>
      </c>
      <c r="AM2" s="97" t="s">
        <v>481</v>
      </c>
      <c r="AN2" s="481" t="s">
        <v>1335</v>
      </c>
      <c r="AO2" s="97" t="s">
        <v>481</v>
      </c>
      <c r="AP2" s="136" t="str">
        <f>CONCATENATE(N2,",","봉지라면",",",AM2)</f>
        <v>후루룩국수(멀티팩),봉지라면,농심</v>
      </c>
      <c r="AQ2" s="58"/>
      <c r="AR2" s="58"/>
    </row>
    <row r="3" spans="1:44">
      <c r="A3" s="85">
        <v>25</v>
      </c>
      <c r="B3" s="276">
        <v>2</v>
      </c>
      <c r="C3" s="136">
        <v>2415</v>
      </c>
      <c r="D3" s="481">
        <v>24</v>
      </c>
      <c r="E3" s="143" t="str">
        <f>CONCATENATE(C3,"_450x450.jpg")</f>
        <v>2415_450x450.jpg</v>
      </c>
      <c r="F3" s="136" t="str">
        <f>CONCATENATE(C3,"_300x300.jpg")</f>
        <v>2415_300x300.jpg</v>
      </c>
      <c r="G3" s="136" t="str">
        <f>CONCATENATE(C3,"_100x100.jpg")</f>
        <v>2415_100x100.jpg</v>
      </c>
      <c r="H3" s="136" t="str">
        <f>CONCATENATE(C3,"_220x220.jpg")</f>
        <v>2415_220x220.jpg</v>
      </c>
      <c r="I3" s="143" t="str">
        <f>CONCATENATE(C3,"_detail.jpg")</f>
        <v>2415_detail.jpg</v>
      </c>
      <c r="J3" s="70" t="s">
        <v>1330</v>
      </c>
      <c r="K3" s="136" t="str">
        <f t="shared" si="0"/>
        <v>&lt;p&gt;&lt;/p&gt;&lt;p align="center"&gt;&lt;IMG src="http://tongup1emd.cafe24.com/img/Image_detail/01_Noodle_68ea/2415_detail.jpg" style="width:860px;"&gt;&lt;/p&gt;&lt;p&gt;&lt;br&gt;&lt;/p&gt;</v>
      </c>
      <c r="L3" s="70" t="s">
        <v>981</v>
      </c>
      <c r="M3" s="70" t="s">
        <v>981</v>
      </c>
      <c r="N3" s="136" t="s">
        <v>1161</v>
      </c>
      <c r="O3" s="136" t="s">
        <v>36</v>
      </c>
      <c r="P3" s="277">
        <v>4</v>
      </c>
      <c r="Q3" s="278">
        <v>8</v>
      </c>
      <c r="R3" s="278">
        <f t="shared" si="1"/>
        <v>16</v>
      </c>
      <c r="S3" s="201" t="s">
        <v>1345</v>
      </c>
      <c r="T3" s="278">
        <f t="shared" si="2"/>
        <v>17</v>
      </c>
      <c r="U3" s="278">
        <f t="shared" ref="U3:U21" si="4">R3+$R3</f>
        <v>32</v>
      </c>
      <c r="V3" s="278">
        <f t="shared" ref="V3:V66" si="5">U3+1</f>
        <v>33</v>
      </c>
      <c r="W3" s="278">
        <f t="shared" ref="W3:W21" si="6">U3+$R3</f>
        <v>48</v>
      </c>
      <c r="X3" s="278">
        <f t="shared" ref="X3:X66" si="7">W3+1</f>
        <v>49</v>
      </c>
      <c r="Y3" s="278">
        <f t="shared" ref="Y3:Y21" si="8">W3+$R3</f>
        <v>64</v>
      </c>
      <c r="Z3" s="278">
        <f t="shared" ref="Z3:Z66" si="9">Y3+1</f>
        <v>65</v>
      </c>
      <c r="AA3" s="278">
        <f t="shared" ref="AA3:AA21" si="10">Y3+$R3</f>
        <v>80</v>
      </c>
      <c r="AB3" s="278">
        <f t="shared" ref="AB3:AB66" si="11">AA3+1</f>
        <v>81</v>
      </c>
      <c r="AC3" s="278">
        <f t="shared" ref="AC3:AC21" si="12">AA3+$R3</f>
        <v>96</v>
      </c>
      <c r="AD3" s="136" t="str">
        <f t="shared" ref="AD3:AD66" si="13">CONCATENATE("1","|",R3,"|","2500//",T3,"|",U3,"|","5000//",V3,"|",W3,"|","7500//",X3,"|",Y3,"|","10000//",Z3,"|",AA3,"|","12500//",AB3,"|",AC3,"|","15000")</f>
        <v>1|16|2500//17|32|5000//33|48|7500//49|64|10000//65|80|12500//81|96|15000</v>
      </c>
      <c r="AE3" s="137">
        <v>1150</v>
      </c>
      <c r="AF3" s="147" t="s">
        <v>708</v>
      </c>
      <c r="AG3" s="73">
        <v>2500</v>
      </c>
      <c r="AH3" s="73">
        <f t="shared" si="3"/>
        <v>5750</v>
      </c>
      <c r="AI3" s="74"/>
      <c r="AJ3" s="74" t="s">
        <v>475</v>
      </c>
      <c r="AK3" s="74">
        <v>50002385</v>
      </c>
      <c r="AL3" s="65" t="str">
        <f>CONCATENATE(N3,"[",C3,"/",P3,"]")</f>
        <v>둥지냉면동치미물냉면(멀티)[2415/4]</v>
      </c>
      <c r="AM3" s="97" t="s">
        <v>481</v>
      </c>
      <c r="AN3" s="481" t="s">
        <v>1335</v>
      </c>
      <c r="AO3" s="97" t="s">
        <v>481</v>
      </c>
      <c r="AP3" s="136" t="str">
        <f>CONCATENATE(N3,",","봉지라면",",",AM3)</f>
        <v>둥지냉면동치미물냉면(멀티),봉지라면,농심</v>
      </c>
      <c r="AQ3" s="58"/>
      <c r="AR3" s="58"/>
    </row>
    <row r="4" spans="1:44">
      <c r="A4" s="85">
        <v>26</v>
      </c>
      <c r="B4" s="276">
        <v>3</v>
      </c>
      <c r="C4" s="136">
        <v>2416</v>
      </c>
      <c r="D4" s="481">
        <v>24</v>
      </c>
      <c r="E4" s="143" t="str">
        <f>CONCATENATE(C4,"_450x450.jpg")</f>
        <v>2416_450x450.jpg</v>
      </c>
      <c r="F4" s="136" t="str">
        <f>CONCATENATE(C4,"_300x300.jpg")</f>
        <v>2416_300x300.jpg</v>
      </c>
      <c r="G4" s="136" t="str">
        <f>CONCATENATE(C4,"_100x100.jpg")</f>
        <v>2416_100x100.jpg</v>
      </c>
      <c r="H4" s="136" t="str">
        <f>CONCATENATE(C4,"_220x220.jpg")</f>
        <v>2416_220x220.jpg</v>
      </c>
      <c r="I4" s="143" t="str">
        <f>CONCATENATE(C4,"_detail.jpg")</f>
        <v>2416_detail.jpg</v>
      </c>
      <c r="J4" s="70" t="s">
        <v>1330</v>
      </c>
      <c r="K4" s="136" t="str">
        <f t="shared" si="0"/>
        <v>&lt;p&gt;&lt;/p&gt;&lt;p align="center"&gt;&lt;IMG src="http://tongup1emd.cafe24.com/img/Image_detail/01_Noodle_68ea/2416_detail.jpg" style="width:860px;"&gt;&lt;/p&gt;&lt;p&gt;&lt;br&gt;&lt;/p&gt;</v>
      </c>
      <c r="L4" s="70" t="s">
        <v>981</v>
      </c>
      <c r="M4" s="70" t="s">
        <v>981</v>
      </c>
      <c r="N4" s="136" t="s">
        <v>1162</v>
      </c>
      <c r="O4" s="136" t="s">
        <v>37</v>
      </c>
      <c r="P4" s="277">
        <v>4</v>
      </c>
      <c r="Q4" s="278">
        <v>8</v>
      </c>
      <c r="R4" s="278">
        <f t="shared" si="1"/>
        <v>16</v>
      </c>
      <c r="S4" s="201" t="s">
        <v>1345</v>
      </c>
      <c r="T4" s="278">
        <f t="shared" si="2"/>
        <v>17</v>
      </c>
      <c r="U4" s="278">
        <f t="shared" si="4"/>
        <v>32</v>
      </c>
      <c r="V4" s="278">
        <f t="shared" si="5"/>
        <v>33</v>
      </c>
      <c r="W4" s="278">
        <f t="shared" si="6"/>
        <v>48</v>
      </c>
      <c r="X4" s="278">
        <f t="shared" si="7"/>
        <v>49</v>
      </c>
      <c r="Y4" s="278">
        <f t="shared" si="8"/>
        <v>64</v>
      </c>
      <c r="Z4" s="278">
        <f t="shared" si="9"/>
        <v>65</v>
      </c>
      <c r="AA4" s="278">
        <f t="shared" si="10"/>
        <v>80</v>
      </c>
      <c r="AB4" s="278">
        <f t="shared" si="11"/>
        <v>81</v>
      </c>
      <c r="AC4" s="278">
        <f t="shared" si="12"/>
        <v>96</v>
      </c>
      <c r="AD4" s="136" t="str">
        <f t="shared" si="13"/>
        <v>1|16|2500//17|32|5000//33|48|7500//49|64|10000//65|80|12500//81|96|15000</v>
      </c>
      <c r="AE4" s="137">
        <v>1150</v>
      </c>
      <c r="AF4" s="147" t="s">
        <v>708</v>
      </c>
      <c r="AG4" s="73">
        <v>2500</v>
      </c>
      <c r="AH4" s="73">
        <f t="shared" si="3"/>
        <v>5750</v>
      </c>
      <c r="AI4" s="74"/>
      <c r="AJ4" s="74" t="s">
        <v>475</v>
      </c>
      <c r="AK4" s="74">
        <v>50002385</v>
      </c>
      <c r="AL4" s="65" t="str">
        <f>CONCATENATE(N4,"[",C4,"/",P4,"]")</f>
        <v>둥지냉면비빔냉면(멀티)[2416/4]</v>
      </c>
      <c r="AM4" s="97" t="s">
        <v>481</v>
      </c>
      <c r="AN4" s="481" t="s">
        <v>1335</v>
      </c>
      <c r="AO4" s="97" t="s">
        <v>481</v>
      </c>
      <c r="AP4" s="136" t="str">
        <f>CONCATENATE(N4,",","봉지라면",",",AM4)</f>
        <v>둥지냉면비빔냉면(멀티),봉지라면,농심</v>
      </c>
      <c r="AQ4" s="58"/>
      <c r="AR4" s="58"/>
    </row>
    <row r="5" spans="1:44">
      <c r="A5" s="85">
        <v>20</v>
      </c>
      <c r="B5" s="276">
        <v>4</v>
      </c>
      <c r="C5" s="136">
        <v>2419</v>
      </c>
      <c r="D5" s="481">
        <v>24</v>
      </c>
      <c r="E5" s="143" t="str">
        <f>CONCATENATE(C5,"_450x450.jpg")</f>
        <v>2419_450x450.jpg</v>
      </c>
      <c r="F5" s="136" t="str">
        <f>CONCATENATE(C5,"_300x300.jpg")</f>
        <v>2419_300x300.jpg</v>
      </c>
      <c r="G5" s="136" t="str">
        <f>CONCATENATE(C5,"_100x100.jpg")</f>
        <v>2419_100x100.jpg</v>
      </c>
      <c r="H5" s="136" t="str">
        <f>CONCATENATE(C5,"_220x220.jpg")</f>
        <v>2419_220x220.jpg</v>
      </c>
      <c r="I5" s="143" t="str">
        <f>CONCATENATE(C5,"_detail.jpg")</f>
        <v>2419_detail.jpg</v>
      </c>
      <c r="J5" s="70" t="s">
        <v>1330</v>
      </c>
      <c r="K5" s="136" t="str">
        <f t="shared" si="0"/>
        <v>&lt;p&gt;&lt;/p&gt;&lt;p align="center"&gt;&lt;IMG src="http://tongup1emd.cafe24.com/img/Image_detail/01_Noodle_68ea/2419_detail.jpg" style="width:860px;"&gt;&lt;/p&gt;&lt;p&gt;&lt;br&gt;&lt;/p&gt;</v>
      </c>
      <c r="L5" s="70" t="s">
        <v>981</v>
      </c>
      <c r="M5" s="70" t="s">
        <v>981</v>
      </c>
      <c r="N5" s="136" t="s">
        <v>1163</v>
      </c>
      <c r="O5" s="136" t="s">
        <v>28</v>
      </c>
      <c r="P5" s="277">
        <v>4</v>
      </c>
      <c r="Q5" s="278">
        <v>8</v>
      </c>
      <c r="R5" s="278">
        <f t="shared" si="1"/>
        <v>16</v>
      </c>
      <c r="S5" s="201" t="s">
        <v>1345</v>
      </c>
      <c r="T5" s="278">
        <f t="shared" si="2"/>
        <v>17</v>
      </c>
      <c r="U5" s="278">
        <f t="shared" si="4"/>
        <v>32</v>
      </c>
      <c r="V5" s="278">
        <f t="shared" si="5"/>
        <v>33</v>
      </c>
      <c r="W5" s="278">
        <f t="shared" si="6"/>
        <v>48</v>
      </c>
      <c r="X5" s="278">
        <f t="shared" si="7"/>
        <v>49</v>
      </c>
      <c r="Y5" s="278">
        <f t="shared" si="8"/>
        <v>64</v>
      </c>
      <c r="Z5" s="278">
        <f t="shared" si="9"/>
        <v>65</v>
      </c>
      <c r="AA5" s="278">
        <f t="shared" si="10"/>
        <v>80</v>
      </c>
      <c r="AB5" s="278">
        <f t="shared" si="11"/>
        <v>81</v>
      </c>
      <c r="AC5" s="278">
        <f t="shared" si="12"/>
        <v>96</v>
      </c>
      <c r="AD5" s="136" t="str">
        <f t="shared" si="13"/>
        <v>1|16|2500//17|32|5000//33|48|7500//49|64|10000//65|80|12500//81|96|15000</v>
      </c>
      <c r="AE5" s="137">
        <v>5650</v>
      </c>
      <c r="AF5" s="147" t="s">
        <v>708</v>
      </c>
      <c r="AG5" s="73">
        <v>2500</v>
      </c>
      <c r="AH5" s="73">
        <f t="shared" si="3"/>
        <v>28250</v>
      </c>
      <c r="AI5" s="74"/>
      <c r="AJ5" s="74" t="s">
        <v>475</v>
      </c>
      <c r="AK5" s="74">
        <v>50002385</v>
      </c>
      <c r="AL5" s="65" t="str">
        <f>CONCATENATE(N5,"[",C5,"/",P5,"]")</f>
        <v>맛짬뽕(멀티팩)[2419/4]</v>
      </c>
      <c r="AM5" s="97" t="s">
        <v>481</v>
      </c>
      <c r="AN5" s="481" t="s">
        <v>1335</v>
      </c>
      <c r="AO5" s="97" t="s">
        <v>481</v>
      </c>
      <c r="AP5" s="136" t="str">
        <f>CONCATENATE(N5,",","봉지라면",",",AM5)</f>
        <v>맛짬뽕(멀티팩),봉지라면,농심</v>
      </c>
      <c r="AQ5" s="58"/>
      <c r="AR5" s="58"/>
    </row>
    <row r="6" spans="1:44">
      <c r="A6" s="85">
        <v>14</v>
      </c>
      <c r="B6" s="276">
        <v>5</v>
      </c>
      <c r="C6" s="136">
        <v>2420</v>
      </c>
      <c r="D6" s="481">
        <v>24</v>
      </c>
      <c r="E6" s="143" t="str">
        <f>CONCATENATE(C6,"_450x450.jpg")</f>
        <v>2420_450x450.jpg</v>
      </c>
      <c r="F6" s="136" t="str">
        <f>CONCATENATE(C6,"_300x300.jpg")</f>
        <v>2420_300x300.jpg</v>
      </c>
      <c r="G6" s="136" t="str">
        <f>CONCATENATE(C6,"_100x100.jpg")</f>
        <v>2420_100x100.jpg</v>
      </c>
      <c r="H6" s="136" t="str">
        <f>CONCATENATE(C6,"_220x220.jpg")</f>
        <v>2420_220x220.jpg</v>
      </c>
      <c r="I6" s="143" t="str">
        <f>CONCATENATE(C6,"_detail.jpg")</f>
        <v>2420_detail.jpg</v>
      </c>
      <c r="J6" s="70" t="s">
        <v>1330</v>
      </c>
      <c r="K6" s="136" t="str">
        <f t="shared" si="0"/>
        <v>&lt;p&gt;&lt;/p&gt;&lt;p align="center"&gt;&lt;IMG src="http://tongup1emd.cafe24.com/img/Image_detail/01_Noodle_68ea/2420_detail.jpg" style="width:860px;"&gt;&lt;/p&gt;&lt;p&gt;&lt;br&gt;&lt;/p&gt;</v>
      </c>
      <c r="L6" s="70" t="s">
        <v>981</v>
      </c>
      <c r="M6" s="70" t="s">
        <v>981</v>
      </c>
      <c r="N6" s="136" t="s">
        <v>17</v>
      </c>
      <c r="O6" s="136" t="s">
        <v>16</v>
      </c>
      <c r="P6" s="277">
        <v>5</v>
      </c>
      <c r="Q6" s="278">
        <v>8</v>
      </c>
      <c r="R6" s="278">
        <f t="shared" si="1"/>
        <v>16</v>
      </c>
      <c r="S6" s="201" t="s">
        <v>1345</v>
      </c>
      <c r="T6" s="278">
        <f t="shared" si="2"/>
        <v>17</v>
      </c>
      <c r="U6" s="278">
        <f t="shared" si="4"/>
        <v>32</v>
      </c>
      <c r="V6" s="278">
        <f t="shared" si="5"/>
        <v>33</v>
      </c>
      <c r="W6" s="278">
        <f t="shared" si="6"/>
        <v>48</v>
      </c>
      <c r="X6" s="278">
        <f t="shared" si="7"/>
        <v>49</v>
      </c>
      <c r="Y6" s="278">
        <f t="shared" si="8"/>
        <v>64</v>
      </c>
      <c r="Z6" s="278">
        <f t="shared" si="9"/>
        <v>65</v>
      </c>
      <c r="AA6" s="278">
        <f t="shared" si="10"/>
        <v>80</v>
      </c>
      <c r="AB6" s="278">
        <f t="shared" si="11"/>
        <v>81</v>
      </c>
      <c r="AC6" s="278">
        <f t="shared" si="12"/>
        <v>96</v>
      </c>
      <c r="AD6" s="136" t="str">
        <f t="shared" si="13"/>
        <v>1|16|2500//17|32|5000//33|48|7500//49|64|10000//65|80|12500//81|96|15000</v>
      </c>
      <c r="AE6" s="137">
        <v>3950</v>
      </c>
      <c r="AF6" s="147" t="s">
        <v>708</v>
      </c>
      <c r="AG6" s="73">
        <v>2500</v>
      </c>
      <c r="AH6" s="73">
        <f t="shared" si="3"/>
        <v>19750</v>
      </c>
      <c r="AI6" s="74"/>
      <c r="AJ6" s="74" t="s">
        <v>475</v>
      </c>
      <c r="AK6" s="74">
        <v>50002385</v>
      </c>
      <c r="AL6" s="65" t="str">
        <f>CONCATENATE(N6,"[",C6,"/",P6,"]")</f>
        <v>진짜진짜(멀티팩)[2420/5]</v>
      </c>
      <c r="AM6" s="97" t="s">
        <v>481</v>
      </c>
      <c r="AN6" s="481" t="s">
        <v>1335</v>
      </c>
      <c r="AO6" s="97" t="s">
        <v>481</v>
      </c>
      <c r="AP6" s="136" t="str">
        <f>CONCATENATE(N6,",","봉지라면",",",AM6)</f>
        <v>진짜진짜(멀티팩),봉지라면,농심</v>
      </c>
      <c r="AQ6" s="58"/>
      <c r="AR6" s="58"/>
    </row>
    <row r="7" spans="1:44">
      <c r="A7" s="85">
        <v>24</v>
      </c>
      <c r="B7" s="276">
        <v>6</v>
      </c>
      <c r="C7" s="136">
        <v>2437</v>
      </c>
      <c r="D7" s="481">
        <v>24</v>
      </c>
      <c r="E7" s="143" t="str">
        <f>CONCATENATE(C7,"_450x450.jpg")</f>
        <v>2437_450x450.jpg</v>
      </c>
      <c r="F7" s="136" t="str">
        <f>CONCATENATE(C7,"_300x300.jpg")</f>
        <v>2437_300x300.jpg</v>
      </c>
      <c r="G7" s="136" t="str">
        <f>CONCATENATE(C7,"_100x100.jpg")</f>
        <v>2437_100x100.jpg</v>
      </c>
      <c r="H7" s="136" t="str">
        <f>CONCATENATE(C7,"_220x220.jpg")</f>
        <v>2437_220x220.jpg</v>
      </c>
      <c r="I7" s="143" t="str">
        <f>CONCATENATE(C7,"_detail.jpg")</f>
        <v>2437_detail.jpg</v>
      </c>
      <c r="J7" s="70" t="s">
        <v>1330</v>
      </c>
      <c r="K7" s="136" t="str">
        <f t="shared" si="0"/>
        <v>&lt;p&gt;&lt;/p&gt;&lt;p align="center"&gt;&lt;IMG src="http://tongup1emd.cafe24.com/img/Image_detail/01_Noodle_68ea/2437_detail.jpg" style="width:860px;"&gt;&lt;/p&gt;&lt;p&gt;&lt;br&gt;&lt;/p&gt;</v>
      </c>
      <c r="L7" s="70" t="s">
        <v>981</v>
      </c>
      <c r="M7" s="70" t="s">
        <v>981</v>
      </c>
      <c r="N7" s="136" t="s">
        <v>34</v>
      </c>
      <c r="O7" s="136" t="s">
        <v>35</v>
      </c>
      <c r="P7" s="277">
        <v>5</v>
      </c>
      <c r="Q7" s="278">
        <v>8</v>
      </c>
      <c r="R7" s="278">
        <f t="shared" si="1"/>
        <v>16</v>
      </c>
      <c r="S7" s="201" t="s">
        <v>1345</v>
      </c>
      <c r="T7" s="278">
        <f t="shared" si="2"/>
        <v>17</v>
      </c>
      <c r="U7" s="278">
        <f t="shared" si="4"/>
        <v>32</v>
      </c>
      <c r="V7" s="278">
        <f t="shared" si="5"/>
        <v>33</v>
      </c>
      <c r="W7" s="278">
        <f t="shared" si="6"/>
        <v>48</v>
      </c>
      <c r="X7" s="278">
        <f t="shared" si="7"/>
        <v>49</v>
      </c>
      <c r="Y7" s="278">
        <f t="shared" si="8"/>
        <v>64</v>
      </c>
      <c r="Z7" s="278">
        <f t="shared" si="9"/>
        <v>65</v>
      </c>
      <c r="AA7" s="278">
        <f t="shared" si="10"/>
        <v>80</v>
      </c>
      <c r="AB7" s="278">
        <f t="shared" si="11"/>
        <v>81</v>
      </c>
      <c r="AC7" s="278">
        <f t="shared" si="12"/>
        <v>96</v>
      </c>
      <c r="AD7" s="136" t="str">
        <f t="shared" si="13"/>
        <v>1|16|2500//17|32|5000//33|48|7500//49|64|10000//65|80|12500//81|96|15000</v>
      </c>
      <c r="AE7" s="137">
        <v>4550</v>
      </c>
      <c r="AF7" s="147" t="s">
        <v>708</v>
      </c>
      <c r="AG7" s="73">
        <v>2500</v>
      </c>
      <c r="AH7" s="73">
        <f t="shared" si="3"/>
        <v>22750</v>
      </c>
      <c r="AI7" s="74"/>
      <c r="AJ7" s="74" t="s">
        <v>475</v>
      </c>
      <c r="AK7" s="74">
        <v>50002385</v>
      </c>
      <c r="AL7" s="65" t="str">
        <f>CONCATENATE(N7,"[",C7,"/",P7,"]")</f>
        <v>드레싱누들오리엔탈(멀티팩)[2437/5]</v>
      </c>
      <c r="AM7" s="97" t="s">
        <v>481</v>
      </c>
      <c r="AN7" s="481" t="s">
        <v>1335</v>
      </c>
      <c r="AO7" s="97" t="s">
        <v>481</v>
      </c>
      <c r="AP7" s="136" t="str">
        <f>CONCATENATE(N7,",","봉지라면",",",AM7)</f>
        <v>드레싱누들오리엔탈(멀티팩),봉지라면,농심</v>
      </c>
      <c r="AQ7" s="58"/>
      <c r="AR7" s="58"/>
    </row>
    <row r="8" spans="1:44">
      <c r="A8" s="85">
        <v>18</v>
      </c>
      <c r="B8" s="276">
        <v>7</v>
      </c>
      <c r="C8" s="136">
        <v>2447</v>
      </c>
      <c r="D8" s="481">
        <v>24</v>
      </c>
      <c r="E8" s="143" t="str">
        <f>CONCATENATE(C8,"_450x450.jpg")</f>
        <v>2447_450x450.jpg</v>
      </c>
      <c r="F8" s="136" t="str">
        <f>CONCATENATE(C8,"_300x300.jpg")</f>
        <v>2447_300x300.jpg</v>
      </c>
      <c r="G8" s="136" t="str">
        <f>CONCATENATE(C8,"_100x100.jpg")</f>
        <v>2447_100x100.jpg</v>
      </c>
      <c r="H8" s="136" t="str">
        <f>CONCATENATE(C8,"_220x220.jpg")</f>
        <v>2447_220x220.jpg</v>
      </c>
      <c r="I8" s="143" t="str">
        <f>CONCATENATE(C8,"_detail.jpg")</f>
        <v>2447_detail.jpg</v>
      </c>
      <c r="J8" s="70" t="s">
        <v>1330</v>
      </c>
      <c r="K8" s="136" t="str">
        <f t="shared" si="0"/>
        <v>&lt;p&gt;&lt;/p&gt;&lt;p align="center"&gt;&lt;IMG src="http://tongup1emd.cafe24.com/img/Image_detail/01_Noodle_68ea/2447_detail.jpg" style="width:860px;"&gt;&lt;/p&gt;&lt;p&gt;&lt;br&gt;&lt;/p&gt;</v>
      </c>
      <c r="L8" s="70" t="s">
        <v>981</v>
      </c>
      <c r="M8" s="70" t="s">
        <v>981</v>
      </c>
      <c r="N8" s="136" t="s">
        <v>24</v>
      </c>
      <c r="O8" s="136" t="s">
        <v>25</v>
      </c>
      <c r="P8" s="277">
        <v>4</v>
      </c>
      <c r="Q8" s="278">
        <v>8</v>
      </c>
      <c r="R8" s="278">
        <f t="shared" si="1"/>
        <v>16</v>
      </c>
      <c r="S8" s="201" t="s">
        <v>1345</v>
      </c>
      <c r="T8" s="278">
        <f t="shared" si="2"/>
        <v>17</v>
      </c>
      <c r="U8" s="278">
        <f t="shared" si="4"/>
        <v>32</v>
      </c>
      <c r="V8" s="278">
        <f t="shared" si="5"/>
        <v>33</v>
      </c>
      <c r="W8" s="278">
        <f t="shared" si="6"/>
        <v>48</v>
      </c>
      <c r="X8" s="278">
        <f t="shared" si="7"/>
        <v>49</v>
      </c>
      <c r="Y8" s="278">
        <f t="shared" si="8"/>
        <v>64</v>
      </c>
      <c r="Z8" s="278">
        <f t="shared" si="9"/>
        <v>65</v>
      </c>
      <c r="AA8" s="278">
        <f t="shared" si="10"/>
        <v>80</v>
      </c>
      <c r="AB8" s="278">
        <f t="shared" si="11"/>
        <v>81</v>
      </c>
      <c r="AC8" s="278">
        <f t="shared" si="12"/>
        <v>96</v>
      </c>
      <c r="AD8" s="136" t="str">
        <f t="shared" si="13"/>
        <v>1|16|2500//17|32|5000//33|48|7500//49|64|10000//65|80|12500//81|96|15000</v>
      </c>
      <c r="AE8" s="137">
        <v>4550</v>
      </c>
      <c r="AF8" s="147" t="s">
        <v>708</v>
      </c>
      <c r="AG8" s="73">
        <v>2500</v>
      </c>
      <c r="AH8" s="73">
        <f t="shared" si="3"/>
        <v>22750</v>
      </c>
      <c r="AI8" s="74"/>
      <c r="AJ8" s="74" t="s">
        <v>475</v>
      </c>
      <c r="AK8" s="74">
        <v>50002385</v>
      </c>
      <c r="AL8" s="65" t="str">
        <f>CONCATENATE(N8,"[",C8,"/",P8,"]")</f>
        <v>농심우육탕면(멀티팩)[2447/4]</v>
      </c>
      <c r="AM8" s="97" t="s">
        <v>481</v>
      </c>
      <c r="AN8" s="481" t="s">
        <v>1335</v>
      </c>
      <c r="AO8" s="97" t="s">
        <v>481</v>
      </c>
      <c r="AP8" s="136" t="str">
        <f>CONCATENATE(N8,",","봉지라면",",",AM8)</f>
        <v>농심우육탕면(멀티팩),봉지라면,농심</v>
      </c>
      <c r="AQ8" s="58"/>
      <c r="AR8" s="58"/>
    </row>
    <row r="9" spans="1:44">
      <c r="A9" s="85">
        <v>30</v>
      </c>
      <c r="B9" s="276">
        <v>8</v>
      </c>
      <c r="C9" s="136">
        <v>2449</v>
      </c>
      <c r="D9" s="481">
        <v>24</v>
      </c>
      <c r="E9" s="143" t="str">
        <f>CONCATENATE(C9,"_450x450.jpg")</f>
        <v>2449_450x450.jpg</v>
      </c>
      <c r="F9" s="136" t="str">
        <f>CONCATENATE(C9,"_300x300.jpg")</f>
        <v>2449_300x300.jpg</v>
      </c>
      <c r="G9" s="136" t="str">
        <f>CONCATENATE(C9,"_100x100.jpg")</f>
        <v>2449_100x100.jpg</v>
      </c>
      <c r="H9" s="136" t="str">
        <f>CONCATENATE(C9,"_220x220.jpg")</f>
        <v>2449_220x220.jpg</v>
      </c>
      <c r="I9" s="143" t="str">
        <f>CONCATENATE(C9,"_detail.jpg")</f>
        <v>2449_detail.jpg</v>
      </c>
      <c r="J9" s="70" t="s">
        <v>1330</v>
      </c>
      <c r="K9" s="136" t="str">
        <f t="shared" si="0"/>
        <v>&lt;p&gt;&lt;/p&gt;&lt;p align="center"&gt;&lt;IMG src="http://tongup1emd.cafe24.com/img/Image_detail/01_Noodle_68ea/2449_detail.jpg" style="width:860px;"&gt;&lt;/p&gt;&lt;p&gt;&lt;br&gt;&lt;/p&gt;</v>
      </c>
      <c r="L9" s="70" t="s">
        <v>981</v>
      </c>
      <c r="M9" s="70" t="s">
        <v>981</v>
      </c>
      <c r="N9" s="136" t="s">
        <v>42</v>
      </c>
      <c r="O9" s="136" t="s">
        <v>43</v>
      </c>
      <c r="P9" s="277">
        <v>5</v>
      </c>
      <c r="Q9" s="278">
        <v>8</v>
      </c>
      <c r="R9" s="278">
        <f t="shared" si="1"/>
        <v>16</v>
      </c>
      <c r="S9" s="201" t="s">
        <v>1345</v>
      </c>
      <c r="T9" s="278">
        <f t="shared" si="2"/>
        <v>17</v>
      </c>
      <c r="U9" s="278">
        <f t="shared" si="4"/>
        <v>32</v>
      </c>
      <c r="V9" s="278">
        <f t="shared" si="5"/>
        <v>33</v>
      </c>
      <c r="W9" s="278">
        <f t="shared" si="6"/>
        <v>48</v>
      </c>
      <c r="X9" s="278">
        <f t="shared" si="7"/>
        <v>49</v>
      </c>
      <c r="Y9" s="278">
        <f t="shared" si="8"/>
        <v>64</v>
      </c>
      <c r="Z9" s="278">
        <f t="shared" si="9"/>
        <v>65</v>
      </c>
      <c r="AA9" s="278">
        <f t="shared" si="10"/>
        <v>80</v>
      </c>
      <c r="AB9" s="278">
        <f t="shared" si="11"/>
        <v>81</v>
      </c>
      <c r="AC9" s="278">
        <f t="shared" si="12"/>
        <v>96</v>
      </c>
      <c r="AD9" s="136" t="str">
        <f t="shared" si="13"/>
        <v>1|16|2500//17|32|5000//33|48|7500//49|64|10000//65|80|12500//81|96|15000</v>
      </c>
      <c r="AE9" s="137">
        <v>4350</v>
      </c>
      <c r="AF9" s="147" t="s">
        <v>708</v>
      </c>
      <c r="AG9" s="73">
        <v>2500</v>
      </c>
      <c r="AH9" s="73">
        <f t="shared" si="3"/>
        <v>21750</v>
      </c>
      <c r="AI9" s="74"/>
      <c r="AJ9" s="74" t="s">
        <v>475</v>
      </c>
      <c r="AK9" s="74">
        <v>50002385</v>
      </c>
      <c r="AL9" s="65" t="str">
        <f>CONCATENATE(N9,"[",C9,"/",P9,"]")</f>
        <v>메밀소바(멀티팩)[2449/5]</v>
      </c>
      <c r="AM9" s="97" t="s">
        <v>481</v>
      </c>
      <c r="AN9" s="481" t="s">
        <v>1335</v>
      </c>
      <c r="AO9" s="97" t="s">
        <v>481</v>
      </c>
      <c r="AP9" s="136" t="str">
        <f>CONCATENATE(N9,",","봉지라면",",",AM9)</f>
        <v>메밀소바(멀티팩),봉지라면,농심</v>
      </c>
      <c r="AQ9" s="58"/>
      <c r="AR9" s="58"/>
    </row>
    <row r="10" spans="1:44">
      <c r="A10" s="85">
        <v>19</v>
      </c>
      <c r="B10" s="276">
        <v>9</v>
      </c>
      <c r="C10" s="136">
        <v>2450</v>
      </c>
      <c r="D10" s="481">
        <v>24</v>
      </c>
      <c r="E10" s="143" t="str">
        <f>CONCATENATE(C10,"_450x450.jpg")</f>
        <v>2450_450x450.jpg</v>
      </c>
      <c r="F10" s="136" t="str">
        <f>CONCATENATE(C10,"_300x300.jpg")</f>
        <v>2450_300x300.jpg</v>
      </c>
      <c r="G10" s="136" t="str">
        <f>CONCATENATE(C10,"_100x100.jpg")</f>
        <v>2450_100x100.jpg</v>
      </c>
      <c r="H10" s="136" t="str">
        <f>CONCATENATE(C10,"_220x220.jpg")</f>
        <v>2450_220x220.jpg</v>
      </c>
      <c r="I10" s="143" t="str">
        <f>CONCATENATE(C10,"_detail.jpg")</f>
        <v>2450_detail.jpg</v>
      </c>
      <c r="J10" s="70" t="s">
        <v>1330</v>
      </c>
      <c r="K10" s="136" t="str">
        <f t="shared" si="0"/>
        <v>&lt;p&gt;&lt;/p&gt;&lt;p align="center"&gt;&lt;IMG src="http://tongup1emd.cafe24.com/img/Image_detail/01_Noodle_68ea/2450_detail.jpg" style="width:860px;"&gt;&lt;/p&gt;&lt;p&gt;&lt;br&gt;&lt;/p&gt;</v>
      </c>
      <c r="L10" s="70" t="s">
        <v>981</v>
      </c>
      <c r="M10" s="70" t="s">
        <v>981</v>
      </c>
      <c r="N10" s="136" t="s">
        <v>26</v>
      </c>
      <c r="O10" s="136" t="s">
        <v>27</v>
      </c>
      <c r="P10" s="277">
        <v>4</v>
      </c>
      <c r="Q10" s="278">
        <v>8</v>
      </c>
      <c r="R10" s="278">
        <f t="shared" si="1"/>
        <v>16</v>
      </c>
      <c r="S10" s="201" t="s">
        <v>1345</v>
      </c>
      <c r="T10" s="278">
        <f t="shared" si="2"/>
        <v>17</v>
      </c>
      <c r="U10" s="278">
        <f t="shared" si="4"/>
        <v>32</v>
      </c>
      <c r="V10" s="278">
        <f t="shared" si="5"/>
        <v>33</v>
      </c>
      <c r="W10" s="278">
        <f t="shared" si="6"/>
        <v>48</v>
      </c>
      <c r="X10" s="278">
        <f t="shared" si="7"/>
        <v>49</v>
      </c>
      <c r="Y10" s="278">
        <f t="shared" si="8"/>
        <v>64</v>
      </c>
      <c r="Z10" s="278">
        <f t="shared" si="9"/>
        <v>65</v>
      </c>
      <c r="AA10" s="278">
        <f t="shared" si="10"/>
        <v>80</v>
      </c>
      <c r="AB10" s="278">
        <f t="shared" si="11"/>
        <v>81</v>
      </c>
      <c r="AC10" s="278">
        <f t="shared" si="12"/>
        <v>96</v>
      </c>
      <c r="AD10" s="136" t="str">
        <f t="shared" si="13"/>
        <v>1|16|2500//17|32|5000//33|48|7500//49|64|10000//65|80|12500//81|96|15000</v>
      </c>
      <c r="AE10" s="137">
        <v>5650</v>
      </c>
      <c r="AF10" s="147" t="s">
        <v>708</v>
      </c>
      <c r="AG10" s="73">
        <v>2500</v>
      </c>
      <c r="AH10" s="73">
        <f t="shared" si="3"/>
        <v>28250</v>
      </c>
      <c r="AI10" s="74"/>
      <c r="AJ10" s="74" t="s">
        <v>475</v>
      </c>
      <c r="AK10" s="74">
        <v>50002385</v>
      </c>
      <c r="AL10" s="65" t="str">
        <f>CONCATENATE(N10,"[",C10,"/",P10,"]")</f>
        <v>짜왕 멀티팩[2450/4]</v>
      </c>
      <c r="AM10" s="97" t="s">
        <v>481</v>
      </c>
      <c r="AN10" s="481" t="s">
        <v>1335</v>
      </c>
      <c r="AO10" s="97" t="s">
        <v>481</v>
      </c>
      <c r="AP10" s="136" t="str">
        <f>CONCATENATE(N10,",","봉지라면",",",AM10)</f>
        <v>짜왕 멀티팩,봉지라면,농심</v>
      </c>
      <c r="AQ10" s="58"/>
      <c r="AR10" s="58"/>
    </row>
    <row r="11" spans="1:44">
      <c r="A11" s="85">
        <v>21</v>
      </c>
      <c r="B11" s="276">
        <v>10</v>
      </c>
      <c r="C11" s="136">
        <v>2475</v>
      </c>
      <c r="D11" s="481">
        <v>24</v>
      </c>
      <c r="E11" s="143" t="str">
        <f>CONCATENATE(C11,"_450x450.jpg")</f>
        <v>2475_450x450.jpg</v>
      </c>
      <c r="F11" s="136" t="str">
        <f>CONCATENATE(C11,"_300x300.jpg")</f>
        <v>2475_300x300.jpg</v>
      </c>
      <c r="G11" s="136" t="str">
        <f>CONCATENATE(C11,"_100x100.jpg")</f>
        <v>2475_100x100.jpg</v>
      </c>
      <c r="H11" s="136" t="str">
        <f>CONCATENATE(C11,"_220x220.jpg")</f>
        <v>2475_220x220.jpg</v>
      </c>
      <c r="I11" s="143" t="str">
        <f>CONCATENATE(C11,"_detail.jpg")</f>
        <v>2475_detail.jpg</v>
      </c>
      <c r="J11" s="70" t="s">
        <v>1330</v>
      </c>
      <c r="K11" s="136" t="str">
        <f t="shared" si="0"/>
        <v>&lt;p&gt;&lt;/p&gt;&lt;p align="center"&gt;&lt;IMG src="http://tongup1emd.cafe24.com/img/Image_detail/01_Noodle_68ea/2475_detail.jpg" style="width:860px;"&gt;&lt;/p&gt;&lt;p&gt;&lt;br&gt;&lt;/p&gt;</v>
      </c>
      <c r="L11" s="70" t="s">
        <v>981</v>
      </c>
      <c r="M11" s="70" t="s">
        <v>981</v>
      </c>
      <c r="N11" s="136" t="s">
        <v>29</v>
      </c>
      <c r="O11" s="136" t="s">
        <v>30</v>
      </c>
      <c r="P11" s="277">
        <v>4</v>
      </c>
      <c r="Q11" s="278">
        <v>8</v>
      </c>
      <c r="R11" s="278">
        <f t="shared" si="1"/>
        <v>16</v>
      </c>
      <c r="S11" s="201" t="s">
        <v>1345</v>
      </c>
      <c r="T11" s="278">
        <f t="shared" si="2"/>
        <v>17</v>
      </c>
      <c r="U11" s="278">
        <f t="shared" si="4"/>
        <v>32</v>
      </c>
      <c r="V11" s="278">
        <f t="shared" si="5"/>
        <v>33</v>
      </c>
      <c r="W11" s="278">
        <f t="shared" si="6"/>
        <v>48</v>
      </c>
      <c r="X11" s="278">
        <f t="shared" si="7"/>
        <v>49</v>
      </c>
      <c r="Y11" s="278">
        <f t="shared" si="8"/>
        <v>64</v>
      </c>
      <c r="Z11" s="278">
        <f t="shared" si="9"/>
        <v>65</v>
      </c>
      <c r="AA11" s="278">
        <f t="shared" si="10"/>
        <v>80</v>
      </c>
      <c r="AB11" s="278">
        <f t="shared" si="11"/>
        <v>81</v>
      </c>
      <c r="AC11" s="278">
        <f t="shared" si="12"/>
        <v>96</v>
      </c>
      <c r="AD11" s="136" t="str">
        <f t="shared" si="13"/>
        <v>1|16|2500//17|32|5000//33|48|7500//49|64|10000//65|80|12500//81|96|15000</v>
      </c>
      <c r="AE11" s="137">
        <v>5650</v>
      </c>
      <c r="AF11" s="147" t="s">
        <v>708</v>
      </c>
      <c r="AG11" s="73">
        <v>2500</v>
      </c>
      <c r="AH11" s="73">
        <f t="shared" si="3"/>
        <v>28250</v>
      </c>
      <c r="AI11" s="74"/>
      <c r="AJ11" s="74" t="s">
        <v>475</v>
      </c>
      <c r="AK11" s="74">
        <v>50002385</v>
      </c>
      <c r="AL11" s="65" t="str">
        <f>CONCATENATE(N11,"[",C11,"/",P11,"]")</f>
        <v>보글보글부대찌개면(멀티팩)[2475/4]</v>
      </c>
      <c r="AM11" s="97" t="s">
        <v>481</v>
      </c>
      <c r="AN11" s="481" t="s">
        <v>1335</v>
      </c>
      <c r="AO11" s="97" t="s">
        <v>481</v>
      </c>
      <c r="AP11" s="136" t="str">
        <f>CONCATENATE(N11,",","봉지라면",",",AM11)</f>
        <v>보글보글부대찌개면(멀티팩),봉지라면,농심</v>
      </c>
      <c r="AQ11" s="58"/>
      <c r="AR11" s="58"/>
    </row>
    <row r="12" spans="1:44">
      <c r="A12" s="85">
        <v>28</v>
      </c>
      <c r="B12" s="276">
        <v>11</v>
      </c>
      <c r="C12" s="136">
        <v>2493</v>
      </c>
      <c r="D12" s="481">
        <v>24</v>
      </c>
      <c r="E12" s="143" t="str">
        <f>CONCATENATE(C12,"_450x450.jpg")</f>
        <v>2493_450x450.jpg</v>
      </c>
      <c r="F12" s="136" t="str">
        <f>CONCATENATE(C12,"_300x300.jpg")</f>
        <v>2493_300x300.jpg</v>
      </c>
      <c r="G12" s="136" t="str">
        <f>CONCATENATE(C12,"_100x100.jpg")</f>
        <v>2493_100x100.jpg</v>
      </c>
      <c r="H12" s="136" t="str">
        <f>CONCATENATE(C12,"_220x220.jpg")</f>
        <v>2493_220x220.jpg</v>
      </c>
      <c r="I12" s="143" t="str">
        <f>CONCATENATE(C12,"_detail.jpg")</f>
        <v>2493_detail.jpg</v>
      </c>
      <c r="J12" s="70" t="s">
        <v>1330</v>
      </c>
      <c r="K12" s="136" t="str">
        <f t="shared" si="0"/>
        <v>&lt;p&gt;&lt;/p&gt;&lt;p align="center"&gt;&lt;IMG src="http://tongup1emd.cafe24.com/img/Image_detail/01_Noodle_68ea/2493_detail.jpg" style="width:860px;"&gt;&lt;/p&gt;&lt;p&gt;&lt;br&gt;&lt;/p&gt;</v>
      </c>
      <c r="L12" s="70" t="s">
        <v>981</v>
      </c>
      <c r="M12" s="70" t="s">
        <v>981</v>
      </c>
      <c r="N12" s="136" t="s">
        <v>1031</v>
      </c>
      <c r="O12" s="136" t="s">
        <v>39</v>
      </c>
      <c r="P12" s="277">
        <v>4</v>
      </c>
      <c r="Q12" s="278">
        <v>8</v>
      </c>
      <c r="R12" s="278">
        <f t="shared" si="1"/>
        <v>16</v>
      </c>
      <c r="S12" s="201" t="s">
        <v>1345</v>
      </c>
      <c r="T12" s="278">
        <f t="shared" si="2"/>
        <v>17</v>
      </c>
      <c r="U12" s="278">
        <f t="shared" si="4"/>
        <v>32</v>
      </c>
      <c r="V12" s="278">
        <f t="shared" si="5"/>
        <v>33</v>
      </c>
      <c r="W12" s="278">
        <f t="shared" si="6"/>
        <v>48</v>
      </c>
      <c r="X12" s="278">
        <f t="shared" si="7"/>
        <v>49</v>
      </c>
      <c r="Y12" s="278">
        <f t="shared" si="8"/>
        <v>64</v>
      </c>
      <c r="Z12" s="278">
        <f t="shared" si="9"/>
        <v>65</v>
      </c>
      <c r="AA12" s="278">
        <f t="shared" si="10"/>
        <v>80</v>
      </c>
      <c r="AB12" s="278">
        <f t="shared" si="11"/>
        <v>81</v>
      </c>
      <c r="AC12" s="278">
        <f t="shared" si="12"/>
        <v>96</v>
      </c>
      <c r="AD12" s="136" t="str">
        <f t="shared" si="13"/>
        <v>1|16|2500//17|32|5000//33|48|7500//49|64|10000//65|80|12500//81|96|15000</v>
      </c>
      <c r="AE12" s="137">
        <v>4050</v>
      </c>
      <c r="AF12" s="147" t="s">
        <v>708</v>
      </c>
      <c r="AG12" s="73">
        <v>2500</v>
      </c>
      <c r="AH12" s="73">
        <f t="shared" si="3"/>
        <v>20250</v>
      </c>
      <c r="AI12" s="74"/>
      <c r="AJ12" s="74" t="s">
        <v>475</v>
      </c>
      <c r="AK12" s="74">
        <v>50002385</v>
      </c>
      <c r="AL12" s="65" t="str">
        <f>CONCATENATE(N12,"[",C12,"/",P12,"]")</f>
        <v>후루룩칼국수(멀티팩)[2493/4]</v>
      </c>
      <c r="AM12" s="97" t="s">
        <v>481</v>
      </c>
      <c r="AN12" s="481" t="s">
        <v>1335</v>
      </c>
      <c r="AO12" s="97" t="s">
        <v>481</v>
      </c>
      <c r="AP12" s="136" t="str">
        <f>CONCATENATE(N12,",","봉지라면",",",AM12)</f>
        <v>후루룩칼국수(멀티팩),봉지라면,농심</v>
      </c>
      <c r="AQ12" s="58"/>
      <c r="AR12" s="142"/>
    </row>
    <row r="13" spans="1:44">
      <c r="A13" s="85">
        <v>1</v>
      </c>
      <c r="B13" s="276">
        <v>12</v>
      </c>
      <c r="C13" s="136">
        <v>2501</v>
      </c>
      <c r="D13" s="481">
        <v>24</v>
      </c>
      <c r="E13" s="143" t="str">
        <f>CONCATENATE(C13,"_450x450.jpg")</f>
        <v>2501_450x450.jpg</v>
      </c>
      <c r="F13" s="136" t="str">
        <f>CONCATENATE(C13,"_300x300.jpg")</f>
        <v>2501_300x300.jpg</v>
      </c>
      <c r="G13" s="136" t="str">
        <f>CONCATENATE(C13,"_100x100.jpg")</f>
        <v>2501_100x100.jpg</v>
      </c>
      <c r="H13" s="136" t="str">
        <f>CONCATENATE(C13,"_220x220.jpg")</f>
        <v>2501_220x220.jpg</v>
      </c>
      <c r="I13" s="143" t="str">
        <f>CONCATENATE(C13,"_detail.jpg")</f>
        <v>2501_detail.jpg</v>
      </c>
      <c r="J13" s="70" t="s">
        <v>1330</v>
      </c>
      <c r="K13" s="136" t="str">
        <f t="shared" si="0"/>
        <v>&lt;p&gt;&lt;/p&gt;&lt;p align="center"&gt;&lt;IMG src="http://tongup1emd.cafe24.com/img/Image_detail/01_Noodle_68ea/2501_detail.jpg" style="width:860px;"&gt;&lt;/p&gt;&lt;p&gt;&lt;br&gt;&lt;/p&gt;</v>
      </c>
      <c r="L13" s="70" t="s">
        <v>981</v>
      </c>
      <c r="M13" s="70" t="s">
        <v>981</v>
      </c>
      <c r="N13" s="136" t="s">
        <v>476</v>
      </c>
      <c r="O13" s="136" t="s">
        <v>0</v>
      </c>
      <c r="P13" s="278">
        <v>5</v>
      </c>
      <c r="Q13" s="278">
        <v>8</v>
      </c>
      <c r="R13" s="278">
        <f t="shared" si="1"/>
        <v>16</v>
      </c>
      <c r="S13" s="201" t="s">
        <v>1345</v>
      </c>
      <c r="T13" s="278">
        <f t="shared" si="2"/>
        <v>17</v>
      </c>
      <c r="U13" s="278">
        <f t="shared" si="4"/>
        <v>32</v>
      </c>
      <c r="V13" s="278">
        <f t="shared" si="5"/>
        <v>33</v>
      </c>
      <c r="W13" s="278">
        <f t="shared" si="6"/>
        <v>48</v>
      </c>
      <c r="X13" s="278">
        <f t="shared" si="7"/>
        <v>49</v>
      </c>
      <c r="Y13" s="278">
        <f t="shared" si="8"/>
        <v>64</v>
      </c>
      <c r="Z13" s="278">
        <f t="shared" si="9"/>
        <v>65</v>
      </c>
      <c r="AA13" s="278">
        <f t="shared" si="10"/>
        <v>80</v>
      </c>
      <c r="AB13" s="278">
        <f t="shared" si="11"/>
        <v>81</v>
      </c>
      <c r="AC13" s="278">
        <f t="shared" si="12"/>
        <v>96</v>
      </c>
      <c r="AD13" s="136" t="str">
        <f t="shared" si="13"/>
        <v>1|16|2500//17|32|5000//33|48|7500//49|64|10000//65|80|12500//81|96|15000</v>
      </c>
      <c r="AE13" s="137">
        <v>1220</v>
      </c>
      <c r="AF13" s="147" t="s">
        <v>708</v>
      </c>
      <c r="AG13" s="73">
        <v>2500</v>
      </c>
      <c r="AH13" s="74"/>
      <c r="AI13" s="74"/>
      <c r="AJ13" s="74" t="s">
        <v>475</v>
      </c>
      <c r="AK13" s="74">
        <v>50002385</v>
      </c>
      <c r="AL13" s="65" t="str">
        <f>CONCATENATE(N13,"[",C13,"/",P13,"]")</f>
        <v>농심사리면(멀티팩5개)[2501/5]</v>
      </c>
      <c r="AM13" s="97" t="s">
        <v>485</v>
      </c>
      <c r="AN13" s="481" t="s">
        <v>1335</v>
      </c>
      <c r="AO13" s="97" t="s">
        <v>485</v>
      </c>
      <c r="AP13" s="136" t="str">
        <f>CONCATENATE(N13,",","봉지라면",",",AM13)</f>
        <v>농심사리면(멀티팩5개),봉지라면,농심</v>
      </c>
      <c r="AQ13" s="58"/>
      <c r="AR13" s="58"/>
    </row>
    <row r="14" spans="1:44">
      <c r="A14" s="85">
        <v>32</v>
      </c>
      <c r="B14" s="276">
        <v>13</v>
      </c>
      <c r="C14" s="136">
        <v>2502</v>
      </c>
      <c r="D14" s="481">
        <v>24</v>
      </c>
      <c r="E14" s="143" t="str">
        <f>CONCATENATE(C14,"_450x450.jpg")</f>
        <v>2502_450x450.jpg</v>
      </c>
      <c r="F14" s="136" t="str">
        <f>CONCATENATE(C14,"_300x300.jpg")</f>
        <v>2502_300x300.jpg</v>
      </c>
      <c r="G14" s="136" t="str">
        <f>CONCATENATE(C14,"_100x100.jpg")</f>
        <v>2502_100x100.jpg</v>
      </c>
      <c r="H14" s="136" t="str">
        <f>CONCATENATE(C14,"_220x220.jpg")</f>
        <v>2502_220x220.jpg</v>
      </c>
      <c r="I14" s="143" t="str">
        <f>CONCATENATE(C14,"_detail.jpg")</f>
        <v>2502_detail.jpg</v>
      </c>
      <c r="J14" s="70" t="s">
        <v>1330</v>
      </c>
      <c r="K14" s="136" t="str">
        <f t="shared" si="0"/>
        <v>&lt;p&gt;&lt;/p&gt;&lt;p align="center"&gt;&lt;IMG src="http://tongup1emd.cafe24.com/img/Image_detail/01_Noodle_68ea/2502_detail.jpg" style="width:860px;"&gt;&lt;/p&gt;&lt;p&gt;&lt;br&gt;&lt;/p&gt;</v>
      </c>
      <c r="L14" s="70" t="s">
        <v>981</v>
      </c>
      <c r="M14" s="377" t="s">
        <v>1046</v>
      </c>
      <c r="N14" s="136" t="s">
        <v>1094</v>
      </c>
      <c r="O14" s="136" t="s">
        <v>46</v>
      </c>
      <c r="P14" s="277">
        <v>4</v>
      </c>
      <c r="Q14" s="278">
        <v>8</v>
      </c>
      <c r="R14" s="278">
        <f t="shared" si="1"/>
        <v>16</v>
      </c>
      <c r="S14" s="201" t="s">
        <v>1345</v>
      </c>
      <c r="T14" s="278">
        <f t="shared" si="2"/>
        <v>17</v>
      </c>
      <c r="U14" s="278">
        <f t="shared" si="4"/>
        <v>32</v>
      </c>
      <c r="V14" s="278">
        <f t="shared" si="5"/>
        <v>33</v>
      </c>
      <c r="W14" s="278">
        <f t="shared" si="6"/>
        <v>48</v>
      </c>
      <c r="X14" s="278">
        <f t="shared" si="7"/>
        <v>49</v>
      </c>
      <c r="Y14" s="278">
        <f t="shared" si="8"/>
        <v>64</v>
      </c>
      <c r="Z14" s="278">
        <f t="shared" si="9"/>
        <v>65</v>
      </c>
      <c r="AA14" s="278">
        <f t="shared" si="10"/>
        <v>80</v>
      </c>
      <c r="AB14" s="278">
        <f t="shared" si="11"/>
        <v>81</v>
      </c>
      <c r="AC14" s="278">
        <f t="shared" si="12"/>
        <v>96</v>
      </c>
      <c r="AD14" s="136" t="str">
        <f t="shared" si="13"/>
        <v>1|16|2500//17|32|5000//33|48|7500//49|64|10000//65|80|12500//81|96|15000</v>
      </c>
      <c r="AE14" s="137">
        <v>5900</v>
      </c>
      <c r="AF14" s="147" t="s">
        <v>708</v>
      </c>
      <c r="AG14" s="73">
        <v>2500</v>
      </c>
      <c r="AH14" s="73">
        <f t="shared" ref="AH14:AH32" si="14">AE14*5</f>
        <v>29500</v>
      </c>
      <c r="AI14" s="74"/>
      <c r="AJ14" s="74" t="s">
        <v>475</v>
      </c>
      <c r="AK14" s="74">
        <v>50002385</v>
      </c>
      <c r="AL14" s="65" t="str">
        <f>CONCATENATE(N14,"[",C14,"/",P14,"]")</f>
        <v>얼큰장칼국수(멀티팩)[2502/4]</v>
      </c>
      <c r="AM14" s="97" t="s">
        <v>481</v>
      </c>
      <c r="AN14" s="481" t="s">
        <v>1335</v>
      </c>
      <c r="AO14" s="97" t="s">
        <v>481</v>
      </c>
      <c r="AP14" s="136" t="str">
        <f>CONCATENATE(N14,",","봉지라면",",",AM14)</f>
        <v>얼큰장칼국수(멀티팩),봉지라면,농심</v>
      </c>
      <c r="AQ14" s="58"/>
      <c r="AR14" s="58"/>
    </row>
    <row r="15" spans="1:44">
      <c r="A15" s="85">
        <v>31</v>
      </c>
      <c r="B15" s="276">
        <v>14</v>
      </c>
      <c r="C15" s="136">
        <v>2505</v>
      </c>
      <c r="D15" s="481">
        <v>24</v>
      </c>
      <c r="E15" s="143" t="str">
        <f>CONCATENATE(C15,"_450x450.jpg")</f>
        <v>2505_450x450.jpg</v>
      </c>
      <c r="F15" s="136" t="str">
        <f>CONCATENATE(C15,"_300x300.jpg")</f>
        <v>2505_300x300.jpg</v>
      </c>
      <c r="G15" s="136" t="str">
        <f>CONCATENATE(C15,"_100x100.jpg")</f>
        <v>2505_100x100.jpg</v>
      </c>
      <c r="H15" s="136" t="str">
        <f>CONCATENATE(C15,"_220x220.jpg")</f>
        <v>2505_220x220.jpg</v>
      </c>
      <c r="I15" s="143" t="str">
        <f>CONCATENATE(C15,"_detail.jpg")</f>
        <v>2505_detail.jpg</v>
      </c>
      <c r="J15" s="70" t="s">
        <v>1330</v>
      </c>
      <c r="K15" s="136" t="str">
        <f t="shared" si="0"/>
        <v>&lt;p&gt;&lt;/p&gt;&lt;p align="center"&gt;&lt;IMG src="http://tongup1emd.cafe24.com/img/Image_detail/01_Noodle_68ea/2505_detail.jpg" style="width:860px;"&gt;&lt;/p&gt;&lt;p&gt;&lt;br&gt;&lt;/p&gt;</v>
      </c>
      <c r="L15" s="70" t="s">
        <v>981</v>
      </c>
      <c r="M15" s="70" t="s">
        <v>981</v>
      </c>
      <c r="N15" s="136" t="s">
        <v>44</v>
      </c>
      <c r="O15" s="136" t="s">
        <v>45</v>
      </c>
      <c r="P15" s="277">
        <v>3</v>
      </c>
      <c r="Q15" s="278">
        <v>8</v>
      </c>
      <c r="R15" s="278">
        <f t="shared" si="1"/>
        <v>16</v>
      </c>
      <c r="S15" s="201" t="s">
        <v>1345</v>
      </c>
      <c r="T15" s="278">
        <f t="shared" si="2"/>
        <v>17</v>
      </c>
      <c r="U15" s="278">
        <f t="shared" si="4"/>
        <v>32</v>
      </c>
      <c r="V15" s="278">
        <f t="shared" si="5"/>
        <v>33</v>
      </c>
      <c r="W15" s="278">
        <f t="shared" si="6"/>
        <v>48</v>
      </c>
      <c r="X15" s="278">
        <f t="shared" si="7"/>
        <v>49</v>
      </c>
      <c r="Y15" s="278">
        <f t="shared" si="8"/>
        <v>64</v>
      </c>
      <c r="Z15" s="278">
        <f t="shared" si="9"/>
        <v>65</v>
      </c>
      <c r="AA15" s="278">
        <f t="shared" si="10"/>
        <v>80</v>
      </c>
      <c r="AB15" s="278">
        <f t="shared" si="11"/>
        <v>81</v>
      </c>
      <c r="AC15" s="278">
        <f t="shared" si="12"/>
        <v>96</v>
      </c>
      <c r="AD15" s="136" t="str">
        <f t="shared" si="13"/>
        <v>1|16|2500//17|32|5000//33|48|7500//49|64|10000//65|80|12500//81|96|15000</v>
      </c>
      <c r="AE15" s="137">
        <v>6850</v>
      </c>
      <c r="AF15" s="147" t="s">
        <v>708</v>
      </c>
      <c r="AG15" s="73">
        <v>2500</v>
      </c>
      <c r="AH15" s="73">
        <f t="shared" si="14"/>
        <v>34250</v>
      </c>
      <c r="AI15" s="74"/>
      <c r="AJ15" s="74" t="s">
        <v>475</v>
      </c>
      <c r="AK15" s="74">
        <v>50002385</v>
      </c>
      <c r="AL15" s="65" t="str">
        <f>CONCATENATE(N15,"[",C15,"/",P15,"]")</f>
        <v>생생우동봉지(멀티팩)[2505/3]</v>
      </c>
      <c r="AM15" s="97" t="s">
        <v>481</v>
      </c>
      <c r="AN15" s="481" t="s">
        <v>1335</v>
      </c>
      <c r="AO15" s="97" t="s">
        <v>481</v>
      </c>
      <c r="AP15" s="136" t="str">
        <f>CONCATENATE(N15,",","봉지라면",",",AM15)</f>
        <v>생생우동봉지(멀티팩),봉지라면,농심</v>
      </c>
      <c r="AQ15" s="58"/>
      <c r="AR15" s="58"/>
    </row>
    <row r="16" spans="1:44">
      <c r="A16" s="85">
        <v>13</v>
      </c>
      <c r="B16" s="276">
        <v>15</v>
      </c>
      <c r="C16" s="136">
        <v>3400</v>
      </c>
      <c r="D16" s="481">
        <v>24</v>
      </c>
      <c r="E16" s="143" t="str">
        <f>CONCATENATE(C16,"_450x450.jpg")</f>
        <v>3400_450x450.jpg</v>
      </c>
      <c r="F16" s="136" t="str">
        <f>CONCATENATE(C16,"_300x300.jpg")</f>
        <v>3400_300x300.jpg</v>
      </c>
      <c r="G16" s="136" t="str">
        <f>CONCATENATE(C16,"_100x100.jpg")</f>
        <v>3400_100x100.jpg</v>
      </c>
      <c r="H16" s="136" t="str">
        <f>CONCATENATE(C16,"_220x220.jpg")</f>
        <v>3400_220x220.jpg</v>
      </c>
      <c r="I16" s="143" t="str">
        <f>CONCATENATE(C16,"_detail.jpg")</f>
        <v>3400_detail.jpg</v>
      </c>
      <c r="J16" s="70" t="s">
        <v>1330</v>
      </c>
      <c r="K16" s="136" t="str">
        <f t="shared" si="0"/>
        <v>&lt;p&gt;&lt;/p&gt;&lt;p align="center"&gt;&lt;IMG src="http://tongup1emd.cafe24.com/img/Image_detail/01_Noodle_68ea/3400_detail.jpg" style="width:860px;"&gt;&lt;/p&gt;&lt;p&gt;&lt;br&gt;&lt;/p&gt;</v>
      </c>
      <c r="L16" s="70" t="s">
        <v>981</v>
      </c>
      <c r="M16" s="70" t="s">
        <v>981</v>
      </c>
      <c r="N16" s="136" t="s">
        <v>15</v>
      </c>
      <c r="O16" s="136" t="s">
        <v>16</v>
      </c>
      <c r="P16" s="277">
        <v>5</v>
      </c>
      <c r="Q16" s="278">
        <v>8</v>
      </c>
      <c r="R16" s="278">
        <f t="shared" si="1"/>
        <v>16</v>
      </c>
      <c r="S16" s="201" t="s">
        <v>1345</v>
      </c>
      <c r="T16" s="278">
        <f t="shared" si="2"/>
        <v>17</v>
      </c>
      <c r="U16" s="278">
        <f t="shared" si="4"/>
        <v>32</v>
      </c>
      <c r="V16" s="278">
        <f t="shared" si="5"/>
        <v>33</v>
      </c>
      <c r="W16" s="278">
        <f t="shared" si="6"/>
        <v>48</v>
      </c>
      <c r="X16" s="278">
        <f t="shared" si="7"/>
        <v>49</v>
      </c>
      <c r="Y16" s="278">
        <f t="shared" si="8"/>
        <v>64</v>
      </c>
      <c r="Z16" s="278">
        <f t="shared" si="9"/>
        <v>65</v>
      </c>
      <c r="AA16" s="278">
        <f t="shared" si="10"/>
        <v>80</v>
      </c>
      <c r="AB16" s="278">
        <f t="shared" si="11"/>
        <v>81</v>
      </c>
      <c r="AC16" s="278">
        <f t="shared" si="12"/>
        <v>96</v>
      </c>
      <c r="AD16" s="136" t="str">
        <f t="shared" si="13"/>
        <v>1|16|2500//17|32|5000//33|48|7500//49|64|10000//65|80|12500//81|96|15000</v>
      </c>
      <c r="AE16" s="137">
        <v>3950</v>
      </c>
      <c r="AF16" s="147" t="s">
        <v>708</v>
      </c>
      <c r="AG16" s="73">
        <v>2500</v>
      </c>
      <c r="AH16" s="73">
        <f t="shared" si="14"/>
        <v>19750</v>
      </c>
      <c r="AI16" s="74"/>
      <c r="AJ16" s="74" t="s">
        <v>475</v>
      </c>
      <c r="AK16" s="74">
        <v>50002385</v>
      </c>
      <c r="AL16" s="65" t="str">
        <f>CONCATENATE(N16,"[",C16,"/",P16,"]")</f>
        <v>육개장라면(멀티팩)[3400/5]</v>
      </c>
      <c r="AM16" s="97" t="s">
        <v>481</v>
      </c>
      <c r="AN16" s="481" t="s">
        <v>1335</v>
      </c>
      <c r="AO16" s="97" t="s">
        <v>481</v>
      </c>
      <c r="AP16" s="136" t="str">
        <f>CONCATENATE(N16,",","봉지라면",",",AM16)</f>
        <v>육개장라면(멀티팩),봉지라면,농심</v>
      </c>
      <c r="AQ16" s="58"/>
      <c r="AR16" s="58"/>
    </row>
    <row r="17" spans="1:44">
      <c r="A17" s="85">
        <v>29</v>
      </c>
      <c r="B17" s="276">
        <v>16</v>
      </c>
      <c r="C17" s="136">
        <v>3401</v>
      </c>
      <c r="D17" s="481">
        <v>24</v>
      </c>
      <c r="E17" s="143" t="str">
        <f>CONCATENATE(C17,"_450x450.jpg")</f>
        <v>3401_450x450.jpg</v>
      </c>
      <c r="F17" s="136" t="str">
        <f>CONCATENATE(C17,"_300x300.jpg")</f>
        <v>3401_300x300.jpg</v>
      </c>
      <c r="G17" s="136" t="str">
        <f>CONCATENATE(C17,"_100x100.jpg")</f>
        <v>3401_100x100.jpg</v>
      </c>
      <c r="H17" s="136" t="str">
        <f>CONCATENATE(C17,"_220x220.jpg")</f>
        <v>3401_220x220.jpg</v>
      </c>
      <c r="I17" s="143" t="str">
        <f>CONCATENATE(C17,"_detail.jpg")</f>
        <v>3401_detail.jpg</v>
      </c>
      <c r="J17" s="70" t="s">
        <v>1330</v>
      </c>
      <c r="K17" s="136" t="str">
        <f t="shared" si="0"/>
        <v>&lt;p&gt;&lt;/p&gt;&lt;p align="center"&gt;&lt;IMG src="http://tongup1emd.cafe24.com/img/Image_detail/01_Noodle_68ea/3401_detail.jpg" style="width:860px;"&gt;&lt;/p&gt;&lt;p&gt;&lt;br&gt;&lt;/p&gt;</v>
      </c>
      <c r="L17" s="70" t="s">
        <v>981</v>
      </c>
      <c r="M17" s="70" t="s">
        <v>981</v>
      </c>
      <c r="N17" s="136" t="s">
        <v>40</v>
      </c>
      <c r="O17" s="136" t="s">
        <v>41</v>
      </c>
      <c r="P17" s="277">
        <v>5</v>
      </c>
      <c r="Q17" s="278">
        <v>8</v>
      </c>
      <c r="R17" s="278">
        <f t="shared" si="1"/>
        <v>16</v>
      </c>
      <c r="S17" s="201" t="s">
        <v>1345</v>
      </c>
      <c r="T17" s="278">
        <f t="shared" si="2"/>
        <v>17</v>
      </c>
      <c r="U17" s="278">
        <f t="shared" si="4"/>
        <v>32</v>
      </c>
      <c r="V17" s="278">
        <f t="shared" si="5"/>
        <v>33</v>
      </c>
      <c r="W17" s="278">
        <f t="shared" si="6"/>
        <v>48</v>
      </c>
      <c r="X17" s="278">
        <f t="shared" si="7"/>
        <v>49</v>
      </c>
      <c r="Y17" s="278">
        <f t="shared" si="8"/>
        <v>64</v>
      </c>
      <c r="Z17" s="278">
        <f t="shared" si="9"/>
        <v>65</v>
      </c>
      <c r="AA17" s="278">
        <f t="shared" si="10"/>
        <v>80</v>
      </c>
      <c r="AB17" s="278">
        <f t="shared" si="11"/>
        <v>81</v>
      </c>
      <c r="AC17" s="278">
        <f t="shared" si="12"/>
        <v>96</v>
      </c>
      <c r="AD17" s="136" t="str">
        <f t="shared" si="13"/>
        <v>1|16|2500//17|32|5000//33|48|7500//49|64|10000//65|80|12500//81|96|15000</v>
      </c>
      <c r="AE17" s="137">
        <v>3450</v>
      </c>
      <c r="AF17" s="147" t="s">
        <v>708</v>
      </c>
      <c r="AG17" s="73">
        <v>2500</v>
      </c>
      <c r="AH17" s="73">
        <f t="shared" si="14"/>
        <v>17250</v>
      </c>
      <c r="AI17" s="74"/>
      <c r="AJ17" s="74" t="s">
        <v>475</v>
      </c>
      <c r="AK17" s="74">
        <v>50002385</v>
      </c>
      <c r="AL17" s="65" t="str">
        <f>CONCATENATE(N17,"[",C17,"/",P17,"]")</f>
        <v>멸치칼국수(멀티팩)[3401/5]</v>
      </c>
      <c r="AM17" s="97" t="s">
        <v>481</v>
      </c>
      <c r="AN17" s="481" t="s">
        <v>1335</v>
      </c>
      <c r="AO17" s="97" t="s">
        <v>481</v>
      </c>
      <c r="AP17" s="136" t="str">
        <f>CONCATENATE(N17,",","봉지라면",",",AM17)</f>
        <v>멸치칼국수(멀티팩),봉지라면,농심</v>
      </c>
      <c r="AQ17" s="58"/>
      <c r="AR17" s="58"/>
    </row>
    <row r="18" spans="1:44">
      <c r="A18" s="85">
        <v>8</v>
      </c>
      <c r="B18" s="276">
        <v>17</v>
      </c>
      <c r="C18" s="136">
        <v>3403</v>
      </c>
      <c r="D18" s="481">
        <v>24</v>
      </c>
      <c r="E18" s="143" t="str">
        <f>CONCATENATE(C18,"_450x450.jpg")</f>
        <v>3403_450x450.jpg</v>
      </c>
      <c r="F18" s="136" t="str">
        <f>CONCATENATE(C18,"_300x300.jpg")</f>
        <v>3403_300x300.jpg</v>
      </c>
      <c r="G18" s="136" t="str">
        <f>CONCATENATE(C18,"_100x100.jpg")</f>
        <v>3403_100x100.jpg</v>
      </c>
      <c r="H18" s="136" t="str">
        <f>CONCATENATE(C18,"_220x220.jpg")</f>
        <v>3403_220x220.jpg</v>
      </c>
      <c r="I18" s="143" t="str">
        <f>CONCATENATE(C18,"_detail.jpg")</f>
        <v>3403_detail.jpg</v>
      </c>
      <c r="J18" s="70" t="s">
        <v>1330</v>
      </c>
      <c r="K18" s="136" t="str">
        <f t="shared" si="0"/>
        <v>&lt;p&gt;&lt;/p&gt;&lt;p align="center"&gt;&lt;IMG src="http://tongup1emd.cafe24.com/img/Image_detail/01_Noodle_68ea/3403_detail.jpg" style="width:860px;"&gt;&lt;/p&gt;&lt;p&gt;&lt;br&gt;&lt;/p&gt;</v>
      </c>
      <c r="L18" s="70" t="s">
        <v>981</v>
      </c>
      <c r="M18" s="70" t="s">
        <v>981</v>
      </c>
      <c r="N18" s="136" t="s">
        <v>8</v>
      </c>
      <c r="O18" s="136" t="s">
        <v>4</v>
      </c>
      <c r="P18" s="277">
        <v>5</v>
      </c>
      <c r="Q18" s="278">
        <v>8</v>
      </c>
      <c r="R18" s="278">
        <f t="shared" si="1"/>
        <v>16</v>
      </c>
      <c r="S18" s="201" t="s">
        <v>1345</v>
      </c>
      <c r="T18" s="278">
        <f t="shared" si="2"/>
        <v>17</v>
      </c>
      <c r="U18" s="278">
        <f t="shared" si="4"/>
        <v>32</v>
      </c>
      <c r="V18" s="278">
        <f t="shared" si="5"/>
        <v>33</v>
      </c>
      <c r="W18" s="278">
        <f t="shared" si="6"/>
        <v>48</v>
      </c>
      <c r="X18" s="278">
        <f t="shared" si="7"/>
        <v>49</v>
      </c>
      <c r="Y18" s="278">
        <f t="shared" si="8"/>
        <v>64</v>
      </c>
      <c r="Z18" s="278">
        <f t="shared" si="9"/>
        <v>65</v>
      </c>
      <c r="AA18" s="278">
        <f t="shared" si="10"/>
        <v>80</v>
      </c>
      <c r="AB18" s="278">
        <f t="shared" si="11"/>
        <v>81</v>
      </c>
      <c r="AC18" s="278">
        <f t="shared" si="12"/>
        <v>96</v>
      </c>
      <c r="AD18" s="136" t="str">
        <f t="shared" si="13"/>
        <v>1|16|2500//17|32|5000//33|48|7500//49|64|10000//65|80|12500//81|96|15000</v>
      </c>
      <c r="AE18" s="137">
        <v>3450</v>
      </c>
      <c r="AF18" s="147" t="s">
        <v>708</v>
      </c>
      <c r="AG18" s="73">
        <v>2500</v>
      </c>
      <c r="AH18" s="73">
        <f t="shared" si="14"/>
        <v>17250</v>
      </c>
      <c r="AI18" s="74"/>
      <c r="AJ18" s="74" t="s">
        <v>475</v>
      </c>
      <c r="AK18" s="74">
        <v>50002385</v>
      </c>
      <c r="AL18" s="65" t="str">
        <f>CONCATENATE(N18,"[",C18,"/",P18,"]")</f>
        <v>순한너구리(멀티팩)[3403/5]</v>
      </c>
      <c r="AM18" s="97" t="s">
        <v>485</v>
      </c>
      <c r="AN18" s="481" t="s">
        <v>1335</v>
      </c>
      <c r="AO18" s="97" t="s">
        <v>485</v>
      </c>
      <c r="AP18" s="136" t="str">
        <f>CONCATENATE(N18,",","봉지라면",",",AM18)</f>
        <v>순한너구리(멀티팩),봉지라면,농심</v>
      </c>
      <c r="AQ18" s="58"/>
      <c r="AR18" s="58"/>
    </row>
    <row r="19" spans="1:44">
      <c r="A19" s="85">
        <v>7</v>
      </c>
      <c r="B19" s="276">
        <v>18</v>
      </c>
      <c r="C19" s="136">
        <v>3404</v>
      </c>
      <c r="D19" s="481">
        <v>24</v>
      </c>
      <c r="E19" s="143" t="str">
        <f>CONCATENATE(C19,"_450x450.jpg")</f>
        <v>3404_450x450.jpg</v>
      </c>
      <c r="F19" s="136" t="str">
        <f>CONCATENATE(C19,"_300x300.jpg")</f>
        <v>3404_300x300.jpg</v>
      </c>
      <c r="G19" s="136" t="str">
        <f>CONCATENATE(C19,"_100x100.jpg")</f>
        <v>3404_100x100.jpg</v>
      </c>
      <c r="H19" s="136" t="str">
        <f>CONCATENATE(C19,"_220x220.jpg")</f>
        <v>3404_220x220.jpg</v>
      </c>
      <c r="I19" s="143" t="str">
        <f>CONCATENATE(C19,"_detail.jpg")</f>
        <v>3404_detail.jpg</v>
      </c>
      <c r="J19" s="70" t="s">
        <v>1330</v>
      </c>
      <c r="K19" s="136" t="str">
        <f t="shared" si="0"/>
        <v>&lt;p&gt;&lt;/p&gt;&lt;p align="center"&gt;&lt;IMG src="http://tongup1emd.cafe24.com/img/Image_detail/01_Noodle_68ea/3404_detail.jpg" style="width:860px;"&gt;&lt;/p&gt;&lt;p&gt;&lt;br&gt;&lt;/p&gt;</v>
      </c>
      <c r="L19" s="70" t="s">
        <v>981</v>
      </c>
      <c r="M19" s="70" t="s">
        <v>981</v>
      </c>
      <c r="N19" s="136" t="s">
        <v>7</v>
      </c>
      <c r="O19" s="136" t="s">
        <v>4</v>
      </c>
      <c r="P19" s="277">
        <v>5</v>
      </c>
      <c r="Q19" s="278">
        <v>8</v>
      </c>
      <c r="R19" s="278">
        <f t="shared" si="1"/>
        <v>16</v>
      </c>
      <c r="S19" s="201" t="s">
        <v>1345</v>
      </c>
      <c r="T19" s="278">
        <f t="shared" si="2"/>
        <v>17</v>
      </c>
      <c r="U19" s="278">
        <f t="shared" si="4"/>
        <v>32</v>
      </c>
      <c r="V19" s="278">
        <f t="shared" si="5"/>
        <v>33</v>
      </c>
      <c r="W19" s="278">
        <f t="shared" si="6"/>
        <v>48</v>
      </c>
      <c r="X19" s="278">
        <f t="shared" si="7"/>
        <v>49</v>
      </c>
      <c r="Y19" s="278">
        <f t="shared" si="8"/>
        <v>64</v>
      </c>
      <c r="Z19" s="278">
        <f t="shared" si="9"/>
        <v>65</v>
      </c>
      <c r="AA19" s="278">
        <f t="shared" si="10"/>
        <v>80</v>
      </c>
      <c r="AB19" s="278">
        <f t="shared" si="11"/>
        <v>81</v>
      </c>
      <c r="AC19" s="278">
        <f t="shared" si="12"/>
        <v>96</v>
      </c>
      <c r="AD19" s="136" t="str">
        <f t="shared" si="13"/>
        <v>1|16|2500//17|32|5000//33|48|7500//49|64|10000//65|80|12500//81|96|15000</v>
      </c>
      <c r="AE19" s="137">
        <v>3450</v>
      </c>
      <c r="AF19" s="147" t="s">
        <v>708</v>
      </c>
      <c r="AG19" s="73">
        <v>2500</v>
      </c>
      <c r="AH19" s="73">
        <f t="shared" si="14"/>
        <v>17250</v>
      </c>
      <c r="AI19" s="74"/>
      <c r="AJ19" s="74" t="s">
        <v>475</v>
      </c>
      <c r="AK19" s="74">
        <v>50002385</v>
      </c>
      <c r="AL19" s="65" t="str">
        <f>CONCATENATE(N19,"[",C19,"/",P19,"]")</f>
        <v>얼큰한너구리(멀티팩)[3404/5]</v>
      </c>
      <c r="AM19" s="97" t="s">
        <v>485</v>
      </c>
      <c r="AN19" s="481" t="s">
        <v>1335</v>
      </c>
      <c r="AO19" s="97" t="s">
        <v>485</v>
      </c>
      <c r="AP19" s="136" t="str">
        <f>CONCATENATE(N19,",","봉지라면",",",AM19)</f>
        <v>얼큰한너구리(멀티팩),봉지라면,농심</v>
      </c>
      <c r="AQ19" s="58"/>
      <c r="AR19" s="58"/>
    </row>
    <row r="20" spans="1:44">
      <c r="A20" s="85">
        <v>12</v>
      </c>
      <c r="B20" s="276">
        <v>19</v>
      </c>
      <c r="C20" s="136">
        <v>3405</v>
      </c>
      <c r="D20" s="481">
        <v>24</v>
      </c>
      <c r="E20" s="143" t="str">
        <f>CONCATENATE(C20,"_450x450.jpg")</f>
        <v>3405_450x450.jpg</v>
      </c>
      <c r="F20" s="136" t="str">
        <f>CONCATENATE(C20,"_300x300.jpg")</f>
        <v>3405_300x300.jpg</v>
      </c>
      <c r="G20" s="136" t="str">
        <f>CONCATENATE(C20,"_100x100.jpg")</f>
        <v>3405_100x100.jpg</v>
      </c>
      <c r="H20" s="136" t="str">
        <f>CONCATENATE(C20,"_220x220.jpg")</f>
        <v>3405_220x220.jpg</v>
      </c>
      <c r="I20" s="143" t="str">
        <f>CONCATENATE(C20,"_detail.jpg")</f>
        <v>3405_detail.jpg</v>
      </c>
      <c r="J20" s="70" t="s">
        <v>1330</v>
      </c>
      <c r="K20" s="136" t="str">
        <f t="shared" si="0"/>
        <v>&lt;p&gt;&lt;/p&gt;&lt;p align="center"&gt;&lt;IMG src="http://tongup1emd.cafe24.com/img/Image_detail/01_Noodle_68ea/3405_detail.jpg" style="width:860px;"&gt;&lt;/p&gt;&lt;p&gt;&lt;br&gt;&lt;/p&gt;</v>
      </c>
      <c r="L20" s="70" t="s">
        <v>981</v>
      </c>
      <c r="M20" s="70" t="s">
        <v>981</v>
      </c>
      <c r="N20" s="136" t="s">
        <v>13</v>
      </c>
      <c r="O20" s="136" t="s">
        <v>14</v>
      </c>
      <c r="P20" s="277">
        <v>5</v>
      </c>
      <c r="Q20" s="278">
        <v>8</v>
      </c>
      <c r="R20" s="278">
        <f t="shared" si="1"/>
        <v>16</v>
      </c>
      <c r="S20" s="201" t="s">
        <v>1345</v>
      </c>
      <c r="T20" s="278">
        <f t="shared" si="2"/>
        <v>17</v>
      </c>
      <c r="U20" s="278">
        <f t="shared" si="4"/>
        <v>32</v>
      </c>
      <c r="V20" s="278">
        <f t="shared" si="5"/>
        <v>33</v>
      </c>
      <c r="W20" s="278">
        <f t="shared" si="6"/>
        <v>48</v>
      </c>
      <c r="X20" s="278">
        <f t="shared" si="7"/>
        <v>49</v>
      </c>
      <c r="Y20" s="278">
        <f t="shared" si="8"/>
        <v>64</v>
      </c>
      <c r="Z20" s="278">
        <f t="shared" si="9"/>
        <v>65</v>
      </c>
      <c r="AA20" s="278">
        <f t="shared" si="10"/>
        <v>80</v>
      </c>
      <c r="AB20" s="278">
        <f t="shared" si="11"/>
        <v>81</v>
      </c>
      <c r="AC20" s="278">
        <f t="shared" si="12"/>
        <v>96</v>
      </c>
      <c r="AD20" s="136" t="str">
        <f t="shared" si="13"/>
        <v>1|16|2500//17|32|5000//33|48|7500//49|64|10000//65|80|12500//81|96|15000</v>
      </c>
      <c r="AE20" s="137">
        <v>3650</v>
      </c>
      <c r="AF20" s="147" t="s">
        <v>708</v>
      </c>
      <c r="AG20" s="73">
        <v>2500</v>
      </c>
      <c r="AH20" s="73">
        <f t="shared" si="14"/>
        <v>18250</v>
      </c>
      <c r="AI20" s="74"/>
      <c r="AJ20" s="74" t="s">
        <v>475</v>
      </c>
      <c r="AK20" s="74">
        <v>50002385</v>
      </c>
      <c r="AL20" s="65" t="str">
        <f>CONCATENATE(N20,"[",C20,"/",P20,"]")</f>
        <v>올리브짜파게티(멀티팩)[3405/5]</v>
      </c>
      <c r="AM20" s="97" t="s">
        <v>485</v>
      </c>
      <c r="AN20" s="481" t="s">
        <v>1335</v>
      </c>
      <c r="AO20" s="97" t="s">
        <v>485</v>
      </c>
      <c r="AP20" s="136" t="str">
        <f>CONCATENATE(N20,",","봉지라면",",",AM20)</f>
        <v>올리브짜파게티(멀티팩),봉지라면,농심</v>
      </c>
      <c r="AQ20" s="58"/>
      <c r="AR20" s="58"/>
    </row>
    <row r="21" spans="1:44">
      <c r="A21" s="85">
        <v>2</v>
      </c>
      <c r="B21" s="276">
        <v>20</v>
      </c>
      <c r="C21" s="136">
        <v>3406</v>
      </c>
      <c r="D21" s="481">
        <v>24</v>
      </c>
      <c r="E21" s="143" t="str">
        <f>CONCATENATE(C21,"_450x450.jpg")</f>
        <v>3406_450x450.jpg</v>
      </c>
      <c r="F21" s="136" t="str">
        <f>CONCATENATE(C21,"_300x300.jpg")</f>
        <v>3406_300x300.jpg</v>
      </c>
      <c r="G21" s="136" t="str">
        <f>CONCATENATE(C21,"_100x100.jpg")</f>
        <v>3406_100x100.jpg</v>
      </c>
      <c r="H21" s="136" t="str">
        <f>CONCATENATE(C21,"_220x220.jpg")</f>
        <v>3406_220x220.jpg</v>
      </c>
      <c r="I21" s="143" t="str">
        <f>CONCATENATE(C21,"_detail.jpg")</f>
        <v>3406_detail.jpg</v>
      </c>
      <c r="J21" s="70" t="s">
        <v>1330</v>
      </c>
      <c r="K21" s="136" t="str">
        <f t="shared" si="0"/>
        <v>&lt;p&gt;&lt;/p&gt;&lt;p align="center"&gt;&lt;IMG src="http://tongup1emd.cafe24.com/img/Image_detail/01_Noodle_68ea/3406_detail.jpg" style="width:860px;"&gt;&lt;/p&gt;&lt;p&gt;&lt;br&gt;&lt;/p&gt;</v>
      </c>
      <c r="L21" s="70" t="s">
        <v>981</v>
      </c>
      <c r="M21" s="70" t="s">
        <v>981</v>
      </c>
      <c r="N21" s="136" t="s">
        <v>1164</v>
      </c>
      <c r="O21" s="136" t="s">
        <v>1</v>
      </c>
      <c r="P21" s="277">
        <v>5</v>
      </c>
      <c r="Q21" s="278">
        <v>8</v>
      </c>
      <c r="R21" s="278">
        <f t="shared" si="1"/>
        <v>16</v>
      </c>
      <c r="S21" s="201" t="s">
        <v>1345</v>
      </c>
      <c r="T21" s="278">
        <f t="shared" si="2"/>
        <v>17</v>
      </c>
      <c r="U21" s="278">
        <f t="shared" si="4"/>
        <v>32</v>
      </c>
      <c r="V21" s="278">
        <f t="shared" si="5"/>
        <v>33</v>
      </c>
      <c r="W21" s="278">
        <f t="shared" si="6"/>
        <v>48</v>
      </c>
      <c r="X21" s="278">
        <f t="shared" si="7"/>
        <v>49</v>
      </c>
      <c r="Y21" s="278">
        <f t="shared" si="8"/>
        <v>64</v>
      </c>
      <c r="Z21" s="278">
        <f t="shared" si="9"/>
        <v>65</v>
      </c>
      <c r="AA21" s="278">
        <f t="shared" si="10"/>
        <v>80</v>
      </c>
      <c r="AB21" s="278">
        <f t="shared" si="11"/>
        <v>81</v>
      </c>
      <c r="AC21" s="278">
        <f t="shared" si="12"/>
        <v>96</v>
      </c>
      <c r="AD21" s="136" t="str">
        <f t="shared" si="13"/>
        <v>1|16|2500//17|32|5000//33|48|7500//49|64|10000//65|80|12500//81|96|15000</v>
      </c>
      <c r="AE21" s="137">
        <v>2860</v>
      </c>
      <c r="AF21" s="147" t="s">
        <v>708</v>
      </c>
      <c r="AG21" s="73">
        <v>2500</v>
      </c>
      <c r="AH21" s="73">
        <f t="shared" si="14"/>
        <v>14300</v>
      </c>
      <c r="AI21" s="74"/>
      <c r="AJ21" s="74" t="s">
        <v>475</v>
      </c>
      <c r="AK21" s="74">
        <v>50002385</v>
      </c>
      <c r="AL21" s="65" t="str">
        <f>CONCATENATE(N21,"[",C21,"/",P21,"]")</f>
        <v>안성탕면(멀티팩5개)[3406/5]</v>
      </c>
      <c r="AM21" s="97" t="s">
        <v>485</v>
      </c>
      <c r="AN21" s="481" t="s">
        <v>1335</v>
      </c>
      <c r="AO21" s="97" t="s">
        <v>485</v>
      </c>
      <c r="AP21" s="136" t="str">
        <f>CONCATENATE(N21,",","봉지라면",",",AM21)</f>
        <v>안성탕면(멀티팩5개),봉지라면,농심</v>
      </c>
      <c r="AQ21" s="58"/>
      <c r="AR21" s="58"/>
    </row>
    <row r="22" spans="1:44">
      <c r="A22" s="85">
        <v>11</v>
      </c>
      <c r="B22" s="276">
        <v>21</v>
      </c>
      <c r="C22" s="136">
        <v>3407</v>
      </c>
      <c r="D22" s="481">
        <v>24</v>
      </c>
      <c r="E22" s="143" t="str">
        <f>CONCATENATE(C22,"_450x450.jpg")</f>
        <v>3407_450x450.jpg</v>
      </c>
      <c r="F22" s="136" t="str">
        <f>CONCATENATE(C22,"_300x300.jpg")</f>
        <v>3407_300x300.jpg</v>
      </c>
      <c r="G22" s="136" t="str">
        <f>CONCATENATE(C22,"_100x100.jpg")</f>
        <v>3407_100x100.jpg</v>
      </c>
      <c r="H22" s="136" t="str">
        <f>CONCATENATE(C22,"_220x220.jpg")</f>
        <v>3407_220x220.jpg</v>
      </c>
      <c r="I22" s="143" t="str">
        <f>CONCATENATE(C22,"_detail.jpg")</f>
        <v>3407_detail.jpg</v>
      </c>
      <c r="J22" s="70" t="s">
        <v>1330</v>
      </c>
      <c r="K22" s="136" t="str">
        <f t="shared" si="0"/>
        <v>&lt;p&gt;&lt;/p&gt;&lt;p align="center"&gt;&lt;IMG src="http://tongup1emd.cafe24.com/img/Image_detail/01_Noodle_68ea/3407_detail.jpg" style="width:860px;"&gt;&lt;/p&gt;&lt;p&gt;&lt;br&gt;&lt;/p&gt;</v>
      </c>
      <c r="L22" s="70" t="s">
        <v>981</v>
      </c>
      <c r="M22" s="70" t="s">
        <v>981</v>
      </c>
      <c r="N22" s="136" t="s">
        <v>12</v>
      </c>
      <c r="O22" s="136" t="s">
        <v>0</v>
      </c>
      <c r="P22" s="277">
        <v>5</v>
      </c>
      <c r="Q22" s="278">
        <v>8</v>
      </c>
      <c r="R22" s="278">
        <f t="shared" si="1"/>
        <v>16</v>
      </c>
      <c r="S22" s="201" t="s">
        <v>1345</v>
      </c>
      <c r="T22" s="278">
        <f t="shared" ref="T22:T43" si="15">R22+1</f>
        <v>17</v>
      </c>
      <c r="U22" s="278">
        <f t="shared" ref="U22:U44" si="16">R22+$R22</f>
        <v>32</v>
      </c>
      <c r="V22" s="278">
        <f t="shared" si="5"/>
        <v>33</v>
      </c>
      <c r="W22" s="278">
        <f t="shared" ref="W22:W44" si="17">U22+$R22</f>
        <v>48</v>
      </c>
      <c r="X22" s="278">
        <f t="shared" si="7"/>
        <v>49</v>
      </c>
      <c r="Y22" s="278">
        <f t="shared" ref="Y22:Y44" si="18">W22+$R22</f>
        <v>64</v>
      </c>
      <c r="Z22" s="278">
        <f t="shared" si="9"/>
        <v>65</v>
      </c>
      <c r="AA22" s="278">
        <f t="shared" ref="AA22:AA44" si="19">Y22+$R22</f>
        <v>80</v>
      </c>
      <c r="AB22" s="278">
        <f t="shared" si="11"/>
        <v>81</v>
      </c>
      <c r="AC22" s="278">
        <f t="shared" ref="AC22:AC44" si="20">AA22+$R22</f>
        <v>96</v>
      </c>
      <c r="AD22" s="136" t="str">
        <f t="shared" si="13"/>
        <v>1|16|2500//17|32|5000//33|48|7500//49|64|10000//65|80|12500//81|96|15000</v>
      </c>
      <c r="AE22" s="137">
        <v>3650</v>
      </c>
      <c r="AF22" s="147" t="s">
        <v>708</v>
      </c>
      <c r="AG22" s="73">
        <v>2500</v>
      </c>
      <c r="AH22" s="73">
        <f t="shared" si="14"/>
        <v>18250</v>
      </c>
      <c r="AI22" s="74"/>
      <c r="AJ22" s="74" t="s">
        <v>475</v>
      </c>
      <c r="AK22" s="74">
        <v>50002385</v>
      </c>
      <c r="AL22" s="65" t="str">
        <f>CONCATENATE(N22,"[",C22,"/",P22,"]")</f>
        <v>사리곰탕면(멀티팩)[3407/5]</v>
      </c>
      <c r="AM22" s="97" t="s">
        <v>485</v>
      </c>
      <c r="AN22" s="481" t="s">
        <v>1335</v>
      </c>
      <c r="AO22" s="97" t="s">
        <v>485</v>
      </c>
      <c r="AP22" s="136" t="str">
        <f>CONCATENATE(N22,",","봉지라면",",",AM22)</f>
        <v>사리곰탕면(멀티팩),봉지라면,농심</v>
      </c>
      <c r="AQ22" s="58"/>
      <c r="AR22" s="58"/>
    </row>
    <row r="23" spans="1:44">
      <c r="A23" s="85">
        <v>10</v>
      </c>
      <c r="B23" s="276">
        <v>22</v>
      </c>
      <c r="C23" s="136">
        <v>3408</v>
      </c>
      <c r="D23" s="481">
        <v>24</v>
      </c>
      <c r="E23" s="143" t="str">
        <f>CONCATENATE(C23,"_450x450.jpg")</f>
        <v>3408_450x450.jpg</v>
      </c>
      <c r="F23" s="136" t="str">
        <f>CONCATENATE(C23,"_300x300.jpg")</f>
        <v>3408_300x300.jpg</v>
      </c>
      <c r="G23" s="136" t="str">
        <f>CONCATENATE(C23,"_100x100.jpg")</f>
        <v>3408_100x100.jpg</v>
      </c>
      <c r="H23" s="136" t="str">
        <f>CONCATENATE(C23,"_220x220.jpg")</f>
        <v>3408_220x220.jpg</v>
      </c>
      <c r="I23" s="143" t="str">
        <f>CONCATENATE(C23,"_detail.jpg")</f>
        <v>3408_detail.jpg</v>
      </c>
      <c r="J23" s="70" t="s">
        <v>1330</v>
      </c>
      <c r="K23" s="136" t="str">
        <f t="shared" si="0"/>
        <v>&lt;p&gt;&lt;/p&gt;&lt;p align="center"&gt;&lt;IMG src="http://tongup1emd.cafe24.com/img/Image_detail/01_Noodle_68ea/3408_detail.jpg" style="width:860px;"&gt;&lt;/p&gt;&lt;p&gt;&lt;br&gt;&lt;/p&gt;</v>
      </c>
      <c r="L23" s="70" t="s">
        <v>981</v>
      </c>
      <c r="M23" s="70" t="s">
        <v>981</v>
      </c>
      <c r="N23" s="136" t="s">
        <v>10</v>
      </c>
      <c r="O23" s="136" t="s">
        <v>11</v>
      </c>
      <c r="P23" s="277">
        <v>5</v>
      </c>
      <c r="Q23" s="278">
        <v>8</v>
      </c>
      <c r="R23" s="278">
        <f t="shared" si="1"/>
        <v>16</v>
      </c>
      <c r="S23" s="201" t="s">
        <v>1345</v>
      </c>
      <c r="T23" s="278">
        <f t="shared" si="15"/>
        <v>17</v>
      </c>
      <c r="U23" s="278">
        <f t="shared" si="16"/>
        <v>32</v>
      </c>
      <c r="V23" s="278">
        <f t="shared" si="5"/>
        <v>33</v>
      </c>
      <c r="W23" s="278">
        <f t="shared" si="17"/>
        <v>48</v>
      </c>
      <c r="X23" s="278">
        <f t="shared" si="7"/>
        <v>49</v>
      </c>
      <c r="Y23" s="278">
        <f t="shared" si="18"/>
        <v>64</v>
      </c>
      <c r="Z23" s="278">
        <f t="shared" si="9"/>
        <v>65</v>
      </c>
      <c r="AA23" s="278">
        <f t="shared" si="19"/>
        <v>80</v>
      </c>
      <c r="AB23" s="278">
        <f t="shared" si="11"/>
        <v>81</v>
      </c>
      <c r="AC23" s="278">
        <f t="shared" si="20"/>
        <v>96</v>
      </c>
      <c r="AD23" s="136" t="str">
        <f t="shared" si="13"/>
        <v>1|16|2500//17|32|5000//33|48|7500//49|64|10000//65|80|12500//81|96|15000</v>
      </c>
      <c r="AE23" s="137">
        <v>3650</v>
      </c>
      <c r="AF23" s="147" t="s">
        <v>708</v>
      </c>
      <c r="AG23" s="73">
        <v>2500</v>
      </c>
      <c r="AH23" s="73">
        <f t="shared" si="14"/>
        <v>18250</v>
      </c>
      <c r="AI23" s="74"/>
      <c r="AJ23" s="74" t="s">
        <v>475</v>
      </c>
      <c r="AK23" s="74">
        <v>50002385</v>
      </c>
      <c r="AL23" s="65" t="str">
        <f>CONCATENATE(N23,"[",C23,"/",P23,"]")</f>
        <v>오징어짬뽕(멀티팩)[3408/5]</v>
      </c>
      <c r="AM23" s="97" t="s">
        <v>485</v>
      </c>
      <c r="AN23" s="481" t="s">
        <v>1335</v>
      </c>
      <c r="AO23" s="97" t="s">
        <v>485</v>
      </c>
      <c r="AP23" s="136" t="str">
        <f>CONCATENATE(N23,",","봉지라면",",",AM23)</f>
        <v>오징어짬뽕(멀티팩),봉지라면,농심</v>
      </c>
      <c r="AQ23" s="58"/>
      <c r="AR23" s="58"/>
    </row>
    <row r="24" spans="1:44">
      <c r="A24" s="85">
        <v>22</v>
      </c>
      <c r="B24" s="276">
        <v>23</v>
      </c>
      <c r="C24" s="136">
        <v>3409</v>
      </c>
      <c r="D24" s="481">
        <v>24</v>
      </c>
      <c r="E24" s="143" t="str">
        <f>CONCATENATE(C24,"_450x450.jpg")</f>
        <v>3409_450x450.jpg</v>
      </c>
      <c r="F24" s="136" t="str">
        <f>CONCATENATE(C24,"_300x300.jpg")</f>
        <v>3409_300x300.jpg</v>
      </c>
      <c r="G24" s="136" t="str">
        <f>CONCATENATE(C24,"_100x100.jpg")</f>
        <v>3409_100x100.jpg</v>
      </c>
      <c r="H24" s="136" t="str">
        <f>CONCATENATE(C24,"_220x220.jpg")</f>
        <v>3409_220x220.jpg</v>
      </c>
      <c r="I24" s="143" t="str">
        <f>CONCATENATE(C24,"_detail.jpg")</f>
        <v>3409_detail.jpg</v>
      </c>
      <c r="J24" s="70" t="s">
        <v>1330</v>
      </c>
      <c r="K24" s="136" t="str">
        <f t="shared" si="0"/>
        <v>&lt;p&gt;&lt;/p&gt;&lt;p align="center"&gt;&lt;IMG src="http://tongup1emd.cafe24.com/img/Image_detail/01_Noodle_68ea/3409_detail.jpg" style="width:860px;"&gt;&lt;/p&gt;&lt;p&gt;&lt;br&gt;&lt;/p&gt;</v>
      </c>
      <c r="L24" s="70" t="s">
        <v>981</v>
      </c>
      <c r="M24" s="70" t="s">
        <v>981</v>
      </c>
      <c r="N24" s="136" t="s">
        <v>31</v>
      </c>
      <c r="O24" s="136" t="s">
        <v>32</v>
      </c>
      <c r="P24" s="277">
        <v>4</v>
      </c>
      <c r="Q24" s="278">
        <v>8</v>
      </c>
      <c r="R24" s="278">
        <f t="shared" si="1"/>
        <v>16</v>
      </c>
      <c r="S24" s="201" t="s">
        <v>1345</v>
      </c>
      <c r="T24" s="278">
        <f t="shared" si="15"/>
        <v>17</v>
      </c>
      <c r="U24" s="278">
        <f t="shared" si="16"/>
        <v>32</v>
      </c>
      <c r="V24" s="278">
        <f t="shared" si="5"/>
        <v>33</v>
      </c>
      <c r="W24" s="278">
        <f t="shared" si="17"/>
        <v>48</v>
      </c>
      <c r="X24" s="278">
        <f t="shared" si="7"/>
        <v>49</v>
      </c>
      <c r="Y24" s="278">
        <f t="shared" si="18"/>
        <v>64</v>
      </c>
      <c r="Z24" s="278">
        <f t="shared" si="9"/>
        <v>65</v>
      </c>
      <c r="AA24" s="278">
        <f t="shared" si="19"/>
        <v>80</v>
      </c>
      <c r="AB24" s="278">
        <f t="shared" si="11"/>
        <v>81</v>
      </c>
      <c r="AC24" s="278">
        <f t="shared" si="20"/>
        <v>96</v>
      </c>
      <c r="AD24" s="136" t="str">
        <f t="shared" si="13"/>
        <v>1|16|2500//17|32|5000//33|48|7500//49|64|10000//65|80|12500//81|96|15000</v>
      </c>
      <c r="AE24" s="137">
        <v>5550</v>
      </c>
      <c r="AF24" s="147" t="s">
        <v>708</v>
      </c>
      <c r="AG24" s="73">
        <v>2500</v>
      </c>
      <c r="AH24" s="73">
        <f t="shared" si="14"/>
        <v>27750</v>
      </c>
      <c r="AI24" s="74"/>
      <c r="AJ24" s="74" t="s">
        <v>475</v>
      </c>
      <c r="AK24" s="74">
        <v>50002385</v>
      </c>
      <c r="AL24" s="65" t="str">
        <f>CONCATENATE(N24,"[",C24,"/",P24,"]")</f>
        <v>볶음너구리(멀티팩)[3409/4]</v>
      </c>
      <c r="AM24" s="97" t="s">
        <v>481</v>
      </c>
      <c r="AN24" s="481" t="s">
        <v>1335</v>
      </c>
      <c r="AO24" s="97" t="s">
        <v>481</v>
      </c>
      <c r="AP24" s="136" t="str">
        <f>CONCATENATE(N24,",","봉지라면",",",AM24)</f>
        <v>볶음너구리(멀티팩),봉지라면,농심</v>
      </c>
      <c r="AQ24" s="58"/>
      <c r="AR24" s="58"/>
    </row>
    <row r="25" spans="1:44">
      <c r="A25" s="85">
        <v>5</v>
      </c>
      <c r="B25" s="276">
        <v>24</v>
      </c>
      <c r="C25" s="136">
        <v>3410</v>
      </c>
      <c r="D25" s="481">
        <v>24</v>
      </c>
      <c r="E25" s="143" t="str">
        <f>CONCATENATE(C25,"_450x450.jpg")</f>
        <v>3410_450x450.jpg</v>
      </c>
      <c r="F25" s="136" t="str">
        <f>CONCATENATE(C25,"_300x300.jpg")</f>
        <v>3410_300x300.jpg</v>
      </c>
      <c r="G25" s="136" t="str">
        <f>CONCATENATE(C25,"_100x100.jpg")</f>
        <v>3410_100x100.jpg</v>
      </c>
      <c r="H25" s="136" t="str">
        <f>CONCATENATE(C25,"_220x220.jpg")</f>
        <v>3410_220x220.jpg</v>
      </c>
      <c r="I25" s="143" t="str">
        <f>CONCATENATE(C25,"_detail.jpg")</f>
        <v>3410_detail.jpg</v>
      </c>
      <c r="J25" s="70" t="s">
        <v>1330</v>
      </c>
      <c r="K25" s="136" t="str">
        <f t="shared" si="0"/>
        <v>&lt;p&gt;&lt;/p&gt;&lt;p align="center"&gt;&lt;IMG src="http://tongup1emd.cafe24.com/img/Image_detail/01_Noodle_68ea/3410_detail.jpg" style="width:860px;"&gt;&lt;/p&gt;&lt;p&gt;&lt;br&gt;&lt;/p&gt;</v>
      </c>
      <c r="L25" s="70" t="s">
        <v>981</v>
      </c>
      <c r="M25" s="70" t="s">
        <v>981</v>
      </c>
      <c r="N25" s="136" t="s">
        <v>1225</v>
      </c>
      <c r="O25" s="136" t="s">
        <v>4</v>
      </c>
      <c r="P25" s="277">
        <v>5</v>
      </c>
      <c r="Q25" s="278">
        <v>8</v>
      </c>
      <c r="R25" s="278">
        <f t="shared" si="1"/>
        <v>16</v>
      </c>
      <c r="S25" s="201" t="s">
        <v>1345</v>
      </c>
      <c r="T25" s="278">
        <f t="shared" si="15"/>
        <v>17</v>
      </c>
      <c r="U25" s="278">
        <f t="shared" si="16"/>
        <v>32</v>
      </c>
      <c r="V25" s="278">
        <f t="shared" si="5"/>
        <v>33</v>
      </c>
      <c r="W25" s="278">
        <f t="shared" si="17"/>
        <v>48</v>
      </c>
      <c r="X25" s="278">
        <f t="shared" si="7"/>
        <v>49</v>
      </c>
      <c r="Y25" s="278">
        <f t="shared" si="18"/>
        <v>64</v>
      </c>
      <c r="Z25" s="278">
        <f t="shared" si="9"/>
        <v>65</v>
      </c>
      <c r="AA25" s="278">
        <f t="shared" si="19"/>
        <v>80</v>
      </c>
      <c r="AB25" s="278">
        <f t="shared" si="11"/>
        <v>81</v>
      </c>
      <c r="AC25" s="278">
        <f t="shared" si="20"/>
        <v>96</v>
      </c>
      <c r="AD25" s="136" t="str">
        <f t="shared" si="13"/>
        <v>1|16|2500//17|32|5000//33|48|7500//49|64|10000//65|80|12500//81|96|15000</v>
      </c>
      <c r="AE25" s="137">
        <v>3200</v>
      </c>
      <c r="AF25" s="147" t="s">
        <v>708</v>
      </c>
      <c r="AG25" s="73">
        <v>2500</v>
      </c>
      <c r="AH25" s="73">
        <f t="shared" si="14"/>
        <v>16000</v>
      </c>
      <c r="AI25" s="74"/>
      <c r="AJ25" s="74" t="s">
        <v>475</v>
      </c>
      <c r="AK25" s="74">
        <v>50002385</v>
      </c>
      <c r="AL25" s="65" t="str">
        <f>CONCATENATE(N25,"[",C25,"/",P25,"]")</f>
        <v>신라면(멀티팩)[3410/5]</v>
      </c>
      <c r="AM25" s="97" t="s">
        <v>485</v>
      </c>
      <c r="AN25" s="481" t="s">
        <v>1335</v>
      </c>
      <c r="AO25" s="97" t="s">
        <v>485</v>
      </c>
      <c r="AP25" s="136" t="str">
        <f>CONCATENATE(N25,",","봉지라면",",",AM25)</f>
        <v>신라면(멀티팩),봉지라면,농심</v>
      </c>
      <c r="AQ25" s="58"/>
      <c r="AR25" s="416" t="s">
        <v>1224</v>
      </c>
    </row>
    <row r="26" spans="1:44">
      <c r="A26" s="85">
        <v>9</v>
      </c>
      <c r="B26" s="276">
        <v>25</v>
      </c>
      <c r="C26" s="136">
        <v>3413</v>
      </c>
      <c r="D26" s="481">
        <v>24</v>
      </c>
      <c r="E26" s="143" t="str">
        <f>CONCATENATE(C26,"_450x450.jpg")</f>
        <v>3413_450x450.jpg</v>
      </c>
      <c r="F26" s="136" t="str">
        <f>CONCATENATE(C26,"_300x300.jpg")</f>
        <v>3413_300x300.jpg</v>
      </c>
      <c r="G26" s="136" t="str">
        <f>CONCATENATE(C26,"_100x100.jpg")</f>
        <v>3413_100x100.jpg</v>
      </c>
      <c r="H26" s="136" t="str">
        <f>CONCATENATE(C26,"_220x220.jpg")</f>
        <v>3413_220x220.jpg</v>
      </c>
      <c r="I26" s="143" t="str">
        <f>CONCATENATE(C26,"_detail.jpg")</f>
        <v>3413_detail.jpg</v>
      </c>
      <c r="J26" s="70" t="s">
        <v>1330</v>
      </c>
      <c r="K26" s="136" t="str">
        <f t="shared" si="0"/>
        <v>&lt;p&gt;&lt;/p&gt;&lt;p align="center"&gt;&lt;IMG src="http://tongup1emd.cafe24.com/img/Image_detail/01_Noodle_68ea/3413_detail.jpg" style="width:860px;"&gt;&lt;/p&gt;&lt;p&gt;&lt;br&gt;&lt;/p&gt;</v>
      </c>
      <c r="L26" s="70" t="s">
        <v>981</v>
      </c>
      <c r="M26" s="70" t="s">
        <v>981</v>
      </c>
      <c r="N26" s="136" t="s">
        <v>9</v>
      </c>
      <c r="O26" s="136" t="s">
        <v>1</v>
      </c>
      <c r="P26" s="277">
        <v>5</v>
      </c>
      <c r="Q26" s="278">
        <v>8</v>
      </c>
      <c r="R26" s="278">
        <f t="shared" si="1"/>
        <v>16</v>
      </c>
      <c r="S26" s="201" t="s">
        <v>1345</v>
      </c>
      <c r="T26" s="278">
        <f t="shared" si="15"/>
        <v>17</v>
      </c>
      <c r="U26" s="278">
        <f t="shared" si="16"/>
        <v>32</v>
      </c>
      <c r="V26" s="278">
        <f t="shared" si="5"/>
        <v>33</v>
      </c>
      <c r="W26" s="278">
        <f t="shared" si="17"/>
        <v>48</v>
      </c>
      <c r="X26" s="278">
        <f t="shared" si="7"/>
        <v>49</v>
      </c>
      <c r="Y26" s="278">
        <f t="shared" si="18"/>
        <v>64</v>
      </c>
      <c r="Z26" s="278">
        <f t="shared" si="9"/>
        <v>65</v>
      </c>
      <c r="AA26" s="278">
        <f t="shared" si="19"/>
        <v>80</v>
      </c>
      <c r="AB26" s="278">
        <f t="shared" si="11"/>
        <v>81</v>
      </c>
      <c r="AC26" s="278">
        <f t="shared" si="20"/>
        <v>96</v>
      </c>
      <c r="AD26" s="136" t="str">
        <f t="shared" si="13"/>
        <v>1|16|2500//17|32|5000//33|48|7500//49|64|10000//65|80|12500//81|96|15000</v>
      </c>
      <c r="AE26" s="137">
        <v>3450</v>
      </c>
      <c r="AF26" s="147" t="s">
        <v>708</v>
      </c>
      <c r="AG26" s="73">
        <v>2500</v>
      </c>
      <c r="AH26" s="73">
        <f t="shared" si="14"/>
        <v>17250</v>
      </c>
      <c r="AI26" s="74"/>
      <c r="AJ26" s="74" t="s">
        <v>475</v>
      </c>
      <c r="AK26" s="74">
        <v>50002385</v>
      </c>
      <c r="AL26" s="65" t="str">
        <f>CONCATENATE(N26,"[",C26,"/",P26,"]")</f>
        <v>모듬해물탕면(멀티팩)[3413/5]</v>
      </c>
      <c r="AM26" s="97" t="s">
        <v>485</v>
      </c>
      <c r="AN26" s="481" t="s">
        <v>1335</v>
      </c>
      <c r="AO26" s="97" t="s">
        <v>485</v>
      </c>
      <c r="AP26" s="136" t="str">
        <f>CONCATENATE(N26,",","봉지라면",",",AM26)</f>
        <v>모듬해물탕면(멀티팩),봉지라면,농심</v>
      </c>
      <c r="AQ26" s="58"/>
      <c r="AR26" s="58"/>
    </row>
    <row r="27" spans="1:44">
      <c r="A27" s="85">
        <v>17</v>
      </c>
      <c r="B27" s="276">
        <v>26</v>
      </c>
      <c r="C27" s="136">
        <v>3421</v>
      </c>
      <c r="D27" s="481">
        <v>24</v>
      </c>
      <c r="E27" s="143" t="str">
        <f>CONCATENATE(C27,"_450x450.jpg")</f>
        <v>3421_450x450.jpg</v>
      </c>
      <c r="F27" s="136" t="str">
        <f>CONCATENATE(C27,"_300x300.jpg")</f>
        <v>3421_300x300.jpg</v>
      </c>
      <c r="G27" s="136" t="str">
        <f>CONCATENATE(C27,"_100x100.jpg")</f>
        <v>3421_100x100.jpg</v>
      </c>
      <c r="H27" s="136" t="str">
        <f>CONCATENATE(C27,"_220x220.jpg")</f>
        <v>3421_220x220.jpg</v>
      </c>
      <c r="I27" s="143" t="str">
        <f>CONCATENATE(C27,"_detail.jpg")</f>
        <v>3421_detail.jpg</v>
      </c>
      <c r="J27" s="70" t="s">
        <v>1330</v>
      </c>
      <c r="K27" s="136" t="str">
        <f t="shared" si="0"/>
        <v>&lt;p&gt;&lt;/p&gt;&lt;p align="center"&gt;&lt;IMG src="http://tongup1emd.cafe24.com/img/Image_detail/01_Noodle_68ea/3421_detail.jpg" style="width:860px;"&gt;&lt;/p&gt;&lt;p&gt;&lt;br&gt;&lt;/p&gt;</v>
      </c>
      <c r="L27" s="70" t="s">
        <v>981</v>
      </c>
      <c r="M27" s="70" t="s">
        <v>981</v>
      </c>
      <c r="N27" s="136" t="s">
        <v>22</v>
      </c>
      <c r="O27" s="136" t="s">
        <v>23</v>
      </c>
      <c r="P27" s="277">
        <v>5</v>
      </c>
      <c r="Q27" s="278">
        <v>8</v>
      </c>
      <c r="R27" s="278">
        <f t="shared" si="1"/>
        <v>16</v>
      </c>
      <c r="S27" s="201" t="s">
        <v>1345</v>
      </c>
      <c r="T27" s="278">
        <f t="shared" si="15"/>
        <v>17</v>
      </c>
      <c r="U27" s="278">
        <f t="shared" si="16"/>
        <v>32</v>
      </c>
      <c r="V27" s="278">
        <f t="shared" si="5"/>
        <v>33</v>
      </c>
      <c r="W27" s="278">
        <f t="shared" si="17"/>
        <v>48</v>
      </c>
      <c r="X27" s="278">
        <f t="shared" si="7"/>
        <v>49</v>
      </c>
      <c r="Y27" s="278">
        <f t="shared" si="18"/>
        <v>64</v>
      </c>
      <c r="Z27" s="278">
        <f t="shared" si="9"/>
        <v>65</v>
      </c>
      <c r="AA27" s="278">
        <f t="shared" si="19"/>
        <v>80</v>
      </c>
      <c r="AB27" s="278">
        <f t="shared" si="11"/>
        <v>81</v>
      </c>
      <c r="AC27" s="278">
        <f t="shared" si="20"/>
        <v>96</v>
      </c>
      <c r="AD27" s="136" t="str">
        <f t="shared" si="13"/>
        <v>1|16|2500//17|32|5000//33|48|7500//49|64|10000//65|80|12500//81|96|15000</v>
      </c>
      <c r="AE27" s="137">
        <v>4350</v>
      </c>
      <c r="AF27" s="147" t="s">
        <v>708</v>
      </c>
      <c r="AG27" s="73">
        <v>2500</v>
      </c>
      <c r="AH27" s="73">
        <f t="shared" si="14"/>
        <v>21750</v>
      </c>
      <c r="AI27" s="74"/>
      <c r="AJ27" s="74" t="s">
        <v>475</v>
      </c>
      <c r="AK27" s="74">
        <v>50002385</v>
      </c>
      <c r="AL27" s="65" t="str">
        <f>CONCATENATE(N27,"[",C27,"/",P27,"]")</f>
        <v>사천요리짜파게티(멀티팩)[3421/5]</v>
      </c>
      <c r="AM27" s="97" t="s">
        <v>481</v>
      </c>
      <c r="AN27" s="481" t="s">
        <v>1335</v>
      </c>
      <c r="AO27" s="97" t="s">
        <v>481</v>
      </c>
      <c r="AP27" s="136" t="str">
        <f>CONCATENATE(N27,",","봉지라면",",",AM27)</f>
        <v>사천요리짜파게티(멀티팩),봉지라면,농심</v>
      </c>
      <c r="AQ27" s="58"/>
      <c r="AR27" s="58"/>
    </row>
    <row r="28" spans="1:44">
      <c r="A28" s="85">
        <v>15</v>
      </c>
      <c r="B28" s="276">
        <v>27</v>
      </c>
      <c r="C28" s="136">
        <v>3422</v>
      </c>
      <c r="D28" s="481">
        <v>24</v>
      </c>
      <c r="E28" s="143" t="str">
        <f>CONCATENATE(C28,"_450x450.jpg")</f>
        <v>3422_450x450.jpg</v>
      </c>
      <c r="F28" s="136" t="str">
        <f>CONCATENATE(C28,"_300x300.jpg")</f>
        <v>3422_300x300.jpg</v>
      </c>
      <c r="G28" s="136" t="str">
        <f>CONCATENATE(C28,"_100x100.jpg")</f>
        <v>3422_100x100.jpg</v>
      </c>
      <c r="H28" s="136" t="str">
        <f>CONCATENATE(C28,"_220x220.jpg")</f>
        <v>3422_220x220.jpg</v>
      </c>
      <c r="I28" s="143" t="str">
        <f>CONCATENATE(C28,"_detail.jpg")</f>
        <v>3422_detail.jpg</v>
      </c>
      <c r="J28" s="70" t="s">
        <v>1330</v>
      </c>
      <c r="K28" s="136" t="str">
        <f t="shared" si="0"/>
        <v>&lt;p&gt;&lt;/p&gt;&lt;p align="center"&gt;&lt;IMG src="http://tongup1emd.cafe24.com/img/Image_detail/01_Noodle_68ea/3422_detail.jpg" style="width:860px;"&gt;&lt;/p&gt;&lt;p&gt;&lt;br&gt;&lt;/p&gt;</v>
      </c>
      <c r="L28" s="70" t="s">
        <v>981</v>
      </c>
      <c r="M28" s="70" t="s">
        <v>981</v>
      </c>
      <c r="N28" s="136" t="s">
        <v>18</v>
      </c>
      <c r="O28" s="136" t="s">
        <v>19</v>
      </c>
      <c r="P28" s="277">
        <v>5</v>
      </c>
      <c r="Q28" s="278">
        <v>8</v>
      </c>
      <c r="R28" s="278">
        <f t="shared" si="1"/>
        <v>16</v>
      </c>
      <c r="S28" s="201" t="s">
        <v>1345</v>
      </c>
      <c r="T28" s="278">
        <f t="shared" si="15"/>
        <v>17</v>
      </c>
      <c r="U28" s="278">
        <f t="shared" si="16"/>
        <v>32</v>
      </c>
      <c r="V28" s="278">
        <f t="shared" si="5"/>
        <v>33</v>
      </c>
      <c r="W28" s="278">
        <f t="shared" si="17"/>
        <v>48</v>
      </c>
      <c r="X28" s="278">
        <f t="shared" si="7"/>
        <v>49</v>
      </c>
      <c r="Y28" s="278">
        <f t="shared" si="18"/>
        <v>64</v>
      </c>
      <c r="Z28" s="278">
        <f t="shared" si="9"/>
        <v>65</v>
      </c>
      <c r="AA28" s="278">
        <f t="shared" si="19"/>
        <v>80</v>
      </c>
      <c r="AB28" s="278">
        <f t="shared" si="11"/>
        <v>81</v>
      </c>
      <c r="AC28" s="278">
        <f t="shared" si="20"/>
        <v>96</v>
      </c>
      <c r="AD28" s="136" t="str">
        <f t="shared" si="13"/>
        <v>1|16|2500//17|32|5000//33|48|7500//49|64|10000//65|80|12500//81|96|15000</v>
      </c>
      <c r="AE28" s="137">
        <v>4350</v>
      </c>
      <c r="AF28" s="147" t="s">
        <v>708</v>
      </c>
      <c r="AG28" s="73">
        <v>2500</v>
      </c>
      <c r="AH28" s="73">
        <f t="shared" si="14"/>
        <v>21750</v>
      </c>
      <c r="AI28" s="74"/>
      <c r="AJ28" s="74" t="s">
        <v>475</v>
      </c>
      <c r="AK28" s="74">
        <v>50002385</v>
      </c>
      <c r="AL28" s="65" t="str">
        <f>CONCATENATE(N28,"[",C28,"/",P28,"]")</f>
        <v>농심감자면(멀티팩)[3422/5]</v>
      </c>
      <c r="AM28" s="97" t="s">
        <v>481</v>
      </c>
      <c r="AN28" s="481" t="s">
        <v>1335</v>
      </c>
      <c r="AO28" s="97" t="s">
        <v>481</v>
      </c>
      <c r="AP28" s="136" t="str">
        <f>CONCATENATE(N28,",","봉지라면",",",AM28)</f>
        <v>농심감자면(멀티팩),봉지라면,농심</v>
      </c>
      <c r="AQ28" s="58"/>
      <c r="AR28" s="58"/>
    </row>
    <row r="29" spans="1:44">
      <c r="A29" s="85">
        <v>16</v>
      </c>
      <c r="B29" s="276">
        <v>28</v>
      </c>
      <c r="C29" s="136">
        <v>3423</v>
      </c>
      <c r="D29" s="481">
        <v>24</v>
      </c>
      <c r="E29" s="143" t="str">
        <f>CONCATENATE(C29,"_450x450.jpg")</f>
        <v>3423_450x450.jpg</v>
      </c>
      <c r="F29" s="136" t="str">
        <f>CONCATENATE(C29,"_300x300.jpg")</f>
        <v>3423_300x300.jpg</v>
      </c>
      <c r="G29" s="136" t="str">
        <f>CONCATENATE(C29,"_100x100.jpg")</f>
        <v>3423_100x100.jpg</v>
      </c>
      <c r="H29" s="136" t="str">
        <f>CONCATENATE(C29,"_220x220.jpg")</f>
        <v>3423_220x220.jpg</v>
      </c>
      <c r="I29" s="143" t="str">
        <f>CONCATENATE(C29,"_detail.jpg")</f>
        <v>3423_detail.jpg</v>
      </c>
      <c r="J29" s="70" t="s">
        <v>1330</v>
      </c>
      <c r="K29" s="136" t="str">
        <f t="shared" si="0"/>
        <v>&lt;p&gt;&lt;/p&gt;&lt;p align="center"&gt;&lt;IMG src="http://tongup1emd.cafe24.com/img/Image_detail/01_Noodle_68ea/3423_detail.jpg" style="width:860px;"&gt;&lt;/p&gt;&lt;p&gt;&lt;br&gt;&lt;/p&gt;</v>
      </c>
      <c r="L29" s="70" t="s">
        <v>981</v>
      </c>
      <c r="M29" s="70" t="s">
        <v>981</v>
      </c>
      <c r="N29" s="136" t="s">
        <v>20</v>
      </c>
      <c r="O29" s="136" t="s">
        <v>21</v>
      </c>
      <c r="P29" s="277">
        <v>5</v>
      </c>
      <c r="Q29" s="278">
        <v>8</v>
      </c>
      <c r="R29" s="278">
        <f t="shared" si="1"/>
        <v>16</v>
      </c>
      <c r="S29" s="201" t="s">
        <v>1345</v>
      </c>
      <c r="T29" s="278">
        <f t="shared" si="15"/>
        <v>17</v>
      </c>
      <c r="U29" s="278">
        <f t="shared" si="16"/>
        <v>32</v>
      </c>
      <c r="V29" s="278">
        <f t="shared" si="5"/>
        <v>33</v>
      </c>
      <c r="W29" s="278">
        <f t="shared" si="17"/>
        <v>48</v>
      </c>
      <c r="X29" s="278">
        <f t="shared" si="7"/>
        <v>49</v>
      </c>
      <c r="Y29" s="278">
        <f t="shared" si="18"/>
        <v>64</v>
      </c>
      <c r="Z29" s="278">
        <f t="shared" si="9"/>
        <v>65</v>
      </c>
      <c r="AA29" s="278">
        <f t="shared" si="19"/>
        <v>80</v>
      </c>
      <c r="AB29" s="278">
        <f t="shared" si="11"/>
        <v>81</v>
      </c>
      <c r="AC29" s="278">
        <f t="shared" si="20"/>
        <v>96</v>
      </c>
      <c r="AD29" s="136" t="str">
        <f t="shared" si="13"/>
        <v>1|16|2500//17|32|5000//33|48|7500//49|64|10000//65|80|12500//81|96|15000</v>
      </c>
      <c r="AE29" s="137">
        <v>4350</v>
      </c>
      <c r="AF29" s="147" t="s">
        <v>708</v>
      </c>
      <c r="AG29" s="73">
        <v>2500</v>
      </c>
      <c r="AH29" s="73">
        <f t="shared" si="14"/>
        <v>21750</v>
      </c>
      <c r="AI29" s="74"/>
      <c r="AJ29" s="74" t="s">
        <v>475</v>
      </c>
      <c r="AK29" s="74">
        <v>50002385</v>
      </c>
      <c r="AL29" s="65" t="str">
        <f>CONCATENATE(N29,"[",C29,"/",P29,"]")</f>
        <v>무파마탕면(멀티팩)[3423/5]</v>
      </c>
      <c r="AM29" s="97" t="s">
        <v>481</v>
      </c>
      <c r="AN29" s="481" t="s">
        <v>1335</v>
      </c>
      <c r="AO29" s="97" t="s">
        <v>481</v>
      </c>
      <c r="AP29" s="136" t="str">
        <f>CONCATENATE(N29,",","봉지라면",",",AM29)</f>
        <v>무파마탕면(멀티팩),봉지라면,농심</v>
      </c>
      <c r="AQ29" s="58"/>
      <c r="AR29" s="58"/>
    </row>
    <row r="30" spans="1:44">
      <c r="A30" s="85">
        <v>23</v>
      </c>
      <c r="B30" s="276">
        <v>29</v>
      </c>
      <c r="C30" s="136">
        <v>3424</v>
      </c>
      <c r="D30" s="481">
        <v>24</v>
      </c>
      <c r="E30" s="143" t="str">
        <f>CONCATENATE(C30,"_450x450.jpg")</f>
        <v>3424_450x450.jpg</v>
      </c>
      <c r="F30" s="136" t="str">
        <f>CONCATENATE(C30,"_300x300.jpg")</f>
        <v>3424_300x300.jpg</v>
      </c>
      <c r="G30" s="136" t="str">
        <f>CONCATENATE(C30,"_100x100.jpg")</f>
        <v>3424_100x100.jpg</v>
      </c>
      <c r="H30" s="136" t="str">
        <f>CONCATENATE(C30,"_220x220.jpg")</f>
        <v>3424_220x220.jpg</v>
      </c>
      <c r="I30" s="143" t="str">
        <f>CONCATENATE(C30,"_detail.jpg")</f>
        <v>3424_detail.jpg</v>
      </c>
      <c r="J30" s="70" t="s">
        <v>1330</v>
      </c>
      <c r="K30" s="136" t="str">
        <f t="shared" si="0"/>
        <v>&lt;p&gt;&lt;/p&gt;&lt;p align="center"&gt;&lt;IMG src="http://tongup1emd.cafe24.com/img/Image_detail/01_Noodle_68ea/3424_detail.jpg" style="width:860px;"&gt;&lt;/p&gt;&lt;p&gt;&lt;br&gt;&lt;/p&gt;</v>
      </c>
      <c r="L30" s="70" t="s">
        <v>981</v>
      </c>
      <c r="M30" s="70" t="s">
        <v>981</v>
      </c>
      <c r="N30" s="136" t="s">
        <v>33</v>
      </c>
      <c r="O30" s="136" t="s">
        <v>28</v>
      </c>
      <c r="P30" s="277">
        <v>4</v>
      </c>
      <c r="Q30" s="278">
        <v>8</v>
      </c>
      <c r="R30" s="278">
        <f t="shared" si="1"/>
        <v>16</v>
      </c>
      <c r="S30" s="201" t="s">
        <v>1345</v>
      </c>
      <c r="T30" s="278">
        <f t="shared" si="15"/>
        <v>17</v>
      </c>
      <c r="U30" s="278">
        <f t="shared" si="16"/>
        <v>32</v>
      </c>
      <c r="V30" s="278">
        <f t="shared" si="5"/>
        <v>33</v>
      </c>
      <c r="W30" s="278">
        <f t="shared" si="17"/>
        <v>48</v>
      </c>
      <c r="X30" s="278">
        <f t="shared" si="7"/>
        <v>49</v>
      </c>
      <c r="Y30" s="278">
        <f t="shared" si="18"/>
        <v>64</v>
      </c>
      <c r="Z30" s="278">
        <f t="shared" si="9"/>
        <v>65</v>
      </c>
      <c r="AA30" s="278">
        <f t="shared" si="19"/>
        <v>80</v>
      </c>
      <c r="AB30" s="278">
        <f t="shared" si="11"/>
        <v>81</v>
      </c>
      <c r="AC30" s="278">
        <f t="shared" si="20"/>
        <v>96</v>
      </c>
      <c r="AD30" s="136" t="str">
        <f t="shared" si="13"/>
        <v>1|16|2500//17|32|5000//33|48|7500//49|64|10000//65|80|12500//81|96|15000</v>
      </c>
      <c r="AE30" s="137">
        <v>6000</v>
      </c>
      <c r="AF30" s="147" t="s">
        <v>708</v>
      </c>
      <c r="AG30" s="73">
        <v>2500</v>
      </c>
      <c r="AH30" s="73">
        <f t="shared" si="14"/>
        <v>30000</v>
      </c>
      <c r="AI30" s="74"/>
      <c r="AJ30" s="74" t="s">
        <v>475</v>
      </c>
      <c r="AK30" s="74">
        <v>50002385</v>
      </c>
      <c r="AL30" s="65" t="str">
        <f>CONCATENATE(N30,"[",C30,"/",P30,"]")</f>
        <v>신라면블랙(멀티팩)[3424/4]</v>
      </c>
      <c r="AM30" s="97" t="s">
        <v>481</v>
      </c>
      <c r="AN30" s="481" t="s">
        <v>1335</v>
      </c>
      <c r="AO30" s="97" t="s">
        <v>481</v>
      </c>
      <c r="AP30" s="136" t="str">
        <f>CONCATENATE(N30,",","봉지라면",",",AM30)</f>
        <v>신라면블랙(멀티팩),봉지라면,농심</v>
      </c>
      <c r="AQ30" s="58"/>
      <c r="AR30" s="58"/>
    </row>
    <row r="31" spans="1:44">
      <c r="A31" s="85">
        <v>6</v>
      </c>
      <c r="B31" s="276">
        <v>30</v>
      </c>
      <c r="C31" s="136">
        <v>3429</v>
      </c>
      <c r="D31" s="481">
        <v>24</v>
      </c>
      <c r="E31" s="143" t="str">
        <f>CONCATENATE(C31,"_450x450.jpg")</f>
        <v>3429_450x450.jpg</v>
      </c>
      <c r="F31" s="136" t="str">
        <f>CONCATENATE(C31,"_300x300.jpg")</f>
        <v>3429_300x300.jpg</v>
      </c>
      <c r="G31" s="136" t="str">
        <f>CONCATENATE(C31,"_100x100.jpg")</f>
        <v>3429_100x100.jpg</v>
      </c>
      <c r="H31" s="136" t="str">
        <f>CONCATENATE(C31,"_220x220.jpg")</f>
        <v>3429_220x220.jpg</v>
      </c>
      <c r="I31" s="143" t="str">
        <f>CONCATENATE(C31,"_detail.jpg")</f>
        <v>3429_detail.jpg</v>
      </c>
      <c r="J31" s="70" t="s">
        <v>1330</v>
      </c>
      <c r="K31" s="136" t="str">
        <f t="shared" si="0"/>
        <v>&lt;p&gt;&lt;/p&gt;&lt;p align="center"&gt;&lt;IMG src="http://tongup1emd.cafe24.com/img/Image_detail/01_Noodle_68ea/3429_detail.jpg" style="width:860px;"&gt;&lt;/p&gt;&lt;p&gt;&lt;br&gt;&lt;/p&gt;</v>
      </c>
      <c r="L31" s="70" t="s">
        <v>981</v>
      </c>
      <c r="M31" s="70" t="s">
        <v>981</v>
      </c>
      <c r="N31" s="136" t="s">
        <v>5</v>
      </c>
      <c r="O31" s="136" t="s">
        <v>6</v>
      </c>
      <c r="P31" s="277">
        <v>5</v>
      </c>
      <c r="Q31" s="278">
        <v>8</v>
      </c>
      <c r="R31" s="278">
        <f t="shared" si="1"/>
        <v>16</v>
      </c>
      <c r="S31" s="201" t="s">
        <v>1345</v>
      </c>
      <c r="T31" s="278">
        <f t="shared" si="15"/>
        <v>17</v>
      </c>
      <c r="U31" s="278">
        <f t="shared" si="16"/>
        <v>32</v>
      </c>
      <c r="V31" s="278">
        <f t="shared" si="5"/>
        <v>33</v>
      </c>
      <c r="W31" s="278">
        <f t="shared" si="17"/>
        <v>48</v>
      </c>
      <c r="X31" s="278">
        <f t="shared" si="7"/>
        <v>49</v>
      </c>
      <c r="Y31" s="278">
        <f t="shared" si="18"/>
        <v>64</v>
      </c>
      <c r="Z31" s="278">
        <f t="shared" si="9"/>
        <v>65</v>
      </c>
      <c r="AA31" s="278">
        <f t="shared" si="19"/>
        <v>80</v>
      </c>
      <c r="AB31" s="278">
        <f t="shared" si="11"/>
        <v>81</v>
      </c>
      <c r="AC31" s="278">
        <f t="shared" si="20"/>
        <v>96</v>
      </c>
      <c r="AD31" s="136" t="str">
        <f t="shared" si="13"/>
        <v>1|16|2500//17|32|5000//33|48|7500//49|64|10000//65|80|12500//81|96|15000</v>
      </c>
      <c r="AE31" s="137">
        <v>3450</v>
      </c>
      <c r="AF31" s="147" t="s">
        <v>708</v>
      </c>
      <c r="AG31" s="73">
        <v>2500</v>
      </c>
      <c r="AH31" s="73">
        <f t="shared" si="14"/>
        <v>17250</v>
      </c>
      <c r="AI31" s="74"/>
      <c r="AJ31" s="74" t="s">
        <v>475</v>
      </c>
      <c r="AK31" s="74">
        <v>50002385</v>
      </c>
      <c r="AL31" s="65" t="str">
        <f>CONCATENATE(N31,"[",C31,"/",P31,"]")</f>
        <v>찰비빔면(멀티팩)[3429/5]</v>
      </c>
      <c r="AM31" s="97" t="s">
        <v>485</v>
      </c>
      <c r="AN31" s="481" t="s">
        <v>1335</v>
      </c>
      <c r="AO31" s="97" t="s">
        <v>485</v>
      </c>
      <c r="AP31" s="136" t="str">
        <f>CONCATENATE(N31,",","봉지라면",",",AM31)</f>
        <v>찰비빔면(멀티팩),봉지라면,농심</v>
      </c>
      <c r="AQ31" s="58"/>
      <c r="AR31" s="58"/>
    </row>
    <row r="32" spans="1:44">
      <c r="A32" s="85">
        <v>4</v>
      </c>
      <c r="B32" s="276">
        <v>31</v>
      </c>
      <c r="C32" s="136">
        <v>3440</v>
      </c>
      <c r="D32" s="481">
        <v>24</v>
      </c>
      <c r="E32" s="143" t="str">
        <f>CONCATENATE(C32,"_450x450.jpg")</f>
        <v>3440_450x450.jpg</v>
      </c>
      <c r="F32" s="136" t="str">
        <f>CONCATENATE(C32,"_300x300.jpg")</f>
        <v>3440_300x300.jpg</v>
      </c>
      <c r="G32" s="136" t="str">
        <f>CONCATENATE(C32,"_100x100.jpg")</f>
        <v>3440_100x100.jpg</v>
      </c>
      <c r="H32" s="136" t="str">
        <f>CONCATENATE(C32,"_220x220.jpg")</f>
        <v>3440_220x220.jpg</v>
      </c>
      <c r="I32" s="143" t="str">
        <f>CONCATENATE(C32,"_detail.jpg")</f>
        <v>3440_detail.jpg</v>
      </c>
      <c r="J32" s="70" t="s">
        <v>1330</v>
      </c>
      <c r="K32" s="136" t="str">
        <f t="shared" si="0"/>
        <v>&lt;p&gt;&lt;/p&gt;&lt;p align="center"&gt;&lt;IMG src="http://tongup1emd.cafe24.com/img/Image_detail/01_Noodle_68ea/3440_detail.jpg" style="width:860px;"&gt;&lt;/p&gt;&lt;p&gt;&lt;br&gt;&lt;/p&gt;</v>
      </c>
      <c r="L32" s="70" t="s">
        <v>981</v>
      </c>
      <c r="M32" s="70" t="s">
        <v>981</v>
      </c>
      <c r="N32" s="136" t="s">
        <v>1227</v>
      </c>
      <c r="O32" s="136" t="s">
        <v>3</v>
      </c>
      <c r="P32" s="277">
        <v>1</v>
      </c>
      <c r="Q32" s="278">
        <v>30</v>
      </c>
      <c r="R32" s="278">
        <f t="shared" si="1"/>
        <v>60</v>
      </c>
      <c r="S32" s="201" t="s">
        <v>1345</v>
      </c>
      <c r="T32" s="278">
        <f t="shared" si="15"/>
        <v>61</v>
      </c>
      <c r="U32" s="278">
        <f t="shared" si="16"/>
        <v>120</v>
      </c>
      <c r="V32" s="278">
        <f t="shared" si="5"/>
        <v>121</v>
      </c>
      <c r="W32" s="278">
        <f t="shared" si="17"/>
        <v>180</v>
      </c>
      <c r="X32" s="278">
        <f t="shared" si="7"/>
        <v>181</v>
      </c>
      <c r="Y32" s="278">
        <f t="shared" si="18"/>
        <v>240</v>
      </c>
      <c r="Z32" s="278">
        <f t="shared" si="9"/>
        <v>241</v>
      </c>
      <c r="AA32" s="278">
        <f t="shared" si="19"/>
        <v>300</v>
      </c>
      <c r="AB32" s="278">
        <f t="shared" si="11"/>
        <v>301</v>
      </c>
      <c r="AC32" s="278">
        <f t="shared" si="20"/>
        <v>360</v>
      </c>
      <c r="AD32" s="136" t="str">
        <f t="shared" si="13"/>
        <v>1|60|2500//61|120|5000//121|180|7500//181|240|10000//241|300|12500//301|360|15000</v>
      </c>
      <c r="AE32" s="137">
        <v>640</v>
      </c>
      <c r="AF32" s="147" t="s">
        <v>708</v>
      </c>
      <c r="AG32" s="73">
        <v>2500</v>
      </c>
      <c r="AH32" s="73">
        <f t="shared" si="14"/>
        <v>3200</v>
      </c>
      <c r="AI32" s="74"/>
      <c r="AJ32" s="74" t="s">
        <v>475</v>
      </c>
      <c r="AK32" s="74">
        <v>50002385</v>
      </c>
      <c r="AL32" s="65" t="str">
        <f>CONCATENATE(N32,"[",C32,"/",P32,"]")</f>
        <v>신라면 1개[3440/1]</v>
      </c>
      <c r="AM32" s="97" t="s">
        <v>485</v>
      </c>
      <c r="AN32" s="481" t="s">
        <v>1335</v>
      </c>
      <c r="AO32" s="97" t="s">
        <v>485</v>
      </c>
      <c r="AP32" s="136" t="str">
        <f>CONCATENATE(N32,",","봉지라면",",",AM32)</f>
        <v>신라면 1개,봉지라면,농심</v>
      </c>
      <c r="AQ32" s="59" t="s">
        <v>723</v>
      </c>
      <c r="AR32" s="417" t="s">
        <v>1226</v>
      </c>
    </row>
    <row r="33" spans="1:44" ht="17.25" thickBot="1">
      <c r="A33" s="114">
        <v>3</v>
      </c>
      <c r="B33" s="276">
        <v>32</v>
      </c>
      <c r="C33" s="279">
        <v>3443</v>
      </c>
      <c r="D33" s="481">
        <v>24</v>
      </c>
      <c r="E33" s="164" t="str">
        <f>CONCATENATE(C33,"_450x450.jpg")</f>
        <v>3443_450x450.jpg</v>
      </c>
      <c r="F33" s="136" t="str">
        <f>CONCATENATE(C33,"_300x300.jpg")</f>
        <v>3443_300x300.jpg</v>
      </c>
      <c r="G33" s="136" t="str">
        <f>CONCATENATE(C33,"_100x100.jpg")</f>
        <v>3443_100x100.jpg</v>
      </c>
      <c r="H33" s="136" t="str">
        <f>CONCATENATE(C33,"_220x220.jpg")</f>
        <v>3443_220x220.jpg</v>
      </c>
      <c r="I33" s="143" t="str">
        <f>CONCATENATE(C33,"_detail.jpg")</f>
        <v>3443_detail.jpg</v>
      </c>
      <c r="J33" s="70" t="s">
        <v>1330</v>
      </c>
      <c r="K33" s="136" t="str">
        <f>CONCATENATE("&lt;p&gt;&lt;/p&gt;&lt;p align=",J33,"center",J33,"&gt;","&lt;IMG src=",J33,"http://tongup1emd.cafe24.com/img/Image_detail/01_Noodle_68ea/",I33,J33," style=",J33,"width:860px;",J33,"&gt;&lt;/p&gt;&lt;p&gt;&lt;br&gt;&lt;/p&gt;")</f>
        <v>&lt;p&gt;&lt;/p&gt;&lt;p align="center"&gt;&lt;IMG src="http://tongup1emd.cafe24.com/img/Image_detail/01_Noodle_68ea/3443_detail.jpg" style="width:860px;"&gt;&lt;/p&gt;&lt;p&gt;&lt;br&gt;&lt;/p&gt;</v>
      </c>
      <c r="L33" s="345" t="s">
        <v>981</v>
      </c>
      <c r="M33" s="345" t="s">
        <v>981</v>
      </c>
      <c r="N33" s="279" t="s">
        <v>510</v>
      </c>
      <c r="O33" s="279" t="s">
        <v>2</v>
      </c>
      <c r="P33" s="280">
        <v>20</v>
      </c>
      <c r="Q33" s="281">
        <v>1</v>
      </c>
      <c r="R33" s="281">
        <v>4</v>
      </c>
      <c r="S33" s="201" t="s">
        <v>1345</v>
      </c>
      <c r="T33" s="278">
        <f t="shared" si="15"/>
        <v>5</v>
      </c>
      <c r="U33" s="278">
        <f t="shared" si="16"/>
        <v>8</v>
      </c>
      <c r="V33" s="278">
        <f t="shared" si="5"/>
        <v>9</v>
      </c>
      <c r="W33" s="278">
        <f t="shared" si="17"/>
        <v>12</v>
      </c>
      <c r="X33" s="278">
        <f t="shared" si="7"/>
        <v>13</v>
      </c>
      <c r="Y33" s="278">
        <f t="shared" si="18"/>
        <v>16</v>
      </c>
      <c r="Z33" s="278">
        <f t="shared" si="9"/>
        <v>17</v>
      </c>
      <c r="AA33" s="278">
        <f t="shared" si="19"/>
        <v>20</v>
      </c>
      <c r="AB33" s="278">
        <f t="shared" si="11"/>
        <v>21</v>
      </c>
      <c r="AC33" s="278">
        <f t="shared" si="20"/>
        <v>24</v>
      </c>
      <c r="AD33" s="136" t="str">
        <f t="shared" si="13"/>
        <v>1|4|2500//5|8|5000//9|12|7500//13|16|10000//17|20|12500//21|24|15000</v>
      </c>
      <c r="AE33" s="282">
        <v>12800</v>
      </c>
      <c r="AF33" s="152" t="s">
        <v>708</v>
      </c>
      <c r="AG33" s="117">
        <v>2500</v>
      </c>
      <c r="AH33" s="117">
        <f>AE33*20</f>
        <v>256000</v>
      </c>
      <c r="AI33" s="103"/>
      <c r="AJ33" s="103" t="s">
        <v>475</v>
      </c>
      <c r="AK33" s="103">
        <v>50002385</v>
      </c>
      <c r="AL33" s="104" t="str">
        <f>CONCATENATE(N33,"[",C33,"/",P33,"]")</f>
        <v>신라면(S)선물용20개[3443/20]</v>
      </c>
      <c r="AM33" s="108" t="s">
        <v>485</v>
      </c>
      <c r="AN33" s="481" t="s">
        <v>1335</v>
      </c>
      <c r="AO33" s="108" t="s">
        <v>485</v>
      </c>
      <c r="AP33" s="136" t="str">
        <f>CONCATENATE(N33,",","봉지라면",",",AM33)</f>
        <v>신라면(S)선물용20개,봉지라면,농심</v>
      </c>
      <c r="AQ33" s="118" t="s">
        <v>722</v>
      </c>
      <c r="AR33" s="118"/>
    </row>
    <row r="34" spans="1:44">
      <c r="A34" s="320">
        <v>59</v>
      </c>
      <c r="B34" s="276">
        <v>33</v>
      </c>
      <c r="C34" s="208">
        <v>5743</v>
      </c>
      <c r="D34" s="408">
        <v>24</v>
      </c>
      <c r="E34" s="284" t="str">
        <f>CONCATENATE(C34,"_450x450.jpg")</f>
        <v>5743_450x450.jpg</v>
      </c>
      <c r="F34" s="136" t="str">
        <f>CONCATENATE(C34,"_300x300.jpg")</f>
        <v>5743_300x300.jpg</v>
      </c>
      <c r="G34" s="136" t="str">
        <f>CONCATENATE(C34,"_100x100.jpg")</f>
        <v>5743_100x100.jpg</v>
      </c>
      <c r="H34" s="136" t="str">
        <f>CONCATENATE(C34,"_220x220.jpg")</f>
        <v>5743_220x220.jpg</v>
      </c>
      <c r="I34" s="143" t="str">
        <f>CONCATENATE(C34,"_detail.jpg")</f>
        <v>5743_detail.jpg</v>
      </c>
      <c r="J34" s="70" t="s">
        <v>1330</v>
      </c>
      <c r="K34" s="136" t="str">
        <f t="shared" ref="K34:K69" si="21">CONCATENATE("&lt;p&gt;&lt;/p&gt;&lt;p align=",J34,"center",J34,"&gt;","&lt;IMG src=",J34,"http://tongup1emd.cafe24.com/img/Image_detail/01_Noodle_68ea/",I34,J34," style=",J34,"width:860px;",J34,"&gt;&lt;/p&gt;&lt;p&gt;&lt;br&gt;&lt;/p&gt;")</f>
        <v>&lt;p&gt;&lt;/p&gt;&lt;p align="center"&gt;&lt;IMG src="http://tongup1emd.cafe24.com/img/Image_detail/01_Noodle_68ea/5743_detail.jpg" style="width:860px;"&gt;&lt;/p&gt;&lt;p&gt;&lt;br&gt;&lt;/p&gt;</v>
      </c>
      <c r="L34" s="305" t="s">
        <v>981</v>
      </c>
      <c r="M34" s="305" t="s">
        <v>1112</v>
      </c>
      <c r="N34" s="208" t="s">
        <v>79</v>
      </c>
      <c r="O34" s="208" t="s">
        <v>571</v>
      </c>
      <c r="P34" s="285">
        <v>4</v>
      </c>
      <c r="Q34" s="286">
        <v>8</v>
      </c>
      <c r="R34" s="286">
        <f t="shared" ref="R34:R46" si="22">Q34*2</f>
        <v>16</v>
      </c>
      <c r="S34" s="201" t="s">
        <v>1345</v>
      </c>
      <c r="T34" s="278">
        <f t="shared" si="15"/>
        <v>17</v>
      </c>
      <c r="U34" s="278">
        <f t="shared" si="16"/>
        <v>32</v>
      </c>
      <c r="V34" s="278">
        <f t="shared" si="5"/>
        <v>33</v>
      </c>
      <c r="W34" s="278">
        <f t="shared" si="17"/>
        <v>48</v>
      </c>
      <c r="X34" s="278">
        <f t="shared" si="7"/>
        <v>49</v>
      </c>
      <c r="Y34" s="278">
        <f t="shared" si="18"/>
        <v>64</v>
      </c>
      <c r="Z34" s="278">
        <f t="shared" si="9"/>
        <v>65</v>
      </c>
      <c r="AA34" s="278">
        <f t="shared" si="19"/>
        <v>80</v>
      </c>
      <c r="AB34" s="278">
        <f t="shared" si="11"/>
        <v>81</v>
      </c>
      <c r="AC34" s="278">
        <f t="shared" si="20"/>
        <v>96</v>
      </c>
      <c r="AD34" s="136" t="str">
        <f t="shared" si="13"/>
        <v>1|16|2500//17|32|5000//33|48|7500//49|64|10000//65|80|12500//81|96|15000</v>
      </c>
      <c r="AE34" s="287">
        <v>5800</v>
      </c>
      <c r="AF34" s="288" t="s">
        <v>708</v>
      </c>
      <c r="AG34" s="56">
        <v>2500</v>
      </c>
      <c r="AH34" s="56">
        <f t="shared" ref="AH34:AH69" si="23">AE34*5</f>
        <v>29000</v>
      </c>
      <c r="AI34" s="23"/>
      <c r="AJ34" s="23" t="s">
        <v>475</v>
      </c>
      <c r="AK34" s="23">
        <v>50002385</v>
      </c>
      <c r="AL34" s="22" t="str">
        <f>CONCATENATE(N34,"[",C34,"/",P34,"]")</f>
        <v>진짬뽕멀티(4입)6400[5743/4]</v>
      </c>
      <c r="AM34" s="44" t="s">
        <v>484</v>
      </c>
      <c r="AN34" s="408" t="s">
        <v>1337</v>
      </c>
      <c r="AO34" s="44" t="s">
        <v>484</v>
      </c>
      <c r="AP34" s="136" t="str">
        <f>CONCATENATE(N34,",","봉지라면",",",AM34)</f>
        <v>진짬뽕멀티(4입)6400,봉지라면,오뚜기</v>
      </c>
      <c r="AQ34" s="35"/>
      <c r="AR34" s="35"/>
    </row>
    <row r="35" spans="1:44">
      <c r="A35" s="102">
        <v>64</v>
      </c>
      <c r="B35" s="276">
        <v>34</v>
      </c>
      <c r="C35" s="136">
        <v>5790</v>
      </c>
      <c r="D35" s="408">
        <v>24</v>
      </c>
      <c r="E35" s="143" t="str">
        <f>CONCATENATE(C35,"_450x450.jpg")</f>
        <v>5790_450x450.jpg</v>
      </c>
      <c r="F35" s="136" t="str">
        <f>CONCATENATE(C35,"_300x300.jpg")</f>
        <v>5790_300x300.jpg</v>
      </c>
      <c r="G35" s="136" t="str">
        <f>CONCATENATE(C35,"_100x100.jpg")</f>
        <v>5790_100x100.jpg</v>
      </c>
      <c r="H35" s="136" t="str">
        <f>CONCATENATE(C35,"_220x220.jpg")</f>
        <v>5790_220x220.jpg</v>
      </c>
      <c r="I35" s="143" t="str">
        <f>CONCATENATE(C35,"_detail.jpg")</f>
        <v>5790_detail.jpg</v>
      </c>
      <c r="J35" s="70" t="s">
        <v>1330</v>
      </c>
      <c r="K35" s="136" t="str">
        <f t="shared" si="21"/>
        <v>&lt;p&gt;&lt;/p&gt;&lt;p align="center"&gt;&lt;IMG src="http://tongup1emd.cafe24.com/img/Image_detail/01_Noodle_68ea/5790_detail.jpg" style="width:860px;"&gt;&lt;/p&gt;&lt;p&gt;&lt;br&gt;&lt;/p&gt;</v>
      </c>
      <c r="L35" s="70" t="s">
        <v>981</v>
      </c>
      <c r="M35" s="70" t="s">
        <v>1112</v>
      </c>
      <c r="N35" s="136" t="s">
        <v>84</v>
      </c>
      <c r="O35" s="136" t="s">
        <v>570</v>
      </c>
      <c r="P35" s="277">
        <v>5</v>
      </c>
      <c r="Q35" s="278">
        <v>8</v>
      </c>
      <c r="R35" s="278">
        <f t="shared" si="22"/>
        <v>16</v>
      </c>
      <c r="S35" s="201" t="s">
        <v>1345</v>
      </c>
      <c r="T35" s="278">
        <f t="shared" si="15"/>
        <v>17</v>
      </c>
      <c r="U35" s="278">
        <f t="shared" si="16"/>
        <v>32</v>
      </c>
      <c r="V35" s="278">
        <f t="shared" si="5"/>
        <v>33</v>
      </c>
      <c r="W35" s="278">
        <f t="shared" si="17"/>
        <v>48</v>
      </c>
      <c r="X35" s="278">
        <f t="shared" si="7"/>
        <v>49</v>
      </c>
      <c r="Y35" s="278">
        <f t="shared" si="18"/>
        <v>64</v>
      </c>
      <c r="Z35" s="278">
        <f t="shared" si="9"/>
        <v>65</v>
      </c>
      <c r="AA35" s="278">
        <f t="shared" si="19"/>
        <v>80</v>
      </c>
      <c r="AB35" s="278">
        <f t="shared" si="11"/>
        <v>81</v>
      </c>
      <c r="AC35" s="278">
        <f t="shared" si="20"/>
        <v>96</v>
      </c>
      <c r="AD35" s="136" t="str">
        <f t="shared" si="13"/>
        <v>1|16|2500//17|32|5000//33|48|7500//49|64|10000//65|80|12500//81|96|15000</v>
      </c>
      <c r="AE35" s="137">
        <v>1300</v>
      </c>
      <c r="AF35" s="147" t="s">
        <v>708</v>
      </c>
      <c r="AG35" s="73">
        <v>2500</v>
      </c>
      <c r="AH35" s="73">
        <f t="shared" si="23"/>
        <v>6500</v>
      </c>
      <c r="AI35" s="74"/>
      <c r="AJ35" s="74" t="s">
        <v>475</v>
      </c>
      <c r="AK35" s="74">
        <v>50002385</v>
      </c>
      <c r="AL35" s="65" t="str">
        <f>CONCATENATE(N35,"[",C35,"/",P35,"]")</f>
        <v>오뚜기 라면사리멀티[5790/5]</v>
      </c>
      <c r="AM35" s="97" t="s">
        <v>484</v>
      </c>
      <c r="AN35" s="408" t="s">
        <v>1337</v>
      </c>
      <c r="AO35" s="97" t="s">
        <v>484</v>
      </c>
      <c r="AP35" s="136" t="str">
        <f>CONCATENATE(N35,",","봉지라면",",",AM35)</f>
        <v>오뚜기 라면사리멀티,봉지라면,오뚜기</v>
      </c>
      <c r="AQ35" s="58"/>
      <c r="AR35" s="58"/>
    </row>
    <row r="36" spans="1:44">
      <c r="A36" s="102">
        <v>61</v>
      </c>
      <c r="B36" s="276">
        <v>35</v>
      </c>
      <c r="C36" s="136">
        <v>5791</v>
      </c>
      <c r="D36" s="408">
        <v>24</v>
      </c>
      <c r="E36" s="143" t="str">
        <f>CONCATENATE(C36,"_450x450.jpg")</f>
        <v>5791_450x450.jpg</v>
      </c>
      <c r="F36" s="136" t="str">
        <f>CONCATENATE(C36,"_300x300.jpg")</f>
        <v>5791_300x300.jpg</v>
      </c>
      <c r="G36" s="136" t="str">
        <f>CONCATENATE(C36,"_100x100.jpg")</f>
        <v>5791_100x100.jpg</v>
      </c>
      <c r="H36" s="136" t="str">
        <f>CONCATENATE(C36,"_220x220.jpg")</f>
        <v>5791_220x220.jpg</v>
      </c>
      <c r="I36" s="143" t="str">
        <f>CONCATENATE(C36,"_detail.jpg")</f>
        <v>5791_detail.jpg</v>
      </c>
      <c r="J36" s="70" t="s">
        <v>1330</v>
      </c>
      <c r="K36" s="136" t="str">
        <f t="shared" si="21"/>
        <v>&lt;p&gt;&lt;/p&gt;&lt;p align="center"&gt;&lt;IMG src="http://tongup1emd.cafe24.com/img/Image_detail/01_Noodle_68ea/5791_detail.jpg" style="width:860px;"&gt;&lt;/p&gt;&lt;p&gt;&lt;br&gt;&lt;/p&gt;</v>
      </c>
      <c r="L36" s="70" t="s">
        <v>981</v>
      </c>
      <c r="M36" s="70" t="s">
        <v>1112</v>
      </c>
      <c r="N36" s="136" t="s">
        <v>81</v>
      </c>
      <c r="O36" s="136" t="s">
        <v>570</v>
      </c>
      <c r="P36" s="277">
        <v>5</v>
      </c>
      <c r="Q36" s="278">
        <v>8</v>
      </c>
      <c r="R36" s="278">
        <f t="shared" si="22"/>
        <v>16</v>
      </c>
      <c r="S36" s="201" t="s">
        <v>1345</v>
      </c>
      <c r="T36" s="278">
        <f t="shared" si="15"/>
        <v>17</v>
      </c>
      <c r="U36" s="278">
        <f t="shared" si="16"/>
        <v>32</v>
      </c>
      <c r="V36" s="278">
        <f t="shared" si="5"/>
        <v>33</v>
      </c>
      <c r="W36" s="278">
        <f t="shared" si="17"/>
        <v>48</v>
      </c>
      <c r="X36" s="278">
        <f t="shared" si="7"/>
        <v>49</v>
      </c>
      <c r="Y36" s="278">
        <f t="shared" si="18"/>
        <v>64</v>
      </c>
      <c r="Z36" s="278">
        <f t="shared" si="9"/>
        <v>65</v>
      </c>
      <c r="AA36" s="278">
        <f t="shared" si="19"/>
        <v>80</v>
      </c>
      <c r="AB36" s="278">
        <f t="shared" si="11"/>
        <v>81</v>
      </c>
      <c r="AC36" s="278">
        <f t="shared" si="20"/>
        <v>96</v>
      </c>
      <c r="AD36" s="136" t="str">
        <f t="shared" si="13"/>
        <v>1|16|2500//17|32|5000//33|48|7500//49|64|10000//65|80|12500//81|96|15000</v>
      </c>
      <c r="AE36" s="137">
        <v>2300</v>
      </c>
      <c r="AF36" s="147" t="s">
        <v>708</v>
      </c>
      <c r="AG36" s="73">
        <v>2500</v>
      </c>
      <c r="AH36" s="73">
        <f t="shared" si="23"/>
        <v>11500</v>
      </c>
      <c r="AI36" s="74"/>
      <c r="AJ36" s="74" t="s">
        <v>475</v>
      </c>
      <c r="AK36" s="74">
        <v>50002385</v>
      </c>
      <c r="AL36" s="65" t="str">
        <f>CONCATENATE(N36,"[",C36,"/",P36,"]")</f>
        <v>오뚜기김치멀티(5입)[5791/5]</v>
      </c>
      <c r="AM36" s="97" t="s">
        <v>484</v>
      </c>
      <c r="AN36" s="408" t="s">
        <v>1337</v>
      </c>
      <c r="AO36" s="97" t="s">
        <v>484</v>
      </c>
      <c r="AP36" s="136" t="str">
        <f>CONCATENATE(N36,",","봉지라면",",",AM36)</f>
        <v>오뚜기김치멀티(5입),봉지라면,오뚜기</v>
      </c>
      <c r="AQ36" s="58"/>
      <c r="AR36" s="58"/>
    </row>
    <row r="37" spans="1:44">
      <c r="A37" s="102">
        <v>63</v>
      </c>
      <c r="B37" s="276">
        <v>36</v>
      </c>
      <c r="C37" s="136">
        <v>5792</v>
      </c>
      <c r="D37" s="408">
        <v>24</v>
      </c>
      <c r="E37" s="143" t="str">
        <f>CONCATENATE(C37,"_450x450.jpg")</f>
        <v>5792_450x450.jpg</v>
      </c>
      <c r="F37" s="136" t="str">
        <f>CONCATENATE(C37,"_300x300.jpg")</f>
        <v>5792_300x300.jpg</v>
      </c>
      <c r="G37" s="136" t="str">
        <f>CONCATENATE(C37,"_100x100.jpg")</f>
        <v>5792_100x100.jpg</v>
      </c>
      <c r="H37" s="136" t="str">
        <f>CONCATENATE(C37,"_220x220.jpg")</f>
        <v>5792_220x220.jpg</v>
      </c>
      <c r="I37" s="143" t="str">
        <f>CONCATENATE(C37,"_detail.jpg")</f>
        <v>5792_detail.jpg</v>
      </c>
      <c r="J37" s="70" t="s">
        <v>1330</v>
      </c>
      <c r="K37" s="136" t="str">
        <f t="shared" si="21"/>
        <v>&lt;p&gt;&lt;/p&gt;&lt;p align="center"&gt;&lt;IMG src="http://tongup1emd.cafe24.com/img/Image_detail/01_Noodle_68ea/5792_detail.jpg" style="width:860px;"&gt;&lt;/p&gt;&lt;p&gt;&lt;br&gt;&lt;/p&gt;</v>
      </c>
      <c r="L37" s="70" t="s">
        <v>981</v>
      </c>
      <c r="M37" s="70" t="s">
        <v>1112</v>
      </c>
      <c r="N37" s="136" t="s">
        <v>83</v>
      </c>
      <c r="O37" s="136" t="s">
        <v>570</v>
      </c>
      <c r="P37" s="277">
        <v>5</v>
      </c>
      <c r="Q37" s="278">
        <v>8</v>
      </c>
      <c r="R37" s="278">
        <f t="shared" si="22"/>
        <v>16</v>
      </c>
      <c r="S37" s="201" t="s">
        <v>1345</v>
      </c>
      <c r="T37" s="278">
        <f t="shared" si="15"/>
        <v>17</v>
      </c>
      <c r="U37" s="278">
        <f t="shared" si="16"/>
        <v>32</v>
      </c>
      <c r="V37" s="278">
        <f t="shared" si="5"/>
        <v>33</v>
      </c>
      <c r="W37" s="278">
        <f t="shared" si="17"/>
        <v>48</v>
      </c>
      <c r="X37" s="278">
        <f t="shared" si="7"/>
        <v>49</v>
      </c>
      <c r="Y37" s="278">
        <f t="shared" si="18"/>
        <v>64</v>
      </c>
      <c r="Z37" s="278">
        <f t="shared" si="9"/>
        <v>65</v>
      </c>
      <c r="AA37" s="278">
        <f t="shared" si="19"/>
        <v>80</v>
      </c>
      <c r="AB37" s="278">
        <f t="shared" si="11"/>
        <v>81</v>
      </c>
      <c r="AC37" s="278">
        <f t="shared" si="20"/>
        <v>96</v>
      </c>
      <c r="AD37" s="136" t="str">
        <f t="shared" si="13"/>
        <v>1|16|2500//17|32|5000//33|48|7500//49|64|10000//65|80|12500//81|96|15000</v>
      </c>
      <c r="AE37" s="137">
        <v>3700</v>
      </c>
      <c r="AF37" s="147" t="s">
        <v>708</v>
      </c>
      <c r="AG37" s="73">
        <v>2500</v>
      </c>
      <c r="AH37" s="73">
        <f t="shared" si="23"/>
        <v>18500</v>
      </c>
      <c r="AI37" s="74"/>
      <c r="AJ37" s="74" t="s">
        <v>475</v>
      </c>
      <c r="AK37" s="74">
        <v>50002385</v>
      </c>
      <c r="AL37" s="65" t="str">
        <f>CONCATENATE(N37,"[",C37,"/",P37,"]")</f>
        <v>스파게티멀티(5입)4750[5792/5]</v>
      </c>
      <c r="AM37" s="97" t="s">
        <v>484</v>
      </c>
      <c r="AN37" s="408" t="s">
        <v>1337</v>
      </c>
      <c r="AO37" s="97" t="s">
        <v>484</v>
      </c>
      <c r="AP37" s="136" t="str">
        <f>CONCATENATE(N37,",","봉지라면",",",AM37)</f>
        <v>스파게티멀티(5입)4750,봉지라면,오뚜기</v>
      </c>
      <c r="AQ37" s="58"/>
      <c r="AR37" s="58"/>
    </row>
    <row r="38" spans="1:44">
      <c r="A38" s="102">
        <v>65</v>
      </c>
      <c r="B38" s="276">
        <v>37</v>
      </c>
      <c r="C38" s="136">
        <v>5802</v>
      </c>
      <c r="D38" s="408">
        <v>24</v>
      </c>
      <c r="E38" s="143" t="str">
        <f>CONCATENATE(C38,"_450x450.jpg")</f>
        <v>5802_450x450.jpg</v>
      </c>
      <c r="F38" s="136" t="str">
        <f>CONCATENATE(C38,"_300x300.jpg")</f>
        <v>5802_300x300.jpg</v>
      </c>
      <c r="G38" s="136" t="str">
        <f>CONCATENATE(C38,"_100x100.jpg")</f>
        <v>5802_100x100.jpg</v>
      </c>
      <c r="H38" s="136" t="str">
        <f>CONCATENATE(C38,"_220x220.jpg")</f>
        <v>5802_220x220.jpg</v>
      </c>
      <c r="I38" s="143" t="str">
        <f>CONCATENATE(C38,"_detail.jpg")</f>
        <v>5802_detail.jpg</v>
      </c>
      <c r="J38" s="70" t="s">
        <v>1330</v>
      </c>
      <c r="K38" s="136" t="str">
        <f t="shared" si="21"/>
        <v>&lt;p&gt;&lt;/p&gt;&lt;p align="center"&gt;&lt;IMG src="http://tongup1emd.cafe24.com/img/Image_detail/01_Noodle_68ea/5802_detail.jpg" style="width:860px;"&gt;&lt;/p&gt;&lt;p&gt;&lt;br&gt;&lt;/p&gt;</v>
      </c>
      <c r="L38" s="70" t="s">
        <v>981</v>
      </c>
      <c r="M38" s="70" t="s">
        <v>1112</v>
      </c>
      <c r="N38" s="136" t="s">
        <v>85</v>
      </c>
      <c r="O38" s="136" t="s">
        <v>570</v>
      </c>
      <c r="P38" s="277">
        <v>5</v>
      </c>
      <c r="Q38" s="278">
        <v>8</v>
      </c>
      <c r="R38" s="278">
        <f t="shared" si="22"/>
        <v>16</v>
      </c>
      <c r="S38" s="201" t="s">
        <v>1345</v>
      </c>
      <c r="T38" s="278">
        <f t="shared" si="15"/>
        <v>17</v>
      </c>
      <c r="U38" s="278">
        <f t="shared" si="16"/>
        <v>32</v>
      </c>
      <c r="V38" s="278">
        <f t="shared" si="5"/>
        <v>33</v>
      </c>
      <c r="W38" s="278">
        <f t="shared" si="17"/>
        <v>48</v>
      </c>
      <c r="X38" s="278">
        <f t="shared" si="7"/>
        <v>49</v>
      </c>
      <c r="Y38" s="278">
        <f t="shared" si="18"/>
        <v>64</v>
      </c>
      <c r="Z38" s="278">
        <f t="shared" si="9"/>
        <v>65</v>
      </c>
      <c r="AA38" s="278">
        <f t="shared" si="19"/>
        <v>80</v>
      </c>
      <c r="AB38" s="278">
        <f t="shared" si="11"/>
        <v>81</v>
      </c>
      <c r="AC38" s="278">
        <f t="shared" si="20"/>
        <v>96</v>
      </c>
      <c r="AD38" s="136" t="str">
        <f t="shared" si="13"/>
        <v>1|16|2500//17|32|5000//33|48|7500//49|64|10000//65|80|12500//81|96|15000</v>
      </c>
      <c r="AE38" s="137">
        <v>2500</v>
      </c>
      <c r="AF38" s="147" t="s">
        <v>708</v>
      </c>
      <c r="AG38" s="73">
        <v>2500</v>
      </c>
      <c r="AH38" s="73">
        <f t="shared" si="23"/>
        <v>12500</v>
      </c>
      <c r="AI38" s="74"/>
      <c r="AJ38" s="74" t="s">
        <v>475</v>
      </c>
      <c r="AK38" s="74">
        <v>50002385</v>
      </c>
      <c r="AL38" s="65" t="str">
        <f>CONCATENATE(N38,"[",C38,"/",P38,"]")</f>
        <v>진라면매운멀티(5입)3600[5802/5]</v>
      </c>
      <c r="AM38" s="97" t="s">
        <v>484</v>
      </c>
      <c r="AN38" s="408" t="s">
        <v>1337</v>
      </c>
      <c r="AO38" s="97" t="s">
        <v>484</v>
      </c>
      <c r="AP38" s="136" t="str">
        <f>CONCATENATE(N38,",","봉지라면",",",AM38)</f>
        <v>진라면매운멀티(5입)3600,봉지라면,오뚜기</v>
      </c>
      <c r="AQ38" s="58"/>
      <c r="AR38" s="58"/>
    </row>
    <row r="39" spans="1:44">
      <c r="A39" s="102">
        <v>66</v>
      </c>
      <c r="B39" s="276">
        <v>38</v>
      </c>
      <c r="C39" s="136">
        <v>5803</v>
      </c>
      <c r="D39" s="408">
        <v>24</v>
      </c>
      <c r="E39" s="143" t="str">
        <f>CONCATENATE(C39,"_450x450.jpg")</f>
        <v>5803_450x450.jpg</v>
      </c>
      <c r="F39" s="136" t="str">
        <f>CONCATENATE(C39,"_300x300.jpg")</f>
        <v>5803_300x300.jpg</v>
      </c>
      <c r="G39" s="136" t="str">
        <f>CONCATENATE(C39,"_100x100.jpg")</f>
        <v>5803_100x100.jpg</v>
      </c>
      <c r="H39" s="136" t="str">
        <f>CONCATENATE(C39,"_220x220.jpg")</f>
        <v>5803_220x220.jpg</v>
      </c>
      <c r="I39" s="143" t="str">
        <f>CONCATENATE(C39,"_detail.jpg")</f>
        <v>5803_detail.jpg</v>
      </c>
      <c r="J39" s="70" t="s">
        <v>1330</v>
      </c>
      <c r="K39" s="136" t="str">
        <f t="shared" si="21"/>
        <v>&lt;p&gt;&lt;/p&gt;&lt;p align="center"&gt;&lt;IMG src="http://tongup1emd.cafe24.com/img/Image_detail/01_Noodle_68ea/5803_detail.jpg" style="width:860px;"&gt;&lt;/p&gt;&lt;p&gt;&lt;br&gt;&lt;/p&gt;</v>
      </c>
      <c r="L39" s="70" t="s">
        <v>981</v>
      </c>
      <c r="M39" s="70" t="s">
        <v>1112</v>
      </c>
      <c r="N39" s="136" t="s">
        <v>86</v>
      </c>
      <c r="O39" s="136" t="s">
        <v>570</v>
      </c>
      <c r="P39" s="277">
        <v>5</v>
      </c>
      <c r="Q39" s="278">
        <v>8</v>
      </c>
      <c r="R39" s="278">
        <f t="shared" si="22"/>
        <v>16</v>
      </c>
      <c r="S39" s="201" t="s">
        <v>1345</v>
      </c>
      <c r="T39" s="278">
        <f t="shared" si="15"/>
        <v>17</v>
      </c>
      <c r="U39" s="278">
        <f t="shared" si="16"/>
        <v>32</v>
      </c>
      <c r="V39" s="278">
        <f t="shared" si="5"/>
        <v>33</v>
      </c>
      <c r="W39" s="278">
        <f t="shared" si="17"/>
        <v>48</v>
      </c>
      <c r="X39" s="278">
        <f t="shared" si="7"/>
        <v>49</v>
      </c>
      <c r="Y39" s="278">
        <f t="shared" si="18"/>
        <v>64</v>
      </c>
      <c r="Z39" s="278">
        <f t="shared" si="9"/>
        <v>65</v>
      </c>
      <c r="AA39" s="278">
        <f t="shared" si="19"/>
        <v>80</v>
      </c>
      <c r="AB39" s="278">
        <f t="shared" si="11"/>
        <v>81</v>
      </c>
      <c r="AC39" s="278">
        <f t="shared" si="20"/>
        <v>96</v>
      </c>
      <c r="AD39" s="136" t="str">
        <f t="shared" si="13"/>
        <v>1|16|2500//17|32|5000//33|48|7500//49|64|10000//65|80|12500//81|96|15000</v>
      </c>
      <c r="AE39" s="137">
        <v>2500</v>
      </c>
      <c r="AF39" s="147" t="s">
        <v>708</v>
      </c>
      <c r="AG39" s="73">
        <v>2500</v>
      </c>
      <c r="AH39" s="73">
        <f t="shared" si="23"/>
        <v>12500</v>
      </c>
      <c r="AI39" s="74"/>
      <c r="AJ39" s="74" t="s">
        <v>475</v>
      </c>
      <c r="AK39" s="74">
        <v>50002385</v>
      </c>
      <c r="AL39" s="65" t="str">
        <f>CONCATENATE(N39,"[",C39,"/",P39,"]")</f>
        <v>진라면순한멀티(5입)3600[5803/5]</v>
      </c>
      <c r="AM39" s="97" t="s">
        <v>484</v>
      </c>
      <c r="AN39" s="408" t="s">
        <v>1337</v>
      </c>
      <c r="AO39" s="97" t="s">
        <v>484</v>
      </c>
      <c r="AP39" s="136" t="str">
        <f>CONCATENATE(N39,",","봉지라면",",",AM39)</f>
        <v>진라면순한멀티(5입)3600,봉지라면,오뚜기</v>
      </c>
      <c r="AQ39" s="58"/>
      <c r="AR39" s="58"/>
    </row>
    <row r="40" spans="1:44">
      <c r="A40" s="102">
        <v>67</v>
      </c>
      <c r="B40" s="276">
        <v>39</v>
      </c>
      <c r="C40" s="136">
        <v>5811</v>
      </c>
      <c r="D40" s="408">
        <v>24</v>
      </c>
      <c r="E40" s="143" t="str">
        <f>CONCATENATE(C40,"_450x450.jpg")</f>
        <v>5811_450x450.jpg</v>
      </c>
      <c r="F40" s="136" t="str">
        <f>CONCATENATE(C40,"_300x300.jpg")</f>
        <v>5811_300x300.jpg</v>
      </c>
      <c r="G40" s="136" t="str">
        <f>CONCATENATE(C40,"_100x100.jpg")</f>
        <v>5811_100x100.jpg</v>
      </c>
      <c r="H40" s="136" t="str">
        <f>CONCATENATE(C40,"_220x220.jpg")</f>
        <v>5811_220x220.jpg</v>
      </c>
      <c r="I40" s="143" t="str">
        <f>CONCATENATE(C40,"_detail.jpg")</f>
        <v>5811_detail.jpg</v>
      </c>
      <c r="J40" s="70" t="s">
        <v>1330</v>
      </c>
      <c r="K40" s="136" t="str">
        <f t="shared" si="21"/>
        <v>&lt;p&gt;&lt;/p&gt;&lt;p align="center"&gt;&lt;IMG src="http://tongup1emd.cafe24.com/img/Image_detail/01_Noodle_68ea/5811_detail.jpg" style="width:860px;"&gt;&lt;/p&gt;&lt;p&gt;&lt;br&gt;&lt;/p&gt;</v>
      </c>
      <c r="L40" s="70" t="s">
        <v>981</v>
      </c>
      <c r="M40" s="70" t="s">
        <v>1112</v>
      </c>
      <c r="N40" s="136" t="s">
        <v>87</v>
      </c>
      <c r="O40" s="136" t="s">
        <v>570</v>
      </c>
      <c r="P40" s="277">
        <v>5</v>
      </c>
      <c r="Q40" s="278">
        <v>8</v>
      </c>
      <c r="R40" s="278">
        <f t="shared" si="22"/>
        <v>16</v>
      </c>
      <c r="S40" s="201" t="s">
        <v>1345</v>
      </c>
      <c r="T40" s="278">
        <f t="shared" si="15"/>
        <v>17</v>
      </c>
      <c r="U40" s="278">
        <f t="shared" si="16"/>
        <v>32</v>
      </c>
      <c r="V40" s="278">
        <f t="shared" si="5"/>
        <v>33</v>
      </c>
      <c r="W40" s="278">
        <f t="shared" si="17"/>
        <v>48</v>
      </c>
      <c r="X40" s="278">
        <f t="shared" si="7"/>
        <v>49</v>
      </c>
      <c r="Y40" s="278">
        <f t="shared" si="18"/>
        <v>64</v>
      </c>
      <c r="Z40" s="278">
        <f t="shared" si="9"/>
        <v>65</v>
      </c>
      <c r="AA40" s="278">
        <f t="shared" si="19"/>
        <v>80</v>
      </c>
      <c r="AB40" s="278">
        <f t="shared" si="11"/>
        <v>81</v>
      </c>
      <c r="AC40" s="278">
        <f t="shared" si="20"/>
        <v>96</v>
      </c>
      <c r="AD40" s="136" t="str">
        <f t="shared" si="13"/>
        <v>1|16|2500//17|32|5000//33|48|7500//49|64|10000//65|80|12500//81|96|15000</v>
      </c>
      <c r="AE40" s="137">
        <v>2600</v>
      </c>
      <c r="AF40" s="147" t="s">
        <v>708</v>
      </c>
      <c r="AG40" s="73">
        <v>2500</v>
      </c>
      <c r="AH40" s="73">
        <f t="shared" si="23"/>
        <v>13000</v>
      </c>
      <c r="AI40" s="74"/>
      <c r="AJ40" s="74" t="s">
        <v>475</v>
      </c>
      <c r="AK40" s="74">
        <v>50002385</v>
      </c>
      <c r="AL40" s="65" t="str">
        <f>CONCATENATE(N40,"[",C40,"/",P40,"]")</f>
        <v>열라면멀티(5입)3500[5811/5]</v>
      </c>
      <c r="AM40" s="97" t="s">
        <v>484</v>
      </c>
      <c r="AN40" s="408" t="s">
        <v>1337</v>
      </c>
      <c r="AO40" s="97" t="s">
        <v>484</v>
      </c>
      <c r="AP40" s="136" t="str">
        <f>CONCATENATE(N40,",","봉지라면",",",AM40)</f>
        <v>열라면멀티(5입)3500,봉지라면,오뚜기</v>
      </c>
      <c r="AQ40" s="58"/>
      <c r="AR40" s="58"/>
    </row>
    <row r="41" spans="1:44">
      <c r="A41" s="102">
        <v>68</v>
      </c>
      <c r="B41" s="276">
        <v>40</v>
      </c>
      <c r="C41" s="136">
        <v>5822</v>
      </c>
      <c r="D41" s="408">
        <v>24</v>
      </c>
      <c r="E41" s="143" t="str">
        <f>CONCATENATE(C41,"_450x450.jpg")</f>
        <v>5822_450x450.jpg</v>
      </c>
      <c r="F41" s="136" t="str">
        <f>CONCATENATE(C41,"_300x300.jpg")</f>
        <v>5822_300x300.jpg</v>
      </c>
      <c r="G41" s="136" t="str">
        <f>CONCATENATE(C41,"_100x100.jpg")</f>
        <v>5822_100x100.jpg</v>
      </c>
      <c r="H41" s="136" t="str">
        <f>CONCATENATE(C41,"_220x220.jpg")</f>
        <v>5822_220x220.jpg</v>
      </c>
      <c r="I41" s="143" t="str">
        <f>CONCATENATE(C41,"_detail.jpg")</f>
        <v>5822_detail.jpg</v>
      </c>
      <c r="J41" s="70" t="s">
        <v>1330</v>
      </c>
      <c r="K41" s="136" t="str">
        <f t="shared" si="21"/>
        <v>&lt;p&gt;&lt;/p&gt;&lt;p align="center"&gt;&lt;IMG src="http://tongup1emd.cafe24.com/img/Image_detail/01_Noodle_68ea/5822_detail.jpg" style="width:860px;"&gt;&lt;/p&gt;&lt;p&gt;&lt;br&gt;&lt;/p&gt;</v>
      </c>
      <c r="L41" s="70" t="s">
        <v>981</v>
      </c>
      <c r="M41" s="70" t="s">
        <v>1112</v>
      </c>
      <c r="N41" s="136" t="s">
        <v>479</v>
      </c>
      <c r="O41" s="136" t="s">
        <v>570</v>
      </c>
      <c r="P41" s="277">
        <v>5</v>
      </c>
      <c r="Q41" s="278">
        <v>8</v>
      </c>
      <c r="R41" s="278">
        <f t="shared" si="22"/>
        <v>16</v>
      </c>
      <c r="S41" s="201" t="s">
        <v>1345</v>
      </c>
      <c r="T41" s="278">
        <f t="shared" si="15"/>
        <v>17</v>
      </c>
      <c r="U41" s="278">
        <f t="shared" si="16"/>
        <v>32</v>
      </c>
      <c r="V41" s="278">
        <f t="shared" si="5"/>
        <v>33</v>
      </c>
      <c r="W41" s="278">
        <f t="shared" si="17"/>
        <v>48</v>
      </c>
      <c r="X41" s="278">
        <f t="shared" si="7"/>
        <v>49</v>
      </c>
      <c r="Y41" s="278">
        <f t="shared" si="18"/>
        <v>64</v>
      </c>
      <c r="Z41" s="278">
        <f t="shared" si="9"/>
        <v>65</v>
      </c>
      <c r="AA41" s="278">
        <f t="shared" si="19"/>
        <v>80</v>
      </c>
      <c r="AB41" s="278">
        <f t="shared" si="11"/>
        <v>81</v>
      </c>
      <c r="AC41" s="278">
        <f t="shared" si="20"/>
        <v>96</v>
      </c>
      <c r="AD41" s="136" t="str">
        <f t="shared" si="13"/>
        <v>1|16|2500//17|32|5000//33|48|7500//49|64|10000//65|80|12500//81|96|15000</v>
      </c>
      <c r="AE41" s="137">
        <v>2400</v>
      </c>
      <c r="AF41" s="147" t="s">
        <v>708</v>
      </c>
      <c r="AG41" s="73">
        <v>2500</v>
      </c>
      <c r="AH41" s="73">
        <f t="shared" si="23"/>
        <v>12000</v>
      </c>
      <c r="AI41" s="74"/>
      <c r="AJ41" s="74" t="s">
        <v>475</v>
      </c>
      <c r="AK41" s="74">
        <v>50002385</v>
      </c>
      <c r="AL41" s="65" t="str">
        <f>CONCATENATE(N41,"[",C41,"/",P41,"]")</f>
        <v>스낵면멀티(5입)3250[5822/5]</v>
      </c>
      <c r="AM41" s="97" t="s">
        <v>484</v>
      </c>
      <c r="AN41" s="408" t="s">
        <v>1337</v>
      </c>
      <c r="AO41" s="97" t="s">
        <v>484</v>
      </c>
      <c r="AP41" s="136" t="str">
        <f>CONCATENATE(N41,",","봉지라면",",",AM41)</f>
        <v>스낵면멀티(5입)3250,봉지라면,오뚜기</v>
      </c>
      <c r="AQ41" s="58"/>
      <c r="AR41" s="58"/>
    </row>
    <row r="42" spans="1:44">
      <c r="A42" s="102">
        <v>62</v>
      </c>
      <c r="B42" s="276">
        <v>41</v>
      </c>
      <c r="C42" s="136">
        <v>5869</v>
      </c>
      <c r="D42" s="408">
        <v>24</v>
      </c>
      <c r="E42" s="143" t="str">
        <f>CONCATENATE(C42,"_450x450.jpg")</f>
        <v>5869_450x450.jpg</v>
      </c>
      <c r="F42" s="136" t="str">
        <f>CONCATENATE(C42,"_300x300.jpg")</f>
        <v>5869_300x300.jpg</v>
      </c>
      <c r="G42" s="136" t="str">
        <f>CONCATENATE(C42,"_100x100.jpg")</f>
        <v>5869_100x100.jpg</v>
      </c>
      <c r="H42" s="136" t="str">
        <f>CONCATENATE(C42,"_220x220.jpg")</f>
        <v>5869_220x220.jpg</v>
      </c>
      <c r="I42" s="143" t="str">
        <f>CONCATENATE(C42,"_detail.jpg")</f>
        <v>5869_detail.jpg</v>
      </c>
      <c r="J42" s="70" t="s">
        <v>1330</v>
      </c>
      <c r="K42" s="136" t="str">
        <f t="shared" si="21"/>
        <v>&lt;p&gt;&lt;/p&gt;&lt;p align="center"&gt;&lt;IMG src="http://tongup1emd.cafe24.com/img/Image_detail/01_Noodle_68ea/5869_detail.jpg" style="width:860px;"&gt;&lt;/p&gt;&lt;p&gt;&lt;br&gt;&lt;/p&gt;</v>
      </c>
      <c r="L42" s="70" t="s">
        <v>981</v>
      </c>
      <c r="M42" s="70" t="s">
        <v>1112</v>
      </c>
      <c r="N42" s="136" t="s">
        <v>82</v>
      </c>
      <c r="O42" s="136" t="s">
        <v>570</v>
      </c>
      <c r="P42" s="277">
        <v>5</v>
      </c>
      <c r="Q42" s="278">
        <v>8</v>
      </c>
      <c r="R42" s="278">
        <f t="shared" si="22"/>
        <v>16</v>
      </c>
      <c r="S42" s="201" t="s">
        <v>1345</v>
      </c>
      <c r="T42" s="278">
        <f t="shared" si="15"/>
        <v>17</v>
      </c>
      <c r="U42" s="278">
        <f t="shared" si="16"/>
        <v>32</v>
      </c>
      <c r="V42" s="278">
        <f t="shared" si="5"/>
        <v>33</v>
      </c>
      <c r="W42" s="278">
        <f t="shared" si="17"/>
        <v>48</v>
      </c>
      <c r="X42" s="278">
        <f t="shared" si="7"/>
        <v>49</v>
      </c>
      <c r="Y42" s="278">
        <f t="shared" si="18"/>
        <v>64</v>
      </c>
      <c r="Z42" s="278">
        <f t="shared" si="9"/>
        <v>65</v>
      </c>
      <c r="AA42" s="278">
        <f t="shared" si="19"/>
        <v>80</v>
      </c>
      <c r="AB42" s="278">
        <f t="shared" si="11"/>
        <v>81</v>
      </c>
      <c r="AC42" s="278">
        <f t="shared" si="20"/>
        <v>96</v>
      </c>
      <c r="AD42" s="136" t="str">
        <f t="shared" si="13"/>
        <v>1|16|2500//17|32|5000//33|48|7500//49|64|10000//65|80|12500//81|96|15000</v>
      </c>
      <c r="AE42" s="137">
        <v>2900</v>
      </c>
      <c r="AF42" s="147" t="s">
        <v>708</v>
      </c>
      <c r="AG42" s="73">
        <v>2500</v>
      </c>
      <c r="AH42" s="73">
        <f t="shared" si="23"/>
        <v>14500</v>
      </c>
      <c r="AI42" s="74"/>
      <c r="AJ42" s="74" t="s">
        <v>475</v>
      </c>
      <c r="AK42" s="74">
        <v>50002385</v>
      </c>
      <c r="AL42" s="65" t="str">
        <f>CONCATENATE(N42,"[",C42,"/",P42,"]")</f>
        <v>오동통멀티(5입)3750[5869/5]</v>
      </c>
      <c r="AM42" s="97" t="s">
        <v>484</v>
      </c>
      <c r="AN42" s="408" t="s">
        <v>1337</v>
      </c>
      <c r="AO42" s="97" t="s">
        <v>484</v>
      </c>
      <c r="AP42" s="136" t="str">
        <f>CONCATENATE(N42,",","봉지라면",",",AM42)</f>
        <v>오동통멀티(5입)3750,봉지라면,오뚜기</v>
      </c>
      <c r="AQ42" s="58"/>
      <c r="AR42" s="58"/>
    </row>
    <row r="43" spans="1:44" ht="17.25" thickBot="1">
      <c r="A43" s="109">
        <v>60</v>
      </c>
      <c r="B43" s="276">
        <v>42</v>
      </c>
      <c r="C43" s="150">
        <v>6012</v>
      </c>
      <c r="D43" s="408">
        <v>24</v>
      </c>
      <c r="E43" s="289" t="str">
        <f>CONCATENATE(C43,"_450x450.jpg")</f>
        <v>6012_450x450.jpg</v>
      </c>
      <c r="F43" s="136" t="str">
        <f>CONCATENATE(C43,"_300x300.jpg")</f>
        <v>6012_300x300.jpg</v>
      </c>
      <c r="G43" s="136" t="str">
        <f>CONCATENATE(C43,"_100x100.jpg")</f>
        <v>6012_100x100.jpg</v>
      </c>
      <c r="H43" s="136" t="str">
        <f>CONCATENATE(C43,"_220x220.jpg")</f>
        <v>6012_220x220.jpg</v>
      </c>
      <c r="I43" s="143" t="str">
        <f>CONCATENATE(C43,"_detail.jpg")</f>
        <v>6012_detail.jpg</v>
      </c>
      <c r="J43" s="70" t="s">
        <v>1330</v>
      </c>
      <c r="K43" s="136" t="str">
        <f t="shared" si="21"/>
        <v>&lt;p&gt;&lt;/p&gt;&lt;p align="center"&gt;&lt;IMG src="http://tongup1emd.cafe24.com/img/Image_detail/01_Noodle_68ea/6012_detail.jpg" style="width:860px;"&gt;&lt;/p&gt;&lt;p&gt;&lt;br&gt;&lt;/p&gt;</v>
      </c>
      <c r="L43" s="311" t="s">
        <v>981</v>
      </c>
      <c r="M43" s="70" t="s">
        <v>1112</v>
      </c>
      <c r="N43" s="150" t="s">
        <v>80</v>
      </c>
      <c r="O43" s="150" t="s">
        <v>570</v>
      </c>
      <c r="P43" s="290">
        <v>5</v>
      </c>
      <c r="Q43" s="291">
        <v>8</v>
      </c>
      <c r="R43" s="291">
        <f t="shared" si="22"/>
        <v>16</v>
      </c>
      <c r="S43" s="201" t="s">
        <v>1345</v>
      </c>
      <c r="T43" s="278">
        <f t="shared" si="15"/>
        <v>17</v>
      </c>
      <c r="U43" s="278">
        <f t="shared" si="16"/>
        <v>32</v>
      </c>
      <c r="V43" s="278">
        <f t="shared" si="5"/>
        <v>33</v>
      </c>
      <c r="W43" s="278">
        <f t="shared" si="17"/>
        <v>48</v>
      </c>
      <c r="X43" s="278">
        <f t="shared" si="7"/>
        <v>49</v>
      </c>
      <c r="Y43" s="278">
        <f t="shared" si="18"/>
        <v>64</v>
      </c>
      <c r="Z43" s="278">
        <f t="shared" si="9"/>
        <v>65</v>
      </c>
      <c r="AA43" s="278">
        <f t="shared" si="19"/>
        <v>80</v>
      </c>
      <c r="AB43" s="278">
        <f t="shared" si="11"/>
        <v>81</v>
      </c>
      <c r="AC43" s="278">
        <f t="shared" si="20"/>
        <v>96</v>
      </c>
      <c r="AD43" s="136" t="str">
        <f t="shared" si="13"/>
        <v>1|16|2500//17|32|5000//33|48|7500//49|64|10000//65|80|12500//81|96|15000</v>
      </c>
      <c r="AE43" s="151">
        <v>3900</v>
      </c>
      <c r="AF43" s="292" t="s">
        <v>708</v>
      </c>
      <c r="AG43" s="62">
        <v>2500</v>
      </c>
      <c r="AH43" s="62">
        <f t="shared" si="23"/>
        <v>19500</v>
      </c>
      <c r="AI43" s="63"/>
      <c r="AJ43" s="63" t="s">
        <v>475</v>
      </c>
      <c r="AK43" s="63">
        <v>50002385</v>
      </c>
      <c r="AL43" s="61" t="str">
        <f>CONCATENATE(N43,"[",C43,"/",P43,"]")</f>
        <v>참깨라면(5입)5000[6012/5]</v>
      </c>
      <c r="AM43" s="64" t="s">
        <v>484</v>
      </c>
      <c r="AN43" s="408" t="s">
        <v>1337</v>
      </c>
      <c r="AO43" s="64" t="s">
        <v>484</v>
      </c>
      <c r="AP43" s="136" t="str">
        <f>CONCATENATE(N43,",","봉지라면",",",AM43)</f>
        <v>참깨라면(5입)5000,봉지라면,오뚜기</v>
      </c>
      <c r="AQ43" s="95"/>
      <c r="AR43" s="95"/>
    </row>
    <row r="44" spans="1:44">
      <c r="A44" s="66">
        <v>38</v>
      </c>
      <c r="B44" s="276">
        <v>43</v>
      </c>
      <c r="C44" s="208">
        <v>5897</v>
      </c>
      <c r="D44" s="482">
        <v>24</v>
      </c>
      <c r="E44" s="143" t="str">
        <f>CONCATENATE(C44,"_450x450.jpg")</f>
        <v>5897_450x450.jpg</v>
      </c>
      <c r="F44" s="136" t="str">
        <f>CONCATENATE(C44,"_300x300.jpg")</f>
        <v>5897_300x300.jpg</v>
      </c>
      <c r="G44" s="136" t="str">
        <f>CONCATENATE(C44,"_100x100.jpg")</f>
        <v>5897_100x100.jpg</v>
      </c>
      <c r="H44" s="136" t="str">
        <f>CONCATENATE(C44,"_220x220.jpg")</f>
        <v>5897_220x220.jpg</v>
      </c>
      <c r="I44" s="143" t="str">
        <f>CONCATENATE(C44,"_detail.jpg")</f>
        <v>5897_detail.jpg</v>
      </c>
      <c r="J44" s="70" t="s">
        <v>1330</v>
      </c>
      <c r="K44" s="136" t="str">
        <f t="shared" si="21"/>
        <v>&lt;p&gt;&lt;/p&gt;&lt;p align="center"&gt;&lt;IMG src="http://tongup1emd.cafe24.com/img/Image_detail/01_Noodle_68ea/5897_detail.jpg" style="width:860px;"&gt;&lt;/p&gt;&lt;p&gt;&lt;br&gt;&lt;/p&gt;</v>
      </c>
      <c r="L44" s="70" t="s">
        <v>981</v>
      </c>
      <c r="M44" s="70" t="s">
        <v>981</v>
      </c>
      <c r="N44" s="208" t="s">
        <v>55</v>
      </c>
      <c r="O44" s="293" t="s">
        <v>56</v>
      </c>
      <c r="P44" s="285">
        <v>5</v>
      </c>
      <c r="Q44" s="286">
        <v>8</v>
      </c>
      <c r="R44" s="286">
        <f t="shared" si="22"/>
        <v>16</v>
      </c>
      <c r="S44" s="201" t="s">
        <v>1345</v>
      </c>
      <c r="T44" s="278">
        <f>R44+1</f>
        <v>17</v>
      </c>
      <c r="U44" s="278">
        <f t="shared" si="16"/>
        <v>32</v>
      </c>
      <c r="V44" s="278">
        <f t="shared" si="5"/>
        <v>33</v>
      </c>
      <c r="W44" s="278">
        <f t="shared" si="17"/>
        <v>48</v>
      </c>
      <c r="X44" s="278">
        <f t="shared" si="7"/>
        <v>49</v>
      </c>
      <c r="Y44" s="278">
        <f t="shared" si="18"/>
        <v>64</v>
      </c>
      <c r="Z44" s="278">
        <f t="shared" si="9"/>
        <v>65</v>
      </c>
      <c r="AA44" s="278">
        <f t="shared" si="19"/>
        <v>80</v>
      </c>
      <c r="AB44" s="278">
        <f t="shared" si="11"/>
        <v>81</v>
      </c>
      <c r="AC44" s="278">
        <f t="shared" si="20"/>
        <v>96</v>
      </c>
      <c r="AD44" s="136" t="str">
        <f t="shared" si="13"/>
        <v>1|16|2500//17|32|5000//33|48|7500//49|64|10000//65|80|12500//81|96|15000</v>
      </c>
      <c r="AE44" s="287">
        <v>3000</v>
      </c>
      <c r="AF44" s="288" t="s">
        <v>708</v>
      </c>
      <c r="AG44" s="56">
        <v>2500</v>
      </c>
      <c r="AH44" s="56">
        <f t="shared" si="23"/>
        <v>15000</v>
      </c>
      <c r="AI44" s="23"/>
      <c r="AJ44" s="23" t="s">
        <v>475</v>
      </c>
      <c r="AK44" s="23">
        <v>50002385</v>
      </c>
      <c r="AL44" s="22" t="str">
        <f>CONCATENATE(N44,"[",C44,"/",P44,"]")</f>
        <v>손칼국수 (멀티팩)[5897/5]</v>
      </c>
      <c r="AM44" s="44" t="s">
        <v>482</v>
      </c>
      <c r="AN44" s="482" t="s">
        <v>1336</v>
      </c>
      <c r="AO44" s="44" t="s">
        <v>482</v>
      </c>
      <c r="AP44" s="136" t="str">
        <f>CONCATENATE(N44,",","봉지라면",",",AM44)</f>
        <v>손칼국수 (멀티팩),봉지라면,삼양식품</v>
      </c>
      <c r="AQ44" s="35"/>
      <c r="AR44" s="35"/>
    </row>
    <row r="45" spans="1:44">
      <c r="A45" s="85">
        <v>35</v>
      </c>
      <c r="B45" s="276">
        <v>44</v>
      </c>
      <c r="C45" s="136">
        <v>5923</v>
      </c>
      <c r="D45" s="482">
        <v>24</v>
      </c>
      <c r="E45" s="143" t="str">
        <f>CONCATENATE(C45,"_450x450.jpg")</f>
        <v>5923_450x450.jpg</v>
      </c>
      <c r="F45" s="136" t="str">
        <f>CONCATENATE(C45,"_300x300.jpg")</f>
        <v>5923_300x300.jpg</v>
      </c>
      <c r="G45" s="136" t="str">
        <f>CONCATENATE(C45,"_100x100.jpg")</f>
        <v>5923_100x100.jpg</v>
      </c>
      <c r="H45" s="136" t="str">
        <f>CONCATENATE(C45,"_220x220.jpg")</f>
        <v>5923_220x220.jpg</v>
      </c>
      <c r="I45" s="143" t="str">
        <f>CONCATENATE(C45,"_detail.jpg")</f>
        <v>5923_detail.jpg</v>
      </c>
      <c r="J45" s="70" t="s">
        <v>1330</v>
      </c>
      <c r="K45" s="136" t="str">
        <f t="shared" si="21"/>
        <v>&lt;p&gt;&lt;/p&gt;&lt;p align="center"&gt;&lt;IMG src="http://tongup1emd.cafe24.com/img/Image_detail/01_Noodle_68ea/5923_detail.jpg" style="width:860px;"&gt;&lt;/p&gt;&lt;p&gt;&lt;br&gt;&lt;/p&gt;</v>
      </c>
      <c r="L45" s="70" t="s">
        <v>981</v>
      </c>
      <c r="M45" s="70" t="s">
        <v>981</v>
      </c>
      <c r="N45" s="136" t="s">
        <v>51</v>
      </c>
      <c r="O45" s="136" t="s">
        <v>52</v>
      </c>
      <c r="P45" s="277">
        <v>5</v>
      </c>
      <c r="Q45" s="278">
        <v>8</v>
      </c>
      <c r="R45" s="278">
        <f t="shared" si="22"/>
        <v>16</v>
      </c>
      <c r="S45" s="201" t="s">
        <v>1345</v>
      </c>
      <c r="T45" s="278">
        <f t="shared" ref="T45:T69" si="24">R45+1</f>
        <v>17</v>
      </c>
      <c r="U45" s="278">
        <f t="shared" ref="U45:U69" si="25">R45+$R45</f>
        <v>32</v>
      </c>
      <c r="V45" s="278">
        <f t="shared" si="5"/>
        <v>33</v>
      </c>
      <c r="W45" s="278">
        <f t="shared" ref="W45:W69" si="26">U45+$R45</f>
        <v>48</v>
      </c>
      <c r="X45" s="278">
        <f t="shared" si="7"/>
        <v>49</v>
      </c>
      <c r="Y45" s="278">
        <f t="shared" ref="Y45:Y69" si="27">W45+$R45</f>
        <v>64</v>
      </c>
      <c r="Z45" s="278">
        <f t="shared" si="9"/>
        <v>65</v>
      </c>
      <c r="AA45" s="278">
        <f t="shared" ref="AA45:AA69" si="28">Y45+$R45</f>
        <v>80</v>
      </c>
      <c r="AB45" s="278">
        <f t="shared" si="11"/>
        <v>81</v>
      </c>
      <c r="AC45" s="278">
        <f t="shared" ref="AC45:AC69" si="29">AA45+$R45</f>
        <v>96</v>
      </c>
      <c r="AD45" s="136" t="str">
        <f t="shared" si="13"/>
        <v>1|16|2500//17|32|5000//33|48|7500//49|64|10000//65|80|12500//81|96|15000</v>
      </c>
      <c r="AE45" s="137">
        <v>3200</v>
      </c>
      <c r="AF45" s="147" t="s">
        <v>708</v>
      </c>
      <c r="AG45" s="73">
        <v>2500</v>
      </c>
      <c r="AH45" s="73">
        <f t="shared" si="23"/>
        <v>16000</v>
      </c>
      <c r="AI45" s="74"/>
      <c r="AJ45" s="74" t="s">
        <v>475</v>
      </c>
      <c r="AK45" s="74">
        <v>50002385</v>
      </c>
      <c r="AL45" s="65" t="str">
        <f>CONCATENATE(N45,"[",C45,"/",P45,"]")</f>
        <v>짜짜로니 (멀티팩)[5923/5]</v>
      </c>
      <c r="AM45" s="97" t="s">
        <v>482</v>
      </c>
      <c r="AN45" s="482" t="s">
        <v>1336</v>
      </c>
      <c r="AO45" s="97" t="s">
        <v>482</v>
      </c>
      <c r="AP45" s="136" t="str">
        <f>CONCATENATE(N45,",","봉지라면",",",AM45)</f>
        <v>짜짜로니 (멀티팩),봉지라면,삼양식품</v>
      </c>
      <c r="AQ45" s="58"/>
      <c r="AR45" s="58"/>
    </row>
    <row r="46" spans="1:44">
      <c r="A46" s="85">
        <v>36</v>
      </c>
      <c r="B46" s="276">
        <v>45</v>
      </c>
      <c r="C46" s="136">
        <v>5926</v>
      </c>
      <c r="D46" s="482">
        <v>24</v>
      </c>
      <c r="E46" s="143" t="str">
        <f>CONCATENATE(C46,"_450x450.jpg")</f>
        <v>5926_450x450.jpg</v>
      </c>
      <c r="F46" s="136" t="str">
        <f>CONCATENATE(C46,"_300x300.jpg")</f>
        <v>5926_300x300.jpg</v>
      </c>
      <c r="G46" s="136" t="str">
        <f>CONCATENATE(C46,"_100x100.jpg")</f>
        <v>5926_100x100.jpg</v>
      </c>
      <c r="H46" s="136" t="str">
        <f>CONCATENATE(C46,"_220x220.jpg")</f>
        <v>5926_220x220.jpg</v>
      </c>
      <c r="I46" s="143" t="str">
        <f>CONCATENATE(C46,"_detail.jpg")</f>
        <v>5926_detail.jpg</v>
      </c>
      <c r="J46" s="70" t="s">
        <v>1330</v>
      </c>
      <c r="K46" s="136" t="str">
        <f t="shared" si="21"/>
        <v>&lt;p&gt;&lt;/p&gt;&lt;p align="center"&gt;&lt;IMG src="http://tongup1emd.cafe24.com/img/Image_detail/01_Noodle_68ea/5926_detail.jpg" style="width:860px;"&gt;&lt;/p&gt;&lt;p&gt;&lt;br&gt;&lt;/p&gt;</v>
      </c>
      <c r="L46" s="70" t="s">
        <v>981</v>
      </c>
      <c r="M46" s="70" t="s">
        <v>981</v>
      </c>
      <c r="N46" s="136" t="s">
        <v>53</v>
      </c>
      <c r="O46" s="294" t="s">
        <v>50</v>
      </c>
      <c r="P46" s="277">
        <v>5</v>
      </c>
      <c r="Q46" s="278">
        <v>8</v>
      </c>
      <c r="R46" s="278">
        <f t="shared" si="22"/>
        <v>16</v>
      </c>
      <c r="S46" s="201" t="s">
        <v>1345</v>
      </c>
      <c r="T46" s="278">
        <f t="shared" si="24"/>
        <v>17</v>
      </c>
      <c r="U46" s="278">
        <f t="shared" si="25"/>
        <v>32</v>
      </c>
      <c r="V46" s="278">
        <f t="shared" si="5"/>
        <v>33</v>
      </c>
      <c r="W46" s="278">
        <f t="shared" si="26"/>
        <v>48</v>
      </c>
      <c r="X46" s="278">
        <f t="shared" si="7"/>
        <v>49</v>
      </c>
      <c r="Y46" s="278">
        <f t="shared" si="27"/>
        <v>64</v>
      </c>
      <c r="Z46" s="278">
        <f t="shared" si="9"/>
        <v>65</v>
      </c>
      <c r="AA46" s="278">
        <f t="shared" si="28"/>
        <v>80</v>
      </c>
      <c r="AB46" s="278">
        <f t="shared" si="11"/>
        <v>81</v>
      </c>
      <c r="AC46" s="278">
        <f t="shared" si="29"/>
        <v>96</v>
      </c>
      <c r="AD46" s="136" t="str">
        <f t="shared" si="13"/>
        <v>1|16|2500//17|32|5000//33|48|7500//49|64|10000//65|80|12500//81|96|15000</v>
      </c>
      <c r="AE46" s="137">
        <v>2500</v>
      </c>
      <c r="AF46" s="147" t="s">
        <v>708</v>
      </c>
      <c r="AG46" s="73">
        <v>2500</v>
      </c>
      <c r="AH46" s="73">
        <f t="shared" si="23"/>
        <v>12500</v>
      </c>
      <c r="AI46" s="74"/>
      <c r="AJ46" s="74" t="s">
        <v>475</v>
      </c>
      <c r="AK46" s="74">
        <v>50002385</v>
      </c>
      <c r="AL46" s="65" t="str">
        <f>CONCATENATE(N46,"[",C46,"/",P46,"]")</f>
        <v>쇠고기면 (멀티팩)[5926/5]</v>
      </c>
      <c r="AM46" s="97" t="s">
        <v>482</v>
      </c>
      <c r="AN46" s="482" t="s">
        <v>1336</v>
      </c>
      <c r="AO46" s="97" t="s">
        <v>482</v>
      </c>
      <c r="AP46" s="136" t="str">
        <f>CONCATENATE(N46,",","봉지라면",",",AM46)</f>
        <v>쇠고기면 (멀티팩),봉지라면,삼양식품</v>
      </c>
      <c r="AQ46" s="58"/>
      <c r="AR46" s="58"/>
    </row>
    <row r="47" spans="1:44" s="473" customFormat="1">
      <c r="A47" s="474">
        <v>33</v>
      </c>
      <c r="B47" s="475">
        <v>46</v>
      </c>
      <c r="C47" s="467">
        <v>5970</v>
      </c>
      <c r="D47" s="519">
        <v>24</v>
      </c>
      <c r="E47" s="138" t="str">
        <f>CONCATENATE(C47,"_450x450.jpg")</f>
        <v>5970_450x450.jpg</v>
      </c>
      <c r="F47" s="467" t="str">
        <f>CONCATENATE(C47,"_300x300.jpg")</f>
        <v>5970_300x300.jpg</v>
      </c>
      <c r="G47" s="467" t="str">
        <f>CONCATENATE(C47,"_100x100.jpg")</f>
        <v>5970_100x100.jpg</v>
      </c>
      <c r="H47" s="467" t="str">
        <f>CONCATENATE(C47,"_220x220.jpg")</f>
        <v>5970_220x220.jpg</v>
      </c>
      <c r="I47" s="138" t="str">
        <f>CONCATENATE(C47,"_detail.jpg")</f>
        <v>5970_detail.jpg</v>
      </c>
      <c r="J47" s="369" t="s">
        <v>1330</v>
      </c>
      <c r="K47" s="467" t="str">
        <f t="shared" si="21"/>
        <v>&lt;p&gt;&lt;/p&gt;&lt;p align="center"&gt;&lt;IMG src="http://tongup1emd.cafe24.com/img/Image_detail/01_Noodle_68ea/5970_detail.jpg" style="width:860px;"&gt;&lt;/p&gt;&lt;p&gt;&lt;br&gt;&lt;/p&gt;</v>
      </c>
      <c r="L47" s="369" t="s">
        <v>981</v>
      </c>
      <c r="M47" s="369" t="s">
        <v>981</v>
      </c>
      <c r="N47" s="467" t="s">
        <v>47</v>
      </c>
      <c r="O47" s="467" t="s">
        <v>48</v>
      </c>
      <c r="P47" s="476">
        <v>48</v>
      </c>
      <c r="Q47" s="477">
        <v>1</v>
      </c>
      <c r="R47" s="477">
        <v>1</v>
      </c>
      <c r="S47" s="408" t="s">
        <v>1346</v>
      </c>
      <c r="T47" s="477">
        <f t="shared" si="24"/>
        <v>2</v>
      </c>
      <c r="U47" s="477">
        <f t="shared" si="25"/>
        <v>2</v>
      </c>
      <c r="V47" s="477">
        <f t="shared" si="5"/>
        <v>3</v>
      </c>
      <c r="W47" s="477">
        <f t="shared" si="26"/>
        <v>3</v>
      </c>
      <c r="X47" s="477">
        <f t="shared" si="7"/>
        <v>4</v>
      </c>
      <c r="Y47" s="477">
        <f t="shared" si="27"/>
        <v>4</v>
      </c>
      <c r="Z47" s="477">
        <f t="shared" si="9"/>
        <v>5</v>
      </c>
      <c r="AA47" s="477">
        <f t="shared" si="28"/>
        <v>5</v>
      </c>
      <c r="AB47" s="477">
        <f t="shared" si="11"/>
        <v>6</v>
      </c>
      <c r="AC47" s="477">
        <f t="shared" si="29"/>
        <v>6</v>
      </c>
      <c r="AD47" s="467">
        <v>2500</v>
      </c>
      <c r="AE47" s="478">
        <v>12000</v>
      </c>
      <c r="AF47" s="479" t="s">
        <v>708</v>
      </c>
      <c r="AG47" s="471">
        <v>2500</v>
      </c>
      <c r="AH47" s="471">
        <f t="shared" si="23"/>
        <v>60000</v>
      </c>
      <c r="AI47" s="139"/>
      <c r="AJ47" s="139" t="s">
        <v>475</v>
      </c>
      <c r="AK47" s="139">
        <v>50002385</v>
      </c>
      <c r="AL47" s="469" t="str">
        <f>CONCATENATE(N47,"[",C47,"/",P47,"]")</f>
        <v>삼양 사리면 일반 48입[5970/48]</v>
      </c>
      <c r="AM47" s="479" t="s">
        <v>482</v>
      </c>
      <c r="AN47" s="519" t="s">
        <v>1336</v>
      </c>
      <c r="AO47" s="479" t="s">
        <v>482</v>
      </c>
      <c r="AP47" s="467" t="str">
        <f>CONCATENATE(N47,",","봉지라면",",",AM47)</f>
        <v>삼양 사리면 일반 48입,봉지라면,삼양식품</v>
      </c>
      <c r="AQ47" s="480" t="s">
        <v>724</v>
      </c>
      <c r="AR47" s="480"/>
    </row>
    <row r="48" spans="1:44">
      <c r="A48" s="85">
        <v>41</v>
      </c>
      <c r="B48" s="276">
        <v>47</v>
      </c>
      <c r="C48" s="136">
        <v>6007</v>
      </c>
      <c r="D48" s="482">
        <v>24</v>
      </c>
      <c r="E48" s="143" t="str">
        <f>CONCATENATE(C48,"_450x450.jpg")</f>
        <v>6007_450x450.jpg</v>
      </c>
      <c r="F48" s="136" t="str">
        <f>CONCATENATE(C48,"_300x300.jpg")</f>
        <v>6007_300x300.jpg</v>
      </c>
      <c r="G48" s="136" t="str">
        <f>CONCATENATE(C48,"_100x100.jpg")</f>
        <v>6007_100x100.jpg</v>
      </c>
      <c r="H48" s="136" t="str">
        <f>CONCATENATE(C48,"_220x220.jpg")</f>
        <v>6007_220x220.jpg</v>
      </c>
      <c r="I48" s="143" t="str">
        <f>CONCATENATE(C48,"_detail.jpg")</f>
        <v>6007_detail.jpg</v>
      </c>
      <c r="J48" s="70" t="s">
        <v>1330</v>
      </c>
      <c r="K48" s="136" t="str">
        <f t="shared" si="21"/>
        <v>&lt;p&gt;&lt;/p&gt;&lt;p align="center"&gt;&lt;IMG src="http://tongup1emd.cafe24.com/img/Image_detail/01_Noodle_68ea/6007_detail.jpg" style="width:860px;"&gt;&lt;/p&gt;&lt;p&gt;&lt;br&gt;&lt;/p&gt;</v>
      </c>
      <c r="L48" s="70" t="s">
        <v>981</v>
      </c>
      <c r="M48" s="70" t="s">
        <v>981</v>
      </c>
      <c r="N48" s="136" t="s">
        <v>60</v>
      </c>
      <c r="O48" s="136" t="s">
        <v>568</v>
      </c>
      <c r="P48" s="277">
        <v>5</v>
      </c>
      <c r="Q48" s="278">
        <v>8</v>
      </c>
      <c r="R48" s="278">
        <f t="shared" ref="R48:R69" si="30">Q48*2</f>
        <v>16</v>
      </c>
      <c r="S48" s="201" t="s">
        <v>1345</v>
      </c>
      <c r="T48" s="278">
        <f t="shared" si="24"/>
        <v>17</v>
      </c>
      <c r="U48" s="278">
        <f t="shared" si="25"/>
        <v>32</v>
      </c>
      <c r="V48" s="278">
        <f t="shared" si="5"/>
        <v>33</v>
      </c>
      <c r="W48" s="278">
        <f t="shared" si="26"/>
        <v>48</v>
      </c>
      <c r="X48" s="278">
        <f t="shared" si="7"/>
        <v>49</v>
      </c>
      <c r="Y48" s="278">
        <f t="shared" si="27"/>
        <v>64</v>
      </c>
      <c r="Z48" s="278">
        <f t="shared" si="9"/>
        <v>65</v>
      </c>
      <c r="AA48" s="278">
        <f t="shared" si="28"/>
        <v>80</v>
      </c>
      <c r="AB48" s="278">
        <f t="shared" si="11"/>
        <v>81</v>
      </c>
      <c r="AC48" s="278">
        <f t="shared" si="29"/>
        <v>96</v>
      </c>
      <c r="AD48" s="136" t="str">
        <f t="shared" si="13"/>
        <v>1|16|2500//17|32|5000//33|48|7500//49|64|10000//65|80|12500//81|96|15000</v>
      </c>
      <c r="AE48" s="137">
        <v>3700</v>
      </c>
      <c r="AF48" s="147" t="s">
        <v>708</v>
      </c>
      <c r="AG48" s="73">
        <v>2500</v>
      </c>
      <c r="AH48" s="73">
        <f t="shared" si="23"/>
        <v>18500</v>
      </c>
      <c r="AI48" s="74"/>
      <c r="AJ48" s="74" t="s">
        <v>475</v>
      </c>
      <c r="AK48" s="74">
        <v>50002385</v>
      </c>
      <c r="AL48" s="65" t="str">
        <f>CONCATENATE(N48,"[",C48,"/",P48,"]")</f>
        <v>나가사끼짬뽕 (멀티팩)[6007/5]</v>
      </c>
      <c r="AM48" s="97" t="s">
        <v>482</v>
      </c>
      <c r="AN48" s="482" t="s">
        <v>1336</v>
      </c>
      <c r="AO48" s="97" t="s">
        <v>482</v>
      </c>
      <c r="AP48" s="136" t="str">
        <f>CONCATENATE(N48,",","봉지라면",",",AM48)</f>
        <v>나가사끼짬뽕 (멀티팩),봉지라면,삼양식품</v>
      </c>
      <c r="AQ48" s="58"/>
      <c r="AR48" s="58"/>
    </row>
    <row r="49" spans="1:44">
      <c r="A49" s="85">
        <v>43</v>
      </c>
      <c r="B49" s="276">
        <v>48</v>
      </c>
      <c r="C49" s="136">
        <v>6011</v>
      </c>
      <c r="D49" s="482">
        <v>24</v>
      </c>
      <c r="E49" s="143" t="str">
        <f>CONCATENATE(C49,"_450x450.jpg")</f>
        <v>6011_450x450.jpg</v>
      </c>
      <c r="F49" s="136" t="str">
        <f>CONCATENATE(C49,"_300x300.jpg")</f>
        <v>6011_300x300.jpg</v>
      </c>
      <c r="G49" s="136" t="str">
        <f>CONCATENATE(C49,"_100x100.jpg")</f>
        <v>6011_100x100.jpg</v>
      </c>
      <c r="H49" s="136" t="str">
        <f>CONCATENATE(C49,"_220x220.jpg")</f>
        <v>6011_220x220.jpg</v>
      </c>
      <c r="I49" s="143" t="str">
        <f>CONCATENATE(C49,"_detail.jpg")</f>
        <v>6011_detail.jpg</v>
      </c>
      <c r="J49" s="70" t="s">
        <v>1330</v>
      </c>
      <c r="K49" s="136" t="str">
        <f t="shared" si="21"/>
        <v>&lt;p&gt;&lt;/p&gt;&lt;p align="center"&gt;&lt;IMG src="http://tongup1emd.cafe24.com/img/Image_detail/01_Noodle_68ea/6011_detail.jpg" style="width:860px;"&gt;&lt;/p&gt;&lt;p&gt;&lt;br&gt;&lt;/p&gt;</v>
      </c>
      <c r="L49" s="70" t="s">
        <v>981</v>
      </c>
      <c r="M49" s="70" t="s">
        <v>981</v>
      </c>
      <c r="N49" s="136" t="s">
        <v>62</v>
      </c>
      <c r="O49" s="136" t="s">
        <v>52</v>
      </c>
      <c r="P49" s="277">
        <v>5</v>
      </c>
      <c r="Q49" s="278">
        <v>8</v>
      </c>
      <c r="R49" s="278">
        <f t="shared" si="30"/>
        <v>16</v>
      </c>
      <c r="S49" s="201" t="s">
        <v>1345</v>
      </c>
      <c r="T49" s="278">
        <f t="shared" si="24"/>
        <v>17</v>
      </c>
      <c r="U49" s="278">
        <f t="shared" si="25"/>
        <v>32</v>
      </c>
      <c r="V49" s="278">
        <f t="shared" si="5"/>
        <v>33</v>
      </c>
      <c r="W49" s="278">
        <f t="shared" si="26"/>
        <v>48</v>
      </c>
      <c r="X49" s="278">
        <f t="shared" si="7"/>
        <v>49</v>
      </c>
      <c r="Y49" s="278">
        <f t="shared" si="27"/>
        <v>64</v>
      </c>
      <c r="Z49" s="278">
        <f t="shared" si="9"/>
        <v>65</v>
      </c>
      <c r="AA49" s="278">
        <f t="shared" si="28"/>
        <v>80</v>
      </c>
      <c r="AB49" s="278">
        <f t="shared" si="11"/>
        <v>81</v>
      </c>
      <c r="AC49" s="278">
        <f t="shared" si="29"/>
        <v>96</v>
      </c>
      <c r="AD49" s="136" t="str">
        <f t="shared" si="13"/>
        <v>1|16|2500//17|32|5000//33|48|7500//49|64|10000//65|80|12500//81|96|15000</v>
      </c>
      <c r="AE49" s="137">
        <v>3700</v>
      </c>
      <c r="AF49" s="147" t="s">
        <v>708</v>
      </c>
      <c r="AG49" s="73">
        <v>2500</v>
      </c>
      <c r="AH49" s="73">
        <f t="shared" si="23"/>
        <v>18500</v>
      </c>
      <c r="AI49" s="74"/>
      <c r="AJ49" s="74" t="s">
        <v>475</v>
      </c>
      <c r="AK49" s="74">
        <v>50002385</v>
      </c>
      <c r="AL49" s="65" t="str">
        <f>CONCATENATE(N49,"[",C49,"/",P49,"]")</f>
        <v>불닭볶음면 (멀티팩)[6011/5]</v>
      </c>
      <c r="AM49" s="97" t="s">
        <v>482</v>
      </c>
      <c r="AN49" s="482" t="s">
        <v>1336</v>
      </c>
      <c r="AO49" s="97" t="s">
        <v>482</v>
      </c>
      <c r="AP49" s="136" t="str">
        <f>CONCATENATE(N49,",","봉지라면",",",AM49)</f>
        <v>불닭볶음면 (멀티팩),봉지라면,삼양식품</v>
      </c>
      <c r="AQ49" s="58"/>
      <c r="AR49" s="58"/>
    </row>
    <row r="50" spans="1:44">
      <c r="A50" s="85">
        <v>34</v>
      </c>
      <c r="B50" s="276">
        <v>49</v>
      </c>
      <c r="C50" s="136">
        <v>6013</v>
      </c>
      <c r="D50" s="482">
        <v>24</v>
      </c>
      <c r="E50" s="143" t="str">
        <f>CONCATENATE(C50,"_450x450.jpg")</f>
        <v>6013_450x450.jpg</v>
      </c>
      <c r="F50" s="136" t="str">
        <f>CONCATENATE(C50,"_300x300.jpg")</f>
        <v>6013_300x300.jpg</v>
      </c>
      <c r="G50" s="136" t="str">
        <f>CONCATENATE(C50,"_100x100.jpg")</f>
        <v>6013_100x100.jpg</v>
      </c>
      <c r="H50" s="136" t="str">
        <f>CONCATENATE(C50,"_220x220.jpg")</f>
        <v>6013_220x220.jpg</v>
      </c>
      <c r="I50" s="143" t="str">
        <f>CONCATENATE(C50,"_detail.jpg")</f>
        <v>6013_detail.jpg</v>
      </c>
      <c r="J50" s="70" t="s">
        <v>1330</v>
      </c>
      <c r="K50" s="136" t="str">
        <f t="shared" si="21"/>
        <v>&lt;p&gt;&lt;/p&gt;&lt;p align="center"&gt;&lt;IMG src="http://tongup1emd.cafe24.com/img/Image_detail/01_Noodle_68ea/6013_detail.jpg" style="width:860px;"&gt;&lt;/p&gt;&lt;p&gt;&lt;br&gt;&lt;/p&gt;</v>
      </c>
      <c r="L50" s="70" t="s">
        <v>981</v>
      </c>
      <c r="M50" s="70" t="s">
        <v>981</v>
      </c>
      <c r="N50" s="136" t="s">
        <v>49</v>
      </c>
      <c r="O50" s="136" t="s">
        <v>50</v>
      </c>
      <c r="P50" s="277">
        <v>5</v>
      </c>
      <c r="Q50" s="278">
        <v>8</v>
      </c>
      <c r="R50" s="278">
        <f t="shared" si="30"/>
        <v>16</v>
      </c>
      <c r="S50" s="201" t="s">
        <v>1345</v>
      </c>
      <c r="T50" s="278">
        <f t="shared" si="24"/>
        <v>17</v>
      </c>
      <c r="U50" s="278">
        <f t="shared" si="25"/>
        <v>32</v>
      </c>
      <c r="V50" s="278">
        <f t="shared" si="5"/>
        <v>33</v>
      </c>
      <c r="W50" s="278">
        <f t="shared" si="26"/>
        <v>48</v>
      </c>
      <c r="X50" s="278">
        <f t="shared" si="7"/>
        <v>49</v>
      </c>
      <c r="Y50" s="278">
        <f t="shared" si="27"/>
        <v>64</v>
      </c>
      <c r="Z50" s="278">
        <f t="shared" si="9"/>
        <v>65</v>
      </c>
      <c r="AA50" s="278">
        <f t="shared" si="28"/>
        <v>80</v>
      </c>
      <c r="AB50" s="278">
        <f t="shared" si="11"/>
        <v>81</v>
      </c>
      <c r="AC50" s="278">
        <f t="shared" si="29"/>
        <v>96</v>
      </c>
      <c r="AD50" s="136" t="str">
        <f t="shared" si="13"/>
        <v>1|16|2500//17|32|5000//33|48|7500//49|64|10000//65|80|12500//81|96|15000</v>
      </c>
      <c r="AE50" s="137">
        <v>2900</v>
      </c>
      <c r="AF50" s="147" t="s">
        <v>708</v>
      </c>
      <c r="AG50" s="73">
        <v>2500</v>
      </c>
      <c r="AH50" s="73">
        <f t="shared" si="23"/>
        <v>14500</v>
      </c>
      <c r="AI50" s="74"/>
      <c r="AJ50" s="74" t="s">
        <v>475</v>
      </c>
      <c r="AK50" s="74">
        <v>50002385</v>
      </c>
      <c r="AL50" s="65" t="str">
        <f>CONCATENATE(N50,"[",C50,"/",P50,"]")</f>
        <v>삼양라면 (멀티팩)[6013/5]</v>
      </c>
      <c r="AM50" s="97" t="s">
        <v>482</v>
      </c>
      <c r="AN50" s="482" t="s">
        <v>1336</v>
      </c>
      <c r="AO50" s="97" t="s">
        <v>482</v>
      </c>
      <c r="AP50" s="136" t="str">
        <f>CONCATENATE(N50,",","봉지라면",",",AM50)</f>
        <v>삼양라면 (멀티팩),봉지라면,삼양식품</v>
      </c>
      <c r="AQ50" s="58"/>
      <c r="AR50" s="58"/>
    </row>
    <row r="51" spans="1:44">
      <c r="A51" s="85">
        <v>37</v>
      </c>
      <c r="B51" s="276">
        <v>50</v>
      </c>
      <c r="C51" s="136">
        <v>6014</v>
      </c>
      <c r="D51" s="482">
        <v>24</v>
      </c>
      <c r="E51" s="143" t="str">
        <f>CONCATENATE(C51,"_450x450.jpg")</f>
        <v>6014_450x450.jpg</v>
      </c>
      <c r="F51" s="136" t="str">
        <f>CONCATENATE(C51,"_300x300.jpg")</f>
        <v>6014_300x300.jpg</v>
      </c>
      <c r="G51" s="136" t="str">
        <f>CONCATENATE(C51,"_100x100.jpg")</f>
        <v>6014_100x100.jpg</v>
      </c>
      <c r="H51" s="136" t="str">
        <f>CONCATENATE(C51,"_220x220.jpg")</f>
        <v>6014_220x220.jpg</v>
      </c>
      <c r="I51" s="143" t="str">
        <f>CONCATENATE(C51,"_detail.jpg")</f>
        <v>6014_detail.jpg</v>
      </c>
      <c r="J51" s="70" t="s">
        <v>1330</v>
      </c>
      <c r="K51" s="136" t="str">
        <f t="shared" si="21"/>
        <v>&lt;p&gt;&lt;/p&gt;&lt;p align="center"&gt;&lt;IMG src="http://tongup1emd.cafe24.com/img/Image_detail/01_Noodle_68ea/6014_detail.jpg" style="width:860px;"&gt;&lt;/p&gt;&lt;p&gt;&lt;br&gt;&lt;/p&gt;</v>
      </c>
      <c r="L51" s="70" t="s">
        <v>981</v>
      </c>
      <c r="M51" s="70" t="s">
        <v>981</v>
      </c>
      <c r="N51" s="136" t="s">
        <v>54</v>
      </c>
      <c r="O51" s="136" t="s">
        <v>50</v>
      </c>
      <c r="P51" s="277">
        <v>5</v>
      </c>
      <c r="Q51" s="278">
        <v>8</v>
      </c>
      <c r="R51" s="278">
        <f t="shared" si="30"/>
        <v>16</v>
      </c>
      <c r="S51" s="201" t="s">
        <v>1345</v>
      </c>
      <c r="T51" s="278">
        <f t="shared" si="24"/>
        <v>17</v>
      </c>
      <c r="U51" s="278">
        <f t="shared" si="25"/>
        <v>32</v>
      </c>
      <c r="V51" s="278">
        <f t="shared" si="5"/>
        <v>33</v>
      </c>
      <c r="W51" s="278">
        <f t="shared" si="26"/>
        <v>48</v>
      </c>
      <c r="X51" s="278">
        <f t="shared" si="7"/>
        <v>49</v>
      </c>
      <c r="Y51" s="278">
        <f t="shared" si="27"/>
        <v>64</v>
      </c>
      <c r="Z51" s="278">
        <f t="shared" si="9"/>
        <v>65</v>
      </c>
      <c r="AA51" s="278">
        <f t="shared" si="28"/>
        <v>80</v>
      </c>
      <c r="AB51" s="278">
        <f t="shared" si="11"/>
        <v>81</v>
      </c>
      <c r="AC51" s="278">
        <f t="shared" si="29"/>
        <v>96</v>
      </c>
      <c r="AD51" s="136" t="str">
        <f t="shared" si="13"/>
        <v>1|16|2500//17|32|5000//33|48|7500//49|64|10000//65|80|12500//81|96|15000</v>
      </c>
      <c r="AE51" s="137">
        <v>2800</v>
      </c>
      <c r="AF51" s="147" t="s">
        <v>708</v>
      </c>
      <c r="AG51" s="73">
        <v>2500</v>
      </c>
      <c r="AH51" s="73">
        <f t="shared" si="23"/>
        <v>14000</v>
      </c>
      <c r="AI51" s="74"/>
      <c r="AJ51" s="74" t="s">
        <v>475</v>
      </c>
      <c r="AK51" s="74">
        <v>50002385</v>
      </c>
      <c r="AL51" s="65" t="str">
        <f>CONCATENATE(N51,"[",C51,"/",P51,"]")</f>
        <v>수타면 (멀티팩)[6014/5]</v>
      </c>
      <c r="AM51" s="97" t="s">
        <v>482</v>
      </c>
      <c r="AN51" s="482" t="s">
        <v>1336</v>
      </c>
      <c r="AO51" s="97" t="s">
        <v>482</v>
      </c>
      <c r="AP51" s="136" t="str">
        <f>CONCATENATE(N51,",","봉지라면",",",AM51)</f>
        <v>수타면 (멀티팩),봉지라면,삼양식품</v>
      </c>
      <c r="AQ51" s="58"/>
      <c r="AR51" s="58"/>
    </row>
    <row r="52" spans="1:44">
      <c r="A52" s="85">
        <v>40</v>
      </c>
      <c r="B52" s="276">
        <v>51</v>
      </c>
      <c r="C52" s="136">
        <v>6023</v>
      </c>
      <c r="D52" s="482">
        <v>24</v>
      </c>
      <c r="E52" s="143" t="str">
        <f>CONCATENATE(C52,"_450x450.jpg")</f>
        <v>6023_450x450.jpg</v>
      </c>
      <c r="F52" s="136" t="str">
        <f>CONCATENATE(C52,"_300x300.jpg")</f>
        <v>6023_300x300.jpg</v>
      </c>
      <c r="G52" s="136" t="str">
        <f>CONCATENATE(C52,"_100x100.jpg")</f>
        <v>6023_100x100.jpg</v>
      </c>
      <c r="H52" s="136" t="str">
        <f>CONCATENATE(C52,"_220x220.jpg")</f>
        <v>6023_220x220.jpg</v>
      </c>
      <c r="I52" s="143" t="str">
        <f>CONCATENATE(C52,"_detail.jpg")</f>
        <v>6023_detail.jpg</v>
      </c>
      <c r="J52" s="70" t="s">
        <v>1330</v>
      </c>
      <c r="K52" s="136" t="str">
        <f t="shared" si="21"/>
        <v>&lt;p&gt;&lt;/p&gt;&lt;p align="center"&gt;&lt;IMG src="http://tongup1emd.cafe24.com/img/Image_detail/01_Noodle_68ea/6023_detail.jpg" style="width:860px;"&gt;&lt;/p&gt;&lt;p&gt;&lt;br&gt;&lt;/p&gt;</v>
      </c>
      <c r="L52" s="70" t="s">
        <v>981</v>
      </c>
      <c r="M52" s="70" t="s">
        <v>981</v>
      </c>
      <c r="N52" s="136" t="s">
        <v>58</v>
      </c>
      <c r="O52" s="136" t="s">
        <v>59</v>
      </c>
      <c r="P52" s="277">
        <v>5</v>
      </c>
      <c r="Q52" s="278">
        <v>8</v>
      </c>
      <c r="R52" s="278">
        <f t="shared" si="30"/>
        <v>16</v>
      </c>
      <c r="S52" s="201" t="s">
        <v>1345</v>
      </c>
      <c r="T52" s="278">
        <f t="shared" si="24"/>
        <v>17</v>
      </c>
      <c r="U52" s="278">
        <f t="shared" si="25"/>
        <v>32</v>
      </c>
      <c r="V52" s="278">
        <f t="shared" si="5"/>
        <v>33</v>
      </c>
      <c r="W52" s="278">
        <f t="shared" si="26"/>
        <v>48</v>
      </c>
      <c r="X52" s="278">
        <f t="shared" si="7"/>
        <v>49</v>
      </c>
      <c r="Y52" s="278">
        <f t="shared" si="27"/>
        <v>64</v>
      </c>
      <c r="Z52" s="278">
        <f t="shared" si="9"/>
        <v>65</v>
      </c>
      <c r="AA52" s="278">
        <f t="shared" si="28"/>
        <v>80</v>
      </c>
      <c r="AB52" s="278">
        <f t="shared" si="11"/>
        <v>81</v>
      </c>
      <c r="AC52" s="278">
        <f t="shared" si="29"/>
        <v>96</v>
      </c>
      <c r="AD52" s="136" t="str">
        <f t="shared" si="13"/>
        <v>1|16|2500//17|32|5000//33|48|7500//49|64|10000//65|80|12500//81|96|15000</v>
      </c>
      <c r="AE52" s="137">
        <v>3700</v>
      </c>
      <c r="AF52" s="147" t="s">
        <v>708</v>
      </c>
      <c r="AG52" s="73">
        <v>2500</v>
      </c>
      <c r="AH52" s="73">
        <f t="shared" si="23"/>
        <v>18500</v>
      </c>
      <c r="AI52" s="74"/>
      <c r="AJ52" s="74" t="s">
        <v>475</v>
      </c>
      <c r="AK52" s="74">
        <v>50002385</v>
      </c>
      <c r="AL52" s="65" t="str">
        <f>CONCATENATE(N52,"[",C52,"/",P52,"]")</f>
        <v>맛있는라면 (멀티팩)[6023/5]</v>
      </c>
      <c r="AM52" s="97" t="s">
        <v>1113</v>
      </c>
      <c r="AN52" s="482" t="s">
        <v>1336</v>
      </c>
      <c r="AO52" s="97" t="s">
        <v>482</v>
      </c>
      <c r="AP52" s="136" t="str">
        <f>CONCATENATE(N52,",","봉지라면",",",AM52)</f>
        <v>맛있는라면 (멀티팩),봉지라면,삼양식품</v>
      </c>
      <c r="AQ52" s="58"/>
      <c r="AR52" s="58"/>
    </row>
    <row r="53" spans="1:44">
      <c r="A53" s="85">
        <v>42</v>
      </c>
      <c r="B53" s="276">
        <v>52</v>
      </c>
      <c r="C53" s="136">
        <v>6025</v>
      </c>
      <c r="D53" s="482">
        <v>24</v>
      </c>
      <c r="E53" s="143" t="str">
        <f>CONCATENATE(C53,"_450x450.jpg")</f>
        <v>6025_450x450.jpg</v>
      </c>
      <c r="F53" s="136" t="str">
        <f>CONCATENATE(C53,"_300x300.jpg")</f>
        <v>6025_300x300.jpg</v>
      </c>
      <c r="G53" s="136" t="str">
        <f>CONCATENATE(C53,"_100x100.jpg")</f>
        <v>6025_100x100.jpg</v>
      </c>
      <c r="H53" s="136" t="str">
        <f>CONCATENATE(C53,"_220x220.jpg")</f>
        <v>6025_220x220.jpg</v>
      </c>
      <c r="I53" s="143" t="str">
        <f>CONCATENATE(C53,"_detail.jpg")</f>
        <v>6025_detail.jpg</v>
      </c>
      <c r="J53" s="70" t="s">
        <v>1330</v>
      </c>
      <c r="K53" s="136" t="str">
        <f t="shared" si="21"/>
        <v>&lt;p&gt;&lt;/p&gt;&lt;p align="center"&gt;&lt;IMG src="http://tongup1emd.cafe24.com/img/Image_detail/01_Noodle_68ea/6025_detail.jpg" style="width:860px;"&gt;&lt;/p&gt;&lt;p&gt;&lt;br&gt;&lt;/p&gt;</v>
      </c>
      <c r="L53" s="70" t="s">
        <v>981</v>
      </c>
      <c r="M53" s="70" t="s">
        <v>981</v>
      </c>
      <c r="N53" s="136" t="s">
        <v>61</v>
      </c>
      <c r="O53" s="136" t="s">
        <v>59</v>
      </c>
      <c r="P53" s="277">
        <v>5</v>
      </c>
      <c r="Q53" s="278">
        <v>8</v>
      </c>
      <c r="R53" s="278">
        <f t="shared" si="30"/>
        <v>16</v>
      </c>
      <c r="S53" s="201" t="s">
        <v>1345</v>
      </c>
      <c r="T53" s="278">
        <f t="shared" si="24"/>
        <v>17</v>
      </c>
      <c r="U53" s="278">
        <f t="shared" si="25"/>
        <v>32</v>
      </c>
      <c r="V53" s="278">
        <f t="shared" si="5"/>
        <v>33</v>
      </c>
      <c r="W53" s="278">
        <f t="shared" si="26"/>
        <v>48</v>
      </c>
      <c r="X53" s="278">
        <f t="shared" si="7"/>
        <v>49</v>
      </c>
      <c r="Y53" s="278">
        <f t="shared" si="27"/>
        <v>64</v>
      </c>
      <c r="Z53" s="278">
        <f t="shared" si="9"/>
        <v>65</v>
      </c>
      <c r="AA53" s="278">
        <f t="shared" si="28"/>
        <v>80</v>
      </c>
      <c r="AB53" s="278">
        <f t="shared" si="11"/>
        <v>81</v>
      </c>
      <c r="AC53" s="278">
        <f t="shared" si="29"/>
        <v>96</v>
      </c>
      <c r="AD53" s="136" t="str">
        <f t="shared" si="13"/>
        <v>1|16|2500//17|32|5000//33|48|7500//49|64|10000//65|80|12500//81|96|15000</v>
      </c>
      <c r="AE53" s="137">
        <v>3700</v>
      </c>
      <c r="AF53" s="147" t="s">
        <v>708</v>
      </c>
      <c r="AG53" s="73">
        <v>2500</v>
      </c>
      <c r="AH53" s="73">
        <f t="shared" si="23"/>
        <v>18500</v>
      </c>
      <c r="AI53" s="74"/>
      <c r="AJ53" s="74" t="s">
        <v>475</v>
      </c>
      <c r="AK53" s="74">
        <v>50002385</v>
      </c>
      <c r="AL53" s="65" t="str">
        <f>CONCATENATE(N53,"[",C53,"/",P53,"]")</f>
        <v>나가사끼홍짬뽕 (멀티팩)[6025/5]</v>
      </c>
      <c r="AM53" s="97" t="s">
        <v>482</v>
      </c>
      <c r="AN53" s="482" t="s">
        <v>1336</v>
      </c>
      <c r="AO53" s="97" t="s">
        <v>482</v>
      </c>
      <c r="AP53" s="136" t="str">
        <f>CONCATENATE(N53,",","봉지라면",",",AM53)</f>
        <v>나가사끼홍짬뽕 (멀티팩),봉지라면,삼양식품</v>
      </c>
      <c r="AQ53" s="58"/>
      <c r="AR53" s="58"/>
    </row>
    <row r="54" spans="1:44">
      <c r="A54" s="85">
        <v>39</v>
      </c>
      <c r="B54" s="276">
        <v>53</v>
      </c>
      <c r="C54" s="136">
        <v>6028</v>
      </c>
      <c r="D54" s="482">
        <v>24</v>
      </c>
      <c r="E54" s="143" t="str">
        <f>CONCATENATE(C54,"_450x450.jpg")</f>
        <v>6028_450x450.jpg</v>
      </c>
      <c r="F54" s="136" t="str">
        <f>CONCATENATE(C54,"_300x300.jpg")</f>
        <v>6028_300x300.jpg</v>
      </c>
      <c r="G54" s="136" t="str">
        <f>CONCATENATE(C54,"_100x100.jpg")</f>
        <v>6028_100x100.jpg</v>
      </c>
      <c r="H54" s="136" t="str">
        <f>CONCATENATE(C54,"_220x220.jpg")</f>
        <v>6028_220x220.jpg</v>
      </c>
      <c r="I54" s="143" t="str">
        <f>CONCATENATE(C54,"_detail.jpg")</f>
        <v>6028_detail.jpg</v>
      </c>
      <c r="J54" s="70" t="s">
        <v>1330</v>
      </c>
      <c r="K54" s="136" t="str">
        <f t="shared" si="21"/>
        <v>&lt;p&gt;&lt;/p&gt;&lt;p align="center"&gt;&lt;IMG src="http://tongup1emd.cafe24.com/img/Image_detail/01_Noodle_68ea/6028_detail.jpg" style="width:860px;"&gt;&lt;/p&gt;&lt;p&gt;&lt;br&gt;&lt;/p&gt;</v>
      </c>
      <c r="L54" s="70" t="s">
        <v>981</v>
      </c>
      <c r="M54" s="70" t="s">
        <v>981</v>
      </c>
      <c r="N54" s="136" t="s">
        <v>57</v>
      </c>
      <c r="O54" s="136" t="s">
        <v>52</v>
      </c>
      <c r="P54" s="277">
        <v>5</v>
      </c>
      <c r="Q54" s="278">
        <v>8</v>
      </c>
      <c r="R54" s="278">
        <f t="shared" si="30"/>
        <v>16</v>
      </c>
      <c r="S54" s="201" t="s">
        <v>1345</v>
      </c>
      <c r="T54" s="278">
        <f t="shared" si="24"/>
        <v>17</v>
      </c>
      <c r="U54" s="278">
        <f t="shared" si="25"/>
        <v>32</v>
      </c>
      <c r="V54" s="278">
        <f t="shared" si="5"/>
        <v>33</v>
      </c>
      <c r="W54" s="278">
        <f t="shared" si="26"/>
        <v>48</v>
      </c>
      <c r="X54" s="278">
        <f t="shared" si="7"/>
        <v>49</v>
      </c>
      <c r="Y54" s="278">
        <f t="shared" si="27"/>
        <v>64</v>
      </c>
      <c r="Z54" s="278">
        <f t="shared" si="9"/>
        <v>65</v>
      </c>
      <c r="AA54" s="278">
        <f t="shared" si="28"/>
        <v>80</v>
      </c>
      <c r="AB54" s="278">
        <f t="shared" si="11"/>
        <v>81</v>
      </c>
      <c r="AC54" s="278">
        <f t="shared" si="29"/>
        <v>96</v>
      </c>
      <c r="AD54" s="136" t="str">
        <f t="shared" si="13"/>
        <v>1|16|2500//17|32|5000//33|48|7500//49|64|10000//65|80|12500//81|96|15000</v>
      </c>
      <c r="AE54" s="137">
        <v>3700</v>
      </c>
      <c r="AF54" s="147" t="s">
        <v>708</v>
      </c>
      <c r="AG54" s="73">
        <v>2500</v>
      </c>
      <c r="AH54" s="73">
        <f t="shared" si="23"/>
        <v>18500</v>
      </c>
      <c r="AI54" s="74"/>
      <c r="AJ54" s="74" t="s">
        <v>475</v>
      </c>
      <c r="AK54" s="74">
        <v>50002385</v>
      </c>
      <c r="AL54" s="65" t="str">
        <f>CONCATENATE(N54,"[",C54,"/",P54,"]")</f>
        <v>간짬뽕 (멀티팩)[6028/5]</v>
      </c>
      <c r="AM54" s="97" t="s">
        <v>482</v>
      </c>
      <c r="AN54" s="482" t="s">
        <v>1336</v>
      </c>
      <c r="AO54" s="97" t="s">
        <v>482</v>
      </c>
      <c r="AP54" s="136" t="str">
        <f>CONCATENATE(N54,",","봉지라면",",",AM54)</f>
        <v>간짬뽕 (멀티팩),봉지라면,삼양식품</v>
      </c>
      <c r="AQ54" s="58"/>
      <c r="AR54" s="58"/>
    </row>
    <row r="55" spans="1:44">
      <c r="A55" s="85">
        <v>44</v>
      </c>
      <c r="B55" s="276">
        <v>54</v>
      </c>
      <c r="C55" s="136">
        <v>6034</v>
      </c>
      <c r="D55" s="482">
        <v>24</v>
      </c>
      <c r="E55" s="143" t="str">
        <f>CONCATENATE(C55,"_450x450.jpg")</f>
        <v>6034_450x450.jpg</v>
      </c>
      <c r="F55" s="136" t="str">
        <f>CONCATENATE(C55,"_300x300.jpg")</f>
        <v>6034_300x300.jpg</v>
      </c>
      <c r="G55" s="136" t="str">
        <f>CONCATENATE(C55,"_100x100.jpg")</f>
        <v>6034_100x100.jpg</v>
      </c>
      <c r="H55" s="136" t="str">
        <f>CONCATENATE(C55,"_220x220.jpg")</f>
        <v>6034_220x220.jpg</v>
      </c>
      <c r="I55" s="143" t="str">
        <f>CONCATENATE(C55,"_detail.jpg")</f>
        <v>6034_detail.jpg</v>
      </c>
      <c r="J55" s="70" t="s">
        <v>1330</v>
      </c>
      <c r="K55" s="136" t="str">
        <f t="shared" si="21"/>
        <v>&lt;p&gt;&lt;/p&gt;&lt;p align="center"&gt;&lt;IMG src="http://tongup1emd.cafe24.com/img/Image_detail/01_Noodle_68ea/6034_detail.jpg" style="width:860px;"&gt;&lt;/p&gt;&lt;p&gt;&lt;br&gt;&lt;/p&gt;</v>
      </c>
      <c r="L55" s="70" t="s">
        <v>981</v>
      </c>
      <c r="M55" s="70" t="s">
        <v>981</v>
      </c>
      <c r="N55" s="136" t="s">
        <v>63</v>
      </c>
      <c r="O55" s="136" t="s">
        <v>64</v>
      </c>
      <c r="P55" s="277">
        <v>4</v>
      </c>
      <c r="Q55" s="278">
        <v>8</v>
      </c>
      <c r="R55" s="278">
        <f t="shared" si="30"/>
        <v>16</v>
      </c>
      <c r="S55" s="201" t="s">
        <v>1345</v>
      </c>
      <c r="T55" s="278">
        <f t="shared" si="24"/>
        <v>17</v>
      </c>
      <c r="U55" s="278">
        <f t="shared" si="25"/>
        <v>32</v>
      </c>
      <c r="V55" s="278">
        <f t="shared" si="5"/>
        <v>33</v>
      </c>
      <c r="W55" s="278">
        <f t="shared" si="26"/>
        <v>48</v>
      </c>
      <c r="X55" s="278">
        <f t="shared" si="7"/>
        <v>49</v>
      </c>
      <c r="Y55" s="278">
        <f t="shared" si="27"/>
        <v>64</v>
      </c>
      <c r="Z55" s="278">
        <f t="shared" si="9"/>
        <v>65</v>
      </c>
      <c r="AA55" s="278">
        <f t="shared" si="28"/>
        <v>80</v>
      </c>
      <c r="AB55" s="278">
        <f t="shared" si="11"/>
        <v>81</v>
      </c>
      <c r="AC55" s="278">
        <f t="shared" si="29"/>
        <v>96</v>
      </c>
      <c r="AD55" s="136" t="str">
        <f t="shared" si="13"/>
        <v>1|16|2500//17|32|5000//33|48|7500//49|64|10000//65|80|12500//81|96|15000</v>
      </c>
      <c r="AE55" s="137">
        <v>5100</v>
      </c>
      <c r="AF55" s="147" t="s">
        <v>708</v>
      </c>
      <c r="AG55" s="73">
        <v>2500</v>
      </c>
      <c r="AH55" s="73">
        <f t="shared" si="23"/>
        <v>25500</v>
      </c>
      <c r="AI55" s="74"/>
      <c r="AJ55" s="74" t="s">
        <v>475</v>
      </c>
      <c r="AK55" s="74">
        <v>50002385</v>
      </c>
      <c r="AL55" s="65" t="str">
        <f>CONCATENATE(N55,"[",C55,"/",P55,"]")</f>
        <v>갓짜장 (멀티팩)[6034/4]</v>
      </c>
      <c r="AM55" s="97" t="s">
        <v>482</v>
      </c>
      <c r="AN55" s="482" t="s">
        <v>1336</v>
      </c>
      <c r="AO55" s="97" t="s">
        <v>482</v>
      </c>
      <c r="AP55" s="136" t="str">
        <f>CONCATENATE(N55,",","봉지라면",",",AM55)</f>
        <v>갓짜장 (멀티팩),봉지라면,삼양식품</v>
      </c>
      <c r="AQ55" s="58"/>
      <c r="AR55" s="58"/>
    </row>
    <row r="56" spans="1:44">
      <c r="A56" s="85">
        <v>45</v>
      </c>
      <c r="B56" s="276">
        <v>55</v>
      </c>
      <c r="C56" s="136">
        <v>6035</v>
      </c>
      <c r="D56" s="482">
        <v>24</v>
      </c>
      <c r="E56" s="143" t="str">
        <f>CONCATENATE(C56,"_450x450.jpg")</f>
        <v>6035_450x450.jpg</v>
      </c>
      <c r="F56" s="136" t="str">
        <f>CONCATENATE(C56,"_300x300.jpg")</f>
        <v>6035_300x300.jpg</v>
      </c>
      <c r="G56" s="136" t="str">
        <f>CONCATENATE(C56,"_100x100.jpg")</f>
        <v>6035_100x100.jpg</v>
      </c>
      <c r="H56" s="136" t="str">
        <f>CONCATENATE(C56,"_220x220.jpg")</f>
        <v>6035_220x220.jpg</v>
      </c>
      <c r="I56" s="143" t="str">
        <f>CONCATENATE(C56,"_detail.jpg")</f>
        <v>6035_detail.jpg</v>
      </c>
      <c r="J56" s="70" t="s">
        <v>1330</v>
      </c>
      <c r="K56" s="136" t="str">
        <f t="shared" si="21"/>
        <v>&lt;p&gt;&lt;/p&gt;&lt;p align="center"&gt;&lt;IMG src="http://tongup1emd.cafe24.com/img/Image_detail/01_Noodle_68ea/6035_detail.jpg" style="width:860px;"&gt;&lt;/p&gt;&lt;p&gt;&lt;br&gt;&lt;/p&gt;</v>
      </c>
      <c r="L56" s="70" t="s">
        <v>981</v>
      </c>
      <c r="M56" s="70" t="s">
        <v>981</v>
      </c>
      <c r="N56" s="136" t="s">
        <v>65</v>
      </c>
      <c r="O56" s="136" t="s">
        <v>66</v>
      </c>
      <c r="P56" s="277">
        <v>4</v>
      </c>
      <c r="Q56" s="278">
        <v>8</v>
      </c>
      <c r="R56" s="278">
        <f t="shared" si="30"/>
        <v>16</v>
      </c>
      <c r="S56" s="201" t="s">
        <v>1345</v>
      </c>
      <c r="T56" s="278">
        <f t="shared" si="24"/>
        <v>17</v>
      </c>
      <c r="U56" s="278">
        <f t="shared" si="25"/>
        <v>32</v>
      </c>
      <c r="V56" s="278">
        <f t="shared" si="5"/>
        <v>33</v>
      </c>
      <c r="W56" s="278">
        <f t="shared" si="26"/>
        <v>48</v>
      </c>
      <c r="X56" s="278">
        <f t="shared" si="7"/>
        <v>49</v>
      </c>
      <c r="Y56" s="278">
        <f t="shared" si="27"/>
        <v>64</v>
      </c>
      <c r="Z56" s="278">
        <f t="shared" si="9"/>
        <v>65</v>
      </c>
      <c r="AA56" s="278">
        <f t="shared" si="28"/>
        <v>80</v>
      </c>
      <c r="AB56" s="278">
        <f t="shared" si="11"/>
        <v>81</v>
      </c>
      <c r="AC56" s="278">
        <f t="shared" si="29"/>
        <v>96</v>
      </c>
      <c r="AD56" s="136" t="str">
        <f t="shared" si="13"/>
        <v>1|16|2500//17|32|5000//33|48|7500//49|64|10000//65|80|12500//81|96|15000</v>
      </c>
      <c r="AE56" s="137">
        <v>5100</v>
      </c>
      <c r="AF56" s="147" t="s">
        <v>708</v>
      </c>
      <c r="AG56" s="73">
        <v>2500</v>
      </c>
      <c r="AH56" s="73">
        <f t="shared" si="23"/>
        <v>25500</v>
      </c>
      <c r="AI56" s="74"/>
      <c r="AJ56" s="74" t="s">
        <v>475</v>
      </c>
      <c r="AK56" s="74">
        <v>50002385</v>
      </c>
      <c r="AL56" s="65" t="str">
        <f>CONCATENATE(N56,"[",C56,"/",P56,"]")</f>
        <v>갓짬뽕 (멀티팩)[6035/4]</v>
      </c>
      <c r="AM56" s="97" t="s">
        <v>482</v>
      </c>
      <c r="AN56" s="482" t="s">
        <v>1336</v>
      </c>
      <c r="AO56" s="97" t="s">
        <v>482</v>
      </c>
      <c r="AP56" s="136" t="str">
        <f>CONCATENATE(N56,",","봉지라면",",",AM56)</f>
        <v>갓짬뽕 (멀티팩),봉지라면,삼양식품</v>
      </c>
      <c r="AQ56" s="58"/>
      <c r="AR56" s="58"/>
    </row>
    <row r="57" spans="1:44">
      <c r="A57" s="85">
        <v>46</v>
      </c>
      <c r="B57" s="276">
        <v>56</v>
      </c>
      <c r="C57" s="136">
        <v>6038</v>
      </c>
      <c r="D57" s="482">
        <v>24</v>
      </c>
      <c r="E57" s="143" t="str">
        <f>CONCATENATE(C57,"_450x450.jpg")</f>
        <v>6038_450x450.jpg</v>
      </c>
      <c r="F57" s="136" t="str">
        <f>CONCATENATE(C57,"_300x300.jpg")</f>
        <v>6038_300x300.jpg</v>
      </c>
      <c r="G57" s="136" t="str">
        <f>CONCATENATE(C57,"_100x100.jpg")</f>
        <v>6038_100x100.jpg</v>
      </c>
      <c r="H57" s="136" t="str">
        <f>CONCATENATE(C57,"_220x220.jpg")</f>
        <v>6038_220x220.jpg</v>
      </c>
      <c r="I57" s="143" t="str">
        <f>CONCATENATE(C57,"_detail.jpg")</f>
        <v>6038_detail.jpg</v>
      </c>
      <c r="J57" s="70" t="s">
        <v>1330</v>
      </c>
      <c r="K57" s="136" t="str">
        <f t="shared" si="21"/>
        <v>&lt;p&gt;&lt;/p&gt;&lt;p align="center"&gt;&lt;IMG src="http://tongup1emd.cafe24.com/img/Image_detail/01_Noodle_68ea/6038_detail.jpg" style="width:860px;"&gt;&lt;/p&gt;&lt;p&gt;&lt;br&gt;&lt;/p&gt;</v>
      </c>
      <c r="L57" s="70" t="s">
        <v>981</v>
      </c>
      <c r="M57" s="70" t="s">
        <v>981</v>
      </c>
      <c r="N57" s="136" t="s">
        <v>67</v>
      </c>
      <c r="O57" s="136" t="s">
        <v>68</v>
      </c>
      <c r="P57" s="277">
        <v>4</v>
      </c>
      <c r="Q57" s="278">
        <v>8</v>
      </c>
      <c r="R57" s="278">
        <f t="shared" si="30"/>
        <v>16</v>
      </c>
      <c r="S57" s="201" t="s">
        <v>1345</v>
      </c>
      <c r="T57" s="278">
        <f t="shared" si="24"/>
        <v>17</v>
      </c>
      <c r="U57" s="278">
        <f t="shared" si="25"/>
        <v>32</v>
      </c>
      <c r="V57" s="278">
        <f t="shared" si="5"/>
        <v>33</v>
      </c>
      <c r="W57" s="278">
        <f t="shared" si="26"/>
        <v>48</v>
      </c>
      <c r="X57" s="278">
        <f t="shared" si="7"/>
        <v>49</v>
      </c>
      <c r="Y57" s="278">
        <f t="shared" si="27"/>
        <v>64</v>
      </c>
      <c r="Z57" s="278">
        <f t="shared" si="9"/>
        <v>65</v>
      </c>
      <c r="AA57" s="278">
        <f t="shared" si="28"/>
        <v>80</v>
      </c>
      <c r="AB57" s="278">
        <f t="shared" si="11"/>
        <v>81</v>
      </c>
      <c r="AC57" s="278">
        <f t="shared" si="29"/>
        <v>96</v>
      </c>
      <c r="AD57" s="136" t="str">
        <f t="shared" si="13"/>
        <v>1|16|2500//17|32|5000//33|48|7500//49|64|10000//65|80|12500//81|96|15000</v>
      </c>
      <c r="AE57" s="137">
        <v>5100</v>
      </c>
      <c r="AF57" s="147" t="s">
        <v>708</v>
      </c>
      <c r="AG57" s="73">
        <v>2500</v>
      </c>
      <c r="AH57" s="73">
        <f t="shared" si="23"/>
        <v>25500</v>
      </c>
      <c r="AI57" s="74"/>
      <c r="AJ57" s="74" t="s">
        <v>475</v>
      </c>
      <c r="AK57" s="74">
        <v>50002385</v>
      </c>
      <c r="AL57" s="65" t="str">
        <f>CONCATENATE(N57,"[",C57,"/",P57,"]")</f>
        <v>치즈불닭볶음면 (멀티팩)[6038/4]</v>
      </c>
      <c r="AM57" s="97" t="s">
        <v>482</v>
      </c>
      <c r="AN57" s="482" t="s">
        <v>1336</v>
      </c>
      <c r="AO57" s="97" t="s">
        <v>482</v>
      </c>
      <c r="AP57" s="136" t="str">
        <f>CONCATENATE(N57,",","봉지라면",",",AM57)</f>
        <v>치즈불닭볶음면 (멀티팩),봉지라면,삼양식품</v>
      </c>
      <c r="AQ57" s="58"/>
      <c r="AR57" s="58"/>
    </row>
    <row r="58" spans="1:44" ht="17.25" thickBot="1">
      <c r="A58" s="114">
        <v>47</v>
      </c>
      <c r="B58" s="276">
        <v>57</v>
      </c>
      <c r="C58" s="279">
        <v>6042</v>
      </c>
      <c r="D58" s="482">
        <v>24</v>
      </c>
      <c r="E58" s="164" t="str">
        <f>CONCATENATE(C58,"_450x450.jpg")</f>
        <v>6042_450x450.jpg</v>
      </c>
      <c r="F58" s="136" t="str">
        <f>CONCATENATE(C58,"_300x300.jpg")</f>
        <v>6042_300x300.jpg</v>
      </c>
      <c r="G58" s="136" t="str">
        <f>CONCATENATE(C58,"_100x100.jpg")</f>
        <v>6042_100x100.jpg</v>
      </c>
      <c r="H58" s="136" t="str">
        <f>CONCATENATE(C58,"_220x220.jpg")</f>
        <v>6042_220x220.jpg</v>
      </c>
      <c r="I58" s="143" t="str">
        <f>CONCATENATE(C58,"_detail.jpg")</f>
        <v>6042_detail.jpg</v>
      </c>
      <c r="J58" s="70" t="s">
        <v>1330</v>
      </c>
      <c r="K58" s="136" t="str">
        <f t="shared" si="21"/>
        <v>&lt;p&gt;&lt;/p&gt;&lt;p align="center"&gt;&lt;IMG src="http://tongup1emd.cafe24.com/img/Image_detail/01_Noodle_68ea/6042_detail.jpg" style="width:860px;"&gt;&lt;/p&gt;&lt;p&gt;&lt;br&gt;&lt;/p&gt;</v>
      </c>
      <c r="L58" s="345" t="s">
        <v>981</v>
      </c>
      <c r="M58" s="345" t="s">
        <v>981</v>
      </c>
      <c r="N58" s="279" t="s">
        <v>69</v>
      </c>
      <c r="O58" s="279" t="s">
        <v>569</v>
      </c>
      <c r="P58" s="280">
        <v>4</v>
      </c>
      <c r="Q58" s="281">
        <v>8</v>
      </c>
      <c r="R58" s="281">
        <f t="shared" si="30"/>
        <v>16</v>
      </c>
      <c r="S58" s="201" t="s">
        <v>1345</v>
      </c>
      <c r="T58" s="278">
        <f t="shared" si="24"/>
        <v>17</v>
      </c>
      <c r="U58" s="278">
        <f t="shared" si="25"/>
        <v>32</v>
      </c>
      <c r="V58" s="278">
        <f t="shared" si="5"/>
        <v>33</v>
      </c>
      <c r="W58" s="278">
        <f t="shared" si="26"/>
        <v>48</v>
      </c>
      <c r="X58" s="278">
        <f t="shared" si="7"/>
        <v>49</v>
      </c>
      <c r="Y58" s="278">
        <f t="shared" si="27"/>
        <v>64</v>
      </c>
      <c r="Z58" s="278">
        <f t="shared" si="9"/>
        <v>65</v>
      </c>
      <c r="AA58" s="278">
        <f t="shared" si="28"/>
        <v>80</v>
      </c>
      <c r="AB58" s="278">
        <f t="shared" si="11"/>
        <v>81</v>
      </c>
      <c r="AC58" s="278">
        <f t="shared" si="29"/>
        <v>96</v>
      </c>
      <c r="AD58" s="136" t="str">
        <f t="shared" si="13"/>
        <v>1|16|2500//17|32|5000//33|48|7500//49|64|10000//65|80|12500//81|96|15000</v>
      </c>
      <c r="AE58" s="282">
        <v>4800</v>
      </c>
      <c r="AF58" s="152" t="s">
        <v>708</v>
      </c>
      <c r="AG58" s="117">
        <v>2500</v>
      </c>
      <c r="AH58" s="117">
        <f t="shared" si="23"/>
        <v>24000</v>
      </c>
      <c r="AI58" s="103"/>
      <c r="AJ58" s="103" t="s">
        <v>475</v>
      </c>
      <c r="AK58" s="103">
        <v>50002385</v>
      </c>
      <c r="AL58" s="104" t="str">
        <f>CONCATENATE(N58,"[",C58,"/",P58,"]")</f>
        <v>불닭볶음탕면 (멀티팩)[6042/4]</v>
      </c>
      <c r="AM58" s="108" t="s">
        <v>482</v>
      </c>
      <c r="AN58" s="482" t="s">
        <v>1336</v>
      </c>
      <c r="AO58" s="108" t="s">
        <v>482</v>
      </c>
      <c r="AP58" s="136" t="str">
        <f>CONCATENATE(N58,",","봉지라면",",",AM58)</f>
        <v>불닭볶음탕면 (멀티팩),봉지라면,삼양식품</v>
      </c>
      <c r="AQ58" s="119"/>
      <c r="AR58" s="119"/>
    </row>
    <row r="59" spans="1:44">
      <c r="A59" s="66">
        <v>56</v>
      </c>
      <c r="B59" s="276">
        <v>58</v>
      </c>
      <c r="C59" s="208">
        <v>7893</v>
      </c>
      <c r="D59" s="483">
        <v>24</v>
      </c>
      <c r="E59" s="284" t="str">
        <f>CONCATENATE(C59,"_450x450.jpg")</f>
        <v>7893_450x450.jpg</v>
      </c>
      <c r="F59" s="136" t="str">
        <f>CONCATENATE(C59,"_300x300.jpg")</f>
        <v>7893_300x300.jpg</v>
      </c>
      <c r="G59" s="136" t="str">
        <f>CONCATENATE(C59,"_100x100.jpg")</f>
        <v>7893_100x100.jpg</v>
      </c>
      <c r="H59" s="136" t="str">
        <f>CONCATENATE(C59,"_220x220.jpg")</f>
        <v>7893_220x220.jpg</v>
      </c>
      <c r="I59" s="143" t="str">
        <f>CONCATENATE(C59,"_detail.jpg")</f>
        <v>7893_detail.jpg</v>
      </c>
      <c r="J59" s="70" t="s">
        <v>1330</v>
      </c>
      <c r="K59" s="136" t="str">
        <f t="shared" si="21"/>
        <v>&lt;p&gt;&lt;/p&gt;&lt;p align="center"&gt;&lt;IMG src="http://tongup1emd.cafe24.com/img/Image_detail/01_Noodle_68ea/7893_detail.jpg" style="width:860px;"&gt;&lt;/p&gt;&lt;p&gt;&lt;br&gt;&lt;/p&gt;</v>
      </c>
      <c r="L59" s="343" t="s">
        <v>983</v>
      </c>
      <c r="M59" s="305" t="s">
        <v>981</v>
      </c>
      <c r="N59" s="208" t="s">
        <v>77</v>
      </c>
      <c r="O59" s="208" t="s">
        <v>570</v>
      </c>
      <c r="P59" s="285">
        <v>5</v>
      </c>
      <c r="Q59" s="286">
        <v>8</v>
      </c>
      <c r="R59" s="286">
        <f t="shared" si="30"/>
        <v>16</v>
      </c>
      <c r="S59" s="201" t="s">
        <v>1345</v>
      </c>
      <c r="T59" s="278">
        <f t="shared" si="24"/>
        <v>17</v>
      </c>
      <c r="U59" s="278">
        <f t="shared" si="25"/>
        <v>32</v>
      </c>
      <c r="V59" s="278">
        <f t="shared" si="5"/>
        <v>33</v>
      </c>
      <c r="W59" s="278">
        <f t="shared" si="26"/>
        <v>48</v>
      </c>
      <c r="X59" s="278">
        <f t="shared" si="7"/>
        <v>49</v>
      </c>
      <c r="Y59" s="278">
        <f t="shared" si="27"/>
        <v>64</v>
      </c>
      <c r="Z59" s="278">
        <f t="shared" si="9"/>
        <v>65</v>
      </c>
      <c r="AA59" s="278">
        <f t="shared" si="28"/>
        <v>80</v>
      </c>
      <c r="AB59" s="278">
        <f t="shared" si="11"/>
        <v>81</v>
      </c>
      <c r="AC59" s="278">
        <f t="shared" si="29"/>
        <v>96</v>
      </c>
      <c r="AD59" s="136" t="str">
        <f t="shared" si="13"/>
        <v>1|16|2500//17|32|5000//33|48|7500//49|64|10000//65|80|12500//81|96|15000</v>
      </c>
      <c r="AE59" s="287">
        <v>3500</v>
      </c>
      <c r="AF59" s="288" t="s">
        <v>708</v>
      </c>
      <c r="AG59" s="56">
        <v>2500</v>
      </c>
      <c r="AH59" s="56">
        <f t="shared" si="23"/>
        <v>17500</v>
      </c>
      <c r="AI59" s="23"/>
      <c r="AJ59" s="23" t="s">
        <v>475</v>
      </c>
      <c r="AK59" s="23">
        <v>50002385</v>
      </c>
      <c r="AL59" s="22" t="str">
        <f>CONCATENATE(N59,"[",C59,"/",P59,"]")</f>
        <v>꼬꼬면 (멀티팩)[7893/5]</v>
      </c>
      <c r="AM59" s="44" t="s">
        <v>483</v>
      </c>
      <c r="AN59" s="483" t="s">
        <v>1338</v>
      </c>
      <c r="AO59" s="44" t="s">
        <v>483</v>
      </c>
      <c r="AP59" s="136" t="str">
        <f>CONCATENATE(N59,",","봉지라면",",",AM59)</f>
        <v>꼬꼬면 (멀티팩),봉지라면,팔도</v>
      </c>
      <c r="AQ59" s="35"/>
      <c r="AR59" s="35"/>
    </row>
    <row r="60" spans="1:44">
      <c r="A60" s="85">
        <v>53</v>
      </c>
      <c r="B60" s="276">
        <v>59</v>
      </c>
      <c r="C60" s="136">
        <v>7896</v>
      </c>
      <c r="D60" s="483">
        <v>24</v>
      </c>
      <c r="E60" s="143" t="str">
        <f>CONCATENATE(C60,"_450x450.jpg")</f>
        <v>7896_450x450.jpg</v>
      </c>
      <c r="F60" s="136" t="str">
        <f>CONCATENATE(C60,"_300x300.jpg")</f>
        <v>7896_300x300.jpg</v>
      </c>
      <c r="G60" s="136" t="str">
        <f>CONCATENATE(C60,"_100x100.jpg")</f>
        <v>7896_100x100.jpg</v>
      </c>
      <c r="H60" s="136" t="str">
        <f>CONCATENATE(C60,"_220x220.jpg")</f>
        <v>7896_220x220.jpg</v>
      </c>
      <c r="I60" s="143" t="str">
        <f>CONCATENATE(C60,"_detail.jpg")</f>
        <v>7896_detail.jpg</v>
      </c>
      <c r="J60" s="70" t="s">
        <v>1330</v>
      </c>
      <c r="K60" s="136" t="str">
        <f t="shared" si="21"/>
        <v>&lt;p&gt;&lt;/p&gt;&lt;p align="center"&gt;&lt;IMG src="http://tongup1emd.cafe24.com/img/Image_detail/01_Noodle_68ea/7896_detail.jpg" style="width:860px;"&gt;&lt;/p&gt;&lt;p&gt;&lt;br&gt;&lt;/p&gt;</v>
      </c>
      <c r="L60" s="70" t="s">
        <v>981</v>
      </c>
      <c r="M60" s="70" t="s">
        <v>981</v>
      </c>
      <c r="N60" s="136" t="s">
        <v>74</v>
      </c>
      <c r="O60" s="136" t="s">
        <v>570</v>
      </c>
      <c r="P60" s="277">
        <v>5</v>
      </c>
      <c r="Q60" s="278">
        <v>8</v>
      </c>
      <c r="R60" s="278">
        <f t="shared" si="30"/>
        <v>16</v>
      </c>
      <c r="S60" s="201" t="s">
        <v>1345</v>
      </c>
      <c r="T60" s="278">
        <f t="shared" si="24"/>
        <v>17</v>
      </c>
      <c r="U60" s="278">
        <f t="shared" si="25"/>
        <v>32</v>
      </c>
      <c r="V60" s="278">
        <f t="shared" si="5"/>
        <v>33</v>
      </c>
      <c r="W60" s="278">
        <f t="shared" si="26"/>
        <v>48</v>
      </c>
      <c r="X60" s="278">
        <f t="shared" si="7"/>
        <v>49</v>
      </c>
      <c r="Y60" s="278">
        <f t="shared" si="27"/>
        <v>64</v>
      </c>
      <c r="Z60" s="278">
        <f t="shared" si="9"/>
        <v>65</v>
      </c>
      <c r="AA60" s="278">
        <f t="shared" si="28"/>
        <v>80</v>
      </c>
      <c r="AB60" s="278">
        <f t="shared" si="11"/>
        <v>81</v>
      </c>
      <c r="AC60" s="278">
        <f t="shared" si="29"/>
        <v>96</v>
      </c>
      <c r="AD60" s="136" t="str">
        <f t="shared" si="13"/>
        <v>1|16|2500//17|32|5000//33|48|7500//49|64|10000//65|80|12500//81|96|15000</v>
      </c>
      <c r="AE60" s="137">
        <v>2900</v>
      </c>
      <c r="AF60" s="147" t="s">
        <v>708</v>
      </c>
      <c r="AG60" s="73">
        <v>2500</v>
      </c>
      <c r="AH60" s="73">
        <f t="shared" si="23"/>
        <v>14500</v>
      </c>
      <c r="AI60" s="74"/>
      <c r="AJ60" s="74" t="s">
        <v>475</v>
      </c>
      <c r="AK60" s="74">
        <v>50002385</v>
      </c>
      <c r="AL60" s="65" t="str">
        <f>CONCATENATE(N60,"[",C60,"/",P60,"]")</f>
        <v>남자라면 (멀티팩)[7896/5]</v>
      </c>
      <c r="AM60" s="97" t="s">
        <v>483</v>
      </c>
      <c r="AN60" s="483" t="s">
        <v>1338</v>
      </c>
      <c r="AO60" s="97" t="s">
        <v>483</v>
      </c>
      <c r="AP60" s="136" t="str">
        <f>CONCATENATE(N60,",","봉지라면",",",AM60)</f>
        <v>남자라면 (멀티팩),봉지라면,팔도</v>
      </c>
      <c r="AQ60" s="58"/>
      <c r="AR60" s="58"/>
    </row>
    <row r="61" spans="1:44">
      <c r="A61" s="85">
        <v>48</v>
      </c>
      <c r="B61" s="276">
        <v>60</v>
      </c>
      <c r="C61" s="136">
        <v>7898</v>
      </c>
      <c r="D61" s="483">
        <v>24</v>
      </c>
      <c r="E61" s="143" t="str">
        <f>CONCATENATE(C61,"_450x450.jpg")</f>
        <v>7898_450x450.jpg</v>
      </c>
      <c r="F61" s="136" t="str">
        <f>CONCATENATE(C61,"_300x300.jpg")</f>
        <v>7898_300x300.jpg</v>
      </c>
      <c r="G61" s="136" t="str">
        <f>CONCATENATE(C61,"_100x100.jpg")</f>
        <v>7898_100x100.jpg</v>
      </c>
      <c r="H61" s="136" t="str">
        <f>CONCATENATE(C61,"_220x220.jpg")</f>
        <v>7898_220x220.jpg</v>
      </c>
      <c r="I61" s="143" t="str">
        <f>CONCATENATE(C61,"_detail.jpg")</f>
        <v>7898_detail.jpg</v>
      </c>
      <c r="J61" s="70" t="s">
        <v>1330</v>
      </c>
      <c r="K61" s="136" t="str">
        <f t="shared" si="21"/>
        <v>&lt;p&gt;&lt;/p&gt;&lt;p align="center"&gt;&lt;IMG src="http://tongup1emd.cafe24.com/img/Image_detail/01_Noodle_68ea/7898_detail.jpg" style="width:860px;"&gt;&lt;/p&gt;&lt;p&gt;&lt;br&gt;&lt;/p&gt;</v>
      </c>
      <c r="L61" s="70" t="s">
        <v>984</v>
      </c>
      <c r="M61" s="70" t="s">
        <v>981</v>
      </c>
      <c r="N61" s="136" t="s">
        <v>70</v>
      </c>
      <c r="O61" s="136" t="s">
        <v>570</v>
      </c>
      <c r="P61" s="277">
        <v>5</v>
      </c>
      <c r="Q61" s="278">
        <v>8</v>
      </c>
      <c r="R61" s="278">
        <f t="shared" si="30"/>
        <v>16</v>
      </c>
      <c r="S61" s="201" t="s">
        <v>1345</v>
      </c>
      <c r="T61" s="278">
        <f t="shared" si="24"/>
        <v>17</v>
      </c>
      <c r="U61" s="278">
        <f t="shared" si="25"/>
        <v>32</v>
      </c>
      <c r="V61" s="278">
        <f t="shared" si="5"/>
        <v>33</v>
      </c>
      <c r="W61" s="278">
        <f t="shared" si="26"/>
        <v>48</v>
      </c>
      <c r="X61" s="278">
        <f t="shared" si="7"/>
        <v>49</v>
      </c>
      <c r="Y61" s="278">
        <f t="shared" si="27"/>
        <v>64</v>
      </c>
      <c r="Z61" s="278">
        <f t="shared" si="9"/>
        <v>65</v>
      </c>
      <c r="AA61" s="278">
        <f t="shared" si="28"/>
        <v>80</v>
      </c>
      <c r="AB61" s="278">
        <f t="shared" si="11"/>
        <v>81</v>
      </c>
      <c r="AC61" s="278">
        <f t="shared" si="29"/>
        <v>96</v>
      </c>
      <c r="AD61" s="136" t="str">
        <f t="shared" si="13"/>
        <v>1|16|2500//17|32|5000//33|48|7500//49|64|10000//65|80|12500//81|96|15000</v>
      </c>
      <c r="AE61" s="137">
        <v>3300</v>
      </c>
      <c r="AF61" s="147" t="s">
        <v>708</v>
      </c>
      <c r="AG61" s="73">
        <v>2500</v>
      </c>
      <c r="AH61" s="73">
        <f t="shared" si="23"/>
        <v>16500</v>
      </c>
      <c r="AI61" s="74"/>
      <c r="AJ61" s="74" t="s">
        <v>475</v>
      </c>
      <c r="AK61" s="74">
        <v>50002385</v>
      </c>
      <c r="AL61" s="65" t="str">
        <f>CONCATENATE(N61,"[",C61,"/",P61,"]")</f>
        <v>팔도비빔면 (멀티팩)[7898/5]</v>
      </c>
      <c r="AM61" s="97" t="s">
        <v>483</v>
      </c>
      <c r="AN61" s="483" t="s">
        <v>1338</v>
      </c>
      <c r="AO61" s="97" t="s">
        <v>483</v>
      </c>
      <c r="AP61" s="136" t="str">
        <f>CONCATENATE(N61,",","봉지라면",",",AM61)</f>
        <v>팔도비빔면 (멀티팩),봉지라면,팔도</v>
      </c>
      <c r="AQ61" s="58"/>
      <c r="AR61" s="58"/>
    </row>
    <row r="62" spans="1:44">
      <c r="A62" s="85">
        <v>50</v>
      </c>
      <c r="B62" s="276">
        <v>61</v>
      </c>
      <c r="C62" s="136">
        <v>7900</v>
      </c>
      <c r="D62" s="483">
        <v>24</v>
      </c>
      <c r="E62" s="143" t="str">
        <f>CONCATENATE(C62,"_450x450.jpg")</f>
        <v>7900_450x450.jpg</v>
      </c>
      <c r="F62" s="136" t="str">
        <f>CONCATENATE(C62,"_300x300.jpg")</f>
        <v>7900_300x300.jpg</v>
      </c>
      <c r="G62" s="136" t="str">
        <f>CONCATENATE(C62,"_100x100.jpg")</f>
        <v>7900_100x100.jpg</v>
      </c>
      <c r="H62" s="136" t="str">
        <f>CONCATENATE(C62,"_220x220.jpg")</f>
        <v>7900_220x220.jpg</v>
      </c>
      <c r="I62" s="143" t="str">
        <f>CONCATENATE(C62,"_detail.jpg")</f>
        <v>7900_detail.jpg</v>
      </c>
      <c r="J62" s="70" t="s">
        <v>1330</v>
      </c>
      <c r="K62" s="136" t="str">
        <f t="shared" si="21"/>
        <v>&lt;p&gt;&lt;/p&gt;&lt;p align="center"&gt;&lt;IMG src="http://tongup1emd.cafe24.com/img/Image_detail/01_Noodle_68ea/7900_detail.jpg" style="width:860px;"&gt;&lt;/p&gt;&lt;p&gt;&lt;br&gt;&lt;/p&gt;</v>
      </c>
      <c r="L62" s="70" t="s">
        <v>981</v>
      </c>
      <c r="M62" s="70" t="s">
        <v>981</v>
      </c>
      <c r="N62" s="136" t="s">
        <v>71</v>
      </c>
      <c r="O62" s="136" t="s">
        <v>570</v>
      </c>
      <c r="P62" s="277">
        <v>5</v>
      </c>
      <c r="Q62" s="278">
        <v>8</v>
      </c>
      <c r="R62" s="278">
        <f t="shared" si="30"/>
        <v>16</v>
      </c>
      <c r="S62" s="201" t="s">
        <v>1345</v>
      </c>
      <c r="T62" s="278">
        <f t="shared" si="24"/>
        <v>17</v>
      </c>
      <c r="U62" s="278">
        <f t="shared" si="25"/>
        <v>32</v>
      </c>
      <c r="V62" s="278">
        <f t="shared" si="5"/>
        <v>33</v>
      </c>
      <c r="W62" s="278">
        <f t="shared" si="26"/>
        <v>48</v>
      </c>
      <c r="X62" s="278">
        <f t="shared" si="7"/>
        <v>49</v>
      </c>
      <c r="Y62" s="278">
        <f t="shared" si="27"/>
        <v>64</v>
      </c>
      <c r="Z62" s="278">
        <f t="shared" si="9"/>
        <v>65</v>
      </c>
      <c r="AA62" s="278">
        <f t="shared" si="28"/>
        <v>80</v>
      </c>
      <c r="AB62" s="278">
        <f t="shared" si="11"/>
        <v>81</v>
      </c>
      <c r="AC62" s="278">
        <f t="shared" si="29"/>
        <v>96</v>
      </c>
      <c r="AD62" s="136" t="str">
        <f t="shared" si="13"/>
        <v>1|16|2500//17|32|5000//33|48|7500//49|64|10000//65|80|12500//81|96|15000</v>
      </c>
      <c r="AE62" s="137">
        <v>3500</v>
      </c>
      <c r="AF62" s="147" t="s">
        <v>708</v>
      </c>
      <c r="AG62" s="73">
        <v>2500</v>
      </c>
      <c r="AH62" s="73">
        <f t="shared" si="23"/>
        <v>17500</v>
      </c>
      <c r="AI62" s="74"/>
      <c r="AJ62" s="74" t="s">
        <v>475</v>
      </c>
      <c r="AK62" s="74">
        <v>50002385</v>
      </c>
      <c r="AL62" s="65" t="str">
        <f>CONCATENATE(N62,"[",C62,"/",P62,"]")</f>
        <v>쫄비빔면 (멀티팩)[7900/5]</v>
      </c>
      <c r="AM62" s="97" t="s">
        <v>483</v>
      </c>
      <c r="AN62" s="483" t="s">
        <v>1338</v>
      </c>
      <c r="AO62" s="97" t="s">
        <v>483</v>
      </c>
      <c r="AP62" s="136" t="str">
        <f>CONCATENATE(N62,",","봉지라면",",",AM62)</f>
        <v>쫄비빔면 (멀티팩),봉지라면,팔도</v>
      </c>
      <c r="AQ62" s="58"/>
      <c r="AR62" s="58"/>
    </row>
    <row r="63" spans="1:44">
      <c r="A63" s="85">
        <v>54</v>
      </c>
      <c r="B63" s="276">
        <v>62</v>
      </c>
      <c r="C63" s="136">
        <v>7916</v>
      </c>
      <c r="D63" s="483">
        <v>24</v>
      </c>
      <c r="E63" s="143" t="str">
        <f>CONCATENATE(C63,"_450x450.jpg")</f>
        <v>7916_450x450.jpg</v>
      </c>
      <c r="F63" s="136" t="str">
        <f>CONCATENATE(C63,"_300x300.jpg")</f>
        <v>7916_300x300.jpg</v>
      </c>
      <c r="G63" s="136" t="str">
        <f>CONCATENATE(C63,"_100x100.jpg")</f>
        <v>7916_100x100.jpg</v>
      </c>
      <c r="H63" s="136" t="str">
        <f>CONCATENATE(C63,"_220x220.jpg")</f>
        <v>7916_220x220.jpg</v>
      </c>
      <c r="I63" s="143" t="str">
        <f>CONCATENATE(C63,"_detail.jpg")</f>
        <v>7916_detail.jpg</v>
      </c>
      <c r="J63" s="70" t="s">
        <v>1330</v>
      </c>
      <c r="K63" s="136" t="str">
        <f t="shared" si="21"/>
        <v>&lt;p&gt;&lt;/p&gt;&lt;p align="center"&gt;&lt;IMG src="http://tongup1emd.cafe24.com/img/Image_detail/01_Noodle_68ea/7916_detail.jpg" style="width:860px;"&gt;&lt;/p&gt;&lt;p&gt;&lt;br&gt;&lt;/p&gt;</v>
      </c>
      <c r="L63" s="70" t="s">
        <v>984</v>
      </c>
      <c r="M63" s="70" t="s">
        <v>981</v>
      </c>
      <c r="N63" s="136" t="s">
        <v>75</v>
      </c>
      <c r="O63" s="136" t="s">
        <v>570</v>
      </c>
      <c r="P63" s="277">
        <v>5</v>
      </c>
      <c r="Q63" s="278">
        <v>8</v>
      </c>
      <c r="R63" s="278">
        <f t="shared" si="30"/>
        <v>16</v>
      </c>
      <c r="S63" s="201" t="s">
        <v>1345</v>
      </c>
      <c r="T63" s="278">
        <f t="shared" si="24"/>
        <v>17</v>
      </c>
      <c r="U63" s="278">
        <f t="shared" si="25"/>
        <v>32</v>
      </c>
      <c r="V63" s="278">
        <f t="shared" si="5"/>
        <v>33</v>
      </c>
      <c r="W63" s="278">
        <f t="shared" si="26"/>
        <v>48</v>
      </c>
      <c r="X63" s="278">
        <f t="shared" si="7"/>
        <v>49</v>
      </c>
      <c r="Y63" s="278">
        <f t="shared" si="27"/>
        <v>64</v>
      </c>
      <c r="Z63" s="278">
        <f t="shared" si="9"/>
        <v>65</v>
      </c>
      <c r="AA63" s="278">
        <f t="shared" si="28"/>
        <v>80</v>
      </c>
      <c r="AB63" s="278">
        <f t="shared" si="11"/>
        <v>81</v>
      </c>
      <c r="AC63" s="278">
        <f t="shared" si="29"/>
        <v>96</v>
      </c>
      <c r="AD63" s="136" t="str">
        <f t="shared" si="13"/>
        <v>1|16|2500//17|32|5000//33|48|7500//49|64|10000//65|80|12500//81|96|15000</v>
      </c>
      <c r="AE63" s="137">
        <v>3300</v>
      </c>
      <c r="AF63" s="147" t="s">
        <v>708</v>
      </c>
      <c r="AG63" s="73">
        <v>2500</v>
      </c>
      <c r="AH63" s="73">
        <f t="shared" si="23"/>
        <v>16500</v>
      </c>
      <c r="AI63" s="74"/>
      <c r="AJ63" s="74" t="s">
        <v>475</v>
      </c>
      <c r="AK63" s="74">
        <v>50002385</v>
      </c>
      <c r="AL63" s="65" t="str">
        <f>CONCATENATE(N63,"[",C63,"/",P63,"]")</f>
        <v>일품해물라면 (멀티팩)[7916/5]</v>
      </c>
      <c r="AM63" s="97" t="s">
        <v>483</v>
      </c>
      <c r="AN63" s="483" t="s">
        <v>1338</v>
      </c>
      <c r="AO63" s="97" t="s">
        <v>483</v>
      </c>
      <c r="AP63" s="136" t="str">
        <f>CONCATENATE(N63,",","봉지라면",",",AM63)</f>
        <v>일품해물라면 (멀티팩),봉지라면,팔도</v>
      </c>
      <c r="AQ63" s="58"/>
      <c r="AR63" s="58"/>
    </row>
    <row r="64" spans="1:44">
      <c r="A64" s="85">
        <v>55</v>
      </c>
      <c r="B64" s="276">
        <v>63</v>
      </c>
      <c r="C64" s="136">
        <v>7917</v>
      </c>
      <c r="D64" s="483">
        <v>24</v>
      </c>
      <c r="E64" s="143" t="str">
        <f>CONCATENATE(C64,"_450x450.jpg")</f>
        <v>7917_450x450.jpg</v>
      </c>
      <c r="F64" s="136" t="str">
        <f>CONCATENATE(C64,"_300x300.jpg")</f>
        <v>7917_300x300.jpg</v>
      </c>
      <c r="G64" s="136" t="str">
        <f>CONCATENATE(C64,"_100x100.jpg")</f>
        <v>7917_100x100.jpg</v>
      </c>
      <c r="H64" s="136" t="str">
        <f>CONCATENATE(C64,"_220x220.jpg")</f>
        <v>7917_220x220.jpg</v>
      </c>
      <c r="I64" s="143" t="str">
        <f>CONCATENATE(C64,"_detail.jpg")</f>
        <v>7917_detail.jpg</v>
      </c>
      <c r="J64" s="70" t="s">
        <v>1330</v>
      </c>
      <c r="K64" s="136" t="str">
        <f t="shared" si="21"/>
        <v>&lt;p&gt;&lt;/p&gt;&lt;p align="center"&gt;&lt;IMG src="http://tongup1emd.cafe24.com/img/Image_detail/01_Noodle_68ea/7917_detail.jpg" style="width:860px;"&gt;&lt;/p&gt;&lt;p&gt;&lt;br&gt;&lt;/p&gt;</v>
      </c>
      <c r="L64" s="70" t="s">
        <v>981</v>
      </c>
      <c r="M64" s="70" t="s">
        <v>981</v>
      </c>
      <c r="N64" s="136" t="s">
        <v>76</v>
      </c>
      <c r="O64" s="136" t="s">
        <v>570</v>
      </c>
      <c r="P64" s="277">
        <v>5</v>
      </c>
      <c r="Q64" s="278">
        <v>8</v>
      </c>
      <c r="R64" s="278">
        <f t="shared" si="30"/>
        <v>16</v>
      </c>
      <c r="S64" s="201" t="s">
        <v>1345</v>
      </c>
      <c r="T64" s="278">
        <f t="shared" si="24"/>
        <v>17</v>
      </c>
      <c r="U64" s="278">
        <f t="shared" si="25"/>
        <v>32</v>
      </c>
      <c r="V64" s="278">
        <f t="shared" si="5"/>
        <v>33</v>
      </c>
      <c r="W64" s="278">
        <f t="shared" si="26"/>
        <v>48</v>
      </c>
      <c r="X64" s="278">
        <f t="shared" si="7"/>
        <v>49</v>
      </c>
      <c r="Y64" s="278">
        <f t="shared" si="27"/>
        <v>64</v>
      </c>
      <c r="Z64" s="278">
        <f t="shared" si="9"/>
        <v>65</v>
      </c>
      <c r="AA64" s="278">
        <f t="shared" si="28"/>
        <v>80</v>
      </c>
      <c r="AB64" s="278">
        <f t="shared" si="11"/>
        <v>81</v>
      </c>
      <c r="AC64" s="278">
        <f t="shared" si="29"/>
        <v>96</v>
      </c>
      <c r="AD64" s="136" t="str">
        <f t="shared" si="13"/>
        <v>1|16|2500//17|32|5000//33|48|7500//49|64|10000//65|80|12500//81|96|15000</v>
      </c>
      <c r="AE64" s="137">
        <v>3500</v>
      </c>
      <c r="AF64" s="147" t="s">
        <v>708</v>
      </c>
      <c r="AG64" s="73">
        <v>2500</v>
      </c>
      <c r="AH64" s="73">
        <f t="shared" si="23"/>
        <v>17500</v>
      </c>
      <c r="AI64" s="74"/>
      <c r="AJ64" s="74" t="s">
        <v>475</v>
      </c>
      <c r="AK64" s="74">
        <v>50002385</v>
      </c>
      <c r="AL64" s="65" t="str">
        <f>CONCATENATE(N64,"[",C64,"/",P64,"]")</f>
        <v>틈새라면 (멀티팩)[7917/5]</v>
      </c>
      <c r="AM64" s="97" t="s">
        <v>483</v>
      </c>
      <c r="AN64" s="483" t="s">
        <v>1338</v>
      </c>
      <c r="AO64" s="97" t="s">
        <v>483</v>
      </c>
      <c r="AP64" s="136" t="str">
        <f>CONCATENATE(N64,",","봉지라면",",",AM64)</f>
        <v>틈새라면 (멀티팩),봉지라면,팔도</v>
      </c>
      <c r="AQ64" s="58"/>
      <c r="AR64" s="58"/>
    </row>
    <row r="65" spans="1:44">
      <c r="A65" s="85">
        <v>51</v>
      </c>
      <c r="B65" s="276">
        <v>64</v>
      </c>
      <c r="C65" s="136">
        <v>7932</v>
      </c>
      <c r="D65" s="483">
        <v>24</v>
      </c>
      <c r="E65" s="143" t="str">
        <f>CONCATENATE(C65,"_450x450.jpg")</f>
        <v>7932_450x450.jpg</v>
      </c>
      <c r="F65" s="136" t="str">
        <f>CONCATENATE(C65,"_300x300.jpg")</f>
        <v>7932_300x300.jpg</v>
      </c>
      <c r="G65" s="136" t="str">
        <f>CONCATENATE(C65,"_100x100.jpg")</f>
        <v>7932_100x100.jpg</v>
      </c>
      <c r="H65" s="136" t="str">
        <f>CONCATENATE(C65,"_220x220.jpg")</f>
        <v>7932_220x220.jpg</v>
      </c>
      <c r="I65" s="143" t="str">
        <f>CONCATENATE(C65,"_detail.jpg")</f>
        <v>7932_detail.jpg</v>
      </c>
      <c r="J65" s="70" t="s">
        <v>1330</v>
      </c>
      <c r="K65" s="136" t="str">
        <f t="shared" si="21"/>
        <v>&lt;p&gt;&lt;/p&gt;&lt;p align="center"&gt;&lt;IMG src="http://tongup1emd.cafe24.com/img/Image_detail/01_Noodle_68ea/7932_detail.jpg" style="width:860px;"&gt;&lt;/p&gt;&lt;p&gt;&lt;br&gt;&lt;/p&gt;</v>
      </c>
      <c r="L65" s="344" t="s">
        <v>983</v>
      </c>
      <c r="M65" s="70" t="s">
        <v>981</v>
      </c>
      <c r="N65" s="136" t="s">
        <v>72</v>
      </c>
      <c r="O65" s="136" t="s">
        <v>571</v>
      </c>
      <c r="P65" s="277">
        <v>4</v>
      </c>
      <c r="Q65" s="278">
        <v>8</v>
      </c>
      <c r="R65" s="278">
        <f t="shared" si="30"/>
        <v>16</v>
      </c>
      <c r="S65" s="201" t="s">
        <v>1345</v>
      </c>
      <c r="T65" s="278">
        <f t="shared" si="24"/>
        <v>17</v>
      </c>
      <c r="U65" s="278">
        <f t="shared" si="25"/>
        <v>32</v>
      </c>
      <c r="V65" s="278">
        <f t="shared" si="5"/>
        <v>33</v>
      </c>
      <c r="W65" s="278">
        <f t="shared" si="26"/>
        <v>48</v>
      </c>
      <c r="X65" s="278">
        <f t="shared" si="7"/>
        <v>49</v>
      </c>
      <c r="Y65" s="278">
        <f t="shared" si="27"/>
        <v>64</v>
      </c>
      <c r="Z65" s="278">
        <f t="shared" si="9"/>
        <v>65</v>
      </c>
      <c r="AA65" s="278">
        <f t="shared" si="28"/>
        <v>80</v>
      </c>
      <c r="AB65" s="278">
        <f t="shared" si="11"/>
        <v>81</v>
      </c>
      <c r="AC65" s="278">
        <f t="shared" si="29"/>
        <v>96</v>
      </c>
      <c r="AD65" s="136" t="str">
        <f t="shared" si="13"/>
        <v>1|16|2500//17|32|5000//33|48|7500//49|64|10000//65|80|12500//81|96|15000</v>
      </c>
      <c r="AE65" s="137">
        <v>5800</v>
      </c>
      <c r="AF65" s="147" t="s">
        <v>708</v>
      </c>
      <c r="AG65" s="73">
        <v>2500</v>
      </c>
      <c r="AH65" s="73">
        <f t="shared" si="23"/>
        <v>29000</v>
      </c>
      <c r="AI65" s="74"/>
      <c r="AJ65" s="74" t="s">
        <v>475</v>
      </c>
      <c r="AK65" s="74">
        <v>50002385</v>
      </c>
      <c r="AL65" s="65" t="str">
        <f>CONCATENATE(N65,"[",C65,"/",P65,"]")</f>
        <v>팔도짜장 (멀티팩)[7932/4]</v>
      </c>
      <c r="AM65" s="97" t="s">
        <v>483</v>
      </c>
      <c r="AN65" s="483" t="s">
        <v>1338</v>
      </c>
      <c r="AO65" s="97" t="s">
        <v>483</v>
      </c>
      <c r="AP65" s="136" t="str">
        <f>CONCATENATE(N65,",","봉지라면",",",AM65)</f>
        <v>팔도짜장 (멀티팩),봉지라면,팔도</v>
      </c>
      <c r="AQ65" s="58"/>
      <c r="AR65" s="58"/>
    </row>
    <row r="66" spans="1:44">
      <c r="A66" s="85">
        <v>52</v>
      </c>
      <c r="B66" s="276">
        <v>65</v>
      </c>
      <c r="C66" s="136">
        <v>7933</v>
      </c>
      <c r="D66" s="483">
        <v>24</v>
      </c>
      <c r="E66" s="143" t="str">
        <f>CONCATENATE(C66,"_450x450.jpg")</f>
        <v>7933_450x450.jpg</v>
      </c>
      <c r="F66" s="136" t="str">
        <f>CONCATENATE(C66,"_300x300.jpg")</f>
        <v>7933_300x300.jpg</v>
      </c>
      <c r="G66" s="136" t="str">
        <f>CONCATENATE(C66,"_100x100.jpg")</f>
        <v>7933_100x100.jpg</v>
      </c>
      <c r="H66" s="136" t="str">
        <f>CONCATENATE(C66,"_220x220.jpg")</f>
        <v>7933_220x220.jpg</v>
      </c>
      <c r="I66" s="143" t="str">
        <f>CONCATENATE(C66,"_detail.jpg")</f>
        <v>7933_detail.jpg</v>
      </c>
      <c r="J66" s="70" t="s">
        <v>1330</v>
      </c>
      <c r="K66" s="136" t="str">
        <f t="shared" si="21"/>
        <v>&lt;p&gt;&lt;/p&gt;&lt;p align="center"&gt;&lt;IMG src="http://tongup1emd.cafe24.com/img/Image_detail/01_Noodle_68ea/7933_detail.jpg" style="width:860px;"&gt;&lt;/p&gt;&lt;p&gt;&lt;br&gt;&lt;/p&gt;</v>
      </c>
      <c r="L66" s="344" t="s">
        <v>983</v>
      </c>
      <c r="M66" s="70" t="s">
        <v>981</v>
      </c>
      <c r="N66" s="136" t="s">
        <v>73</v>
      </c>
      <c r="O66" s="136" t="s">
        <v>571</v>
      </c>
      <c r="P66" s="277">
        <v>4</v>
      </c>
      <c r="Q66" s="278">
        <v>8</v>
      </c>
      <c r="R66" s="278">
        <f t="shared" si="30"/>
        <v>16</v>
      </c>
      <c r="S66" s="201" t="s">
        <v>1345</v>
      </c>
      <c r="T66" s="278">
        <f t="shared" si="24"/>
        <v>17</v>
      </c>
      <c r="U66" s="278">
        <f t="shared" si="25"/>
        <v>32</v>
      </c>
      <c r="V66" s="278">
        <f t="shared" si="5"/>
        <v>33</v>
      </c>
      <c r="W66" s="278">
        <f t="shared" si="26"/>
        <v>48</v>
      </c>
      <c r="X66" s="278">
        <f t="shared" si="7"/>
        <v>49</v>
      </c>
      <c r="Y66" s="278">
        <f t="shared" si="27"/>
        <v>64</v>
      </c>
      <c r="Z66" s="278">
        <f t="shared" si="9"/>
        <v>65</v>
      </c>
      <c r="AA66" s="278">
        <f t="shared" si="28"/>
        <v>80</v>
      </c>
      <c r="AB66" s="278">
        <f t="shared" si="11"/>
        <v>81</v>
      </c>
      <c r="AC66" s="278">
        <f t="shared" si="29"/>
        <v>96</v>
      </c>
      <c r="AD66" s="136" t="str">
        <f t="shared" si="13"/>
        <v>1|16|2500//17|32|5000//33|48|7500//49|64|10000//65|80|12500//81|96|15000</v>
      </c>
      <c r="AE66" s="137">
        <v>5800</v>
      </c>
      <c r="AF66" s="147" t="s">
        <v>708</v>
      </c>
      <c r="AG66" s="73">
        <v>2500</v>
      </c>
      <c r="AH66" s="73">
        <f t="shared" si="23"/>
        <v>29000</v>
      </c>
      <c r="AI66" s="74"/>
      <c r="AJ66" s="74" t="s">
        <v>475</v>
      </c>
      <c r="AK66" s="74">
        <v>50002385</v>
      </c>
      <c r="AL66" s="65" t="str">
        <f>CONCATENATE(N66,"[",C66,"/",P66,"]")</f>
        <v>팔도불짬뽕 (멀티팩)[7933/4]</v>
      </c>
      <c r="AM66" s="97" t="s">
        <v>483</v>
      </c>
      <c r="AN66" s="483" t="s">
        <v>1338</v>
      </c>
      <c r="AO66" s="97" t="s">
        <v>483</v>
      </c>
      <c r="AP66" s="136" t="str">
        <f>CONCATENATE(N66,",","봉지라면",",",AM66)</f>
        <v>팔도불짬뽕 (멀티팩),봉지라면,팔도</v>
      </c>
      <c r="AQ66" s="58"/>
      <c r="AR66" s="58"/>
    </row>
    <row r="67" spans="1:44">
      <c r="A67" s="85">
        <v>57</v>
      </c>
      <c r="B67" s="276">
        <v>66</v>
      </c>
      <c r="C67" s="136">
        <v>7936</v>
      </c>
      <c r="D67" s="483">
        <v>24</v>
      </c>
      <c r="E67" s="143" t="str">
        <f>CONCATENATE(C67,"_450x450.jpg")</f>
        <v>7936_450x450.jpg</v>
      </c>
      <c r="F67" s="136" t="str">
        <f>CONCATENATE(C67,"_300x300.jpg")</f>
        <v>7936_300x300.jpg</v>
      </c>
      <c r="G67" s="136" t="str">
        <f>CONCATENATE(C67,"_100x100.jpg")</f>
        <v>7936_100x100.jpg</v>
      </c>
      <c r="H67" s="136" t="str">
        <f>CONCATENATE(C67,"_220x220.jpg")</f>
        <v>7936_220x220.jpg</v>
      </c>
      <c r="I67" s="143" t="str">
        <f>CONCATENATE(C67,"_detail.jpg")</f>
        <v>7936_detail.jpg</v>
      </c>
      <c r="J67" s="70" t="s">
        <v>1330</v>
      </c>
      <c r="K67" s="136" t="str">
        <f t="shared" si="21"/>
        <v>&lt;p&gt;&lt;/p&gt;&lt;p align="center"&gt;&lt;IMG src="http://tongup1emd.cafe24.com/img/Image_detail/01_Noodle_68ea/7936_detail.jpg" style="width:860px;"&gt;&lt;/p&gt;&lt;p&gt;&lt;br&gt;&lt;/p&gt;</v>
      </c>
      <c r="L67" s="344" t="s">
        <v>983</v>
      </c>
      <c r="M67" s="70" t="s">
        <v>981</v>
      </c>
      <c r="N67" s="136" t="s">
        <v>78</v>
      </c>
      <c r="O67" s="136" t="s">
        <v>571</v>
      </c>
      <c r="P67" s="277">
        <v>4</v>
      </c>
      <c r="Q67" s="278">
        <v>8</v>
      </c>
      <c r="R67" s="278">
        <f t="shared" si="30"/>
        <v>16</v>
      </c>
      <c r="S67" s="201" t="s">
        <v>1345</v>
      </c>
      <c r="T67" s="278">
        <f t="shared" si="24"/>
        <v>17</v>
      </c>
      <c r="U67" s="278">
        <f t="shared" si="25"/>
        <v>32</v>
      </c>
      <c r="V67" s="278">
        <f t="shared" ref="V67:V69" si="31">U67+1</f>
        <v>33</v>
      </c>
      <c r="W67" s="278">
        <f t="shared" si="26"/>
        <v>48</v>
      </c>
      <c r="X67" s="278">
        <f t="shared" ref="X67:X69" si="32">W67+1</f>
        <v>49</v>
      </c>
      <c r="Y67" s="278">
        <f t="shared" si="27"/>
        <v>64</v>
      </c>
      <c r="Z67" s="278">
        <f t="shared" ref="Z67:Z69" si="33">Y67+1</f>
        <v>65</v>
      </c>
      <c r="AA67" s="278">
        <f t="shared" si="28"/>
        <v>80</v>
      </c>
      <c r="AB67" s="278">
        <f t="shared" ref="AB67:AB69" si="34">AA67+1</f>
        <v>81</v>
      </c>
      <c r="AC67" s="278">
        <f t="shared" si="29"/>
        <v>96</v>
      </c>
      <c r="AD67" s="136" t="str">
        <f t="shared" ref="AD67:AD69" si="35">CONCATENATE("1","|",R67,"|","2500//",T67,"|",U67,"|","5000//",V67,"|",W67,"|","7500//",X67,"|",Y67,"|","10000//",Z67,"|",AA67,"|","12500//",AB67,"|",AC67,"|","15000")</f>
        <v>1|16|2500//17|32|5000//33|48|7500//49|64|10000//65|80|12500//81|96|15000</v>
      </c>
      <c r="AE67" s="137">
        <v>5600</v>
      </c>
      <c r="AF67" s="147" t="s">
        <v>708</v>
      </c>
      <c r="AG67" s="73">
        <v>2500</v>
      </c>
      <c r="AH67" s="73">
        <f t="shared" si="23"/>
        <v>28000</v>
      </c>
      <c r="AI67" s="74"/>
      <c r="AJ67" s="74" t="s">
        <v>475</v>
      </c>
      <c r="AK67" s="74">
        <v>50002385</v>
      </c>
      <c r="AL67" s="65" t="str">
        <f>CONCATENATE(N67,"[",C67,"/",P67,"]")</f>
        <v>탄탄면 (멀티팩)[7936/4]</v>
      </c>
      <c r="AM67" s="97" t="s">
        <v>483</v>
      </c>
      <c r="AN67" s="483" t="s">
        <v>1338</v>
      </c>
      <c r="AO67" s="97" t="s">
        <v>483</v>
      </c>
      <c r="AP67" s="136" t="str">
        <f>CONCATENATE(N67,",","봉지라면",",",AM67)</f>
        <v>탄탄면 (멀티팩),봉지라면,팔도</v>
      </c>
      <c r="AQ67" s="58"/>
      <c r="AR67" s="58"/>
    </row>
    <row r="68" spans="1:44">
      <c r="A68" s="85">
        <v>58</v>
      </c>
      <c r="B68" s="276">
        <v>67</v>
      </c>
      <c r="C68" s="136">
        <v>7939</v>
      </c>
      <c r="D68" s="483">
        <v>24</v>
      </c>
      <c r="E68" s="143" t="str">
        <f>CONCATENATE(C68,"_450x450.jpg")</f>
        <v>7939_450x450.jpg</v>
      </c>
      <c r="F68" s="136" t="str">
        <f>CONCATENATE(C68,"_300x300.jpg")</f>
        <v>7939_300x300.jpg</v>
      </c>
      <c r="G68" s="136" t="str">
        <f>CONCATENATE(C68,"_100x100.jpg")</f>
        <v>7939_100x100.jpg</v>
      </c>
      <c r="H68" s="136" t="str">
        <f>CONCATENATE(C68,"_220x220.jpg")</f>
        <v>7939_220x220.jpg</v>
      </c>
      <c r="I68" s="143" t="str">
        <f>CONCATENATE(C68,"_detail.jpg")</f>
        <v>7939_detail.jpg</v>
      </c>
      <c r="J68" s="70" t="s">
        <v>1330</v>
      </c>
      <c r="K68" s="136" t="str">
        <f t="shared" si="21"/>
        <v>&lt;p&gt;&lt;/p&gt;&lt;p align="center"&gt;&lt;IMG src="http://tongup1emd.cafe24.com/img/Image_detail/01_Noodle_68ea/7939_detail.jpg" style="width:860px;"&gt;&lt;/p&gt;&lt;p&gt;&lt;br&gt;&lt;/p&gt;</v>
      </c>
      <c r="L68" s="344" t="s">
        <v>983</v>
      </c>
      <c r="M68" s="70" t="s">
        <v>981</v>
      </c>
      <c r="N68" s="136" t="s">
        <v>720</v>
      </c>
      <c r="O68" s="136" t="s">
        <v>570</v>
      </c>
      <c r="P68" s="277">
        <v>5</v>
      </c>
      <c r="Q68" s="278">
        <v>8</v>
      </c>
      <c r="R68" s="278">
        <f t="shared" si="30"/>
        <v>16</v>
      </c>
      <c r="S68" s="201" t="s">
        <v>1345</v>
      </c>
      <c r="T68" s="278">
        <f t="shared" si="24"/>
        <v>17</v>
      </c>
      <c r="U68" s="278">
        <f t="shared" si="25"/>
        <v>32</v>
      </c>
      <c r="V68" s="278">
        <f t="shared" si="31"/>
        <v>33</v>
      </c>
      <c r="W68" s="278">
        <f t="shared" si="26"/>
        <v>48</v>
      </c>
      <c r="X68" s="278">
        <f t="shared" si="32"/>
        <v>49</v>
      </c>
      <c r="Y68" s="278">
        <f t="shared" si="27"/>
        <v>64</v>
      </c>
      <c r="Z68" s="278">
        <f t="shared" si="33"/>
        <v>65</v>
      </c>
      <c r="AA68" s="278">
        <f t="shared" si="28"/>
        <v>80</v>
      </c>
      <c r="AB68" s="278">
        <f t="shared" si="34"/>
        <v>81</v>
      </c>
      <c r="AC68" s="278">
        <f t="shared" si="29"/>
        <v>96</v>
      </c>
      <c r="AD68" s="136" t="str">
        <f t="shared" si="35"/>
        <v>1|16|2500//17|32|5000//33|48|7500//49|64|10000//65|80|12500//81|96|15000</v>
      </c>
      <c r="AE68" s="137">
        <v>2600</v>
      </c>
      <c r="AF68" s="147" t="s">
        <v>708</v>
      </c>
      <c r="AG68" s="73">
        <v>2500</v>
      </c>
      <c r="AH68" s="73">
        <f t="shared" si="23"/>
        <v>13000</v>
      </c>
      <c r="AI68" s="74"/>
      <c r="AJ68" s="74" t="s">
        <v>475</v>
      </c>
      <c r="AK68" s="74">
        <v>50002385</v>
      </c>
      <c r="AL68" s="65" t="str">
        <f>CONCATENATE(N68,"[",C68,"/",P68,"]")</f>
        <v>新도시락봉지면 (멀티팩)[7939/5]</v>
      </c>
      <c r="AM68" s="97" t="s">
        <v>483</v>
      </c>
      <c r="AN68" s="483" t="s">
        <v>1338</v>
      </c>
      <c r="AO68" s="97" t="s">
        <v>483</v>
      </c>
      <c r="AP68" s="136" t="str">
        <f>CONCATENATE(N68,",","봉지라면",",",AM68)</f>
        <v>新도시락봉지면 (멀티팩),봉지라면,팔도</v>
      </c>
      <c r="AQ68" s="58"/>
      <c r="AR68" s="58"/>
    </row>
    <row r="69" spans="1:44" ht="17.25" thickBot="1">
      <c r="A69" s="60">
        <v>49</v>
      </c>
      <c r="B69" s="276">
        <v>68</v>
      </c>
      <c r="C69" s="150">
        <v>7941</v>
      </c>
      <c r="D69" s="483">
        <v>24</v>
      </c>
      <c r="E69" s="289" t="str">
        <f>CONCATENATE(C69,"_450x450.jpg")</f>
        <v>7941_450x450.jpg</v>
      </c>
      <c r="F69" s="136" t="str">
        <f>CONCATENATE(C69,"_300x300.jpg")</f>
        <v>7941_300x300.jpg</v>
      </c>
      <c r="G69" s="136" t="str">
        <f>CONCATENATE(C69,"_100x100.jpg")</f>
        <v>7941_100x100.jpg</v>
      </c>
      <c r="H69" s="136" t="str">
        <f>CONCATENATE(C69,"_220x220.jpg")</f>
        <v>7941_220x220.jpg</v>
      </c>
      <c r="I69" s="143" t="str">
        <f>CONCATENATE(C69,"_detail.jpg")</f>
        <v>7941_detail.jpg</v>
      </c>
      <c r="J69" s="70" t="s">
        <v>1330</v>
      </c>
      <c r="K69" s="136" t="str">
        <f t="shared" si="21"/>
        <v>&lt;p&gt;&lt;/p&gt;&lt;p align="center"&gt;&lt;IMG src="http://tongup1emd.cafe24.com/img/Image_detail/01_Noodle_68ea/7941_detail.jpg" style="width:860px;"&gt;&lt;/p&gt;&lt;p&gt;&lt;br&gt;&lt;/p&gt;</v>
      </c>
      <c r="L69" s="346" t="s">
        <v>983</v>
      </c>
      <c r="M69" s="377" t="s">
        <v>1046</v>
      </c>
      <c r="N69" s="150" t="s">
        <v>1116</v>
      </c>
      <c r="O69" s="150" t="s">
        <v>569</v>
      </c>
      <c r="P69" s="290">
        <v>4</v>
      </c>
      <c r="Q69" s="291">
        <v>8</v>
      </c>
      <c r="R69" s="291">
        <f t="shared" si="30"/>
        <v>16</v>
      </c>
      <c r="S69" s="201" t="s">
        <v>1345</v>
      </c>
      <c r="T69" s="278">
        <f t="shared" si="24"/>
        <v>17</v>
      </c>
      <c r="U69" s="278">
        <f t="shared" si="25"/>
        <v>32</v>
      </c>
      <c r="V69" s="278">
        <f t="shared" si="31"/>
        <v>33</v>
      </c>
      <c r="W69" s="278">
        <f t="shared" si="26"/>
        <v>48</v>
      </c>
      <c r="X69" s="278">
        <f t="shared" si="32"/>
        <v>49</v>
      </c>
      <c r="Y69" s="278">
        <f t="shared" si="27"/>
        <v>64</v>
      </c>
      <c r="Z69" s="278">
        <f t="shared" si="33"/>
        <v>65</v>
      </c>
      <c r="AA69" s="278">
        <f t="shared" si="28"/>
        <v>80</v>
      </c>
      <c r="AB69" s="278">
        <f t="shared" si="34"/>
        <v>81</v>
      </c>
      <c r="AC69" s="278">
        <f t="shared" si="29"/>
        <v>96</v>
      </c>
      <c r="AD69" s="136" t="str">
        <f t="shared" si="35"/>
        <v>1|16|2500//17|32|5000//33|48|7500//49|64|10000//65|80|12500//81|96|15000</v>
      </c>
      <c r="AE69" s="151">
        <v>4300</v>
      </c>
      <c r="AF69" s="292" t="s">
        <v>708</v>
      </c>
      <c r="AG69" s="62">
        <v>2500</v>
      </c>
      <c r="AH69" s="62">
        <f t="shared" si="23"/>
        <v>21500</v>
      </c>
      <c r="AI69" s="63"/>
      <c r="AJ69" s="63" t="s">
        <v>475</v>
      </c>
      <c r="AK69" s="63">
        <v>50002385</v>
      </c>
      <c r="AL69" s="61" t="str">
        <f>CONCATENATE(N69,"[",C69,"/",P69,"]")</f>
        <v>팔도 초계비빔면 (멀티팩)[7941/4]</v>
      </c>
      <c r="AM69" s="64" t="s">
        <v>483</v>
      </c>
      <c r="AN69" s="483" t="s">
        <v>1338</v>
      </c>
      <c r="AO69" s="64" t="s">
        <v>483</v>
      </c>
      <c r="AP69" s="136" t="str">
        <f>CONCATENATE(N69,",","봉지라면",",",AM69)</f>
        <v>팔도 초계비빔면 (멀티팩),봉지라면,팔도</v>
      </c>
      <c r="AQ69" s="113" t="s">
        <v>692</v>
      </c>
      <c r="AR69" s="113"/>
    </row>
    <row r="72" spans="1:44">
      <c r="O72" s="2" t="s">
        <v>572</v>
      </c>
      <c r="AG72" s="2"/>
    </row>
    <row r="73" spans="1:44">
      <c r="O73" s="438" t="s">
        <v>573</v>
      </c>
      <c r="P73" s="438"/>
      <c r="Q73" s="438"/>
      <c r="R73" s="438"/>
      <c r="S73" s="439"/>
      <c r="T73" s="439"/>
      <c r="U73" s="439"/>
      <c r="V73" s="439"/>
      <c r="W73" s="439"/>
      <c r="X73" s="439"/>
      <c r="Y73" s="439"/>
      <c r="Z73" s="439"/>
      <c r="AA73" s="439"/>
      <c r="AB73" s="439"/>
      <c r="AC73" s="439"/>
      <c r="AD73" s="439"/>
      <c r="AE73" s="438"/>
      <c r="AF73" s="15" t="s">
        <v>574</v>
      </c>
      <c r="AG73" s="2"/>
    </row>
    <row r="74" spans="1:44">
      <c r="O74" s="16" t="s">
        <v>575</v>
      </c>
      <c r="P74" s="16"/>
      <c r="Q74" s="16" t="s">
        <v>90</v>
      </c>
      <c r="R74" s="18"/>
      <c r="S74" s="428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6"/>
      <c r="AG74" s="2"/>
    </row>
    <row r="75" spans="1:44">
      <c r="O75" s="16">
        <f>16*P75</f>
        <v>16</v>
      </c>
      <c r="P75" s="4">
        <v>1</v>
      </c>
      <c r="Q75" s="16">
        <f>2500*AE75</f>
        <v>2500</v>
      </c>
      <c r="R75" s="18"/>
      <c r="S75" s="428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4">
        <v>1</v>
      </c>
      <c r="AG75" s="2"/>
    </row>
    <row r="76" spans="1:44">
      <c r="O76" s="16">
        <f t="shared" ref="O76:O79" si="36">16*P76</f>
        <v>32</v>
      </c>
      <c r="P76" s="4">
        <v>2</v>
      </c>
      <c r="Q76" s="16">
        <f t="shared" ref="Q76:Q79" si="37">2500*AE76</f>
        <v>5000</v>
      </c>
      <c r="R76" s="18"/>
      <c r="S76" s="428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4">
        <v>2</v>
      </c>
      <c r="AG76" s="2"/>
    </row>
    <row r="77" spans="1:44">
      <c r="O77" s="16">
        <f t="shared" si="36"/>
        <v>48</v>
      </c>
      <c r="P77" s="4">
        <v>3</v>
      </c>
      <c r="Q77" s="16">
        <f t="shared" si="37"/>
        <v>7500</v>
      </c>
      <c r="R77" s="18"/>
      <c r="S77" s="428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4">
        <v>3</v>
      </c>
      <c r="AG77" s="2"/>
    </row>
    <row r="78" spans="1:44">
      <c r="O78" s="16">
        <f t="shared" si="36"/>
        <v>80</v>
      </c>
      <c r="P78" s="4">
        <v>5</v>
      </c>
      <c r="Q78" s="16">
        <f t="shared" si="37"/>
        <v>12500</v>
      </c>
      <c r="R78" s="18"/>
      <c r="S78" s="428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4">
        <v>5</v>
      </c>
      <c r="AG78" s="2"/>
    </row>
    <row r="79" spans="1:44">
      <c r="O79" s="16">
        <f t="shared" si="36"/>
        <v>96</v>
      </c>
      <c r="P79" s="4">
        <v>6</v>
      </c>
      <c r="Q79" s="16">
        <f t="shared" si="37"/>
        <v>15000</v>
      </c>
      <c r="R79" s="18"/>
      <c r="S79" s="428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4">
        <v>6</v>
      </c>
      <c r="AG79" s="2"/>
    </row>
    <row r="80" spans="1:44">
      <c r="AG80" s="2"/>
    </row>
    <row r="81" spans="15:33">
      <c r="O81" s="2" t="s">
        <v>576</v>
      </c>
      <c r="AG81" s="2"/>
    </row>
    <row r="82" spans="15:33">
      <c r="O82" s="2" t="s">
        <v>577</v>
      </c>
      <c r="AG82" s="2"/>
    </row>
  </sheetData>
  <sortState ref="A2:AU69">
    <sortCondition ref="AM2:AM69"/>
    <sortCondition ref="C2:C69"/>
  </sortState>
  <mergeCells count="1">
    <mergeCell ref="O73:AE73"/>
  </mergeCells>
  <phoneticPr fontId="1" type="noConversion"/>
  <dataValidations count="1">
    <dataValidation type="list" allowBlank="1" showErrorMessage="1" sqref="AF2:AF6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R83"/>
  <sheetViews>
    <sheetView topLeftCell="Y1" zoomScale="85" zoomScaleNormal="85" workbookViewId="0">
      <pane ySplit="1" topLeftCell="A2" activePane="bottomLeft" state="frozen"/>
      <selection pane="bottomLeft" activeCell="Y21" sqref="Y21"/>
    </sheetView>
  </sheetViews>
  <sheetFormatPr defaultRowHeight="16.5"/>
  <cols>
    <col min="1" max="2" width="5.75" style="10" customWidth="1"/>
    <col min="3" max="4" width="9" style="2"/>
    <col min="5" max="6" width="16.5" style="2" customWidth="1"/>
    <col min="7" max="7" width="18.5" style="2" customWidth="1"/>
    <col min="8" max="9" width="16.5" style="2" customWidth="1"/>
    <col min="10" max="10" width="3.875" style="2" customWidth="1"/>
    <col min="11" max="11" width="105" style="2" customWidth="1"/>
    <col min="12" max="13" width="9" style="2"/>
    <col min="14" max="14" width="25" style="2" bestFit="1" customWidth="1"/>
    <col min="15" max="16" width="9" style="2"/>
    <col min="17" max="17" width="6.875" style="2" customWidth="1"/>
    <col min="18" max="18" width="10.625" style="2" customWidth="1"/>
    <col min="19" max="23" width="5.25" style="2" bestFit="1" customWidth="1"/>
    <col min="24" max="28" width="6.25" style="2" bestFit="1" customWidth="1"/>
    <col min="29" max="29" width="74.25" style="2" customWidth="1"/>
    <col min="30" max="30" width="9" style="2"/>
    <col min="31" max="31" width="12" style="2" customWidth="1"/>
    <col min="32" max="32" width="11.25" style="2" bestFit="1" customWidth="1"/>
    <col min="33" max="33" width="9" style="2"/>
    <col min="34" max="34" width="3.375" style="2" customWidth="1"/>
    <col min="35" max="35" width="28.75" style="2" customWidth="1"/>
    <col min="36" max="36" width="10.125" style="2" customWidth="1"/>
    <col min="37" max="37" width="32.75" style="2" customWidth="1"/>
    <col min="38" max="38" width="9" style="2"/>
    <col min="39" max="39" width="10.375" style="2" bestFit="1" customWidth="1"/>
    <col min="40" max="40" width="9" style="2"/>
    <col min="41" max="41" width="38.875" style="2" bestFit="1" customWidth="1"/>
    <col min="42" max="43" width="23.625" style="2" customWidth="1"/>
    <col min="44" max="44" width="49.875" style="2" bestFit="1" customWidth="1"/>
    <col min="45" max="16384" width="9" style="2"/>
  </cols>
  <sheetData>
    <row r="1" spans="1:44" s="6" customFormat="1" ht="33.75" thickBot="1">
      <c r="A1" s="66" t="s">
        <v>531</v>
      </c>
      <c r="B1" s="36" t="s">
        <v>531</v>
      </c>
      <c r="C1" s="40" t="s">
        <v>561</v>
      </c>
      <c r="D1" s="427" t="s">
        <v>1348</v>
      </c>
      <c r="E1" s="427" t="s">
        <v>1328</v>
      </c>
      <c r="F1" s="427" t="s">
        <v>1327</v>
      </c>
      <c r="G1" s="427" t="s">
        <v>1331</v>
      </c>
      <c r="H1" s="427" t="s">
        <v>1332</v>
      </c>
      <c r="I1" s="429" t="s">
        <v>1029</v>
      </c>
      <c r="J1" s="429"/>
      <c r="K1" s="425" t="s">
        <v>1329</v>
      </c>
      <c r="L1" s="155" t="s">
        <v>993</v>
      </c>
      <c r="M1" s="155" t="s">
        <v>985</v>
      </c>
      <c r="N1" s="38" t="s">
        <v>88</v>
      </c>
      <c r="O1" s="38" t="s">
        <v>89</v>
      </c>
      <c r="P1" s="39" t="s">
        <v>487</v>
      </c>
      <c r="Q1" s="375" t="s">
        <v>691</v>
      </c>
      <c r="R1" s="37" t="s">
        <v>471</v>
      </c>
      <c r="S1" s="29">
        <v>1</v>
      </c>
      <c r="T1" s="29">
        <v>1</v>
      </c>
      <c r="U1" s="29">
        <v>2</v>
      </c>
      <c r="V1" s="29">
        <v>2</v>
      </c>
      <c r="W1" s="29">
        <v>3</v>
      </c>
      <c r="X1" s="29">
        <v>3</v>
      </c>
      <c r="Y1" s="29">
        <v>4</v>
      </c>
      <c r="Z1" s="29">
        <v>4</v>
      </c>
      <c r="AA1" s="29">
        <v>5</v>
      </c>
      <c r="AB1" s="29">
        <v>5</v>
      </c>
      <c r="AC1" s="427" t="s">
        <v>1333</v>
      </c>
      <c r="AD1" s="40" t="s">
        <v>473</v>
      </c>
      <c r="AE1" s="37" t="s">
        <v>560</v>
      </c>
      <c r="AF1" s="37" t="s">
        <v>472</v>
      </c>
      <c r="AG1" s="38"/>
      <c r="AH1" s="38"/>
      <c r="AI1" s="41" t="s">
        <v>509</v>
      </c>
      <c r="AJ1" s="40" t="s">
        <v>474</v>
      </c>
      <c r="AK1" s="40" t="s">
        <v>470</v>
      </c>
      <c r="AL1" s="37" t="s">
        <v>477</v>
      </c>
      <c r="AM1" s="427" t="s">
        <v>477</v>
      </c>
      <c r="AN1" s="37" t="s">
        <v>478</v>
      </c>
      <c r="AO1" s="427" t="s">
        <v>1334</v>
      </c>
      <c r="AP1" s="218" t="s">
        <v>727</v>
      </c>
      <c r="AQ1" s="218" t="s">
        <v>1146</v>
      </c>
      <c r="AR1" s="218" t="s">
        <v>1165</v>
      </c>
    </row>
    <row r="2" spans="1:44" s="156" customFormat="1">
      <c r="A2" s="374">
        <v>37</v>
      </c>
      <c r="B2" s="296">
        <v>1</v>
      </c>
      <c r="C2" s="54">
        <v>2474</v>
      </c>
      <c r="D2" s="201">
        <v>25</v>
      </c>
      <c r="E2" s="284" t="str">
        <f t="shared" ref="E2:E33" si="0">CONCATENATE(C2,"_450x450.jpg")</f>
        <v>2474_450x450.jpg</v>
      </c>
      <c r="F2" s="136" t="str">
        <f>CONCATENATE(C2,"_300x300.jpg")</f>
        <v>2474_300x300.jpg</v>
      </c>
      <c r="G2" s="136" t="str">
        <f>CONCATENATE(C2,"_100x100.jpg")</f>
        <v>2474_100x100.jpg</v>
      </c>
      <c r="H2" s="136" t="str">
        <f>CONCATENATE(C2,"_220x220.jpg")</f>
        <v>2474_220x220.jpg</v>
      </c>
      <c r="I2" s="284" t="str">
        <f t="shared" ref="I2:I33" si="1">CONCATENATE(C2,"_상세.jpg")</f>
        <v>2474_상세.jpg</v>
      </c>
      <c r="J2" s="70" t="s">
        <v>1330</v>
      </c>
      <c r="K2" s="136" t="str">
        <f>CONCATENATE("&lt;p&gt;&lt;/p&gt;&lt;p align=",J2,"center",J2,"&gt;","&lt;IMG src=",J2,"http://tongup1emd.cafe24.com/img/Image_detail/02_Cup_noodle_73ea/",I2,J2," style=",J2,"width:860px;",J2,"&gt;&lt;/p&gt;&lt;p&gt;&lt;br&gt;&lt;/p&gt;")</f>
        <v>&lt;p&gt;&lt;/p&gt;&lt;p align="center"&gt;&lt;IMG src="http://tongup1emd.cafe24.com/img/Image_detail/02_Cup_noodle_73ea/2474_상세.jpg" style="width:860px;"&gt;&lt;/p&gt;&lt;p&gt;&lt;br&gt;&lt;/p&gt;</v>
      </c>
      <c r="L2" s="305" t="s">
        <v>981</v>
      </c>
      <c r="M2" s="305" t="s">
        <v>981</v>
      </c>
      <c r="N2" s="54" t="s">
        <v>494</v>
      </c>
      <c r="O2" s="45" t="s">
        <v>144</v>
      </c>
      <c r="P2" s="45">
        <v>1</v>
      </c>
      <c r="Q2" s="45">
        <v>16</v>
      </c>
      <c r="R2" s="45">
        <f>Q2*2</f>
        <v>32</v>
      </c>
      <c r="S2" s="278">
        <f t="shared" ref="S2:S65" si="2">R2+1</f>
        <v>33</v>
      </c>
      <c r="T2" s="278">
        <f>R2+$R2</f>
        <v>64</v>
      </c>
      <c r="U2" s="278">
        <f>T2+1</f>
        <v>65</v>
      </c>
      <c r="V2" s="278">
        <f>T2+$R2</f>
        <v>96</v>
      </c>
      <c r="W2" s="278">
        <f>V2+1</f>
        <v>97</v>
      </c>
      <c r="X2" s="278">
        <f>V2+$R2</f>
        <v>128</v>
      </c>
      <c r="Y2" s="278">
        <f>X2+1</f>
        <v>129</v>
      </c>
      <c r="Z2" s="278">
        <f>X2+$R2</f>
        <v>160</v>
      </c>
      <c r="AA2" s="278">
        <f>Z2+1</f>
        <v>161</v>
      </c>
      <c r="AB2" s="278">
        <f>Z2+$R2</f>
        <v>192</v>
      </c>
      <c r="AC2" s="136" t="str">
        <f>CONCATENATE("1","|",R2,"|","2500//",S2,"|",T2,"|","5000//",U2,"|",V2,"|","7500//",W2,"|",X2,"|","10000//",Y2,"|",Z2,"|","12500//",AA2,"|",AB2,"|","15000")</f>
        <v>1|32|2500//33|64|5000//65|96|7500//97|128|10000//129|160|12500//161|192|15000</v>
      </c>
      <c r="AD2" s="34">
        <v>1150</v>
      </c>
      <c r="AE2" s="246" t="s">
        <v>708</v>
      </c>
      <c r="AF2" s="34">
        <v>2500</v>
      </c>
      <c r="AG2" s="54"/>
      <c r="AH2" s="54"/>
      <c r="AI2" s="54" t="s">
        <v>480</v>
      </c>
      <c r="AJ2" s="54">
        <v>50002386</v>
      </c>
      <c r="AK2" s="45" t="str">
        <f>CONCATENATE(N2,"[",C2,"/",P2,"]")</f>
        <v>콩나물뚝배기[2474/1]</v>
      </c>
      <c r="AL2" s="288" t="s">
        <v>488</v>
      </c>
      <c r="AM2" s="200" t="s">
        <v>1335</v>
      </c>
      <c r="AN2" s="288" t="s">
        <v>485</v>
      </c>
      <c r="AO2" s="136" t="str">
        <f>CONCATENATE(N2,",","용기라면,컵라면",",",AL2)</f>
        <v>콩나물뚝배기,용기라면,컵라면,농심</v>
      </c>
      <c r="AP2" s="353"/>
      <c r="AQ2" s="219"/>
      <c r="AR2" s="401"/>
    </row>
    <row r="3" spans="1:44">
      <c r="A3" s="102">
        <v>34</v>
      </c>
      <c r="B3" s="298">
        <v>2</v>
      </c>
      <c r="C3" s="71">
        <v>2476</v>
      </c>
      <c r="D3" s="201">
        <v>25</v>
      </c>
      <c r="E3" s="143" t="str">
        <f t="shared" si="0"/>
        <v>2476_450x450.jpg</v>
      </c>
      <c r="F3" s="136" t="str">
        <f t="shared" ref="F3:F66" si="3">CONCATENATE(C3,"_300x300.jpg")</f>
        <v>2476_300x300.jpg</v>
      </c>
      <c r="G3" s="136" t="str">
        <f t="shared" ref="G3:G66" si="4">CONCATENATE(C3,"_100x100.jpg")</f>
        <v>2476_100x100.jpg</v>
      </c>
      <c r="H3" s="136" t="str">
        <f t="shared" ref="H3:H66" si="5">CONCATENATE(C3,"_220x220.jpg")</f>
        <v>2476_220x220.jpg</v>
      </c>
      <c r="I3" s="143" t="str">
        <f t="shared" si="1"/>
        <v>2476_상세.jpg</v>
      </c>
      <c r="J3" s="70" t="s">
        <v>1330</v>
      </c>
      <c r="K3" s="136" t="str">
        <f t="shared" ref="K3:K66" si="6">CONCATENATE("&lt;p&gt;&lt;/p&gt;&lt;p align=",J3,"center",J3,"&gt;","&lt;IMG src=",J3,"http://tongup1emd.cafe24.com/img/Image_detail/02_Cup_noodle_73ea/",I3,J3," style=",J3,"width:860px;",J3,"&gt;&lt;/p&gt;&lt;p&gt;&lt;br&gt;&lt;/p&gt;")</f>
        <v>&lt;p&gt;&lt;/p&gt;&lt;p align="center"&gt;&lt;IMG src="http://tongup1emd.cafe24.com/img/Image_detail/02_Cup_noodle_73ea/2476_상세.jpg" style="width:860px;"&gt;&lt;/p&gt;&lt;p&gt;&lt;br&gt;&lt;/p&gt;</v>
      </c>
      <c r="L3" s="70" t="s">
        <v>981</v>
      </c>
      <c r="M3" s="70" t="s">
        <v>981</v>
      </c>
      <c r="N3" s="71" t="s">
        <v>492</v>
      </c>
      <c r="O3" s="96" t="s">
        <v>141</v>
      </c>
      <c r="P3" s="96">
        <v>1</v>
      </c>
      <c r="Q3" s="96">
        <v>16</v>
      </c>
      <c r="R3" s="96">
        <f>Q3*2</f>
        <v>32</v>
      </c>
      <c r="S3" s="278">
        <f t="shared" si="2"/>
        <v>33</v>
      </c>
      <c r="T3" s="278">
        <f t="shared" ref="T3:T66" si="7">R3+$R3</f>
        <v>64</v>
      </c>
      <c r="U3" s="278">
        <f t="shared" ref="U3:U66" si="8">T3+1</f>
        <v>65</v>
      </c>
      <c r="V3" s="278">
        <f t="shared" ref="V3:V66" si="9">T3+$R3</f>
        <v>96</v>
      </c>
      <c r="W3" s="278">
        <f t="shared" ref="W3:W66" si="10">V3+1</f>
        <v>97</v>
      </c>
      <c r="X3" s="278">
        <f t="shared" ref="X3:X66" si="11">V3+$R3</f>
        <v>128</v>
      </c>
      <c r="Y3" s="278">
        <f t="shared" ref="Y3:Y66" si="12">X3+1</f>
        <v>129</v>
      </c>
      <c r="Z3" s="278">
        <f t="shared" ref="Z3:Z66" si="13">X3+$R3</f>
        <v>160</v>
      </c>
      <c r="AA3" s="278">
        <f t="shared" ref="AA3:AA66" si="14">Z3+1</f>
        <v>161</v>
      </c>
      <c r="AB3" s="278">
        <f t="shared" ref="AB3:AB66" si="15">Z3+$R3</f>
        <v>192</v>
      </c>
      <c r="AC3" s="136" t="str">
        <f t="shared" ref="AC3:AC66" si="16">CONCATENATE("1","|",R3,"|","2500//",S3,"|",T3,"|","5000//",U3,"|",V3,"|","7500//",W3,"|",X3,"|","10000//",Y3,"|",Z3,"|","12500//",AA3,"|",AB3,"|","15000")</f>
        <v>1|32|2500//33|64|5000//65|96|7500//97|128|10000//129|160|12500//161|192|15000</v>
      </c>
      <c r="AD3" s="99">
        <v>1200</v>
      </c>
      <c r="AE3" s="238" t="s">
        <v>708</v>
      </c>
      <c r="AF3" s="99">
        <v>2500</v>
      </c>
      <c r="AG3" s="71"/>
      <c r="AH3" s="71"/>
      <c r="AI3" s="71" t="s">
        <v>480</v>
      </c>
      <c r="AJ3" s="71">
        <v>50002386</v>
      </c>
      <c r="AK3" s="96" t="str">
        <f>CONCATENATE(N3,"[",C3,"/",P3,"]")</f>
        <v>보글보글부대찌개큰사발[2476/1]</v>
      </c>
      <c r="AL3" s="147" t="s">
        <v>488</v>
      </c>
      <c r="AM3" s="200" t="s">
        <v>1335</v>
      </c>
      <c r="AN3" s="147" t="s">
        <v>485</v>
      </c>
      <c r="AO3" s="136" t="str">
        <f>CONCATENATE(N3,",","용기라면,컵라면",",",AL3)</f>
        <v>보글보글부대찌개큰사발,용기라면,컵라면,농심</v>
      </c>
      <c r="AP3" s="319"/>
      <c r="AQ3" s="220"/>
      <c r="AR3" s="402"/>
    </row>
    <row r="4" spans="1:44">
      <c r="A4" s="102">
        <v>27</v>
      </c>
      <c r="B4" s="298">
        <v>3</v>
      </c>
      <c r="C4" s="71">
        <v>2499</v>
      </c>
      <c r="D4" s="201">
        <v>25</v>
      </c>
      <c r="E4" s="143" t="str">
        <f t="shared" si="0"/>
        <v>2499_450x450.jpg</v>
      </c>
      <c r="F4" s="136" t="str">
        <f t="shared" si="3"/>
        <v>2499_300x300.jpg</v>
      </c>
      <c r="G4" s="136" t="str">
        <f t="shared" si="4"/>
        <v>2499_100x100.jpg</v>
      </c>
      <c r="H4" s="136" t="str">
        <f t="shared" si="5"/>
        <v>2499_220x220.jpg</v>
      </c>
      <c r="I4" s="143" t="str">
        <f t="shared" si="1"/>
        <v>2499_상세.jpg</v>
      </c>
      <c r="J4" s="70" t="s">
        <v>1330</v>
      </c>
      <c r="K4" s="136" t="str">
        <f t="shared" si="6"/>
        <v>&lt;p&gt;&lt;/p&gt;&lt;p align="center"&gt;&lt;IMG src="http://tongup1emd.cafe24.com/img/Image_detail/02_Cup_noodle_73ea/2499_상세.jpg" style="width:860px;"&gt;&lt;/p&gt;&lt;p&gt;&lt;br&gt;&lt;/p&gt;</v>
      </c>
      <c r="L4" s="70" t="s">
        <v>981</v>
      </c>
      <c r="M4" s="70" t="s">
        <v>981</v>
      </c>
      <c r="N4" s="71" t="s">
        <v>135</v>
      </c>
      <c r="O4" s="96" t="s">
        <v>136</v>
      </c>
      <c r="P4" s="96">
        <v>1</v>
      </c>
      <c r="Q4" s="96">
        <v>16</v>
      </c>
      <c r="R4" s="96">
        <f>Q4*2</f>
        <v>32</v>
      </c>
      <c r="S4" s="278">
        <f t="shared" si="2"/>
        <v>33</v>
      </c>
      <c r="T4" s="278">
        <f t="shared" si="7"/>
        <v>64</v>
      </c>
      <c r="U4" s="278">
        <f t="shared" si="8"/>
        <v>65</v>
      </c>
      <c r="V4" s="278">
        <f t="shared" si="9"/>
        <v>96</v>
      </c>
      <c r="W4" s="278">
        <f t="shared" si="10"/>
        <v>97</v>
      </c>
      <c r="X4" s="278">
        <f t="shared" si="11"/>
        <v>128</v>
      </c>
      <c r="Y4" s="278">
        <f t="shared" si="12"/>
        <v>129</v>
      </c>
      <c r="Z4" s="278">
        <f t="shared" si="13"/>
        <v>160</v>
      </c>
      <c r="AA4" s="278">
        <f t="shared" si="14"/>
        <v>161</v>
      </c>
      <c r="AB4" s="278">
        <f t="shared" si="15"/>
        <v>192</v>
      </c>
      <c r="AC4" s="136" t="str">
        <f t="shared" si="16"/>
        <v>1|32|2500//33|64|5000//65|96|7500//97|128|10000//129|160|12500//161|192|15000</v>
      </c>
      <c r="AD4" s="99">
        <v>1130</v>
      </c>
      <c r="AE4" s="238" t="s">
        <v>708</v>
      </c>
      <c r="AF4" s="99">
        <v>2500</v>
      </c>
      <c r="AG4" s="71"/>
      <c r="AH4" s="71"/>
      <c r="AI4" s="71" t="s">
        <v>480</v>
      </c>
      <c r="AJ4" s="71">
        <v>50002386</v>
      </c>
      <c r="AK4" s="96" t="str">
        <f>CONCATENATE(N4,"[",C4,"/",P4,"]")</f>
        <v>짜왕큰사발[2499/1]</v>
      </c>
      <c r="AL4" s="147" t="s">
        <v>488</v>
      </c>
      <c r="AM4" s="200" t="s">
        <v>1335</v>
      </c>
      <c r="AN4" s="147" t="s">
        <v>485</v>
      </c>
      <c r="AO4" s="136" t="str">
        <f>CONCATENATE(N4,",","용기라면,컵라면",",",AL4)</f>
        <v>짜왕큰사발,용기라면,컵라면,농심</v>
      </c>
      <c r="AP4" s="319"/>
      <c r="AQ4" s="220"/>
      <c r="AR4" s="402"/>
    </row>
    <row r="5" spans="1:44">
      <c r="A5" s="102">
        <v>28</v>
      </c>
      <c r="B5" s="298">
        <v>4</v>
      </c>
      <c r="C5" s="71">
        <v>2500</v>
      </c>
      <c r="D5" s="201">
        <v>25</v>
      </c>
      <c r="E5" s="143" t="str">
        <f t="shared" si="0"/>
        <v>2500_450x450.jpg</v>
      </c>
      <c r="F5" s="136" t="str">
        <f t="shared" si="3"/>
        <v>2500_300x300.jpg</v>
      </c>
      <c r="G5" s="136" t="str">
        <f t="shared" si="4"/>
        <v>2500_100x100.jpg</v>
      </c>
      <c r="H5" s="136" t="str">
        <f t="shared" si="5"/>
        <v>2500_220x220.jpg</v>
      </c>
      <c r="I5" s="143" t="str">
        <f t="shared" si="1"/>
        <v>2500_상세.jpg</v>
      </c>
      <c r="J5" s="70" t="s">
        <v>1330</v>
      </c>
      <c r="K5" s="136" t="str">
        <f t="shared" si="6"/>
        <v>&lt;p&gt;&lt;/p&gt;&lt;p align="center"&gt;&lt;IMG src="http://tongup1emd.cafe24.com/img/Image_detail/02_Cup_noodle_73ea/2500_상세.jpg" style="width:860px;"&gt;&lt;/p&gt;&lt;p&gt;&lt;br&gt;&lt;/p&gt;</v>
      </c>
      <c r="L5" s="70" t="s">
        <v>981</v>
      </c>
      <c r="M5" s="70" t="s">
        <v>981</v>
      </c>
      <c r="N5" s="71" t="s">
        <v>489</v>
      </c>
      <c r="O5" s="96" t="s">
        <v>136</v>
      </c>
      <c r="P5" s="96">
        <v>1</v>
      </c>
      <c r="Q5" s="96">
        <v>16</v>
      </c>
      <c r="R5" s="96">
        <f>Q5*2</f>
        <v>32</v>
      </c>
      <c r="S5" s="278">
        <f t="shared" si="2"/>
        <v>33</v>
      </c>
      <c r="T5" s="278">
        <f t="shared" si="7"/>
        <v>64</v>
      </c>
      <c r="U5" s="278">
        <f t="shared" si="8"/>
        <v>65</v>
      </c>
      <c r="V5" s="278">
        <f t="shared" si="9"/>
        <v>96</v>
      </c>
      <c r="W5" s="278">
        <f t="shared" si="10"/>
        <v>97</v>
      </c>
      <c r="X5" s="278">
        <f t="shared" si="11"/>
        <v>128</v>
      </c>
      <c r="Y5" s="278">
        <f t="shared" si="12"/>
        <v>129</v>
      </c>
      <c r="Z5" s="278">
        <f t="shared" si="13"/>
        <v>160</v>
      </c>
      <c r="AA5" s="278">
        <f t="shared" si="14"/>
        <v>161</v>
      </c>
      <c r="AB5" s="278">
        <f t="shared" si="15"/>
        <v>192</v>
      </c>
      <c r="AC5" s="136" t="str">
        <f t="shared" si="16"/>
        <v>1|32|2500//33|64|5000//65|96|7500//97|128|10000//129|160|12500//161|192|15000</v>
      </c>
      <c r="AD5" s="99">
        <v>1130</v>
      </c>
      <c r="AE5" s="238" t="s">
        <v>708</v>
      </c>
      <c r="AF5" s="99">
        <v>2500</v>
      </c>
      <c r="AG5" s="71"/>
      <c r="AH5" s="71"/>
      <c r="AI5" s="71" t="s">
        <v>480</v>
      </c>
      <c r="AJ5" s="71">
        <v>50002386</v>
      </c>
      <c r="AK5" s="96" t="str">
        <f>CONCATENATE(N5,"[",C5,"/",P5,"]")</f>
        <v>맛짬뽕큰사발[2500/1]</v>
      </c>
      <c r="AL5" s="147" t="s">
        <v>488</v>
      </c>
      <c r="AM5" s="200" t="s">
        <v>1335</v>
      </c>
      <c r="AN5" s="147" t="s">
        <v>485</v>
      </c>
      <c r="AO5" s="136" t="str">
        <f>CONCATENATE(N5,",","용기라면,컵라면",",",AL5)</f>
        <v>맛짬뽕큰사발,용기라면,컵라면,농심</v>
      </c>
      <c r="AP5" s="319"/>
      <c r="AQ5" s="220"/>
      <c r="AR5" s="402"/>
    </row>
    <row r="6" spans="1:44">
      <c r="A6" s="102">
        <v>3</v>
      </c>
      <c r="B6" s="298">
        <v>5</v>
      </c>
      <c r="C6" s="71">
        <v>2503</v>
      </c>
      <c r="D6" s="201">
        <v>25</v>
      </c>
      <c r="E6" s="143" t="str">
        <f t="shared" si="0"/>
        <v>2503_450x450.jpg</v>
      </c>
      <c r="F6" s="136" t="str">
        <f t="shared" si="3"/>
        <v>2503_300x300.jpg</v>
      </c>
      <c r="G6" s="136" t="str">
        <f t="shared" si="4"/>
        <v>2503_100x100.jpg</v>
      </c>
      <c r="H6" s="136" t="str">
        <f t="shared" si="5"/>
        <v>2503_220x220.jpg</v>
      </c>
      <c r="I6" s="143" t="str">
        <f t="shared" si="1"/>
        <v>2503_상세.jpg</v>
      </c>
      <c r="J6" s="70" t="s">
        <v>1330</v>
      </c>
      <c r="K6" s="136" t="str">
        <f t="shared" si="6"/>
        <v>&lt;p&gt;&lt;/p&gt;&lt;p align="center"&gt;&lt;IMG src="http://tongup1emd.cafe24.com/img/Image_detail/02_Cup_noodle_73ea/2503_상세.jpg" style="width:860px;"&gt;&lt;/p&gt;&lt;p&gt;&lt;br&gt;&lt;/p&gt;</v>
      </c>
      <c r="L6" s="70" t="s">
        <v>981</v>
      </c>
      <c r="M6" s="70" t="s">
        <v>981</v>
      </c>
      <c r="N6" s="71" t="s">
        <v>95</v>
      </c>
      <c r="O6" s="96" t="s">
        <v>96</v>
      </c>
      <c r="P6" s="96">
        <v>1</v>
      </c>
      <c r="Q6" s="96">
        <v>24</v>
      </c>
      <c r="R6" s="96">
        <f>Q6*2</f>
        <v>48</v>
      </c>
      <c r="S6" s="278">
        <f t="shared" si="2"/>
        <v>49</v>
      </c>
      <c r="T6" s="278">
        <f t="shared" si="7"/>
        <v>96</v>
      </c>
      <c r="U6" s="278">
        <f t="shared" si="8"/>
        <v>97</v>
      </c>
      <c r="V6" s="278">
        <f t="shared" si="9"/>
        <v>144</v>
      </c>
      <c r="W6" s="278">
        <f t="shared" si="10"/>
        <v>145</v>
      </c>
      <c r="X6" s="278">
        <f t="shared" si="11"/>
        <v>192</v>
      </c>
      <c r="Y6" s="278">
        <f t="shared" si="12"/>
        <v>193</v>
      </c>
      <c r="Z6" s="278">
        <f t="shared" si="13"/>
        <v>240</v>
      </c>
      <c r="AA6" s="278">
        <f t="shared" si="14"/>
        <v>241</v>
      </c>
      <c r="AB6" s="278">
        <f t="shared" si="15"/>
        <v>288</v>
      </c>
      <c r="AC6" s="136" t="str">
        <f t="shared" si="16"/>
        <v>1|48|2500//49|96|5000//97|144|7500//145|192|10000//193|240|12500//241|288|15000</v>
      </c>
      <c r="AD6" s="99">
        <v>660</v>
      </c>
      <c r="AE6" s="238" t="s">
        <v>708</v>
      </c>
      <c r="AF6" s="99">
        <v>2500</v>
      </c>
      <c r="AG6" s="71"/>
      <c r="AH6" s="71"/>
      <c r="AI6" s="71" t="s">
        <v>480</v>
      </c>
      <c r="AJ6" s="71">
        <v>50002386</v>
      </c>
      <c r="AK6" s="96" t="str">
        <f>CONCATENATE(N6,"[",C6,"/",P6,"]")</f>
        <v>김치사발면[2503/1]</v>
      </c>
      <c r="AL6" s="147" t="s">
        <v>485</v>
      </c>
      <c r="AM6" s="200" t="s">
        <v>1335</v>
      </c>
      <c r="AN6" s="147" t="s">
        <v>485</v>
      </c>
      <c r="AO6" s="136" t="str">
        <f>CONCATENATE(N6,",","용기라면,컵라면",",",AL6)</f>
        <v>김치사발면,용기라면,컵라면,농심</v>
      </c>
      <c r="AP6" s="319"/>
      <c r="AQ6" s="220"/>
      <c r="AR6" s="402"/>
    </row>
    <row r="7" spans="1:44">
      <c r="A7" s="102">
        <v>6</v>
      </c>
      <c r="B7" s="298">
        <v>6</v>
      </c>
      <c r="C7" s="71">
        <v>2504</v>
      </c>
      <c r="D7" s="201">
        <v>25</v>
      </c>
      <c r="E7" s="143" t="str">
        <f t="shared" si="0"/>
        <v>2504_450x450.jpg</v>
      </c>
      <c r="F7" s="136" t="str">
        <f t="shared" si="3"/>
        <v>2504_300x300.jpg</v>
      </c>
      <c r="G7" s="136" t="str">
        <f t="shared" si="4"/>
        <v>2504_100x100.jpg</v>
      </c>
      <c r="H7" s="136" t="str">
        <f t="shared" si="5"/>
        <v>2504_220x220.jpg</v>
      </c>
      <c r="I7" s="143" t="str">
        <f t="shared" si="1"/>
        <v>2504_상세.jpg</v>
      </c>
      <c r="J7" s="70" t="s">
        <v>1330</v>
      </c>
      <c r="K7" s="136" t="str">
        <f t="shared" si="6"/>
        <v>&lt;p&gt;&lt;/p&gt;&lt;p align="center"&gt;&lt;IMG src="http://tongup1emd.cafe24.com/img/Image_detail/02_Cup_noodle_73ea/2504_상세.jpg" style="width:860px;"&gt;&lt;/p&gt;&lt;p&gt;&lt;br&gt;&lt;/p&gt;</v>
      </c>
      <c r="L7" s="70" t="s">
        <v>981</v>
      </c>
      <c r="M7" s="70" t="s">
        <v>981</v>
      </c>
      <c r="N7" s="71" t="s">
        <v>100</v>
      </c>
      <c r="O7" s="96" t="s">
        <v>98</v>
      </c>
      <c r="P7" s="96">
        <v>6</v>
      </c>
      <c r="Q7" s="96">
        <v>1</v>
      </c>
      <c r="R7" s="96">
        <v>6</v>
      </c>
      <c r="S7" s="278">
        <f t="shared" si="2"/>
        <v>7</v>
      </c>
      <c r="T7" s="278">
        <f t="shared" si="7"/>
        <v>12</v>
      </c>
      <c r="U7" s="278">
        <f t="shared" si="8"/>
        <v>13</v>
      </c>
      <c r="V7" s="278">
        <f t="shared" si="9"/>
        <v>18</v>
      </c>
      <c r="W7" s="278">
        <f t="shared" si="10"/>
        <v>19</v>
      </c>
      <c r="X7" s="278">
        <f t="shared" si="11"/>
        <v>24</v>
      </c>
      <c r="Y7" s="278">
        <f t="shared" si="12"/>
        <v>25</v>
      </c>
      <c r="Z7" s="278">
        <f t="shared" si="13"/>
        <v>30</v>
      </c>
      <c r="AA7" s="278">
        <f t="shared" si="14"/>
        <v>31</v>
      </c>
      <c r="AB7" s="278">
        <f t="shared" si="15"/>
        <v>36</v>
      </c>
      <c r="AC7" s="136" t="str">
        <f t="shared" si="16"/>
        <v>1|6|2500//7|12|5000//13|18|7500//19|24|10000//25|30|12500//31|36|15000</v>
      </c>
      <c r="AD7" s="99">
        <f>660*6</f>
        <v>3960</v>
      </c>
      <c r="AE7" s="238" t="s">
        <v>708</v>
      </c>
      <c r="AF7" s="99">
        <v>2500</v>
      </c>
      <c r="AG7" s="71"/>
      <c r="AH7" s="71"/>
      <c r="AI7" s="71" t="s">
        <v>480</v>
      </c>
      <c r="AJ7" s="71">
        <v>50002386</v>
      </c>
      <c r="AK7" s="96" t="str">
        <f>CONCATENATE(N7,"[",C7,"/",P7,"]")</f>
        <v>육개장사발면(6입)[2504/6]</v>
      </c>
      <c r="AL7" s="147" t="s">
        <v>488</v>
      </c>
      <c r="AM7" s="200" t="s">
        <v>1335</v>
      </c>
      <c r="AN7" s="147" t="s">
        <v>485</v>
      </c>
      <c r="AO7" s="136" t="str">
        <f>CONCATENATE(N7,",","용기라면,컵라면",",",AL7)</f>
        <v>육개장사발면(6입),용기라면,컵라면,농심</v>
      </c>
      <c r="AP7" s="319" t="s">
        <v>725</v>
      </c>
      <c r="AQ7" s="220"/>
      <c r="AR7" s="402"/>
    </row>
    <row r="8" spans="1:44">
      <c r="A8" s="102">
        <v>7</v>
      </c>
      <c r="B8" s="298">
        <v>7</v>
      </c>
      <c r="C8" s="71">
        <v>2506</v>
      </c>
      <c r="D8" s="201">
        <v>25</v>
      </c>
      <c r="E8" s="143" t="str">
        <f t="shared" si="0"/>
        <v>2506_450x450.jpg</v>
      </c>
      <c r="F8" s="136" t="str">
        <f t="shared" si="3"/>
        <v>2506_300x300.jpg</v>
      </c>
      <c r="G8" s="136" t="str">
        <f t="shared" si="4"/>
        <v>2506_100x100.jpg</v>
      </c>
      <c r="H8" s="136" t="str">
        <f t="shared" si="5"/>
        <v>2506_220x220.jpg</v>
      </c>
      <c r="I8" s="143" t="str">
        <f t="shared" si="1"/>
        <v>2506_상세.jpg</v>
      </c>
      <c r="J8" s="70" t="s">
        <v>1330</v>
      </c>
      <c r="K8" s="136" t="str">
        <f t="shared" si="6"/>
        <v>&lt;p&gt;&lt;/p&gt;&lt;p align="center"&gt;&lt;IMG src="http://tongup1emd.cafe24.com/img/Image_detail/02_Cup_noodle_73ea/2506_상세.jpg" style="width:860px;"&gt;&lt;/p&gt;&lt;p&gt;&lt;br&gt;&lt;/p&gt;</v>
      </c>
      <c r="L8" s="70" t="s">
        <v>981</v>
      </c>
      <c r="M8" s="70" t="s">
        <v>981</v>
      </c>
      <c r="N8" s="71" t="s">
        <v>101</v>
      </c>
      <c r="O8" s="96" t="s">
        <v>102</v>
      </c>
      <c r="P8" s="96">
        <v>1</v>
      </c>
      <c r="Q8" s="96">
        <v>30</v>
      </c>
      <c r="R8" s="96">
        <f>Q8*2</f>
        <v>60</v>
      </c>
      <c r="S8" s="278">
        <f t="shared" si="2"/>
        <v>61</v>
      </c>
      <c r="T8" s="278">
        <f t="shared" si="7"/>
        <v>120</v>
      </c>
      <c r="U8" s="278">
        <f t="shared" si="8"/>
        <v>121</v>
      </c>
      <c r="V8" s="278">
        <f t="shared" si="9"/>
        <v>180</v>
      </c>
      <c r="W8" s="278">
        <f t="shared" si="10"/>
        <v>181</v>
      </c>
      <c r="X8" s="278">
        <f t="shared" si="11"/>
        <v>240</v>
      </c>
      <c r="Y8" s="278">
        <f t="shared" si="12"/>
        <v>241</v>
      </c>
      <c r="Z8" s="278">
        <f t="shared" si="13"/>
        <v>300</v>
      </c>
      <c r="AA8" s="278">
        <f t="shared" si="14"/>
        <v>301</v>
      </c>
      <c r="AB8" s="278">
        <f t="shared" si="15"/>
        <v>360</v>
      </c>
      <c r="AC8" s="136" t="str">
        <f t="shared" si="16"/>
        <v>1|60|2500//61|120|5000//121|180|7500//181|240|10000//241|300|12500//301|360|15000</v>
      </c>
      <c r="AD8" s="99">
        <v>700</v>
      </c>
      <c r="AE8" s="238" t="s">
        <v>708</v>
      </c>
      <c r="AF8" s="99">
        <v>2500</v>
      </c>
      <c r="AG8" s="71"/>
      <c r="AH8" s="71"/>
      <c r="AI8" s="71" t="s">
        <v>480</v>
      </c>
      <c r="AJ8" s="71">
        <v>50002386</v>
      </c>
      <c r="AK8" s="96" t="str">
        <f>CONCATENATE(N8,"[",C8,"/",P8,"]")</f>
        <v>사리곰탕컵[2506/1]</v>
      </c>
      <c r="AL8" s="147" t="s">
        <v>488</v>
      </c>
      <c r="AM8" s="200" t="s">
        <v>1335</v>
      </c>
      <c r="AN8" s="147" t="s">
        <v>485</v>
      </c>
      <c r="AO8" s="136" t="str">
        <f>CONCATENATE(N8,",","용기라면,컵라면",",",AL8)</f>
        <v>사리곰탕컵,용기라면,컵라면,농심</v>
      </c>
      <c r="AP8" s="319"/>
      <c r="AQ8" s="220"/>
      <c r="AR8" s="402"/>
    </row>
    <row r="9" spans="1:44">
      <c r="A9" s="102">
        <v>5</v>
      </c>
      <c r="B9" s="298">
        <v>8</v>
      </c>
      <c r="C9" s="71">
        <v>2646</v>
      </c>
      <c r="D9" s="201">
        <v>25</v>
      </c>
      <c r="E9" s="143" t="str">
        <f t="shared" si="0"/>
        <v>2646_450x450.jpg</v>
      </c>
      <c r="F9" s="136" t="str">
        <f t="shared" si="3"/>
        <v>2646_300x300.jpg</v>
      </c>
      <c r="G9" s="136" t="str">
        <f t="shared" si="4"/>
        <v>2646_100x100.jpg</v>
      </c>
      <c r="H9" s="136" t="str">
        <f t="shared" si="5"/>
        <v>2646_220x220.jpg</v>
      </c>
      <c r="I9" s="143" t="str">
        <f t="shared" si="1"/>
        <v>2646_상세.jpg</v>
      </c>
      <c r="J9" s="70" t="s">
        <v>1330</v>
      </c>
      <c r="K9" s="136" t="str">
        <f t="shared" si="6"/>
        <v>&lt;p&gt;&lt;/p&gt;&lt;p align="center"&gt;&lt;IMG src="http://tongup1emd.cafe24.com/img/Image_detail/02_Cup_noodle_73ea/2646_상세.jpg" style="width:860px;"&gt;&lt;/p&gt;&lt;p&gt;&lt;br&gt;&lt;/p&gt;</v>
      </c>
      <c r="L9" s="70" t="s">
        <v>981</v>
      </c>
      <c r="M9" s="70" t="s">
        <v>981</v>
      </c>
      <c r="N9" s="71" t="s">
        <v>99</v>
      </c>
      <c r="O9" s="96" t="s">
        <v>96</v>
      </c>
      <c r="P9" s="96">
        <v>1</v>
      </c>
      <c r="Q9" s="96">
        <v>24</v>
      </c>
      <c r="R9" s="96">
        <f>Q9*2</f>
        <v>48</v>
      </c>
      <c r="S9" s="278">
        <f t="shared" si="2"/>
        <v>49</v>
      </c>
      <c r="T9" s="278">
        <f t="shared" si="7"/>
        <v>96</v>
      </c>
      <c r="U9" s="278">
        <f t="shared" si="8"/>
        <v>97</v>
      </c>
      <c r="V9" s="278">
        <f t="shared" si="9"/>
        <v>144</v>
      </c>
      <c r="W9" s="278">
        <f t="shared" si="10"/>
        <v>145</v>
      </c>
      <c r="X9" s="278">
        <f t="shared" si="11"/>
        <v>192</v>
      </c>
      <c r="Y9" s="278">
        <f t="shared" si="12"/>
        <v>193</v>
      </c>
      <c r="Z9" s="278">
        <f t="shared" si="13"/>
        <v>240</v>
      </c>
      <c r="AA9" s="278">
        <f t="shared" si="14"/>
        <v>241</v>
      </c>
      <c r="AB9" s="278">
        <f t="shared" si="15"/>
        <v>288</v>
      </c>
      <c r="AC9" s="136" t="str">
        <f t="shared" si="16"/>
        <v>1|48|2500//49|96|5000//97|144|7500//145|192|10000//193|240|12500//241|288|15000</v>
      </c>
      <c r="AD9" s="99">
        <v>660</v>
      </c>
      <c r="AE9" s="238" t="s">
        <v>708</v>
      </c>
      <c r="AF9" s="99">
        <v>2500</v>
      </c>
      <c r="AG9" s="71"/>
      <c r="AH9" s="71"/>
      <c r="AI9" s="71" t="s">
        <v>480</v>
      </c>
      <c r="AJ9" s="71">
        <v>50002386</v>
      </c>
      <c r="AK9" s="96" t="str">
        <f>CONCATENATE(N9,"[",C9,"/",P9,"]")</f>
        <v>육개장사발면[2646/1]</v>
      </c>
      <c r="AL9" s="147" t="s">
        <v>485</v>
      </c>
      <c r="AM9" s="200" t="s">
        <v>1335</v>
      </c>
      <c r="AN9" s="147" t="s">
        <v>485</v>
      </c>
      <c r="AO9" s="136" t="str">
        <f>CONCATENATE(N9,",","용기라면,컵라면",",",AL9)</f>
        <v>육개장사발면,용기라면,컵라면,농심</v>
      </c>
      <c r="AP9" s="319"/>
      <c r="AQ9" s="220"/>
      <c r="AR9" s="402"/>
    </row>
    <row r="10" spans="1:44">
      <c r="A10" s="102">
        <v>9</v>
      </c>
      <c r="B10" s="298">
        <v>9</v>
      </c>
      <c r="C10" s="71">
        <v>2648</v>
      </c>
      <c r="D10" s="201">
        <v>25</v>
      </c>
      <c r="E10" s="143" t="str">
        <f t="shared" si="0"/>
        <v>2648_450x450.jpg</v>
      </c>
      <c r="F10" s="136" t="str">
        <f t="shared" si="3"/>
        <v>2648_300x300.jpg</v>
      </c>
      <c r="G10" s="136" t="str">
        <f t="shared" si="4"/>
        <v>2648_100x100.jpg</v>
      </c>
      <c r="H10" s="136" t="str">
        <f t="shared" si="5"/>
        <v>2648_220x220.jpg</v>
      </c>
      <c r="I10" s="143" t="str">
        <f t="shared" si="1"/>
        <v>2648_상세.jpg</v>
      </c>
      <c r="J10" s="70" t="s">
        <v>1330</v>
      </c>
      <c r="K10" s="136" t="str">
        <f t="shared" si="6"/>
        <v>&lt;p&gt;&lt;/p&gt;&lt;p align="center"&gt;&lt;IMG src="http://tongup1emd.cafe24.com/img/Image_detail/02_Cup_noodle_73ea/2648_상세.jpg" style="width:860px;"&gt;&lt;/p&gt;&lt;p&gt;&lt;br&gt;&lt;/p&gt;</v>
      </c>
      <c r="L10" s="70" t="s">
        <v>981</v>
      </c>
      <c r="M10" s="70" t="s">
        <v>981</v>
      </c>
      <c r="N10" s="71" t="s">
        <v>105</v>
      </c>
      <c r="O10" s="96" t="s">
        <v>106</v>
      </c>
      <c r="P10" s="96">
        <v>6</v>
      </c>
      <c r="Q10" s="96">
        <v>1</v>
      </c>
      <c r="R10" s="96">
        <v>6</v>
      </c>
      <c r="S10" s="278">
        <f t="shared" si="2"/>
        <v>7</v>
      </c>
      <c r="T10" s="278">
        <f t="shared" si="7"/>
        <v>12</v>
      </c>
      <c r="U10" s="278">
        <f t="shared" si="8"/>
        <v>13</v>
      </c>
      <c r="V10" s="278">
        <f t="shared" si="9"/>
        <v>18</v>
      </c>
      <c r="W10" s="278">
        <f t="shared" si="10"/>
        <v>19</v>
      </c>
      <c r="X10" s="278">
        <f t="shared" si="11"/>
        <v>24</v>
      </c>
      <c r="Y10" s="278">
        <f t="shared" si="12"/>
        <v>25</v>
      </c>
      <c r="Z10" s="278">
        <f t="shared" si="13"/>
        <v>30</v>
      </c>
      <c r="AA10" s="278">
        <f t="shared" si="14"/>
        <v>31</v>
      </c>
      <c r="AB10" s="278">
        <f t="shared" si="15"/>
        <v>36</v>
      </c>
      <c r="AC10" s="136" t="str">
        <f t="shared" si="16"/>
        <v>1|6|2500//7|12|5000//13|18|7500//19|24|10000//25|30|12500//31|36|15000</v>
      </c>
      <c r="AD10" s="99">
        <f>700*6</f>
        <v>4200</v>
      </c>
      <c r="AE10" s="238" t="s">
        <v>708</v>
      </c>
      <c r="AF10" s="99">
        <v>2500</v>
      </c>
      <c r="AG10" s="71"/>
      <c r="AH10" s="71"/>
      <c r="AI10" s="71" t="s">
        <v>480</v>
      </c>
      <c r="AJ10" s="71">
        <v>50002386</v>
      </c>
      <c r="AK10" s="96" t="str">
        <f>CONCATENATE(N10,"[",C10,"/",P10,"]")</f>
        <v>신라면컵(6입)[2648/6]</v>
      </c>
      <c r="AL10" s="147" t="s">
        <v>488</v>
      </c>
      <c r="AM10" s="200" t="s">
        <v>1335</v>
      </c>
      <c r="AN10" s="147" t="s">
        <v>485</v>
      </c>
      <c r="AO10" s="136" t="str">
        <f>CONCATENATE(N10,",","용기라면,컵라면",",",AL10)</f>
        <v>신라면컵(6입),용기라면,컵라면,농심</v>
      </c>
      <c r="AP10" s="319" t="s">
        <v>726</v>
      </c>
      <c r="AQ10" s="220"/>
      <c r="AR10" s="402"/>
    </row>
    <row r="11" spans="1:44">
      <c r="A11" s="102">
        <v>1</v>
      </c>
      <c r="B11" s="298">
        <v>10</v>
      </c>
      <c r="C11" s="71">
        <v>3451</v>
      </c>
      <c r="D11" s="201">
        <v>25</v>
      </c>
      <c r="E11" s="143" t="str">
        <f t="shared" si="0"/>
        <v>3451_450x450.jpg</v>
      </c>
      <c r="F11" s="136" t="str">
        <f t="shared" si="3"/>
        <v>3451_300x300.jpg</v>
      </c>
      <c r="G11" s="136" t="str">
        <f t="shared" si="4"/>
        <v>3451_100x100.jpg</v>
      </c>
      <c r="H11" s="136" t="str">
        <f t="shared" si="5"/>
        <v>3451_220x220.jpg</v>
      </c>
      <c r="I11" s="143" t="str">
        <f t="shared" si="1"/>
        <v>3451_상세.jpg</v>
      </c>
      <c r="J11" s="70" t="s">
        <v>1330</v>
      </c>
      <c r="K11" s="136" t="str">
        <f t="shared" si="6"/>
        <v>&lt;p&gt;&lt;/p&gt;&lt;p align="center"&gt;&lt;IMG src="http://tongup1emd.cafe24.com/img/Image_detail/02_Cup_noodle_73ea/3451_상세.jpg" style="width:860px;"&gt;&lt;/p&gt;&lt;p&gt;&lt;br&gt;&lt;/p&gt;</v>
      </c>
      <c r="L11" s="70" t="s">
        <v>981</v>
      </c>
      <c r="M11" s="70" t="s">
        <v>981</v>
      </c>
      <c r="N11" s="71" t="s">
        <v>91</v>
      </c>
      <c r="O11" s="96" t="s">
        <v>92</v>
      </c>
      <c r="P11" s="96">
        <v>1</v>
      </c>
      <c r="Q11" s="96">
        <v>30</v>
      </c>
      <c r="R11" s="96">
        <v>60</v>
      </c>
      <c r="S11" s="278">
        <f t="shared" si="2"/>
        <v>61</v>
      </c>
      <c r="T11" s="278">
        <f t="shared" si="7"/>
        <v>120</v>
      </c>
      <c r="U11" s="278">
        <f t="shared" si="8"/>
        <v>121</v>
      </c>
      <c r="V11" s="278">
        <f t="shared" si="9"/>
        <v>180</v>
      </c>
      <c r="W11" s="278">
        <f t="shared" si="10"/>
        <v>181</v>
      </c>
      <c r="X11" s="278">
        <f t="shared" si="11"/>
        <v>240</v>
      </c>
      <c r="Y11" s="278">
        <f t="shared" si="12"/>
        <v>241</v>
      </c>
      <c r="Z11" s="278">
        <f t="shared" si="13"/>
        <v>300</v>
      </c>
      <c r="AA11" s="278">
        <f t="shared" si="14"/>
        <v>301</v>
      </c>
      <c r="AB11" s="278">
        <f t="shared" si="15"/>
        <v>360</v>
      </c>
      <c r="AC11" s="136" t="str">
        <f t="shared" si="16"/>
        <v>1|60|2500//61|120|5000//121|180|7500//181|240|10000//241|300|12500//301|360|15000</v>
      </c>
      <c r="AD11" s="99">
        <v>700</v>
      </c>
      <c r="AE11" s="238" t="s">
        <v>708</v>
      </c>
      <c r="AF11" s="99">
        <v>2500</v>
      </c>
      <c r="AG11" s="71"/>
      <c r="AH11" s="71"/>
      <c r="AI11" s="71" t="s">
        <v>480</v>
      </c>
      <c r="AJ11" s="71">
        <v>50002386</v>
      </c>
      <c r="AK11" s="96" t="str">
        <f>CONCATENATE(N11,"[",C11,"/",P11,"]")</f>
        <v>짜파게티범벅[3451/1]</v>
      </c>
      <c r="AL11" s="147" t="s">
        <v>485</v>
      </c>
      <c r="AM11" s="200" t="s">
        <v>1335</v>
      </c>
      <c r="AN11" s="147" t="s">
        <v>485</v>
      </c>
      <c r="AO11" s="136" t="str">
        <f>CONCATENATE(N11,",","용기라면,컵라면",",",AL11)</f>
        <v>짜파게티범벅,용기라면,컵라면,농심</v>
      </c>
      <c r="AP11" s="71"/>
      <c r="AQ11" s="206"/>
      <c r="AR11" s="402"/>
    </row>
    <row r="12" spans="1:44">
      <c r="A12" s="102">
        <v>2</v>
      </c>
      <c r="B12" s="298">
        <v>11</v>
      </c>
      <c r="C12" s="71">
        <v>3452</v>
      </c>
      <c r="D12" s="201">
        <v>25</v>
      </c>
      <c r="E12" s="143" t="str">
        <f t="shared" si="0"/>
        <v>3452_450x450.jpg</v>
      </c>
      <c r="F12" s="136" t="str">
        <f t="shared" si="3"/>
        <v>3452_300x300.jpg</v>
      </c>
      <c r="G12" s="136" t="str">
        <f t="shared" si="4"/>
        <v>3452_100x100.jpg</v>
      </c>
      <c r="H12" s="136" t="str">
        <f t="shared" si="5"/>
        <v>3452_220x220.jpg</v>
      </c>
      <c r="I12" s="143" t="str">
        <f t="shared" si="1"/>
        <v>3452_상세.jpg</v>
      </c>
      <c r="J12" s="70" t="s">
        <v>1330</v>
      </c>
      <c r="K12" s="136" t="str">
        <f t="shared" si="6"/>
        <v>&lt;p&gt;&lt;/p&gt;&lt;p align="center"&gt;&lt;IMG src="http://tongup1emd.cafe24.com/img/Image_detail/02_Cup_noodle_73ea/3452_상세.jpg" style="width:860px;"&gt;&lt;/p&gt;&lt;p&gt;&lt;br&gt;&lt;/p&gt;</v>
      </c>
      <c r="L12" s="70" t="s">
        <v>981</v>
      </c>
      <c r="M12" s="70" t="s">
        <v>981</v>
      </c>
      <c r="N12" s="71" t="s">
        <v>93</v>
      </c>
      <c r="O12" s="96" t="s">
        <v>94</v>
      </c>
      <c r="P12" s="96">
        <v>6</v>
      </c>
      <c r="Q12" s="96">
        <v>1</v>
      </c>
      <c r="R12" s="96">
        <v>6</v>
      </c>
      <c r="S12" s="278">
        <f t="shared" si="2"/>
        <v>7</v>
      </c>
      <c r="T12" s="278">
        <f t="shared" si="7"/>
        <v>12</v>
      </c>
      <c r="U12" s="278">
        <f t="shared" si="8"/>
        <v>13</v>
      </c>
      <c r="V12" s="278">
        <f t="shared" si="9"/>
        <v>18</v>
      </c>
      <c r="W12" s="278">
        <f t="shared" si="10"/>
        <v>19</v>
      </c>
      <c r="X12" s="278">
        <f t="shared" si="11"/>
        <v>24</v>
      </c>
      <c r="Y12" s="278">
        <f t="shared" si="12"/>
        <v>25</v>
      </c>
      <c r="Z12" s="278">
        <f t="shared" si="13"/>
        <v>30</v>
      </c>
      <c r="AA12" s="278">
        <f t="shared" si="14"/>
        <v>31</v>
      </c>
      <c r="AB12" s="278">
        <f t="shared" si="15"/>
        <v>36</v>
      </c>
      <c r="AC12" s="136" t="str">
        <f t="shared" si="16"/>
        <v>1|6|2500//7|12|5000//13|18|7500//19|24|10000//25|30|12500//31|36|15000</v>
      </c>
      <c r="AD12" s="99">
        <f>700*6</f>
        <v>4200</v>
      </c>
      <c r="AE12" s="238" t="s">
        <v>708</v>
      </c>
      <c r="AF12" s="99">
        <v>2500</v>
      </c>
      <c r="AG12" s="71"/>
      <c r="AH12" s="71"/>
      <c r="AI12" s="71" t="s">
        <v>480</v>
      </c>
      <c r="AJ12" s="71">
        <v>50002386</v>
      </c>
      <c r="AK12" s="96" t="str">
        <f>CONCATENATE(N12,"[",C12,"/",P12,"]")</f>
        <v>짜파게티범벅(6입)[3452/6]</v>
      </c>
      <c r="AL12" s="147" t="s">
        <v>485</v>
      </c>
      <c r="AM12" s="200" t="s">
        <v>1335</v>
      </c>
      <c r="AN12" s="147" t="s">
        <v>485</v>
      </c>
      <c r="AO12" s="136" t="str">
        <f>CONCATENATE(N12,",","용기라면,컵라면",",",AL12)</f>
        <v>짜파게티범벅(6입),용기라면,컵라면,농심</v>
      </c>
      <c r="AP12" s="319" t="s">
        <v>725</v>
      </c>
      <c r="AQ12" s="220"/>
      <c r="AR12" s="402"/>
    </row>
    <row r="13" spans="1:44">
      <c r="A13" s="102">
        <v>8</v>
      </c>
      <c r="B13" s="298">
        <v>12</v>
      </c>
      <c r="C13" s="71">
        <v>3458</v>
      </c>
      <c r="D13" s="201">
        <v>25</v>
      </c>
      <c r="E13" s="143" t="str">
        <f t="shared" si="0"/>
        <v>3458_450x450.jpg</v>
      </c>
      <c r="F13" s="136" t="str">
        <f t="shared" si="3"/>
        <v>3458_300x300.jpg</v>
      </c>
      <c r="G13" s="136" t="str">
        <f t="shared" si="4"/>
        <v>3458_100x100.jpg</v>
      </c>
      <c r="H13" s="136" t="str">
        <f t="shared" si="5"/>
        <v>3458_220x220.jpg</v>
      </c>
      <c r="I13" s="143" t="str">
        <f t="shared" si="1"/>
        <v>3458_상세.jpg</v>
      </c>
      <c r="J13" s="70" t="s">
        <v>1330</v>
      </c>
      <c r="K13" s="136" t="str">
        <f t="shared" si="6"/>
        <v>&lt;p&gt;&lt;/p&gt;&lt;p align="center"&gt;&lt;IMG src="http://tongup1emd.cafe24.com/img/Image_detail/02_Cup_noodle_73ea/3458_상세.jpg" style="width:860px;"&gt;&lt;/p&gt;&lt;p&gt;&lt;br&gt;&lt;/p&gt;</v>
      </c>
      <c r="L13" s="70" t="s">
        <v>981</v>
      </c>
      <c r="M13" s="70" t="s">
        <v>981</v>
      </c>
      <c r="N13" s="71" t="s">
        <v>103</v>
      </c>
      <c r="O13" s="96" t="s">
        <v>104</v>
      </c>
      <c r="P13" s="96">
        <v>1</v>
      </c>
      <c r="Q13" s="96">
        <v>30</v>
      </c>
      <c r="R13" s="96">
        <f>Q13*2</f>
        <v>60</v>
      </c>
      <c r="S13" s="278">
        <f t="shared" si="2"/>
        <v>61</v>
      </c>
      <c r="T13" s="278">
        <f t="shared" si="7"/>
        <v>120</v>
      </c>
      <c r="U13" s="278">
        <f t="shared" si="8"/>
        <v>121</v>
      </c>
      <c r="V13" s="278">
        <f t="shared" si="9"/>
        <v>180</v>
      </c>
      <c r="W13" s="278">
        <f t="shared" si="10"/>
        <v>181</v>
      </c>
      <c r="X13" s="278">
        <f t="shared" si="11"/>
        <v>240</v>
      </c>
      <c r="Y13" s="278">
        <f t="shared" si="12"/>
        <v>241</v>
      </c>
      <c r="Z13" s="278">
        <f t="shared" si="13"/>
        <v>300</v>
      </c>
      <c r="AA13" s="278">
        <f t="shared" si="14"/>
        <v>301</v>
      </c>
      <c r="AB13" s="278">
        <f t="shared" si="15"/>
        <v>360</v>
      </c>
      <c r="AC13" s="136" t="str">
        <f t="shared" si="16"/>
        <v>1|60|2500//61|120|5000//121|180|7500//181|240|10000//241|300|12500//301|360|15000</v>
      </c>
      <c r="AD13" s="99">
        <v>700</v>
      </c>
      <c r="AE13" s="238" t="s">
        <v>708</v>
      </c>
      <c r="AF13" s="99">
        <v>2500</v>
      </c>
      <c r="AG13" s="71"/>
      <c r="AH13" s="71"/>
      <c r="AI13" s="71" t="s">
        <v>480</v>
      </c>
      <c r="AJ13" s="71">
        <v>50002386</v>
      </c>
      <c r="AK13" s="96" t="str">
        <f>CONCATENATE(N13,"[",C13,"/",P13,"]")</f>
        <v>신라면컵[3458/1]</v>
      </c>
      <c r="AL13" s="147" t="s">
        <v>488</v>
      </c>
      <c r="AM13" s="200" t="s">
        <v>1335</v>
      </c>
      <c r="AN13" s="147" t="s">
        <v>485</v>
      </c>
      <c r="AO13" s="136" t="str">
        <f>CONCATENATE(N13,",","용기라면,컵라면",",",AL13)</f>
        <v>신라면컵,용기라면,컵라면,농심</v>
      </c>
      <c r="AP13" s="319"/>
      <c r="AQ13" s="220"/>
      <c r="AR13" s="402"/>
    </row>
    <row r="14" spans="1:44">
      <c r="A14" s="102">
        <v>10</v>
      </c>
      <c r="B14" s="298">
        <v>13</v>
      </c>
      <c r="C14" s="71">
        <v>3459</v>
      </c>
      <c r="D14" s="201">
        <v>25</v>
      </c>
      <c r="E14" s="143" t="str">
        <f t="shared" si="0"/>
        <v>3459_450x450.jpg</v>
      </c>
      <c r="F14" s="136" t="str">
        <f t="shared" si="3"/>
        <v>3459_300x300.jpg</v>
      </c>
      <c r="G14" s="136" t="str">
        <f t="shared" si="4"/>
        <v>3459_100x100.jpg</v>
      </c>
      <c r="H14" s="136" t="str">
        <f t="shared" si="5"/>
        <v>3459_220x220.jpg</v>
      </c>
      <c r="I14" s="143" t="str">
        <f t="shared" si="1"/>
        <v>3459_상세.jpg</v>
      </c>
      <c r="J14" s="70" t="s">
        <v>1330</v>
      </c>
      <c r="K14" s="136" t="str">
        <f t="shared" si="6"/>
        <v>&lt;p&gt;&lt;/p&gt;&lt;p align="center"&gt;&lt;IMG src="http://tongup1emd.cafe24.com/img/Image_detail/02_Cup_noodle_73ea/3459_상세.jpg" style="width:860px;"&gt;&lt;/p&gt;&lt;p&gt;&lt;br&gt;&lt;/p&gt;</v>
      </c>
      <c r="L14" s="70" t="s">
        <v>981</v>
      </c>
      <c r="M14" s="70" t="s">
        <v>981</v>
      </c>
      <c r="N14" s="71" t="s">
        <v>107</v>
      </c>
      <c r="O14" s="96" t="s">
        <v>108</v>
      </c>
      <c r="P14" s="96">
        <v>1</v>
      </c>
      <c r="Q14" s="96">
        <v>30</v>
      </c>
      <c r="R14" s="96">
        <f>Q14*2</f>
        <v>60</v>
      </c>
      <c r="S14" s="278">
        <f t="shared" si="2"/>
        <v>61</v>
      </c>
      <c r="T14" s="278">
        <f t="shared" si="7"/>
        <v>120</v>
      </c>
      <c r="U14" s="278">
        <f t="shared" si="8"/>
        <v>121</v>
      </c>
      <c r="V14" s="278">
        <f t="shared" si="9"/>
        <v>180</v>
      </c>
      <c r="W14" s="278">
        <f t="shared" si="10"/>
        <v>181</v>
      </c>
      <c r="X14" s="278">
        <f t="shared" si="11"/>
        <v>240</v>
      </c>
      <c r="Y14" s="278">
        <f t="shared" si="12"/>
        <v>241</v>
      </c>
      <c r="Z14" s="278">
        <f t="shared" si="13"/>
        <v>300</v>
      </c>
      <c r="AA14" s="278">
        <f t="shared" si="14"/>
        <v>301</v>
      </c>
      <c r="AB14" s="278">
        <f t="shared" si="15"/>
        <v>360</v>
      </c>
      <c r="AC14" s="136" t="str">
        <f t="shared" si="16"/>
        <v>1|60|2500//61|120|5000//121|180|7500//181|240|10000//241|300|12500//301|360|15000</v>
      </c>
      <c r="AD14" s="99">
        <v>700</v>
      </c>
      <c r="AE14" s="238" t="s">
        <v>708</v>
      </c>
      <c r="AF14" s="99">
        <v>2500</v>
      </c>
      <c r="AG14" s="71"/>
      <c r="AH14" s="71"/>
      <c r="AI14" s="71" t="s">
        <v>480</v>
      </c>
      <c r="AJ14" s="71">
        <v>50002386</v>
      </c>
      <c r="AK14" s="96" t="str">
        <f>CONCATENATE(N14,"[",C14,"/",P14,"]")</f>
        <v>오징어짬뽕컵[3459/1]</v>
      </c>
      <c r="AL14" s="147" t="s">
        <v>488</v>
      </c>
      <c r="AM14" s="200" t="s">
        <v>1335</v>
      </c>
      <c r="AN14" s="147" t="s">
        <v>485</v>
      </c>
      <c r="AO14" s="136" t="str">
        <f>CONCATENATE(N14,",","용기라면,컵라면",",",AL14)</f>
        <v>오징어짬뽕컵,용기라면,컵라면,농심</v>
      </c>
      <c r="AP14" s="319"/>
      <c r="AQ14" s="220"/>
      <c r="AR14" s="402"/>
    </row>
    <row r="15" spans="1:44">
      <c r="A15" s="102">
        <v>11</v>
      </c>
      <c r="B15" s="298">
        <v>14</v>
      </c>
      <c r="C15" s="71">
        <v>3460</v>
      </c>
      <c r="D15" s="201">
        <v>25</v>
      </c>
      <c r="E15" s="143" t="str">
        <f t="shared" si="0"/>
        <v>3460_450x450.jpg</v>
      </c>
      <c r="F15" s="136" t="str">
        <f t="shared" si="3"/>
        <v>3460_300x300.jpg</v>
      </c>
      <c r="G15" s="136" t="str">
        <f t="shared" si="4"/>
        <v>3460_100x100.jpg</v>
      </c>
      <c r="H15" s="136" t="str">
        <f t="shared" si="5"/>
        <v>3460_220x220.jpg</v>
      </c>
      <c r="I15" s="143" t="str">
        <f t="shared" si="1"/>
        <v>3460_상세.jpg</v>
      </c>
      <c r="J15" s="70" t="s">
        <v>1330</v>
      </c>
      <c r="K15" s="136" t="str">
        <f t="shared" si="6"/>
        <v>&lt;p&gt;&lt;/p&gt;&lt;p align="center"&gt;&lt;IMG src="http://tongup1emd.cafe24.com/img/Image_detail/02_Cup_noodle_73ea/3460_상세.jpg" style="width:860px;"&gt;&lt;/p&gt;&lt;p&gt;&lt;br&gt;&lt;/p&gt;</v>
      </c>
      <c r="L15" s="70" t="s">
        <v>981</v>
      </c>
      <c r="M15" s="70" t="s">
        <v>981</v>
      </c>
      <c r="N15" s="71" t="s">
        <v>109</v>
      </c>
      <c r="O15" s="96" t="s">
        <v>110</v>
      </c>
      <c r="P15" s="96">
        <v>6</v>
      </c>
      <c r="Q15" s="96">
        <v>1</v>
      </c>
      <c r="R15" s="96">
        <v>6</v>
      </c>
      <c r="S15" s="278">
        <f t="shared" si="2"/>
        <v>7</v>
      </c>
      <c r="T15" s="278">
        <f t="shared" si="7"/>
        <v>12</v>
      </c>
      <c r="U15" s="278">
        <f t="shared" si="8"/>
        <v>13</v>
      </c>
      <c r="V15" s="278">
        <f t="shared" si="9"/>
        <v>18</v>
      </c>
      <c r="W15" s="278">
        <f t="shared" si="10"/>
        <v>19</v>
      </c>
      <c r="X15" s="278">
        <f t="shared" si="11"/>
        <v>24</v>
      </c>
      <c r="Y15" s="278">
        <f t="shared" si="12"/>
        <v>25</v>
      </c>
      <c r="Z15" s="278">
        <f t="shared" si="13"/>
        <v>30</v>
      </c>
      <c r="AA15" s="278">
        <f t="shared" si="14"/>
        <v>31</v>
      </c>
      <c r="AB15" s="278">
        <f t="shared" si="15"/>
        <v>36</v>
      </c>
      <c r="AC15" s="136" t="str">
        <f t="shared" si="16"/>
        <v>1|6|2500//7|12|5000//13|18|7500//19|24|10000//25|30|12500//31|36|15000</v>
      </c>
      <c r="AD15" s="99">
        <f>700*6</f>
        <v>4200</v>
      </c>
      <c r="AE15" s="238" t="s">
        <v>708</v>
      </c>
      <c r="AF15" s="99">
        <v>2500</v>
      </c>
      <c r="AG15" s="71"/>
      <c r="AH15" s="71"/>
      <c r="AI15" s="71" t="s">
        <v>480</v>
      </c>
      <c r="AJ15" s="71">
        <v>50002386</v>
      </c>
      <c r="AK15" s="96" t="str">
        <f>CONCATENATE(N15,"[",C15,"/",P15,"]")</f>
        <v>오징어짬뽕컵(6입)[3460/6]</v>
      </c>
      <c r="AL15" s="147" t="s">
        <v>488</v>
      </c>
      <c r="AM15" s="200" t="s">
        <v>1335</v>
      </c>
      <c r="AN15" s="147" t="s">
        <v>485</v>
      </c>
      <c r="AO15" s="136" t="str">
        <f>CONCATENATE(N15,",","용기라면,컵라면",",",AL15)</f>
        <v>오징어짬뽕컵(6입),용기라면,컵라면,농심</v>
      </c>
      <c r="AP15" s="319" t="s">
        <v>725</v>
      </c>
      <c r="AQ15" s="220"/>
      <c r="AR15" s="402"/>
    </row>
    <row r="16" spans="1:44">
      <c r="A16" s="102">
        <v>12</v>
      </c>
      <c r="B16" s="298">
        <v>15</v>
      </c>
      <c r="C16" s="71">
        <v>3461</v>
      </c>
      <c r="D16" s="201">
        <v>25</v>
      </c>
      <c r="E16" s="143" t="str">
        <f t="shared" si="0"/>
        <v>3461_450x450.jpg</v>
      </c>
      <c r="F16" s="136" t="str">
        <f t="shared" si="3"/>
        <v>3461_300x300.jpg</v>
      </c>
      <c r="G16" s="136" t="str">
        <f t="shared" si="4"/>
        <v>3461_100x100.jpg</v>
      </c>
      <c r="H16" s="136" t="str">
        <f t="shared" si="5"/>
        <v>3461_220x220.jpg</v>
      </c>
      <c r="I16" s="143" t="str">
        <f t="shared" si="1"/>
        <v>3461_상세.jpg</v>
      </c>
      <c r="J16" s="70" t="s">
        <v>1330</v>
      </c>
      <c r="K16" s="136" t="str">
        <f t="shared" si="6"/>
        <v>&lt;p&gt;&lt;/p&gt;&lt;p align="center"&gt;&lt;IMG src="http://tongup1emd.cafe24.com/img/Image_detail/02_Cup_noodle_73ea/3461_상세.jpg" style="width:860px;"&gt;&lt;/p&gt;&lt;p&gt;&lt;br&gt;&lt;/p&gt;</v>
      </c>
      <c r="L16" s="70" t="s">
        <v>981</v>
      </c>
      <c r="M16" s="70" t="s">
        <v>981</v>
      </c>
      <c r="N16" s="71" t="s">
        <v>111</v>
      </c>
      <c r="O16" s="96" t="s">
        <v>108</v>
      </c>
      <c r="P16" s="96">
        <v>1</v>
      </c>
      <c r="Q16" s="96">
        <v>30</v>
      </c>
      <c r="R16" s="96">
        <f>Q16*2</f>
        <v>60</v>
      </c>
      <c r="S16" s="278">
        <f t="shared" si="2"/>
        <v>61</v>
      </c>
      <c r="T16" s="278">
        <f t="shared" si="7"/>
        <v>120</v>
      </c>
      <c r="U16" s="278">
        <f t="shared" si="8"/>
        <v>121</v>
      </c>
      <c r="V16" s="278">
        <f t="shared" si="9"/>
        <v>180</v>
      </c>
      <c r="W16" s="278">
        <f t="shared" si="10"/>
        <v>181</v>
      </c>
      <c r="X16" s="278">
        <f t="shared" si="11"/>
        <v>240</v>
      </c>
      <c r="Y16" s="278">
        <f t="shared" si="12"/>
        <v>241</v>
      </c>
      <c r="Z16" s="278">
        <f t="shared" si="13"/>
        <v>300</v>
      </c>
      <c r="AA16" s="278">
        <f t="shared" si="14"/>
        <v>301</v>
      </c>
      <c r="AB16" s="278">
        <f t="shared" si="15"/>
        <v>360</v>
      </c>
      <c r="AC16" s="136" t="str">
        <f t="shared" si="16"/>
        <v>1|60|2500//61|120|5000//121|180|7500//181|240|10000//241|300|12500//301|360|15000</v>
      </c>
      <c r="AD16" s="99">
        <v>700</v>
      </c>
      <c r="AE16" s="238" t="s">
        <v>708</v>
      </c>
      <c r="AF16" s="99">
        <v>2500</v>
      </c>
      <c r="AG16" s="71"/>
      <c r="AH16" s="71"/>
      <c r="AI16" s="71" t="s">
        <v>480</v>
      </c>
      <c r="AJ16" s="71">
        <v>50002386</v>
      </c>
      <c r="AK16" s="96" t="str">
        <f>CONCATENATE(N16,"[",C16,"/",P16,"]")</f>
        <v>새우탕컵[3461/1]</v>
      </c>
      <c r="AL16" s="147" t="s">
        <v>488</v>
      </c>
      <c r="AM16" s="200" t="s">
        <v>1335</v>
      </c>
      <c r="AN16" s="147" t="s">
        <v>485</v>
      </c>
      <c r="AO16" s="136" t="str">
        <f>CONCATENATE(N16,",","용기라면,컵라면",",",AL16)</f>
        <v>새우탕컵,용기라면,컵라면,농심</v>
      </c>
      <c r="AP16" s="319"/>
      <c r="AQ16" s="220"/>
      <c r="AR16" s="402"/>
    </row>
    <row r="17" spans="1:44">
      <c r="A17" s="102">
        <v>13</v>
      </c>
      <c r="B17" s="298">
        <v>16</v>
      </c>
      <c r="C17" s="71">
        <v>3462</v>
      </c>
      <c r="D17" s="201">
        <v>25</v>
      </c>
      <c r="E17" s="143" t="str">
        <f t="shared" si="0"/>
        <v>3462_450x450.jpg</v>
      </c>
      <c r="F17" s="136" t="str">
        <f t="shared" si="3"/>
        <v>3462_300x300.jpg</v>
      </c>
      <c r="G17" s="136" t="str">
        <f t="shared" si="4"/>
        <v>3462_100x100.jpg</v>
      </c>
      <c r="H17" s="136" t="str">
        <f t="shared" si="5"/>
        <v>3462_220x220.jpg</v>
      </c>
      <c r="I17" s="143" t="str">
        <f t="shared" si="1"/>
        <v>3462_상세.jpg</v>
      </c>
      <c r="J17" s="70" t="s">
        <v>1330</v>
      </c>
      <c r="K17" s="136" t="str">
        <f t="shared" si="6"/>
        <v>&lt;p&gt;&lt;/p&gt;&lt;p align="center"&gt;&lt;IMG src="http://tongup1emd.cafe24.com/img/Image_detail/02_Cup_noodle_73ea/3462_상세.jpg" style="width:860px;"&gt;&lt;/p&gt;&lt;p&gt;&lt;br&gt;&lt;/p&gt;</v>
      </c>
      <c r="L17" s="70" t="s">
        <v>981</v>
      </c>
      <c r="M17" s="70" t="s">
        <v>981</v>
      </c>
      <c r="N17" s="71" t="s">
        <v>112</v>
      </c>
      <c r="O17" s="96" t="s">
        <v>110</v>
      </c>
      <c r="P17" s="96">
        <v>6</v>
      </c>
      <c r="Q17" s="96">
        <v>1</v>
      </c>
      <c r="R17" s="96">
        <v>6</v>
      </c>
      <c r="S17" s="278">
        <f t="shared" si="2"/>
        <v>7</v>
      </c>
      <c r="T17" s="278">
        <f t="shared" si="7"/>
        <v>12</v>
      </c>
      <c r="U17" s="278">
        <f t="shared" si="8"/>
        <v>13</v>
      </c>
      <c r="V17" s="278">
        <f t="shared" si="9"/>
        <v>18</v>
      </c>
      <c r="W17" s="278">
        <f t="shared" si="10"/>
        <v>19</v>
      </c>
      <c r="X17" s="278">
        <f t="shared" si="11"/>
        <v>24</v>
      </c>
      <c r="Y17" s="278">
        <f t="shared" si="12"/>
        <v>25</v>
      </c>
      <c r="Z17" s="278">
        <f t="shared" si="13"/>
        <v>30</v>
      </c>
      <c r="AA17" s="278">
        <f t="shared" si="14"/>
        <v>31</v>
      </c>
      <c r="AB17" s="278">
        <f t="shared" si="15"/>
        <v>36</v>
      </c>
      <c r="AC17" s="136" t="str">
        <f t="shared" si="16"/>
        <v>1|6|2500//7|12|5000//13|18|7500//19|24|10000//25|30|12500//31|36|15000</v>
      </c>
      <c r="AD17" s="99">
        <f>700*6</f>
        <v>4200</v>
      </c>
      <c r="AE17" s="238" t="s">
        <v>708</v>
      </c>
      <c r="AF17" s="99">
        <v>2500</v>
      </c>
      <c r="AG17" s="71"/>
      <c r="AH17" s="71"/>
      <c r="AI17" s="71" t="s">
        <v>480</v>
      </c>
      <c r="AJ17" s="71">
        <v>50002386</v>
      </c>
      <c r="AK17" s="96" t="str">
        <f>CONCATENATE(N17,"[",C17,"/",P17,"]")</f>
        <v>새우탕컵(6입)[3462/6]</v>
      </c>
      <c r="AL17" s="147" t="s">
        <v>488</v>
      </c>
      <c r="AM17" s="200" t="s">
        <v>1335</v>
      </c>
      <c r="AN17" s="147" t="s">
        <v>485</v>
      </c>
      <c r="AO17" s="136" t="str">
        <f>CONCATENATE(N17,",","용기라면,컵라면",",",AL17)</f>
        <v>새우탕컵(6입),용기라면,컵라면,농심</v>
      </c>
      <c r="AP17" s="319" t="s">
        <v>725</v>
      </c>
      <c r="AQ17" s="220"/>
      <c r="AR17" s="402"/>
    </row>
    <row r="18" spans="1:44">
      <c r="A18" s="102">
        <v>14</v>
      </c>
      <c r="B18" s="298">
        <v>17</v>
      </c>
      <c r="C18" s="71">
        <v>3463</v>
      </c>
      <c r="D18" s="201">
        <v>25</v>
      </c>
      <c r="E18" s="143" t="str">
        <f t="shared" si="0"/>
        <v>3463_450x450.jpg</v>
      </c>
      <c r="F18" s="136" t="str">
        <f t="shared" si="3"/>
        <v>3463_300x300.jpg</v>
      </c>
      <c r="G18" s="136" t="str">
        <f t="shared" si="4"/>
        <v>3463_100x100.jpg</v>
      </c>
      <c r="H18" s="136" t="str">
        <f t="shared" si="5"/>
        <v>3463_220x220.jpg</v>
      </c>
      <c r="I18" s="143" t="str">
        <f t="shared" si="1"/>
        <v>3463_상세.jpg</v>
      </c>
      <c r="J18" s="70" t="s">
        <v>1330</v>
      </c>
      <c r="K18" s="136" t="str">
        <f t="shared" si="6"/>
        <v>&lt;p&gt;&lt;/p&gt;&lt;p align="center"&gt;&lt;IMG src="http://tongup1emd.cafe24.com/img/Image_detail/02_Cup_noodle_73ea/3463_상세.jpg" style="width:860px;"&gt;&lt;/p&gt;&lt;p&gt;&lt;br&gt;&lt;/p&gt;</v>
      </c>
      <c r="L18" s="70" t="s">
        <v>981</v>
      </c>
      <c r="M18" s="70" t="s">
        <v>981</v>
      </c>
      <c r="N18" s="71" t="s">
        <v>113</v>
      </c>
      <c r="O18" s="96" t="s">
        <v>114</v>
      </c>
      <c r="P18" s="96">
        <v>1</v>
      </c>
      <c r="Q18" s="96">
        <v>30</v>
      </c>
      <c r="R18" s="96">
        <f>Q18*2</f>
        <v>60</v>
      </c>
      <c r="S18" s="278">
        <f t="shared" si="2"/>
        <v>61</v>
      </c>
      <c r="T18" s="278">
        <f t="shared" si="7"/>
        <v>120</v>
      </c>
      <c r="U18" s="278">
        <f t="shared" si="8"/>
        <v>121</v>
      </c>
      <c r="V18" s="278">
        <f t="shared" si="9"/>
        <v>180</v>
      </c>
      <c r="W18" s="278">
        <f t="shared" si="10"/>
        <v>181</v>
      </c>
      <c r="X18" s="278">
        <f t="shared" si="11"/>
        <v>240</v>
      </c>
      <c r="Y18" s="278">
        <f t="shared" si="12"/>
        <v>241</v>
      </c>
      <c r="Z18" s="278">
        <f t="shared" si="13"/>
        <v>300</v>
      </c>
      <c r="AA18" s="278">
        <f t="shared" si="14"/>
        <v>301</v>
      </c>
      <c r="AB18" s="278">
        <f t="shared" si="15"/>
        <v>360</v>
      </c>
      <c r="AC18" s="136" t="str">
        <f t="shared" si="16"/>
        <v>1|60|2500//61|120|5000//121|180|7500//181|240|10000//241|300|12500//301|360|15000</v>
      </c>
      <c r="AD18" s="99">
        <v>700</v>
      </c>
      <c r="AE18" s="238" t="s">
        <v>708</v>
      </c>
      <c r="AF18" s="99">
        <v>2500</v>
      </c>
      <c r="AG18" s="71"/>
      <c r="AH18" s="71"/>
      <c r="AI18" s="71" t="s">
        <v>480</v>
      </c>
      <c r="AJ18" s="71">
        <v>50002386</v>
      </c>
      <c r="AK18" s="96" t="str">
        <f>CONCATENATE(N18,"[",C18,"/",P18,"]")</f>
        <v>튀김우동컵[3463/1]</v>
      </c>
      <c r="AL18" s="147" t="s">
        <v>488</v>
      </c>
      <c r="AM18" s="200" t="s">
        <v>1335</v>
      </c>
      <c r="AN18" s="147" t="s">
        <v>485</v>
      </c>
      <c r="AO18" s="136" t="str">
        <f>CONCATENATE(N18,",","용기라면,컵라면",",",AL18)</f>
        <v>튀김우동컵,용기라면,컵라면,농심</v>
      </c>
      <c r="AP18" s="319"/>
      <c r="AQ18" s="220"/>
      <c r="AR18" s="402"/>
    </row>
    <row r="19" spans="1:44">
      <c r="A19" s="102">
        <v>16</v>
      </c>
      <c r="B19" s="298">
        <v>18</v>
      </c>
      <c r="C19" s="71">
        <v>3464</v>
      </c>
      <c r="D19" s="201">
        <v>25</v>
      </c>
      <c r="E19" s="143" t="str">
        <f t="shared" si="0"/>
        <v>3464_450x450.jpg</v>
      </c>
      <c r="F19" s="136" t="str">
        <f t="shared" si="3"/>
        <v>3464_300x300.jpg</v>
      </c>
      <c r="G19" s="136" t="str">
        <f t="shared" si="4"/>
        <v>3464_100x100.jpg</v>
      </c>
      <c r="H19" s="136" t="str">
        <f t="shared" si="5"/>
        <v>3464_220x220.jpg</v>
      </c>
      <c r="I19" s="143" t="str">
        <f t="shared" si="1"/>
        <v>3464_상세.jpg</v>
      </c>
      <c r="J19" s="70" t="s">
        <v>1330</v>
      </c>
      <c r="K19" s="136" t="str">
        <f t="shared" si="6"/>
        <v>&lt;p&gt;&lt;/p&gt;&lt;p align="center"&gt;&lt;IMG src="http://tongup1emd.cafe24.com/img/Image_detail/02_Cup_noodle_73ea/3464_상세.jpg" style="width:860px;"&gt;&lt;/p&gt;&lt;p&gt;&lt;br&gt;&lt;/p&gt;</v>
      </c>
      <c r="L19" s="70" t="s">
        <v>981</v>
      </c>
      <c r="M19" s="70" t="s">
        <v>981</v>
      </c>
      <c r="N19" s="71" t="s">
        <v>117</v>
      </c>
      <c r="O19" s="96" t="s">
        <v>114</v>
      </c>
      <c r="P19" s="96">
        <v>1</v>
      </c>
      <c r="Q19" s="96">
        <v>30</v>
      </c>
      <c r="R19" s="96">
        <f>Q19*2</f>
        <v>60</v>
      </c>
      <c r="S19" s="278">
        <f t="shared" si="2"/>
        <v>61</v>
      </c>
      <c r="T19" s="278">
        <f t="shared" si="7"/>
        <v>120</v>
      </c>
      <c r="U19" s="278">
        <f t="shared" si="8"/>
        <v>121</v>
      </c>
      <c r="V19" s="278">
        <f t="shared" si="9"/>
        <v>180</v>
      </c>
      <c r="W19" s="278">
        <f t="shared" si="10"/>
        <v>181</v>
      </c>
      <c r="X19" s="278">
        <f t="shared" si="11"/>
        <v>240</v>
      </c>
      <c r="Y19" s="278">
        <f t="shared" si="12"/>
        <v>241</v>
      </c>
      <c r="Z19" s="278">
        <f t="shared" si="13"/>
        <v>300</v>
      </c>
      <c r="AA19" s="278">
        <f t="shared" si="14"/>
        <v>301</v>
      </c>
      <c r="AB19" s="278">
        <f t="shared" si="15"/>
        <v>360</v>
      </c>
      <c r="AC19" s="136" t="str">
        <f t="shared" si="16"/>
        <v>1|60|2500//61|120|5000//121|180|7500//181|240|10000//241|300|12500//301|360|15000</v>
      </c>
      <c r="AD19" s="99">
        <v>730</v>
      </c>
      <c r="AE19" s="238" t="s">
        <v>708</v>
      </c>
      <c r="AF19" s="99">
        <v>2500</v>
      </c>
      <c r="AG19" s="71"/>
      <c r="AH19" s="71"/>
      <c r="AI19" s="71" t="s">
        <v>480</v>
      </c>
      <c r="AJ19" s="71">
        <v>50002386</v>
      </c>
      <c r="AK19" s="96" t="str">
        <f>CONCATENATE(N19,"[",C19,"/",P19,"]")</f>
        <v>너구리컵[3464/1]</v>
      </c>
      <c r="AL19" s="147" t="s">
        <v>488</v>
      </c>
      <c r="AM19" s="200" t="s">
        <v>1335</v>
      </c>
      <c r="AN19" s="147" t="s">
        <v>485</v>
      </c>
      <c r="AO19" s="136" t="str">
        <f>CONCATENATE(N19,",","용기라면,컵라면",",",AL19)</f>
        <v>너구리컵,용기라면,컵라면,농심</v>
      </c>
      <c r="AP19" s="319"/>
      <c r="AQ19" s="220"/>
      <c r="AR19" s="402"/>
    </row>
    <row r="20" spans="1:44">
      <c r="A20" s="102">
        <v>17</v>
      </c>
      <c r="B20" s="298">
        <v>19</v>
      </c>
      <c r="C20" s="71">
        <v>3465</v>
      </c>
      <c r="D20" s="201">
        <v>25</v>
      </c>
      <c r="E20" s="143" t="str">
        <f t="shared" si="0"/>
        <v>3465_450x450.jpg</v>
      </c>
      <c r="F20" s="136" t="str">
        <f t="shared" si="3"/>
        <v>3465_300x300.jpg</v>
      </c>
      <c r="G20" s="136" t="str">
        <f t="shared" si="4"/>
        <v>3465_100x100.jpg</v>
      </c>
      <c r="H20" s="136" t="str">
        <f t="shared" si="5"/>
        <v>3465_220x220.jpg</v>
      </c>
      <c r="I20" s="143" t="str">
        <f t="shared" si="1"/>
        <v>3465_상세.jpg</v>
      </c>
      <c r="J20" s="70" t="s">
        <v>1330</v>
      </c>
      <c r="K20" s="136" t="str">
        <f t="shared" si="6"/>
        <v>&lt;p&gt;&lt;/p&gt;&lt;p align="center"&gt;&lt;IMG src="http://tongup1emd.cafe24.com/img/Image_detail/02_Cup_noodle_73ea/3465_상세.jpg" style="width:860px;"&gt;&lt;/p&gt;&lt;p&gt;&lt;br&gt;&lt;/p&gt;</v>
      </c>
      <c r="L20" s="70" t="s">
        <v>981</v>
      </c>
      <c r="M20" s="70" t="s">
        <v>981</v>
      </c>
      <c r="N20" s="71" t="s">
        <v>118</v>
      </c>
      <c r="O20" s="96" t="s">
        <v>116</v>
      </c>
      <c r="P20" s="96">
        <v>6</v>
      </c>
      <c r="Q20" s="96">
        <v>1</v>
      </c>
      <c r="R20" s="96">
        <v>6</v>
      </c>
      <c r="S20" s="278">
        <f t="shared" si="2"/>
        <v>7</v>
      </c>
      <c r="T20" s="278">
        <f t="shared" si="7"/>
        <v>12</v>
      </c>
      <c r="U20" s="278">
        <f t="shared" si="8"/>
        <v>13</v>
      </c>
      <c r="V20" s="278">
        <f t="shared" si="9"/>
        <v>18</v>
      </c>
      <c r="W20" s="278">
        <f t="shared" si="10"/>
        <v>19</v>
      </c>
      <c r="X20" s="278">
        <f t="shared" si="11"/>
        <v>24</v>
      </c>
      <c r="Y20" s="278">
        <f t="shared" si="12"/>
        <v>25</v>
      </c>
      <c r="Z20" s="278">
        <f t="shared" si="13"/>
        <v>30</v>
      </c>
      <c r="AA20" s="278">
        <f t="shared" si="14"/>
        <v>31</v>
      </c>
      <c r="AB20" s="278">
        <f t="shared" si="15"/>
        <v>36</v>
      </c>
      <c r="AC20" s="136" t="str">
        <f t="shared" si="16"/>
        <v>1|6|2500//7|12|5000//13|18|7500//19|24|10000//25|30|12500//31|36|15000</v>
      </c>
      <c r="AD20" s="99">
        <f>730*6</f>
        <v>4380</v>
      </c>
      <c r="AE20" s="238" t="s">
        <v>708</v>
      </c>
      <c r="AF20" s="99">
        <v>2500</v>
      </c>
      <c r="AG20" s="71"/>
      <c r="AH20" s="71"/>
      <c r="AI20" s="71" t="s">
        <v>480</v>
      </c>
      <c r="AJ20" s="71">
        <v>50002386</v>
      </c>
      <c r="AK20" s="96" t="str">
        <f>CONCATENATE(N20,"[",C20,"/",P20,"]")</f>
        <v>너구리컵(6입)[3465/6]</v>
      </c>
      <c r="AL20" s="147" t="s">
        <v>488</v>
      </c>
      <c r="AM20" s="200" t="s">
        <v>1335</v>
      </c>
      <c r="AN20" s="147" t="s">
        <v>485</v>
      </c>
      <c r="AO20" s="136" t="str">
        <f>CONCATENATE(N20,",","용기라면,컵라면",",",AL20)</f>
        <v>너구리컵(6입),용기라면,컵라면,농심</v>
      </c>
      <c r="AP20" s="319" t="s">
        <v>725</v>
      </c>
      <c r="AQ20" s="220"/>
      <c r="AR20" s="402"/>
    </row>
    <row r="21" spans="1:44">
      <c r="A21" s="102">
        <v>18</v>
      </c>
      <c r="B21" s="298">
        <v>20</v>
      </c>
      <c r="C21" s="71">
        <v>3466</v>
      </c>
      <c r="D21" s="201">
        <v>25</v>
      </c>
      <c r="E21" s="143" t="str">
        <f t="shared" si="0"/>
        <v>3466_450x450.jpg</v>
      </c>
      <c r="F21" s="136" t="str">
        <f t="shared" si="3"/>
        <v>3466_300x300.jpg</v>
      </c>
      <c r="G21" s="136" t="str">
        <f t="shared" si="4"/>
        <v>3466_100x100.jpg</v>
      </c>
      <c r="H21" s="136" t="str">
        <f t="shared" si="5"/>
        <v>3466_220x220.jpg</v>
      </c>
      <c r="I21" s="143" t="str">
        <f t="shared" si="1"/>
        <v>3466_상세.jpg</v>
      </c>
      <c r="J21" s="70" t="s">
        <v>1330</v>
      </c>
      <c r="K21" s="136" t="str">
        <f t="shared" si="6"/>
        <v>&lt;p&gt;&lt;/p&gt;&lt;p align="center"&gt;&lt;IMG src="http://tongup1emd.cafe24.com/img/Image_detail/02_Cup_noodle_73ea/3466_상세.jpg" style="width:860px;"&gt;&lt;/p&gt;&lt;p&gt;&lt;br&gt;&lt;/p&gt;</v>
      </c>
      <c r="L21" s="70" t="s">
        <v>981</v>
      </c>
      <c r="M21" s="70" t="s">
        <v>981</v>
      </c>
      <c r="N21" s="71" t="s">
        <v>119</v>
      </c>
      <c r="O21" s="96" t="s">
        <v>120</v>
      </c>
      <c r="P21" s="96">
        <v>1</v>
      </c>
      <c r="Q21" s="96">
        <v>30</v>
      </c>
      <c r="R21" s="96">
        <f>Q21*2</f>
        <v>60</v>
      </c>
      <c r="S21" s="278">
        <f t="shared" si="2"/>
        <v>61</v>
      </c>
      <c r="T21" s="278">
        <f t="shared" si="7"/>
        <v>120</v>
      </c>
      <c r="U21" s="278">
        <f t="shared" si="8"/>
        <v>121</v>
      </c>
      <c r="V21" s="278">
        <f t="shared" si="9"/>
        <v>180</v>
      </c>
      <c r="W21" s="278">
        <f t="shared" si="10"/>
        <v>181</v>
      </c>
      <c r="X21" s="278">
        <f t="shared" si="11"/>
        <v>240</v>
      </c>
      <c r="Y21" s="278">
        <f t="shared" si="12"/>
        <v>241</v>
      </c>
      <c r="Z21" s="278">
        <f t="shared" si="13"/>
        <v>300</v>
      </c>
      <c r="AA21" s="278">
        <f t="shared" si="14"/>
        <v>301</v>
      </c>
      <c r="AB21" s="278">
        <f t="shared" si="15"/>
        <v>360</v>
      </c>
      <c r="AC21" s="136" t="str">
        <f t="shared" si="16"/>
        <v>1|60|2500//61|120|5000//121|180|7500//181|240|10000//241|300|12500//301|360|15000</v>
      </c>
      <c r="AD21" s="99">
        <v>810</v>
      </c>
      <c r="AE21" s="238" t="s">
        <v>708</v>
      </c>
      <c r="AF21" s="99">
        <v>2500</v>
      </c>
      <c r="AG21" s="71"/>
      <c r="AH21" s="71"/>
      <c r="AI21" s="71" t="s">
        <v>480</v>
      </c>
      <c r="AJ21" s="71">
        <v>50002386</v>
      </c>
      <c r="AK21" s="96" t="str">
        <f>CONCATENATE(N21,"[",C21,"/",P21,"]")</f>
        <v>안성탕면컵[3466/1]</v>
      </c>
      <c r="AL21" s="147" t="s">
        <v>488</v>
      </c>
      <c r="AM21" s="200" t="s">
        <v>1335</v>
      </c>
      <c r="AN21" s="147" t="s">
        <v>485</v>
      </c>
      <c r="AO21" s="136" t="str">
        <f>CONCATENATE(N21,",","용기라면,컵라면",",",AL21)</f>
        <v>안성탕면컵,용기라면,컵라면,농심</v>
      </c>
      <c r="AP21" s="71"/>
      <c r="AQ21" s="206"/>
      <c r="AR21" s="402"/>
    </row>
    <row r="22" spans="1:44">
      <c r="A22" s="102">
        <v>15</v>
      </c>
      <c r="B22" s="298">
        <v>21</v>
      </c>
      <c r="C22" s="71">
        <v>3469</v>
      </c>
      <c r="D22" s="201">
        <v>25</v>
      </c>
      <c r="E22" s="143" t="str">
        <f t="shared" si="0"/>
        <v>3469_450x450.jpg</v>
      </c>
      <c r="F22" s="136" t="str">
        <f t="shared" si="3"/>
        <v>3469_300x300.jpg</v>
      </c>
      <c r="G22" s="136" t="str">
        <f t="shared" si="4"/>
        <v>3469_100x100.jpg</v>
      </c>
      <c r="H22" s="136" t="str">
        <f t="shared" si="5"/>
        <v>3469_220x220.jpg</v>
      </c>
      <c r="I22" s="143" t="str">
        <f t="shared" si="1"/>
        <v>3469_상세.jpg</v>
      </c>
      <c r="J22" s="70" t="s">
        <v>1330</v>
      </c>
      <c r="K22" s="136" t="str">
        <f t="shared" si="6"/>
        <v>&lt;p&gt;&lt;/p&gt;&lt;p align="center"&gt;&lt;IMG src="http://tongup1emd.cafe24.com/img/Image_detail/02_Cup_noodle_73ea/3469_상세.jpg" style="width:860px;"&gt;&lt;/p&gt;&lt;p&gt;&lt;br&gt;&lt;/p&gt;</v>
      </c>
      <c r="L22" s="70" t="s">
        <v>981</v>
      </c>
      <c r="M22" s="70" t="s">
        <v>981</v>
      </c>
      <c r="N22" s="71" t="s">
        <v>115</v>
      </c>
      <c r="O22" s="96" t="s">
        <v>116</v>
      </c>
      <c r="P22" s="96">
        <v>6</v>
      </c>
      <c r="Q22" s="96">
        <v>1</v>
      </c>
      <c r="R22" s="96">
        <v>6</v>
      </c>
      <c r="S22" s="278">
        <f t="shared" si="2"/>
        <v>7</v>
      </c>
      <c r="T22" s="278">
        <f t="shared" si="7"/>
        <v>12</v>
      </c>
      <c r="U22" s="278">
        <f t="shared" si="8"/>
        <v>13</v>
      </c>
      <c r="V22" s="278">
        <f t="shared" si="9"/>
        <v>18</v>
      </c>
      <c r="W22" s="278">
        <f t="shared" si="10"/>
        <v>19</v>
      </c>
      <c r="X22" s="278">
        <f t="shared" si="11"/>
        <v>24</v>
      </c>
      <c r="Y22" s="278">
        <f t="shared" si="12"/>
        <v>25</v>
      </c>
      <c r="Z22" s="278">
        <f t="shared" si="13"/>
        <v>30</v>
      </c>
      <c r="AA22" s="278">
        <f t="shared" si="14"/>
        <v>31</v>
      </c>
      <c r="AB22" s="278">
        <f t="shared" si="15"/>
        <v>36</v>
      </c>
      <c r="AC22" s="136" t="str">
        <f t="shared" si="16"/>
        <v>1|6|2500//7|12|5000//13|18|7500//19|24|10000//25|30|12500//31|36|15000</v>
      </c>
      <c r="AD22" s="99">
        <f>700*6</f>
        <v>4200</v>
      </c>
      <c r="AE22" s="238" t="s">
        <v>708</v>
      </c>
      <c r="AF22" s="99">
        <v>2500</v>
      </c>
      <c r="AG22" s="71"/>
      <c r="AH22" s="71"/>
      <c r="AI22" s="71" t="s">
        <v>480</v>
      </c>
      <c r="AJ22" s="71">
        <v>50002386</v>
      </c>
      <c r="AK22" s="96" t="str">
        <f>CONCATENATE(N22,"[",C22,"/",P22,"]")</f>
        <v>튀김우동컵(6입)[3469/6]</v>
      </c>
      <c r="AL22" s="147" t="s">
        <v>488</v>
      </c>
      <c r="AM22" s="200" t="s">
        <v>1335</v>
      </c>
      <c r="AN22" s="147" t="s">
        <v>485</v>
      </c>
      <c r="AO22" s="136" t="str">
        <f>CONCATENATE(N22,",","용기라면,컵라면",",",AL22)</f>
        <v>튀김우동컵(6입),용기라면,컵라면,농심</v>
      </c>
      <c r="AP22" s="319" t="s">
        <v>725</v>
      </c>
      <c r="AQ22" s="220"/>
      <c r="AR22" s="402"/>
    </row>
    <row r="23" spans="1:44">
      <c r="A23" s="102">
        <v>4</v>
      </c>
      <c r="B23" s="298">
        <v>22</v>
      </c>
      <c r="C23" s="71">
        <v>3471</v>
      </c>
      <c r="D23" s="201">
        <v>25</v>
      </c>
      <c r="E23" s="143" t="str">
        <f t="shared" si="0"/>
        <v>3471_450x450.jpg</v>
      </c>
      <c r="F23" s="136" t="str">
        <f t="shared" si="3"/>
        <v>3471_300x300.jpg</v>
      </c>
      <c r="G23" s="136" t="str">
        <f t="shared" si="4"/>
        <v>3471_100x100.jpg</v>
      </c>
      <c r="H23" s="136" t="str">
        <f t="shared" si="5"/>
        <v>3471_220x220.jpg</v>
      </c>
      <c r="I23" s="143" t="str">
        <f t="shared" si="1"/>
        <v>3471_상세.jpg</v>
      </c>
      <c r="J23" s="70" t="s">
        <v>1330</v>
      </c>
      <c r="K23" s="136" t="str">
        <f t="shared" si="6"/>
        <v>&lt;p&gt;&lt;/p&gt;&lt;p align="center"&gt;&lt;IMG src="http://tongup1emd.cafe24.com/img/Image_detail/02_Cup_noodle_73ea/3471_상세.jpg" style="width:860px;"&gt;&lt;/p&gt;&lt;p&gt;&lt;br&gt;&lt;/p&gt;</v>
      </c>
      <c r="L23" s="70" t="s">
        <v>981</v>
      </c>
      <c r="M23" s="70" t="s">
        <v>981</v>
      </c>
      <c r="N23" s="71" t="s">
        <v>97</v>
      </c>
      <c r="O23" s="96" t="s">
        <v>98</v>
      </c>
      <c r="P23" s="96">
        <v>6</v>
      </c>
      <c r="Q23" s="96">
        <v>1</v>
      </c>
      <c r="R23" s="96">
        <v>6</v>
      </c>
      <c r="S23" s="278">
        <f t="shared" si="2"/>
        <v>7</v>
      </c>
      <c r="T23" s="278">
        <f t="shared" si="7"/>
        <v>12</v>
      </c>
      <c r="U23" s="278">
        <f t="shared" si="8"/>
        <v>13</v>
      </c>
      <c r="V23" s="278">
        <f t="shared" si="9"/>
        <v>18</v>
      </c>
      <c r="W23" s="278">
        <f t="shared" si="10"/>
        <v>19</v>
      </c>
      <c r="X23" s="278">
        <f t="shared" si="11"/>
        <v>24</v>
      </c>
      <c r="Y23" s="278">
        <f t="shared" si="12"/>
        <v>25</v>
      </c>
      <c r="Z23" s="278">
        <f t="shared" si="13"/>
        <v>30</v>
      </c>
      <c r="AA23" s="278">
        <f t="shared" si="14"/>
        <v>31</v>
      </c>
      <c r="AB23" s="278">
        <f t="shared" si="15"/>
        <v>36</v>
      </c>
      <c r="AC23" s="136" t="str">
        <f t="shared" si="16"/>
        <v>1|6|2500//7|12|5000//13|18|7500//19|24|10000//25|30|12500//31|36|15000</v>
      </c>
      <c r="AD23" s="99">
        <f>660*6</f>
        <v>3960</v>
      </c>
      <c r="AE23" s="238" t="s">
        <v>708</v>
      </c>
      <c r="AF23" s="99">
        <v>2500</v>
      </c>
      <c r="AG23" s="71"/>
      <c r="AH23" s="71"/>
      <c r="AI23" s="71" t="s">
        <v>480</v>
      </c>
      <c r="AJ23" s="71">
        <v>50002386</v>
      </c>
      <c r="AK23" s="96" t="str">
        <f>CONCATENATE(N23,"[",C23,"/",P23,"]")</f>
        <v>김치사발면(6입)[3471/6]</v>
      </c>
      <c r="AL23" s="147" t="s">
        <v>485</v>
      </c>
      <c r="AM23" s="200" t="s">
        <v>1335</v>
      </c>
      <c r="AN23" s="147" t="s">
        <v>485</v>
      </c>
      <c r="AO23" s="136" t="str">
        <f>CONCATENATE(N23,",","용기라면,컵라면",",",AL23)</f>
        <v>김치사발면(6입),용기라면,컵라면,농심</v>
      </c>
      <c r="AP23" s="319" t="s">
        <v>725</v>
      </c>
      <c r="AQ23" s="220"/>
      <c r="AR23" s="402"/>
    </row>
    <row r="24" spans="1:44">
      <c r="A24" s="102">
        <v>33</v>
      </c>
      <c r="B24" s="298">
        <v>23</v>
      </c>
      <c r="C24" s="71">
        <v>3472</v>
      </c>
      <c r="D24" s="201">
        <v>25</v>
      </c>
      <c r="E24" s="143" t="str">
        <f t="shared" si="0"/>
        <v>3472_450x450.jpg</v>
      </c>
      <c r="F24" s="136" t="str">
        <f t="shared" si="3"/>
        <v>3472_300x300.jpg</v>
      </c>
      <c r="G24" s="136" t="str">
        <f t="shared" si="4"/>
        <v>3472_100x100.jpg</v>
      </c>
      <c r="H24" s="136" t="str">
        <f t="shared" si="5"/>
        <v>3472_220x220.jpg</v>
      </c>
      <c r="I24" s="143" t="str">
        <f t="shared" si="1"/>
        <v>3472_상세.jpg</v>
      </c>
      <c r="J24" s="70" t="s">
        <v>1330</v>
      </c>
      <c r="K24" s="136" t="str">
        <f t="shared" si="6"/>
        <v>&lt;p&gt;&lt;/p&gt;&lt;p align="center"&gt;&lt;IMG src="http://tongup1emd.cafe24.com/img/Image_detail/02_Cup_noodle_73ea/3472_상세.jpg" style="width:860px;"&gt;&lt;/p&gt;&lt;p&gt;&lt;br&gt;&lt;/p&gt;</v>
      </c>
      <c r="L24" s="70" t="s">
        <v>981</v>
      </c>
      <c r="M24" s="70" t="s">
        <v>981</v>
      </c>
      <c r="N24" s="71" t="s">
        <v>139</v>
      </c>
      <c r="O24" s="96" t="s">
        <v>140</v>
      </c>
      <c r="P24" s="96">
        <v>1</v>
      </c>
      <c r="Q24" s="96">
        <v>12</v>
      </c>
      <c r="R24" s="96">
        <f t="shared" ref="R24:R55" si="17">Q24*2</f>
        <v>24</v>
      </c>
      <c r="S24" s="278">
        <f t="shared" si="2"/>
        <v>25</v>
      </c>
      <c r="T24" s="278">
        <f t="shared" si="7"/>
        <v>48</v>
      </c>
      <c r="U24" s="278">
        <f t="shared" si="8"/>
        <v>49</v>
      </c>
      <c r="V24" s="278">
        <f t="shared" si="9"/>
        <v>72</v>
      </c>
      <c r="W24" s="278">
        <f t="shared" si="10"/>
        <v>73</v>
      </c>
      <c r="X24" s="278">
        <f t="shared" si="11"/>
        <v>96</v>
      </c>
      <c r="Y24" s="278">
        <f t="shared" si="12"/>
        <v>97</v>
      </c>
      <c r="Z24" s="278">
        <f t="shared" si="13"/>
        <v>120</v>
      </c>
      <c r="AA24" s="278">
        <f t="shared" si="14"/>
        <v>121</v>
      </c>
      <c r="AB24" s="278">
        <f t="shared" si="15"/>
        <v>144</v>
      </c>
      <c r="AC24" s="136" t="str">
        <f t="shared" si="16"/>
        <v>1|24|2500//25|48|5000//49|72|7500//73|96|10000//97|120|12500//121|144|15000</v>
      </c>
      <c r="AD24" s="99">
        <v>1200</v>
      </c>
      <c r="AE24" s="238" t="s">
        <v>708</v>
      </c>
      <c r="AF24" s="99">
        <v>2500</v>
      </c>
      <c r="AG24" s="71"/>
      <c r="AH24" s="71"/>
      <c r="AI24" s="71" t="s">
        <v>480</v>
      </c>
      <c r="AJ24" s="71">
        <v>50002386</v>
      </c>
      <c r="AK24" s="96" t="str">
        <f>CONCATENATE(N24,"[",C24,"/",P24,"]")</f>
        <v>신라면블랙컵(12입)[3472/1]</v>
      </c>
      <c r="AL24" s="147" t="s">
        <v>488</v>
      </c>
      <c r="AM24" s="200" t="s">
        <v>1335</v>
      </c>
      <c r="AN24" s="147" t="s">
        <v>485</v>
      </c>
      <c r="AO24" s="136" t="str">
        <f>CONCATENATE(N24,",","용기라면,컵라면",",",AL24)</f>
        <v>신라면블랙컵(12입),용기라면,컵라면,농심</v>
      </c>
      <c r="AP24" s="319"/>
      <c r="AQ24" s="220"/>
      <c r="AR24" s="402"/>
    </row>
    <row r="25" spans="1:44">
      <c r="A25" s="102">
        <v>21</v>
      </c>
      <c r="B25" s="298">
        <v>24</v>
      </c>
      <c r="C25" s="71">
        <v>3481</v>
      </c>
      <c r="D25" s="201">
        <v>25</v>
      </c>
      <c r="E25" s="143" t="str">
        <f t="shared" si="0"/>
        <v>3481_450x450.jpg</v>
      </c>
      <c r="F25" s="136" t="str">
        <f t="shared" si="3"/>
        <v>3481_300x300.jpg</v>
      </c>
      <c r="G25" s="136" t="str">
        <f t="shared" si="4"/>
        <v>3481_100x100.jpg</v>
      </c>
      <c r="H25" s="136" t="str">
        <f t="shared" si="5"/>
        <v>3481_220x220.jpg</v>
      </c>
      <c r="I25" s="143" t="str">
        <f t="shared" si="1"/>
        <v>3481_상세.jpg</v>
      </c>
      <c r="J25" s="70" t="s">
        <v>1330</v>
      </c>
      <c r="K25" s="136" t="str">
        <f t="shared" si="6"/>
        <v>&lt;p&gt;&lt;/p&gt;&lt;p align="center"&gt;&lt;IMG src="http://tongup1emd.cafe24.com/img/Image_detail/02_Cup_noodle_73ea/3481_상세.jpg" style="width:860px;"&gt;&lt;/p&gt;&lt;p&gt;&lt;br&gt;&lt;/p&gt;</v>
      </c>
      <c r="L25" s="70" t="s">
        <v>981</v>
      </c>
      <c r="M25" s="70" t="s">
        <v>981</v>
      </c>
      <c r="N25" s="71" t="s">
        <v>125</v>
      </c>
      <c r="O25" s="96" t="s">
        <v>126</v>
      </c>
      <c r="P25" s="96">
        <v>1</v>
      </c>
      <c r="Q25" s="96">
        <v>16</v>
      </c>
      <c r="R25" s="96">
        <f t="shared" si="17"/>
        <v>32</v>
      </c>
      <c r="S25" s="278">
        <f t="shared" si="2"/>
        <v>33</v>
      </c>
      <c r="T25" s="278">
        <f t="shared" si="7"/>
        <v>64</v>
      </c>
      <c r="U25" s="278">
        <f t="shared" si="8"/>
        <v>65</v>
      </c>
      <c r="V25" s="278">
        <f t="shared" si="9"/>
        <v>96</v>
      </c>
      <c r="W25" s="278">
        <f t="shared" si="10"/>
        <v>97</v>
      </c>
      <c r="X25" s="278">
        <f t="shared" si="11"/>
        <v>128</v>
      </c>
      <c r="Y25" s="278">
        <f t="shared" si="12"/>
        <v>129</v>
      </c>
      <c r="Z25" s="278">
        <f t="shared" si="13"/>
        <v>160</v>
      </c>
      <c r="AA25" s="278">
        <f t="shared" si="14"/>
        <v>161</v>
      </c>
      <c r="AB25" s="278">
        <f t="shared" si="15"/>
        <v>192</v>
      </c>
      <c r="AC25" s="136" t="str">
        <f t="shared" si="16"/>
        <v>1|32|2500//33|64|5000//65|96|7500//97|128|10000//129|160|12500//161|192|15000</v>
      </c>
      <c r="AD25" s="99">
        <v>880</v>
      </c>
      <c r="AE25" s="238" t="s">
        <v>708</v>
      </c>
      <c r="AF25" s="99">
        <v>2500</v>
      </c>
      <c r="AG25" s="71"/>
      <c r="AH25" s="71"/>
      <c r="AI25" s="71" t="s">
        <v>480</v>
      </c>
      <c r="AJ25" s="71">
        <v>50002386</v>
      </c>
      <c r="AK25" s="96" t="str">
        <f>CONCATENATE(N25,"[",C25,"/",P25,"]")</f>
        <v>새우탕큰사발[3481/1]</v>
      </c>
      <c r="AL25" s="147" t="s">
        <v>488</v>
      </c>
      <c r="AM25" s="200" t="s">
        <v>1335</v>
      </c>
      <c r="AN25" s="147" t="s">
        <v>485</v>
      </c>
      <c r="AO25" s="136" t="str">
        <f>CONCATENATE(N25,",","용기라면,컵라면",",",AL25)</f>
        <v>새우탕큰사발,용기라면,컵라면,농심</v>
      </c>
      <c r="AP25" s="319"/>
      <c r="AQ25" s="220"/>
      <c r="AR25" s="402"/>
    </row>
    <row r="26" spans="1:44">
      <c r="A26" s="102">
        <v>19</v>
      </c>
      <c r="B26" s="298">
        <v>25</v>
      </c>
      <c r="C26" s="71">
        <v>3482</v>
      </c>
      <c r="D26" s="201">
        <v>25</v>
      </c>
      <c r="E26" s="143" t="str">
        <f t="shared" si="0"/>
        <v>3482_450x450.jpg</v>
      </c>
      <c r="F26" s="136" t="str">
        <f t="shared" si="3"/>
        <v>3482_300x300.jpg</v>
      </c>
      <c r="G26" s="136" t="str">
        <f t="shared" si="4"/>
        <v>3482_100x100.jpg</v>
      </c>
      <c r="H26" s="136" t="str">
        <f t="shared" si="5"/>
        <v>3482_220x220.jpg</v>
      </c>
      <c r="I26" s="143" t="str">
        <f t="shared" si="1"/>
        <v>3482_상세.jpg</v>
      </c>
      <c r="J26" s="70" t="s">
        <v>1330</v>
      </c>
      <c r="K26" s="136" t="str">
        <f t="shared" si="6"/>
        <v>&lt;p&gt;&lt;/p&gt;&lt;p align="center"&gt;&lt;IMG src="http://tongup1emd.cafe24.com/img/Image_detail/02_Cup_noodle_73ea/3482_상세.jpg" style="width:860px;"&gt;&lt;/p&gt;&lt;p&gt;&lt;br&gt;&lt;/p&gt;</v>
      </c>
      <c r="L26" s="70" t="s">
        <v>981</v>
      </c>
      <c r="M26" s="70" t="s">
        <v>981</v>
      </c>
      <c r="N26" s="71" t="s">
        <v>121</v>
      </c>
      <c r="O26" s="96" t="s">
        <v>122</v>
      </c>
      <c r="P26" s="96">
        <v>1</v>
      </c>
      <c r="Q26" s="96">
        <v>16</v>
      </c>
      <c r="R26" s="96">
        <f t="shared" si="17"/>
        <v>32</v>
      </c>
      <c r="S26" s="278">
        <f t="shared" si="2"/>
        <v>33</v>
      </c>
      <c r="T26" s="278">
        <f t="shared" si="7"/>
        <v>64</v>
      </c>
      <c r="U26" s="278">
        <f t="shared" si="8"/>
        <v>65</v>
      </c>
      <c r="V26" s="278">
        <f t="shared" si="9"/>
        <v>96</v>
      </c>
      <c r="W26" s="278">
        <f t="shared" si="10"/>
        <v>97</v>
      </c>
      <c r="X26" s="278">
        <f t="shared" si="11"/>
        <v>128</v>
      </c>
      <c r="Y26" s="278">
        <f t="shared" si="12"/>
        <v>129</v>
      </c>
      <c r="Z26" s="278">
        <f t="shared" si="13"/>
        <v>160</v>
      </c>
      <c r="AA26" s="278">
        <f t="shared" si="14"/>
        <v>161</v>
      </c>
      <c r="AB26" s="278">
        <f t="shared" si="15"/>
        <v>192</v>
      </c>
      <c r="AC26" s="136" t="str">
        <f t="shared" si="16"/>
        <v>1|32|2500//33|64|5000//65|96|7500//97|128|10000//129|160|12500//161|192|15000</v>
      </c>
      <c r="AD26" s="99">
        <v>880</v>
      </c>
      <c r="AE26" s="238" t="s">
        <v>708</v>
      </c>
      <c r="AF26" s="99">
        <v>2500</v>
      </c>
      <c r="AG26" s="71"/>
      <c r="AH26" s="71"/>
      <c r="AI26" s="71" t="s">
        <v>480</v>
      </c>
      <c r="AJ26" s="71">
        <v>50002386</v>
      </c>
      <c r="AK26" s="96" t="str">
        <f>CONCATENATE(N26,"[",C26,"/",P26,"]")</f>
        <v>김치큰사발[3482/1]</v>
      </c>
      <c r="AL26" s="147" t="s">
        <v>488</v>
      </c>
      <c r="AM26" s="200" t="s">
        <v>1335</v>
      </c>
      <c r="AN26" s="147" t="s">
        <v>485</v>
      </c>
      <c r="AO26" s="136" t="str">
        <f>CONCATENATE(N26,",","용기라면,컵라면",",",AL26)</f>
        <v>김치큰사발,용기라면,컵라면,농심</v>
      </c>
      <c r="AP26" s="71"/>
      <c r="AQ26" s="206"/>
      <c r="AR26" s="402"/>
    </row>
    <row r="27" spans="1:44">
      <c r="A27" s="102">
        <v>26</v>
      </c>
      <c r="B27" s="298">
        <v>26</v>
      </c>
      <c r="C27" s="71">
        <v>3483</v>
      </c>
      <c r="D27" s="201">
        <v>25</v>
      </c>
      <c r="E27" s="143" t="str">
        <f t="shared" si="0"/>
        <v>3483_450x450.jpg</v>
      </c>
      <c r="F27" s="136" t="str">
        <f t="shared" si="3"/>
        <v>3483_300x300.jpg</v>
      </c>
      <c r="G27" s="136" t="str">
        <f t="shared" si="4"/>
        <v>3483_100x100.jpg</v>
      </c>
      <c r="H27" s="136" t="str">
        <f t="shared" si="5"/>
        <v>3483_220x220.jpg</v>
      </c>
      <c r="I27" s="143" t="str">
        <f t="shared" si="1"/>
        <v>3483_상세.jpg</v>
      </c>
      <c r="J27" s="70" t="s">
        <v>1330</v>
      </c>
      <c r="K27" s="136" t="str">
        <f t="shared" si="6"/>
        <v>&lt;p&gt;&lt;/p&gt;&lt;p align="center"&gt;&lt;IMG src="http://tongup1emd.cafe24.com/img/Image_detail/02_Cup_noodle_73ea/3483_상세.jpg" style="width:860px;"&gt;&lt;/p&gt;&lt;p&gt;&lt;br&gt;&lt;/p&gt;</v>
      </c>
      <c r="L27" s="70" t="s">
        <v>981</v>
      </c>
      <c r="M27" s="70" t="s">
        <v>981</v>
      </c>
      <c r="N27" s="71" t="s">
        <v>134</v>
      </c>
      <c r="O27" s="96" t="s">
        <v>124</v>
      </c>
      <c r="P27" s="96">
        <v>1</v>
      </c>
      <c r="Q27" s="96">
        <v>16</v>
      </c>
      <c r="R27" s="96">
        <f t="shared" si="17"/>
        <v>32</v>
      </c>
      <c r="S27" s="278">
        <f t="shared" si="2"/>
        <v>33</v>
      </c>
      <c r="T27" s="278">
        <f t="shared" si="7"/>
        <v>64</v>
      </c>
      <c r="U27" s="278">
        <f t="shared" si="8"/>
        <v>65</v>
      </c>
      <c r="V27" s="278">
        <f t="shared" si="9"/>
        <v>96</v>
      </c>
      <c r="W27" s="278">
        <f t="shared" si="10"/>
        <v>97</v>
      </c>
      <c r="X27" s="278">
        <f t="shared" si="11"/>
        <v>128</v>
      </c>
      <c r="Y27" s="278">
        <f t="shared" si="12"/>
        <v>129</v>
      </c>
      <c r="Z27" s="278">
        <f t="shared" si="13"/>
        <v>160</v>
      </c>
      <c r="AA27" s="278">
        <f t="shared" si="14"/>
        <v>161</v>
      </c>
      <c r="AB27" s="278">
        <f t="shared" si="15"/>
        <v>192</v>
      </c>
      <c r="AC27" s="136" t="str">
        <f t="shared" si="16"/>
        <v>1|32|2500//33|64|5000//65|96|7500//97|128|10000//129|160|12500//161|192|15000</v>
      </c>
      <c r="AD27" s="99">
        <v>880</v>
      </c>
      <c r="AE27" s="238" t="s">
        <v>708</v>
      </c>
      <c r="AF27" s="99">
        <v>2500</v>
      </c>
      <c r="AG27" s="71"/>
      <c r="AH27" s="71"/>
      <c r="AI27" s="71" t="s">
        <v>480</v>
      </c>
      <c r="AJ27" s="71">
        <v>50002386</v>
      </c>
      <c r="AK27" s="96" t="str">
        <f>CONCATENATE(N27,"[",C27,"/",P27,"]")</f>
        <v>튀김우동큰사발[3483/1]</v>
      </c>
      <c r="AL27" s="147" t="s">
        <v>488</v>
      </c>
      <c r="AM27" s="200" t="s">
        <v>1335</v>
      </c>
      <c r="AN27" s="147" t="s">
        <v>485</v>
      </c>
      <c r="AO27" s="136" t="str">
        <f>CONCATENATE(N27,",","용기라면,컵라면",",",AL27)</f>
        <v>튀김우동큰사발,용기라면,컵라면,농심</v>
      </c>
      <c r="AP27" s="319"/>
      <c r="AQ27" s="220"/>
      <c r="AR27" s="402"/>
    </row>
    <row r="28" spans="1:44">
      <c r="A28" s="102">
        <v>25</v>
      </c>
      <c r="B28" s="298">
        <v>27</v>
      </c>
      <c r="C28" s="71">
        <v>3484</v>
      </c>
      <c r="D28" s="201">
        <v>25</v>
      </c>
      <c r="E28" s="143" t="str">
        <f t="shared" si="0"/>
        <v>3484_450x450.jpg</v>
      </c>
      <c r="F28" s="136" t="str">
        <f t="shared" si="3"/>
        <v>3484_300x300.jpg</v>
      </c>
      <c r="G28" s="136" t="str">
        <f t="shared" si="4"/>
        <v>3484_100x100.jpg</v>
      </c>
      <c r="H28" s="136" t="str">
        <f t="shared" si="5"/>
        <v>3484_220x220.jpg</v>
      </c>
      <c r="I28" s="143" t="str">
        <f t="shared" si="1"/>
        <v>3484_상세.jpg</v>
      </c>
      <c r="J28" s="70" t="s">
        <v>1330</v>
      </c>
      <c r="K28" s="136" t="str">
        <f t="shared" si="6"/>
        <v>&lt;p&gt;&lt;/p&gt;&lt;p align="center"&gt;&lt;IMG src="http://tongup1emd.cafe24.com/img/Image_detail/02_Cup_noodle_73ea/3484_상세.jpg" style="width:860px;"&gt;&lt;/p&gt;&lt;p&gt;&lt;br&gt;&lt;/p&gt;</v>
      </c>
      <c r="L28" s="70" t="s">
        <v>981</v>
      </c>
      <c r="M28" s="70" t="s">
        <v>981</v>
      </c>
      <c r="N28" s="71" t="s">
        <v>132</v>
      </c>
      <c r="O28" s="96" t="s">
        <v>133</v>
      </c>
      <c r="P28" s="96">
        <v>1</v>
      </c>
      <c r="Q28" s="96">
        <v>16</v>
      </c>
      <c r="R28" s="96">
        <f t="shared" si="17"/>
        <v>32</v>
      </c>
      <c r="S28" s="278">
        <f t="shared" si="2"/>
        <v>33</v>
      </c>
      <c r="T28" s="278">
        <f t="shared" si="7"/>
        <v>64</v>
      </c>
      <c r="U28" s="278">
        <f t="shared" si="8"/>
        <v>65</v>
      </c>
      <c r="V28" s="278">
        <f t="shared" si="9"/>
        <v>96</v>
      </c>
      <c r="W28" s="278">
        <f t="shared" si="10"/>
        <v>97</v>
      </c>
      <c r="X28" s="278">
        <f t="shared" si="11"/>
        <v>128</v>
      </c>
      <c r="Y28" s="278">
        <f t="shared" si="12"/>
        <v>129</v>
      </c>
      <c r="Z28" s="278">
        <f t="shared" si="13"/>
        <v>160</v>
      </c>
      <c r="AA28" s="278">
        <f t="shared" si="14"/>
        <v>161</v>
      </c>
      <c r="AB28" s="278">
        <f t="shared" si="15"/>
        <v>192</v>
      </c>
      <c r="AC28" s="136" t="str">
        <f t="shared" si="16"/>
        <v>1|32|2500//33|64|5000//65|96|7500//97|128|10000//129|160|12500//161|192|15000</v>
      </c>
      <c r="AD28" s="99">
        <v>880</v>
      </c>
      <c r="AE28" s="238" t="s">
        <v>708</v>
      </c>
      <c r="AF28" s="99">
        <v>2500</v>
      </c>
      <c r="AG28" s="71"/>
      <c r="AH28" s="71"/>
      <c r="AI28" s="71" t="s">
        <v>480</v>
      </c>
      <c r="AJ28" s="71">
        <v>50002386</v>
      </c>
      <c r="AK28" s="96" t="str">
        <f>CONCATENATE(N28,"[",C28,"/",P28,"]")</f>
        <v>짜파게티큰사발[3484/1]</v>
      </c>
      <c r="AL28" s="147" t="s">
        <v>488</v>
      </c>
      <c r="AM28" s="200" t="s">
        <v>1335</v>
      </c>
      <c r="AN28" s="147" t="s">
        <v>485</v>
      </c>
      <c r="AO28" s="136" t="str">
        <f>CONCATENATE(N28,",","용기라면,컵라면",",",AL28)</f>
        <v>짜파게티큰사발,용기라면,컵라면,농심</v>
      </c>
      <c r="AP28" s="319"/>
      <c r="AQ28" s="220"/>
      <c r="AR28" s="402"/>
    </row>
    <row r="29" spans="1:44">
      <c r="A29" s="102">
        <v>22</v>
      </c>
      <c r="B29" s="298">
        <v>28</v>
      </c>
      <c r="C29" s="71">
        <v>3485</v>
      </c>
      <c r="D29" s="201">
        <v>25</v>
      </c>
      <c r="E29" s="143" t="str">
        <f t="shared" si="0"/>
        <v>3485_450x450.jpg</v>
      </c>
      <c r="F29" s="136" t="str">
        <f t="shared" si="3"/>
        <v>3485_300x300.jpg</v>
      </c>
      <c r="G29" s="136" t="str">
        <f t="shared" si="4"/>
        <v>3485_100x100.jpg</v>
      </c>
      <c r="H29" s="136" t="str">
        <f t="shared" si="5"/>
        <v>3485_220x220.jpg</v>
      </c>
      <c r="I29" s="143" t="str">
        <f t="shared" si="1"/>
        <v>3485_상세.jpg</v>
      </c>
      <c r="J29" s="70" t="s">
        <v>1330</v>
      </c>
      <c r="K29" s="136" t="str">
        <f t="shared" si="6"/>
        <v>&lt;p&gt;&lt;/p&gt;&lt;p align="center"&gt;&lt;IMG src="http://tongup1emd.cafe24.com/img/Image_detail/02_Cup_noodle_73ea/3485_상세.jpg" style="width:860px;"&gt;&lt;/p&gt;&lt;p&gt;&lt;br&gt;&lt;/p&gt;</v>
      </c>
      <c r="L29" s="70" t="s">
        <v>981</v>
      </c>
      <c r="M29" s="70" t="s">
        <v>981</v>
      </c>
      <c r="N29" s="71" t="s">
        <v>127</v>
      </c>
      <c r="O29" s="96" t="s">
        <v>128</v>
      </c>
      <c r="P29" s="96">
        <v>1</v>
      </c>
      <c r="Q29" s="96">
        <v>16</v>
      </c>
      <c r="R29" s="96">
        <f t="shared" si="17"/>
        <v>32</v>
      </c>
      <c r="S29" s="278">
        <f t="shared" si="2"/>
        <v>33</v>
      </c>
      <c r="T29" s="278">
        <f t="shared" si="7"/>
        <v>64</v>
      </c>
      <c r="U29" s="278">
        <f t="shared" si="8"/>
        <v>65</v>
      </c>
      <c r="V29" s="278">
        <f t="shared" si="9"/>
        <v>96</v>
      </c>
      <c r="W29" s="278">
        <f t="shared" si="10"/>
        <v>97</v>
      </c>
      <c r="X29" s="278">
        <f t="shared" si="11"/>
        <v>128</v>
      </c>
      <c r="Y29" s="278">
        <f t="shared" si="12"/>
        <v>129</v>
      </c>
      <c r="Z29" s="278">
        <f t="shared" si="13"/>
        <v>160</v>
      </c>
      <c r="AA29" s="278">
        <f t="shared" si="14"/>
        <v>161</v>
      </c>
      <c r="AB29" s="278">
        <f t="shared" si="15"/>
        <v>192</v>
      </c>
      <c r="AC29" s="136" t="str">
        <f t="shared" si="16"/>
        <v>1|32|2500//33|64|5000//65|96|7500//97|128|10000//129|160|12500//161|192|15000</v>
      </c>
      <c r="AD29" s="99">
        <v>880</v>
      </c>
      <c r="AE29" s="238" t="s">
        <v>708</v>
      </c>
      <c r="AF29" s="99">
        <v>2500</v>
      </c>
      <c r="AG29" s="71"/>
      <c r="AH29" s="71"/>
      <c r="AI29" s="71" t="s">
        <v>480</v>
      </c>
      <c r="AJ29" s="71">
        <v>50002386</v>
      </c>
      <c r="AK29" s="96" t="str">
        <f>CONCATENATE(N29,"[",C29,"/",P29,"]")</f>
        <v>신라면큰사발[3485/1]</v>
      </c>
      <c r="AL29" s="147" t="s">
        <v>488</v>
      </c>
      <c r="AM29" s="200" t="s">
        <v>1335</v>
      </c>
      <c r="AN29" s="147" t="s">
        <v>485</v>
      </c>
      <c r="AO29" s="136" t="str">
        <f>CONCATENATE(N29,",","용기라면,컵라면",",",AL29)</f>
        <v>신라면큰사발,용기라면,컵라면,농심</v>
      </c>
      <c r="AP29" s="319"/>
      <c r="AQ29" s="220"/>
      <c r="AR29" s="402"/>
    </row>
    <row r="30" spans="1:44">
      <c r="A30" s="102">
        <v>20</v>
      </c>
      <c r="B30" s="298">
        <v>29</v>
      </c>
      <c r="C30" s="71">
        <v>3486</v>
      </c>
      <c r="D30" s="201">
        <v>25</v>
      </c>
      <c r="E30" s="143" t="str">
        <f t="shared" si="0"/>
        <v>3486_450x450.jpg</v>
      </c>
      <c r="F30" s="136" t="str">
        <f t="shared" si="3"/>
        <v>3486_300x300.jpg</v>
      </c>
      <c r="G30" s="136" t="str">
        <f t="shared" si="4"/>
        <v>3486_100x100.jpg</v>
      </c>
      <c r="H30" s="136" t="str">
        <f t="shared" si="5"/>
        <v>3486_220x220.jpg</v>
      </c>
      <c r="I30" s="143" t="str">
        <f t="shared" si="1"/>
        <v>3486_상세.jpg</v>
      </c>
      <c r="J30" s="70" t="s">
        <v>1330</v>
      </c>
      <c r="K30" s="136" t="str">
        <f t="shared" si="6"/>
        <v>&lt;p&gt;&lt;/p&gt;&lt;p align="center"&gt;&lt;IMG src="http://tongup1emd.cafe24.com/img/Image_detail/02_Cup_noodle_73ea/3486_상세.jpg" style="width:860px;"&gt;&lt;/p&gt;&lt;p&gt;&lt;br&gt;&lt;/p&gt;</v>
      </c>
      <c r="L30" s="70" t="s">
        <v>981</v>
      </c>
      <c r="M30" s="70" t="s">
        <v>981</v>
      </c>
      <c r="N30" s="71" t="s">
        <v>123</v>
      </c>
      <c r="O30" s="96" t="s">
        <v>124</v>
      </c>
      <c r="P30" s="96">
        <v>1</v>
      </c>
      <c r="Q30" s="96">
        <v>16</v>
      </c>
      <c r="R30" s="96">
        <f t="shared" si="17"/>
        <v>32</v>
      </c>
      <c r="S30" s="278">
        <f t="shared" si="2"/>
        <v>33</v>
      </c>
      <c r="T30" s="278">
        <f t="shared" si="7"/>
        <v>64</v>
      </c>
      <c r="U30" s="278">
        <f t="shared" si="8"/>
        <v>65</v>
      </c>
      <c r="V30" s="278">
        <f t="shared" si="9"/>
        <v>96</v>
      </c>
      <c r="W30" s="278">
        <f t="shared" si="10"/>
        <v>97</v>
      </c>
      <c r="X30" s="278">
        <f t="shared" si="11"/>
        <v>128</v>
      </c>
      <c r="Y30" s="278">
        <f t="shared" si="12"/>
        <v>129</v>
      </c>
      <c r="Z30" s="278">
        <f t="shared" si="13"/>
        <v>160</v>
      </c>
      <c r="AA30" s="278">
        <f t="shared" si="14"/>
        <v>161</v>
      </c>
      <c r="AB30" s="278">
        <f t="shared" si="15"/>
        <v>192</v>
      </c>
      <c r="AC30" s="136" t="str">
        <f t="shared" si="16"/>
        <v>1|32|2500//33|64|5000//65|96|7500//97|128|10000//129|160|12500//161|192|15000</v>
      </c>
      <c r="AD30" s="99">
        <v>880</v>
      </c>
      <c r="AE30" s="238" t="s">
        <v>708</v>
      </c>
      <c r="AF30" s="99">
        <v>2500</v>
      </c>
      <c r="AG30" s="71"/>
      <c r="AH30" s="71"/>
      <c r="AI30" s="71" t="s">
        <v>480</v>
      </c>
      <c r="AJ30" s="71">
        <v>50002386</v>
      </c>
      <c r="AK30" s="96" t="str">
        <f>CONCATENATE(N30,"[",C30,"/",P30,"]")</f>
        <v>사리곰탕큰사발[3486/1]</v>
      </c>
      <c r="AL30" s="147" t="s">
        <v>488</v>
      </c>
      <c r="AM30" s="200" t="s">
        <v>1335</v>
      </c>
      <c r="AN30" s="147" t="s">
        <v>485</v>
      </c>
      <c r="AO30" s="136" t="str">
        <f>CONCATENATE(N30,",","용기라면,컵라면",",",AL30)</f>
        <v>사리곰탕큰사발,용기라면,컵라면,농심</v>
      </c>
      <c r="AP30" s="71"/>
      <c r="AQ30" s="206"/>
      <c r="AR30" s="402"/>
    </row>
    <row r="31" spans="1:44">
      <c r="A31" s="102">
        <v>24</v>
      </c>
      <c r="B31" s="298">
        <v>30</v>
      </c>
      <c r="C31" s="71">
        <v>3487</v>
      </c>
      <c r="D31" s="201">
        <v>25</v>
      </c>
      <c r="E31" s="143" t="str">
        <f t="shared" si="0"/>
        <v>3487_450x450.jpg</v>
      </c>
      <c r="F31" s="136" t="str">
        <f t="shared" si="3"/>
        <v>3487_300x300.jpg</v>
      </c>
      <c r="G31" s="136" t="str">
        <f t="shared" si="4"/>
        <v>3487_100x100.jpg</v>
      </c>
      <c r="H31" s="136" t="str">
        <f t="shared" si="5"/>
        <v>3487_220x220.jpg</v>
      </c>
      <c r="I31" s="143" t="str">
        <f t="shared" si="1"/>
        <v>3487_상세.jpg</v>
      </c>
      <c r="J31" s="70" t="s">
        <v>1330</v>
      </c>
      <c r="K31" s="136" t="str">
        <f t="shared" si="6"/>
        <v>&lt;p&gt;&lt;/p&gt;&lt;p align="center"&gt;&lt;IMG src="http://tongup1emd.cafe24.com/img/Image_detail/02_Cup_noodle_73ea/3487_상세.jpg" style="width:860px;"&gt;&lt;/p&gt;&lt;p&gt;&lt;br&gt;&lt;/p&gt;</v>
      </c>
      <c r="L31" s="70" t="s">
        <v>981</v>
      </c>
      <c r="M31" s="70" t="s">
        <v>981</v>
      </c>
      <c r="N31" s="71" t="s">
        <v>130</v>
      </c>
      <c r="O31" s="96" t="s">
        <v>131</v>
      </c>
      <c r="P31" s="96">
        <v>1</v>
      </c>
      <c r="Q31" s="96">
        <v>16</v>
      </c>
      <c r="R31" s="96">
        <f t="shared" si="17"/>
        <v>32</v>
      </c>
      <c r="S31" s="278">
        <f t="shared" si="2"/>
        <v>33</v>
      </c>
      <c r="T31" s="278">
        <f t="shared" si="7"/>
        <v>64</v>
      </c>
      <c r="U31" s="278">
        <f t="shared" si="8"/>
        <v>65</v>
      </c>
      <c r="V31" s="278">
        <f t="shared" si="9"/>
        <v>96</v>
      </c>
      <c r="W31" s="278">
        <f t="shared" si="10"/>
        <v>97</v>
      </c>
      <c r="X31" s="278">
        <f t="shared" si="11"/>
        <v>128</v>
      </c>
      <c r="Y31" s="278">
        <f t="shared" si="12"/>
        <v>129</v>
      </c>
      <c r="Z31" s="278">
        <f t="shared" si="13"/>
        <v>160</v>
      </c>
      <c r="AA31" s="278">
        <f t="shared" si="14"/>
        <v>161</v>
      </c>
      <c r="AB31" s="278">
        <f t="shared" si="15"/>
        <v>192</v>
      </c>
      <c r="AC31" s="136" t="str">
        <f t="shared" si="16"/>
        <v>1|32|2500//33|64|5000//65|96|7500//97|128|10000//129|160|12500//161|192|15000</v>
      </c>
      <c r="AD31" s="99">
        <v>880</v>
      </c>
      <c r="AE31" s="238" t="s">
        <v>708</v>
      </c>
      <c r="AF31" s="99">
        <v>2500</v>
      </c>
      <c r="AG31" s="71"/>
      <c r="AH31" s="71"/>
      <c r="AI31" s="71" t="s">
        <v>480</v>
      </c>
      <c r="AJ31" s="71">
        <v>50002386</v>
      </c>
      <c r="AK31" s="96" t="str">
        <f>CONCATENATE(N31,"[",C31,"/",P31,"]")</f>
        <v>육개장큰사발[3487/1]</v>
      </c>
      <c r="AL31" s="147" t="s">
        <v>488</v>
      </c>
      <c r="AM31" s="200" t="s">
        <v>1335</v>
      </c>
      <c r="AN31" s="147" t="s">
        <v>485</v>
      </c>
      <c r="AO31" s="136" t="str">
        <f>CONCATENATE(N31,",","용기라면,컵라면",",",AL31)</f>
        <v>육개장큰사발,용기라면,컵라면,농심</v>
      </c>
      <c r="AP31" s="319"/>
      <c r="AQ31" s="220"/>
      <c r="AR31" s="402"/>
    </row>
    <row r="32" spans="1:44">
      <c r="A32" s="102">
        <v>23</v>
      </c>
      <c r="B32" s="298">
        <v>31</v>
      </c>
      <c r="C32" s="71">
        <v>3488</v>
      </c>
      <c r="D32" s="201">
        <v>25</v>
      </c>
      <c r="E32" s="143" t="str">
        <f t="shared" si="0"/>
        <v>3488_450x450.jpg</v>
      </c>
      <c r="F32" s="136" t="str">
        <f t="shared" si="3"/>
        <v>3488_300x300.jpg</v>
      </c>
      <c r="G32" s="136" t="str">
        <f t="shared" si="4"/>
        <v>3488_100x100.jpg</v>
      </c>
      <c r="H32" s="136" t="str">
        <f t="shared" si="5"/>
        <v>3488_220x220.jpg</v>
      </c>
      <c r="I32" s="143" t="str">
        <f t="shared" si="1"/>
        <v>3488_상세.jpg</v>
      </c>
      <c r="J32" s="70" t="s">
        <v>1330</v>
      </c>
      <c r="K32" s="136" t="str">
        <f t="shared" si="6"/>
        <v>&lt;p&gt;&lt;/p&gt;&lt;p align="center"&gt;&lt;IMG src="http://tongup1emd.cafe24.com/img/Image_detail/02_Cup_noodle_73ea/3488_상세.jpg" style="width:860px;"&gt;&lt;/p&gt;&lt;p&gt;&lt;br&gt;&lt;/p&gt;</v>
      </c>
      <c r="L32" s="70" t="s">
        <v>981</v>
      </c>
      <c r="M32" s="70" t="s">
        <v>981</v>
      </c>
      <c r="N32" s="71" t="s">
        <v>129</v>
      </c>
      <c r="O32" s="96" t="s">
        <v>126</v>
      </c>
      <c r="P32" s="96">
        <v>1</v>
      </c>
      <c r="Q32" s="96">
        <v>16</v>
      </c>
      <c r="R32" s="96">
        <f t="shared" si="17"/>
        <v>32</v>
      </c>
      <c r="S32" s="278">
        <f t="shared" si="2"/>
        <v>33</v>
      </c>
      <c r="T32" s="278">
        <f t="shared" si="7"/>
        <v>64</v>
      </c>
      <c r="U32" s="278">
        <f t="shared" si="8"/>
        <v>65</v>
      </c>
      <c r="V32" s="278">
        <f t="shared" si="9"/>
        <v>96</v>
      </c>
      <c r="W32" s="278">
        <f t="shared" si="10"/>
        <v>97</v>
      </c>
      <c r="X32" s="278">
        <f t="shared" si="11"/>
        <v>128</v>
      </c>
      <c r="Y32" s="278">
        <f t="shared" si="12"/>
        <v>129</v>
      </c>
      <c r="Z32" s="278">
        <f t="shared" si="13"/>
        <v>160</v>
      </c>
      <c r="AA32" s="278">
        <f t="shared" si="14"/>
        <v>161</v>
      </c>
      <c r="AB32" s="278">
        <f t="shared" si="15"/>
        <v>192</v>
      </c>
      <c r="AC32" s="136" t="str">
        <f t="shared" si="16"/>
        <v>1|32|2500//33|64|5000//65|96|7500//97|128|10000//129|160|12500//161|192|15000</v>
      </c>
      <c r="AD32" s="99">
        <v>880</v>
      </c>
      <c r="AE32" s="238" t="s">
        <v>708</v>
      </c>
      <c r="AF32" s="99">
        <v>2500</v>
      </c>
      <c r="AG32" s="71"/>
      <c r="AH32" s="71"/>
      <c r="AI32" s="71" t="s">
        <v>480</v>
      </c>
      <c r="AJ32" s="71">
        <v>50002386</v>
      </c>
      <c r="AK32" s="96" t="str">
        <f>CONCATENATE(N32,"[",C32,"/",P32,"]")</f>
        <v>우육탕큰사발[3488/1]</v>
      </c>
      <c r="AL32" s="147" t="s">
        <v>488</v>
      </c>
      <c r="AM32" s="200" t="s">
        <v>1335</v>
      </c>
      <c r="AN32" s="147" t="s">
        <v>485</v>
      </c>
      <c r="AO32" s="136" t="str">
        <f>CONCATENATE(N32,",","용기라면,컵라면",",",AL32)</f>
        <v>우육탕큰사발,용기라면,컵라면,농심</v>
      </c>
      <c r="AP32" s="319"/>
      <c r="AQ32" s="220"/>
      <c r="AR32" s="402"/>
    </row>
    <row r="33" spans="1:44">
      <c r="A33" s="102">
        <v>30</v>
      </c>
      <c r="B33" s="298">
        <v>32</v>
      </c>
      <c r="C33" s="71">
        <v>3489</v>
      </c>
      <c r="D33" s="201">
        <v>25</v>
      </c>
      <c r="E33" s="143" t="str">
        <f t="shared" si="0"/>
        <v>3489_450x450.jpg</v>
      </c>
      <c r="F33" s="136" t="str">
        <f t="shared" si="3"/>
        <v>3489_300x300.jpg</v>
      </c>
      <c r="G33" s="136" t="str">
        <f t="shared" si="4"/>
        <v>3489_100x100.jpg</v>
      </c>
      <c r="H33" s="136" t="str">
        <f t="shared" si="5"/>
        <v>3489_220x220.jpg</v>
      </c>
      <c r="I33" s="143" t="str">
        <f t="shared" si="1"/>
        <v>3489_상세.jpg</v>
      </c>
      <c r="J33" s="70" t="s">
        <v>1330</v>
      </c>
      <c r="K33" s="136" t="str">
        <f t="shared" si="6"/>
        <v>&lt;p&gt;&lt;/p&gt;&lt;p align="center"&gt;&lt;IMG src="http://tongup1emd.cafe24.com/img/Image_detail/02_Cup_noodle_73ea/3489_상세.jpg" style="width:860px;"&gt;&lt;/p&gt;&lt;p&gt;&lt;br&gt;&lt;/p&gt;</v>
      </c>
      <c r="L33" s="70" t="s">
        <v>981</v>
      </c>
      <c r="M33" s="70" t="s">
        <v>981</v>
      </c>
      <c r="N33" s="71" t="s">
        <v>137</v>
      </c>
      <c r="O33" s="96" t="s">
        <v>126</v>
      </c>
      <c r="P33" s="96">
        <v>1</v>
      </c>
      <c r="Q33" s="96">
        <v>16</v>
      </c>
      <c r="R33" s="96">
        <f t="shared" si="17"/>
        <v>32</v>
      </c>
      <c r="S33" s="278">
        <f t="shared" si="2"/>
        <v>33</v>
      </c>
      <c r="T33" s="278">
        <f t="shared" si="7"/>
        <v>64</v>
      </c>
      <c r="U33" s="278">
        <f t="shared" si="8"/>
        <v>65</v>
      </c>
      <c r="V33" s="278">
        <f t="shared" si="9"/>
        <v>96</v>
      </c>
      <c r="W33" s="278">
        <f t="shared" si="10"/>
        <v>97</v>
      </c>
      <c r="X33" s="278">
        <f t="shared" si="11"/>
        <v>128</v>
      </c>
      <c r="Y33" s="278">
        <f t="shared" si="12"/>
        <v>129</v>
      </c>
      <c r="Z33" s="278">
        <f t="shared" si="13"/>
        <v>160</v>
      </c>
      <c r="AA33" s="278">
        <f t="shared" si="14"/>
        <v>161</v>
      </c>
      <c r="AB33" s="278">
        <f t="shared" si="15"/>
        <v>192</v>
      </c>
      <c r="AC33" s="136" t="str">
        <f t="shared" si="16"/>
        <v>1|32|2500//33|64|5000//65|96|7500//97|128|10000//129|160|12500//161|192|15000</v>
      </c>
      <c r="AD33" s="99">
        <v>1200</v>
      </c>
      <c r="AE33" s="238" t="s">
        <v>708</v>
      </c>
      <c r="AF33" s="99">
        <v>2500</v>
      </c>
      <c r="AG33" s="71"/>
      <c r="AH33" s="71"/>
      <c r="AI33" s="71" t="s">
        <v>480</v>
      </c>
      <c r="AJ33" s="71">
        <v>50002386</v>
      </c>
      <c r="AK33" s="96" t="str">
        <f>CONCATENATE(N33,"[",C33,"/",P33,"]")</f>
        <v>오징어짬뽕큰사발[3489/1]</v>
      </c>
      <c r="AL33" s="147" t="s">
        <v>488</v>
      </c>
      <c r="AM33" s="200" t="s">
        <v>1335</v>
      </c>
      <c r="AN33" s="147" t="s">
        <v>485</v>
      </c>
      <c r="AO33" s="136" t="str">
        <f>CONCATENATE(N33,",","용기라면,컵라면",",",AL33)</f>
        <v>오징어짬뽕큰사발,용기라면,컵라면,농심</v>
      </c>
      <c r="AP33" s="319"/>
      <c r="AQ33" s="220"/>
      <c r="AR33" s="402"/>
    </row>
    <row r="34" spans="1:44">
      <c r="A34" s="102">
        <v>29</v>
      </c>
      <c r="B34" s="298">
        <v>33</v>
      </c>
      <c r="C34" s="71">
        <v>3490</v>
      </c>
      <c r="D34" s="201">
        <v>25</v>
      </c>
      <c r="E34" s="143" t="str">
        <f t="shared" ref="E34:E65" si="18">CONCATENATE(C34,"_450x450.jpg")</f>
        <v>3490_450x450.jpg</v>
      </c>
      <c r="F34" s="136" t="str">
        <f t="shared" si="3"/>
        <v>3490_300x300.jpg</v>
      </c>
      <c r="G34" s="136" t="str">
        <f t="shared" si="4"/>
        <v>3490_100x100.jpg</v>
      </c>
      <c r="H34" s="136" t="str">
        <f t="shared" si="5"/>
        <v>3490_220x220.jpg</v>
      </c>
      <c r="I34" s="143" t="str">
        <f t="shared" ref="I34:I65" si="19">CONCATENATE(C34,"_상세.jpg")</f>
        <v>3490_상세.jpg</v>
      </c>
      <c r="J34" s="70" t="s">
        <v>1330</v>
      </c>
      <c r="K34" s="136" t="str">
        <f t="shared" si="6"/>
        <v>&lt;p&gt;&lt;/p&gt;&lt;p align="center"&gt;&lt;IMG src="http://tongup1emd.cafe24.com/img/Image_detail/02_Cup_noodle_73ea/3490_상세.jpg" style="width:860px;"&gt;&lt;/p&gt;&lt;p&gt;&lt;br&gt;&lt;/p&gt;</v>
      </c>
      <c r="L34" s="70" t="s">
        <v>981</v>
      </c>
      <c r="M34" s="70" t="s">
        <v>981</v>
      </c>
      <c r="N34" s="71" t="s">
        <v>490</v>
      </c>
      <c r="O34" s="96" t="s">
        <v>122</v>
      </c>
      <c r="P34" s="96">
        <v>1</v>
      </c>
      <c r="Q34" s="96">
        <v>16</v>
      </c>
      <c r="R34" s="96">
        <f t="shared" si="17"/>
        <v>32</v>
      </c>
      <c r="S34" s="278">
        <f t="shared" si="2"/>
        <v>33</v>
      </c>
      <c r="T34" s="278">
        <f t="shared" si="7"/>
        <v>64</v>
      </c>
      <c r="U34" s="278">
        <f t="shared" si="8"/>
        <v>65</v>
      </c>
      <c r="V34" s="278">
        <f t="shared" si="9"/>
        <v>96</v>
      </c>
      <c r="W34" s="278">
        <f t="shared" si="10"/>
        <v>97</v>
      </c>
      <c r="X34" s="278">
        <f t="shared" si="11"/>
        <v>128</v>
      </c>
      <c r="Y34" s="278">
        <f t="shared" si="12"/>
        <v>129</v>
      </c>
      <c r="Z34" s="278">
        <f t="shared" si="13"/>
        <v>160</v>
      </c>
      <c r="AA34" s="278">
        <f t="shared" si="14"/>
        <v>161</v>
      </c>
      <c r="AB34" s="278">
        <f t="shared" si="15"/>
        <v>192</v>
      </c>
      <c r="AC34" s="136" t="str">
        <f t="shared" si="16"/>
        <v>1|32|2500//33|64|5000//65|96|7500//97|128|10000//129|160|12500//161|192|15000</v>
      </c>
      <c r="AD34" s="99">
        <v>1200</v>
      </c>
      <c r="AE34" s="238" t="s">
        <v>708</v>
      </c>
      <c r="AF34" s="99">
        <v>2500</v>
      </c>
      <c r="AG34" s="71"/>
      <c r="AH34" s="71"/>
      <c r="AI34" s="71" t="s">
        <v>480</v>
      </c>
      <c r="AJ34" s="71">
        <v>50002386</v>
      </c>
      <c r="AK34" s="96" t="str">
        <f>CONCATENATE(N34,"[",C34,"/",P34,"]")</f>
        <v>무파마큰사발[3490/1]</v>
      </c>
      <c r="AL34" s="147" t="s">
        <v>488</v>
      </c>
      <c r="AM34" s="200" t="s">
        <v>1335</v>
      </c>
      <c r="AN34" s="147" t="s">
        <v>485</v>
      </c>
      <c r="AO34" s="136" t="str">
        <f>CONCATENATE(N34,",","용기라면,컵라면",",",AL34)</f>
        <v>무파마큰사발,용기라면,컵라면,농심</v>
      </c>
      <c r="AP34" s="319"/>
      <c r="AQ34" s="220"/>
      <c r="AR34" s="402"/>
    </row>
    <row r="35" spans="1:44">
      <c r="A35" s="102">
        <v>36</v>
      </c>
      <c r="B35" s="298">
        <v>34</v>
      </c>
      <c r="C35" s="71">
        <v>3491</v>
      </c>
      <c r="D35" s="201">
        <v>25</v>
      </c>
      <c r="E35" s="143" t="str">
        <f t="shared" si="18"/>
        <v>3491_450x450.jpg</v>
      </c>
      <c r="F35" s="136" t="str">
        <f t="shared" si="3"/>
        <v>3491_300x300.jpg</v>
      </c>
      <c r="G35" s="136" t="str">
        <f t="shared" si="4"/>
        <v>3491_100x100.jpg</v>
      </c>
      <c r="H35" s="136" t="str">
        <f t="shared" si="5"/>
        <v>3491_220x220.jpg</v>
      </c>
      <c r="I35" s="143" t="str">
        <f t="shared" si="19"/>
        <v>3491_상세.jpg</v>
      </c>
      <c r="J35" s="70" t="s">
        <v>1330</v>
      </c>
      <c r="K35" s="136" t="str">
        <f t="shared" si="6"/>
        <v>&lt;p&gt;&lt;/p&gt;&lt;p align="center"&gt;&lt;IMG src="http://tongup1emd.cafe24.com/img/Image_detail/02_Cup_noodle_73ea/3491_상세.jpg" style="width:860px;"&gt;&lt;/p&gt;&lt;p&gt;&lt;br&gt;&lt;/p&gt;</v>
      </c>
      <c r="L35" s="70" t="s">
        <v>981</v>
      </c>
      <c r="M35" s="70" t="s">
        <v>981</v>
      </c>
      <c r="N35" s="71" t="s">
        <v>142</v>
      </c>
      <c r="O35" s="96" t="s">
        <v>143</v>
      </c>
      <c r="P35" s="96">
        <v>1</v>
      </c>
      <c r="Q35" s="96">
        <v>12</v>
      </c>
      <c r="R35" s="96">
        <f t="shared" si="17"/>
        <v>24</v>
      </c>
      <c r="S35" s="278">
        <f t="shared" si="2"/>
        <v>25</v>
      </c>
      <c r="T35" s="278">
        <f t="shared" si="7"/>
        <v>48</v>
      </c>
      <c r="U35" s="278">
        <f t="shared" si="8"/>
        <v>49</v>
      </c>
      <c r="V35" s="278">
        <f t="shared" si="9"/>
        <v>72</v>
      </c>
      <c r="W35" s="278">
        <f t="shared" si="10"/>
        <v>73</v>
      </c>
      <c r="X35" s="278">
        <f t="shared" si="11"/>
        <v>96</v>
      </c>
      <c r="Y35" s="278">
        <f t="shared" si="12"/>
        <v>97</v>
      </c>
      <c r="Z35" s="278">
        <f t="shared" si="13"/>
        <v>120</v>
      </c>
      <c r="AA35" s="278">
        <f t="shared" si="14"/>
        <v>121</v>
      </c>
      <c r="AB35" s="278">
        <f t="shared" si="15"/>
        <v>144</v>
      </c>
      <c r="AC35" s="136" t="str">
        <f t="shared" si="16"/>
        <v>1|24|2500//25|48|5000//49|72|7500//73|96|10000//97|120|12500//121|144|15000</v>
      </c>
      <c r="AD35" s="99">
        <v>1520</v>
      </c>
      <c r="AE35" s="238" t="s">
        <v>708</v>
      </c>
      <c r="AF35" s="99">
        <v>2500</v>
      </c>
      <c r="AG35" s="71"/>
      <c r="AH35" s="71"/>
      <c r="AI35" s="71" t="s">
        <v>480</v>
      </c>
      <c r="AJ35" s="71">
        <v>50002386</v>
      </c>
      <c r="AK35" s="96" t="str">
        <f>CONCATENATE(N35,"[",C35,"/",P35,"]")</f>
        <v>생생우동용기[3491/1]</v>
      </c>
      <c r="AL35" s="147" t="s">
        <v>488</v>
      </c>
      <c r="AM35" s="200" t="s">
        <v>1335</v>
      </c>
      <c r="AN35" s="147" t="s">
        <v>485</v>
      </c>
      <c r="AO35" s="136" t="str">
        <f>CONCATENATE(N35,",","용기라면,컵라면",",",AL35)</f>
        <v>생생우동용기,용기라면,컵라면,농심</v>
      </c>
      <c r="AP35" s="319"/>
      <c r="AQ35" s="220"/>
      <c r="AR35" s="402"/>
    </row>
    <row r="36" spans="1:44">
      <c r="A36" s="102">
        <v>35</v>
      </c>
      <c r="B36" s="298">
        <v>35</v>
      </c>
      <c r="C36" s="71">
        <v>3492</v>
      </c>
      <c r="D36" s="201">
        <v>25</v>
      </c>
      <c r="E36" s="143" t="str">
        <f t="shared" si="18"/>
        <v>3492_450x450.jpg</v>
      </c>
      <c r="F36" s="136" t="str">
        <f t="shared" si="3"/>
        <v>3492_300x300.jpg</v>
      </c>
      <c r="G36" s="136" t="str">
        <f t="shared" si="4"/>
        <v>3492_100x100.jpg</v>
      </c>
      <c r="H36" s="136" t="str">
        <f t="shared" si="5"/>
        <v>3492_220x220.jpg</v>
      </c>
      <c r="I36" s="143" t="str">
        <f t="shared" si="19"/>
        <v>3492_상세.jpg</v>
      </c>
      <c r="J36" s="70" t="s">
        <v>1330</v>
      </c>
      <c r="K36" s="136" t="str">
        <f t="shared" si="6"/>
        <v>&lt;p&gt;&lt;/p&gt;&lt;p align="center"&gt;&lt;IMG src="http://tongup1emd.cafe24.com/img/Image_detail/02_Cup_noodle_73ea/3492_상세.jpg" style="width:860px;"&gt;&lt;/p&gt;&lt;p&gt;&lt;br&gt;&lt;/p&gt;</v>
      </c>
      <c r="L36" s="70" t="s">
        <v>981</v>
      </c>
      <c r="M36" s="70" t="s">
        <v>981</v>
      </c>
      <c r="N36" s="71" t="s">
        <v>493</v>
      </c>
      <c r="O36" s="96" t="s">
        <v>131</v>
      </c>
      <c r="P36" s="96">
        <v>1</v>
      </c>
      <c r="Q36" s="96">
        <v>16</v>
      </c>
      <c r="R36" s="96">
        <f t="shared" si="17"/>
        <v>32</v>
      </c>
      <c r="S36" s="278">
        <f t="shared" si="2"/>
        <v>33</v>
      </c>
      <c r="T36" s="278">
        <f t="shared" si="7"/>
        <v>64</v>
      </c>
      <c r="U36" s="278">
        <f t="shared" si="8"/>
        <v>65</v>
      </c>
      <c r="V36" s="278">
        <f t="shared" si="9"/>
        <v>96</v>
      </c>
      <c r="W36" s="278">
        <f t="shared" si="10"/>
        <v>97</v>
      </c>
      <c r="X36" s="278">
        <f t="shared" si="11"/>
        <v>128</v>
      </c>
      <c r="Y36" s="278">
        <f t="shared" si="12"/>
        <v>129</v>
      </c>
      <c r="Z36" s="278">
        <f t="shared" si="13"/>
        <v>160</v>
      </c>
      <c r="AA36" s="278">
        <f t="shared" si="14"/>
        <v>161</v>
      </c>
      <c r="AB36" s="278">
        <f t="shared" si="15"/>
        <v>192</v>
      </c>
      <c r="AC36" s="136" t="str">
        <f t="shared" si="16"/>
        <v>1|32|2500//33|64|5000//65|96|7500//97|128|10000//129|160|12500//161|192|15000</v>
      </c>
      <c r="AD36" s="99">
        <v>1180</v>
      </c>
      <c r="AE36" s="238" t="s">
        <v>708</v>
      </c>
      <c r="AF36" s="99">
        <v>2500</v>
      </c>
      <c r="AG36" s="71"/>
      <c r="AH36" s="71"/>
      <c r="AI36" s="71" t="s">
        <v>480</v>
      </c>
      <c r="AJ36" s="71">
        <v>50002386</v>
      </c>
      <c r="AK36" s="96" t="str">
        <f>CONCATENATE(N36,"[",C36,"/",P36,"]")</f>
        <v>볶음너구리큰사발[3492/1]</v>
      </c>
      <c r="AL36" s="147" t="s">
        <v>488</v>
      </c>
      <c r="AM36" s="200" t="s">
        <v>1335</v>
      </c>
      <c r="AN36" s="147" t="s">
        <v>485</v>
      </c>
      <c r="AO36" s="136" t="str">
        <f>CONCATENATE(N36,",","용기라면,컵라면",",",AL36)</f>
        <v>볶음너구리큰사발,용기라면,컵라면,농심</v>
      </c>
      <c r="AP36" s="319"/>
      <c r="AQ36" s="220"/>
      <c r="AR36" s="402"/>
    </row>
    <row r="37" spans="1:44">
      <c r="A37" s="102">
        <v>31</v>
      </c>
      <c r="B37" s="298">
        <v>36</v>
      </c>
      <c r="C37" s="71">
        <v>3494</v>
      </c>
      <c r="D37" s="201">
        <v>25</v>
      </c>
      <c r="E37" s="143" t="str">
        <f t="shared" si="18"/>
        <v>3494_450x450.jpg</v>
      </c>
      <c r="F37" s="136" t="str">
        <f t="shared" si="3"/>
        <v>3494_300x300.jpg</v>
      </c>
      <c r="G37" s="136" t="str">
        <f t="shared" si="4"/>
        <v>3494_100x100.jpg</v>
      </c>
      <c r="H37" s="136" t="str">
        <f t="shared" si="5"/>
        <v>3494_220x220.jpg</v>
      </c>
      <c r="I37" s="143" t="str">
        <f t="shared" si="19"/>
        <v>3494_상세.jpg</v>
      </c>
      <c r="J37" s="70" t="s">
        <v>1330</v>
      </c>
      <c r="K37" s="136" t="str">
        <f t="shared" si="6"/>
        <v>&lt;p&gt;&lt;/p&gt;&lt;p align="center"&gt;&lt;IMG src="http://tongup1emd.cafe24.com/img/Image_detail/02_Cup_noodle_73ea/3494_상세.jpg" style="width:860px;"&gt;&lt;/p&gt;&lt;p&gt;&lt;br&gt;&lt;/p&gt;</v>
      </c>
      <c r="L37" s="70" t="s">
        <v>981</v>
      </c>
      <c r="M37" s="70" t="s">
        <v>981</v>
      </c>
      <c r="N37" s="71" t="s">
        <v>138</v>
      </c>
      <c r="O37" s="96" t="s">
        <v>124</v>
      </c>
      <c r="P37" s="96">
        <v>1</v>
      </c>
      <c r="Q37" s="96">
        <v>16</v>
      </c>
      <c r="R37" s="96">
        <f t="shared" si="17"/>
        <v>32</v>
      </c>
      <c r="S37" s="278">
        <f t="shared" si="2"/>
        <v>33</v>
      </c>
      <c r="T37" s="278">
        <f t="shared" si="7"/>
        <v>64</v>
      </c>
      <c r="U37" s="278">
        <f t="shared" si="8"/>
        <v>65</v>
      </c>
      <c r="V37" s="278">
        <f t="shared" si="9"/>
        <v>96</v>
      </c>
      <c r="W37" s="278">
        <f t="shared" si="10"/>
        <v>97</v>
      </c>
      <c r="X37" s="278">
        <f t="shared" si="11"/>
        <v>128</v>
      </c>
      <c r="Y37" s="278">
        <f t="shared" si="12"/>
        <v>129</v>
      </c>
      <c r="Z37" s="278">
        <f t="shared" si="13"/>
        <v>160</v>
      </c>
      <c r="AA37" s="278">
        <f t="shared" si="14"/>
        <v>161</v>
      </c>
      <c r="AB37" s="278">
        <f t="shared" si="15"/>
        <v>192</v>
      </c>
      <c r="AC37" s="136" t="str">
        <f t="shared" si="16"/>
        <v>1|32|2500//33|64|5000//65|96|7500//97|128|10000//129|160|12500//161|192|15000</v>
      </c>
      <c r="AD37" s="99">
        <v>1200</v>
      </c>
      <c r="AE37" s="238" t="s">
        <v>708</v>
      </c>
      <c r="AF37" s="99">
        <v>2500</v>
      </c>
      <c r="AG37" s="71"/>
      <c r="AH37" s="71"/>
      <c r="AI37" s="71" t="s">
        <v>480</v>
      </c>
      <c r="AJ37" s="71">
        <v>50002386</v>
      </c>
      <c r="AK37" s="96" t="str">
        <f>CONCATENATE(N37,"[",C37,"/",P37,"]")</f>
        <v>너구리큰사발[3494/1]</v>
      </c>
      <c r="AL37" s="147" t="s">
        <v>488</v>
      </c>
      <c r="AM37" s="200" t="s">
        <v>1335</v>
      </c>
      <c r="AN37" s="147" t="s">
        <v>485</v>
      </c>
      <c r="AO37" s="136" t="str">
        <f>CONCATENATE(N37,",","용기라면,컵라면",",",AL37)</f>
        <v>너구리큰사발,용기라면,컵라면,농심</v>
      </c>
      <c r="AP37" s="319"/>
      <c r="AQ37" s="220"/>
      <c r="AR37" s="402"/>
    </row>
    <row r="38" spans="1:44" ht="17.25" thickBot="1">
      <c r="A38" s="102">
        <v>32</v>
      </c>
      <c r="B38" s="440">
        <v>37</v>
      </c>
      <c r="C38" s="116">
        <v>3495</v>
      </c>
      <c r="D38" s="484">
        <v>25</v>
      </c>
      <c r="E38" s="164" t="str">
        <f t="shared" si="18"/>
        <v>3495_450x450.jpg</v>
      </c>
      <c r="F38" s="279" t="str">
        <f t="shared" si="3"/>
        <v>3495_300x300.jpg</v>
      </c>
      <c r="G38" s="279" t="str">
        <f t="shared" si="4"/>
        <v>3495_100x100.jpg</v>
      </c>
      <c r="H38" s="279" t="str">
        <f t="shared" si="5"/>
        <v>3495_220x220.jpg</v>
      </c>
      <c r="I38" s="164" t="str">
        <f t="shared" si="19"/>
        <v>3495_상세.jpg</v>
      </c>
      <c r="J38" s="345" t="s">
        <v>1330</v>
      </c>
      <c r="K38" s="279" t="str">
        <f t="shared" si="6"/>
        <v>&lt;p&gt;&lt;/p&gt;&lt;p align="center"&gt;&lt;IMG src="http://tongup1emd.cafe24.com/img/Image_detail/02_Cup_noodle_73ea/3495_상세.jpg" style="width:860px;"&gt;&lt;/p&gt;&lt;p&gt;&lt;br&gt;&lt;/p&gt;</v>
      </c>
      <c r="L38" s="345" t="s">
        <v>981</v>
      </c>
      <c r="M38" s="345" t="s">
        <v>981</v>
      </c>
      <c r="N38" s="116" t="s">
        <v>491</v>
      </c>
      <c r="O38" s="105" t="s">
        <v>126</v>
      </c>
      <c r="P38" s="105">
        <v>1</v>
      </c>
      <c r="Q38" s="105">
        <v>16</v>
      </c>
      <c r="R38" s="105">
        <f t="shared" si="17"/>
        <v>32</v>
      </c>
      <c r="S38" s="281">
        <f t="shared" si="2"/>
        <v>33</v>
      </c>
      <c r="T38" s="281">
        <f t="shared" si="7"/>
        <v>64</v>
      </c>
      <c r="U38" s="281">
        <f t="shared" si="8"/>
        <v>65</v>
      </c>
      <c r="V38" s="281">
        <f t="shared" si="9"/>
        <v>96</v>
      </c>
      <c r="W38" s="281">
        <f t="shared" si="10"/>
        <v>97</v>
      </c>
      <c r="X38" s="281">
        <f t="shared" si="11"/>
        <v>128</v>
      </c>
      <c r="Y38" s="281">
        <f t="shared" si="12"/>
        <v>129</v>
      </c>
      <c r="Z38" s="281">
        <f t="shared" si="13"/>
        <v>160</v>
      </c>
      <c r="AA38" s="281">
        <f t="shared" si="14"/>
        <v>161</v>
      </c>
      <c r="AB38" s="281">
        <f t="shared" si="15"/>
        <v>192</v>
      </c>
      <c r="AC38" s="279" t="str">
        <f t="shared" si="16"/>
        <v>1|32|2500//33|64|5000//65|96|7500//97|128|10000//129|160|12500//161|192|15000</v>
      </c>
      <c r="AD38" s="106">
        <v>1200</v>
      </c>
      <c r="AE38" s="250" t="s">
        <v>708</v>
      </c>
      <c r="AF38" s="106">
        <v>2500</v>
      </c>
      <c r="AG38" s="116"/>
      <c r="AH38" s="116"/>
      <c r="AI38" s="116" t="s">
        <v>480</v>
      </c>
      <c r="AJ38" s="116">
        <v>50002386</v>
      </c>
      <c r="AK38" s="105" t="str">
        <f>CONCATENATE(N38,"[",C38,"/",P38,"]")</f>
        <v>사천요리짜파게티큰사발[3495/1]</v>
      </c>
      <c r="AL38" s="152" t="s">
        <v>488</v>
      </c>
      <c r="AM38" s="441" t="s">
        <v>1335</v>
      </c>
      <c r="AN38" s="152" t="s">
        <v>485</v>
      </c>
      <c r="AO38" s="279" t="str">
        <f>CONCATENATE(N38,",","용기라면,컵라면",",",AL38)</f>
        <v>사천요리짜파게티큰사발,용기라면,컵라면,농심</v>
      </c>
      <c r="AP38" s="321"/>
      <c r="AQ38" s="295"/>
      <c r="AR38" s="442"/>
    </row>
    <row r="39" spans="1:44">
      <c r="A39" s="102">
        <v>42</v>
      </c>
      <c r="B39" s="296">
        <v>38</v>
      </c>
      <c r="C39" s="54">
        <v>6008</v>
      </c>
      <c r="D39" s="485">
        <v>25</v>
      </c>
      <c r="E39" s="284" t="str">
        <f t="shared" si="18"/>
        <v>6008_450x450.jpg</v>
      </c>
      <c r="F39" s="208" t="str">
        <f t="shared" si="3"/>
        <v>6008_300x300.jpg</v>
      </c>
      <c r="G39" s="208" t="str">
        <f t="shared" si="4"/>
        <v>6008_100x100.jpg</v>
      </c>
      <c r="H39" s="208" t="str">
        <f t="shared" si="5"/>
        <v>6008_220x220.jpg</v>
      </c>
      <c r="I39" s="284" t="str">
        <f t="shared" si="19"/>
        <v>6008_상세.jpg</v>
      </c>
      <c r="J39" s="305" t="s">
        <v>1330</v>
      </c>
      <c r="K39" s="208" t="str">
        <f t="shared" si="6"/>
        <v>&lt;p&gt;&lt;/p&gt;&lt;p align="center"&gt;&lt;IMG src="http://tongup1emd.cafe24.com/img/Image_detail/02_Cup_noodle_73ea/6008_상세.jpg" style="width:860px;"&gt;&lt;/p&gt;&lt;p&gt;&lt;br&gt;&lt;/p&gt;</v>
      </c>
      <c r="L39" s="305" t="s">
        <v>981</v>
      </c>
      <c r="M39" s="305" t="s">
        <v>981</v>
      </c>
      <c r="N39" s="54" t="s">
        <v>151</v>
      </c>
      <c r="O39" s="45" t="s">
        <v>152</v>
      </c>
      <c r="P39" s="45">
        <v>1</v>
      </c>
      <c r="Q39" s="45">
        <v>16</v>
      </c>
      <c r="R39" s="45">
        <f t="shared" si="17"/>
        <v>32</v>
      </c>
      <c r="S39" s="286">
        <f t="shared" si="2"/>
        <v>33</v>
      </c>
      <c r="T39" s="286">
        <f t="shared" si="7"/>
        <v>64</v>
      </c>
      <c r="U39" s="286">
        <f t="shared" si="8"/>
        <v>65</v>
      </c>
      <c r="V39" s="286">
        <f t="shared" si="9"/>
        <v>96</v>
      </c>
      <c r="W39" s="286">
        <f t="shared" si="10"/>
        <v>97</v>
      </c>
      <c r="X39" s="286">
        <f t="shared" si="11"/>
        <v>128</v>
      </c>
      <c r="Y39" s="286">
        <f t="shared" si="12"/>
        <v>129</v>
      </c>
      <c r="Z39" s="286">
        <f t="shared" si="13"/>
        <v>160</v>
      </c>
      <c r="AA39" s="286">
        <f t="shared" si="14"/>
        <v>161</v>
      </c>
      <c r="AB39" s="286">
        <f t="shared" si="15"/>
        <v>192</v>
      </c>
      <c r="AC39" s="208" t="str">
        <f t="shared" si="16"/>
        <v>1|32|2500//33|64|5000//65|96|7500//97|128|10000//129|160|12500//161|192|15000</v>
      </c>
      <c r="AD39" s="34">
        <v>950</v>
      </c>
      <c r="AE39" s="246" t="s">
        <v>708</v>
      </c>
      <c r="AF39" s="34">
        <v>2500</v>
      </c>
      <c r="AG39" s="54"/>
      <c r="AH39" s="54"/>
      <c r="AI39" s="54" t="s">
        <v>480</v>
      </c>
      <c r="AJ39" s="54">
        <v>50002386</v>
      </c>
      <c r="AK39" s="45" t="str">
        <f>CONCATENATE(N39,"[",C39,"/",P39,"]")</f>
        <v>나가사끼짬뽕 큰컵[6008/1]</v>
      </c>
      <c r="AL39" s="288" t="s">
        <v>482</v>
      </c>
      <c r="AM39" s="449" t="s">
        <v>1336</v>
      </c>
      <c r="AN39" s="288" t="s">
        <v>482</v>
      </c>
      <c r="AO39" s="208" t="str">
        <f>CONCATENATE(N39,",","용기라면,컵라면",",",AL39)</f>
        <v>나가사끼짬뽕 큰컵,용기라면,컵라면,삼양식품</v>
      </c>
      <c r="AP39" s="219"/>
      <c r="AQ39" s="219"/>
      <c r="AR39" s="450"/>
    </row>
    <row r="40" spans="1:44">
      <c r="A40" s="102">
        <v>41</v>
      </c>
      <c r="B40" s="298">
        <v>39</v>
      </c>
      <c r="C40" s="71">
        <v>6009</v>
      </c>
      <c r="D40" s="201">
        <v>25</v>
      </c>
      <c r="E40" s="143" t="str">
        <f t="shared" si="18"/>
        <v>6009_450x450.jpg</v>
      </c>
      <c r="F40" s="136" t="str">
        <f t="shared" si="3"/>
        <v>6009_300x300.jpg</v>
      </c>
      <c r="G40" s="136" t="str">
        <f t="shared" si="4"/>
        <v>6009_100x100.jpg</v>
      </c>
      <c r="H40" s="136" t="str">
        <f t="shared" si="5"/>
        <v>6009_220x220.jpg</v>
      </c>
      <c r="I40" s="143" t="str">
        <f t="shared" si="19"/>
        <v>6009_상세.jpg</v>
      </c>
      <c r="J40" s="70" t="s">
        <v>1330</v>
      </c>
      <c r="K40" s="136" t="str">
        <f t="shared" si="6"/>
        <v>&lt;p&gt;&lt;/p&gt;&lt;p align="center"&gt;&lt;IMG src="http://tongup1emd.cafe24.com/img/Image_detail/02_Cup_noodle_73ea/6009_상세.jpg" style="width:860px;"&gt;&lt;/p&gt;&lt;p&gt;&lt;br&gt;&lt;/p&gt;</v>
      </c>
      <c r="L40" s="70" t="s">
        <v>981</v>
      </c>
      <c r="M40" s="70" t="s">
        <v>981</v>
      </c>
      <c r="N40" s="71" t="s">
        <v>150</v>
      </c>
      <c r="O40" s="96" t="s">
        <v>146</v>
      </c>
      <c r="P40" s="96">
        <v>1</v>
      </c>
      <c r="Q40" s="96">
        <v>30</v>
      </c>
      <c r="R40" s="96">
        <f t="shared" si="17"/>
        <v>60</v>
      </c>
      <c r="S40" s="278">
        <f t="shared" si="2"/>
        <v>61</v>
      </c>
      <c r="T40" s="278">
        <f t="shared" si="7"/>
        <v>120</v>
      </c>
      <c r="U40" s="278">
        <f t="shared" si="8"/>
        <v>121</v>
      </c>
      <c r="V40" s="278">
        <f t="shared" si="9"/>
        <v>180</v>
      </c>
      <c r="W40" s="278">
        <f t="shared" si="10"/>
        <v>181</v>
      </c>
      <c r="X40" s="278">
        <f t="shared" si="11"/>
        <v>240</v>
      </c>
      <c r="Y40" s="278">
        <f t="shared" si="12"/>
        <v>241</v>
      </c>
      <c r="Z40" s="278">
        <f t="shared" si="13"/>
        <v>300</v>
      </c>
      <c r="AA40" s="278">
        <f t="shared" si="14"/>
        <v>301</v>
      </c>
      <c r="AB40" s="278">
        <f t="shared" si="15"/>
        <v>360</v>
      </c>
      <c r="AC40" s="136" t="str">
        <f t="shared" si="16"/>
        <v>1|60|2500//61|120|5000//121|180|7500//181|240|10000//241|300|12500//301|360|15000</v>
      </c>
      <c r="AD40" s="99">
        <v>720</v>
      </c>
      <c r="AE40" s="238" t="s">
        <v>708</v>
      </c>
      <c r="AF40" s="99">
        <v>2500</v>
      </c>
      <c r="AG40" s="71"/>
      <c r="AH40" s="71"/>
      <c r="AI40" s="71" t="s">
        <v>480</v>
      </c>
      <c r="AJ40" s="71">
        <v>50002386</v>
      </c>
      <c r="AK40" s="96" t="str">
        <f>CONCATENATE(N40,"[",C40,"/",P40,"]")</f>
        <v>나가사끼짬뽕컵 [6009/1]</v>
      </c>
      <c r="AL40" s="147" t="s">
        <v>482</v>
      </c>
      <c r="AM40" s="200" t="s">
        <v>1336</v>
      </c>
      <c r="AN40" s="147" t="s">
        <v>482</v>
      </c>
      <c r="AO40" s="136" t="str">
        <f>CONCATENATE(N40,",","용기라면,컵라면",",",AL40)</f>
        <v>나가사끼짬뽕컵 ,용기라면,컵라면,삼양식품</v>
      </c>
      <c r="AP40" s="220"/>
      <c r="AQ40" s="220"/>
      <c r="AR40" s="402"/>
    </row>
    <row r="41" spans="1:44">
      <c r="A41" s="102">
        <v>40</v>
      </c>
      <c r="B41" s="298">
        <v>40</v>
      </c>
      <c r="C41" s="71">
        <v>5925</v>
      </c>
      <c r="D41" s="201">
        <v>25</v>
      </c>
      <c r="E41" s="143" t="str">
        <f t="shared" si="18"/>
        <v>5925_450x450.jpg</v>
      </c>
      <c r="F41" s="136" t="str">
        <f t="shared" si="3"/>
        <v>5925_300x300.jpg</v>
      </c>
      <c r="G41" s="136" t="str">
        <f t="shared" si="4"/>
        <v>5925_100x100.jpg</v>
      </c>
      <c r="H41" s="136" t="str">
        <f t="shared" si="5"/>
        <v>5925_220x220.jpg</v>
      </c>
      <c r="I41" s="143" t="str">
        <f t="shared" si="19"/>
        <v>5925_상세.jpg</v>
      </c>
      <c r="J41" s="70" t="s">
        <v>1330</v>
      </c>
      <c r="K41" s="136" t="str">
        <f t="shared" si="6"/>
        <v>&lt;p&gt;&lt;/p&gt;&lt;p align="center"&gt;&lt;IMG src="http://tongup1emd.cafe24.com/img/Image_detail/02_Cup_noodle_73ea/5925_상세.jpg" style="width:860px;"&gt;&lt;/p&gt;&lt;p&gt;&lt;br&gt;&lt;/p&gt;</v>
      </c>
      <c r="L41" s="70" t="s">
        <v>981</v>
      </c>
      <c r="M41" s="70" t="s">
        <v>981</v>
      </c>
      <c r="N41" s="71" t="s">
        <v>148</v>
      </c>
      <c r="O41" s="96" t="s">
        <v>149</v>
      </c>
      <c r="P41" s="96">
        <v>1</v>
      </c>
      <c r="Q41" s="96">
        <v>16</v>
      </c>
      <c r="R41" s="96">
        <f t="shared" si="17"/>
        <v>32</v>
      </c>
      <c r="S41" s="278">
        <f t="shared" si="2"/>
        <v>33</v>
      </c>
      <c r="T41" s="278">
        <f t="shared" si="7"/>
        <v>64</v>
      </c>
      <c r="U41" s="278">
        <f t="shared" si="8"/>
        <v>65</v>
      </c>
      <c r="V41" s="278">
        <f t="shared" si="9"/>
        <v>96</v>
      </c>
      <c r="W41" s="278">
        <f t="shared" si="10"/>
        <v>97</v>
      </c>
      <c r="X41" s="278">
        <f t="shared" si="11"/>
        <v>128</v>
      </c>
      <c r="Y41" s="278">
        <f t="shared" si="12"/>
        <v>129</v>
      </c>
      <c r="Z41" s="278">
        <f t="shared" si="13"/>
        <v>160</v>
      </c>
      <c r="AA41" s="278">
        <f t="shared" si="14"/>
        <v>161</v>
      </c>
      <c r="AB41" s="278">
        <f t="shared" si="15"/>
        <v>192</v>
      </c>
      <c r="AC41" s="136" t="str">
        <f t="shared" si="16"/>
        <v>1|32|2500//33|64|5000//65|96|7500//97|128|10000//129|160|12500//161|192|15000</v>
      </c>
      <c r="AD41" s="137">
        <v>960</v>
      </c>
      <c r="AE41" s="238" t="s">
        <v>708</v>
      </c>
      <c r="AF41" s="99">
        <v>2500</v>
      </c>
      <c r="AG41" s="71"/>
      <c r="AH41" s="71"/>
      <c r="AI41" s="71" t="s">
        <v>480</v>
      </c>
      <c r="AJ41" s="71">
        <v>50002386</v>
      </c>
      <c r="AK41" s="96" t="str">
        <f>CONCATENATE(N41,"[",C41,"/",P41,"]")</f>
        <v>맛있는라면큰컵 [5925/1]</v>
      </c>
      <c r="AL41" s="147" t="s">
        <v>482</v>
      </c>
      <c r="AM41" s="200" t="s">
        <v>1336</v>
      </c>
      <c r="AN41" s="147" t="s">
        <v>482</v>
      </c>
      <c r="AO41" s="136" t="str">
        <f>CONCATENATE(N41,",","용기라면,컵라면",",",AL41)</f>
        <v>맛있는라면큰컵 ,용기라면,컵라면,삼양식품</v>
      </c>
      <c r="AP41" s="220" t="s">
        <v>728</v>
      </c>
      <c r="AQ41" s="220"/>
      <c r="AR41" s="402"/>
    </row>
    <row r="42" spans="1:44">
      <c r="A42" s="102">
        <v>39</v>
      </c>
      <c r="B42" s="298">
        <v>41</v>
      </c>
      <c r="C42" s="71">
        <v>5924</v>
      </c>
      <c r="D42" s="201">
        <v>25</v>
      </c>
      <c r="E42" s="143" t="str">
        <f t="shared" si="18"/>
        <v>5924_450x450.jpg</v>
      </c>
      <c r="F42" s="136" t="str">
        <f t="shared" si="3"/>
        <v>5924_300x300.jpg</v>
      </c>
      <c r="G42" s="136" t="str">
        <f t="shared" si="4"/>
        <v>5924_100x100.jpg</v>
      </c>
      <c r="H42" s="136" t="str">
        <f t="shared" si="5"/>
        <v>5924_220x220.jpg</v>
      </c>
      <c r="I42" s="143" t="str">
        <f t="shared" si="19"/>
        <v>5924_상세.jpg</v>
      </c>
      <c r="J42" s="70" t="s">
        <v>1330</v>
      </c>
      <c r="K42" s="136" t="str">
        <f t="shared" si="6"/>
        <v>&lt;p&gt;&lt;/p&gt;&lt;p align="center"&gt;&lt;IMG src="http://tongup1emd.cafe24.com/img/Image_detail/02_Cup_noodle_73ea/5924_상세.jpg" style="width:860px;"&gt;&lt;/p&gt;&lt;p&gt;&lt;br&gt;&lt;/p&gt;</v>
      </c>
      <c r="L42" s="70" t="s">
        <v>981</v>
      </c>
      <c r="M42" s="70" t="s">
        <v>981</v>
      </c>
      <c r="N42" s="71" t="s">
        <v>147</v>
      </c>
      <c r="O42" s="96" t="s">
        <v>146</v>
      </c>
      <c r="P42" s="96">
        <v>1</v>
      </c>
      <c r="Q42" s="96">
        <v>30</v>
      </c>
      <c r="R42" s="96">
        <f t="shared" si="17"/>
        <v>60</v>
      </c>
      <c r="S42" s="278">
        <f t="shared" si="2"/>
        <v>61</v>
      </c>
      <c r="T42" s="278">
        <f t="shared" si="7"/>
        <v>120</v>
      </c>
      <c r="U42" s="278">
        <f t="shared" si="8"/>
        <v>121</v>
      </c>
      <c r="V42" s="278">
        <f t="shared" si="9"/>
        <v>180</v>
      </c>
      <c r="W42" s="278">
        <f t="shared" si="10"/>
        <v>181</v>
      </c>
      <c r="X42" s="278">
        <f t="shared" si="11"/>
        <v>240</v>
      </c>
      <c r="Y42" s="278">
        <f t="shared" si="12"/>
        <v>241</v>
      </c>
      <c r="Z42" s="278">
        <f t="shared" si="13"/>
        <v>300</v>
      </c>
      <c r="AA42" s="278">
        <f t="shared" si="14"/>
        <v>301</v>
      </c>
      <c r="AB42" s="278">
        <f t="shared" si="15"/>
        <v>360</v>
      </c>
      <c r="AC42" s="136" t="str">
        <f t="shared" si="16"/>
        <v>1|60|2500//61|120|5000//121|180|7500//181|240|10000//241|300|12500//301|360|15000</v>
      </c>
      <c r="AD42" s="99">
        <v>620</v>
      </c>
      <c r="AE42" s="238" t="s">
        <v>708</v>
      </c>
      <c r="AF42" s="99">
        <v>2500</v>
      </c>
      <c r="AG42" s="71"/>
      <c r="AH42" s="71"/>
      <c r="AI42" s="71" t="s">
        <v>480</v>
      </c>
      <c r="AJ42" s="71">
        <v>50002386</v>
      </c>
      <c r="AK42" s="96" t="str">
        <f>CONCATENATE(N42,"[",C42,"/",P42,"]")</f>
        <v>맛있는컵 [5924/1]</v>
      </c>
      <c r="AL42" s="147" t="s">
        <v>482</v>
      </c>
      <c r="AM42" s="200" t="s">
        <v>1336</v>
      </c>
      <c r="AN42" s="147" t="s">
        <v>482</v>
      </c>
      <c r="AO42" s="136" t="str">
        <f>CONCATENATE(N42,",","용기라면,컵라면",",",AL42)</f>
        <v>맛있는컵 ,용기라면,컵라면,삼양식품</v>
      </c>
      <c r="AP42" s="220"/>
      <c r="AQ42" s="220"/>
      <c r="AR42" s="402"/>
    </row>
    <row r="43" spans="1:44">
      <c r="A43" s="102">
        <v>43</v>
      </c>
      <c r="B43" s="298">
        <v>42</v>
      </c>
      <c r="C43" s="71">
        <v>6021</v>
      </c>
      <c r="D43" s="201">
        <v>25</v>
      </c>
      <c r="E43" s="143" t="str">
        <f t="shared" si="18"/>
        <v>6021_450x450.jpg</v>
      </c>
      <c r="F43" s="136" t="str">
        <f t="shared" si="3"/>
        <v>6021_300x300.jpg</v>
      </c>
      <c r="G43" s="136" t="str">
        <f t="shared" si="4"/>
        <v>6021_100x100.jpg</v>
      </c>
      <c r="H43" s="136" t="str">
        <f t="shared" si="5"/>
        <v>6021_220x220.jpg</v>
      </c>
      <c r="I43" s="143" t="str">
        <f t="shared" si="19"/>
        <v>6021_상세.jpg</v>
      </c>
      <c r="J43" s="70" t="s">
        <v>1330</v>
      </c>
      <c r="K43" s="136" t="str">
        <f t="shared" si="6"/>
        <v>&lt;p&gt;&lt;/p&gt;&lt;p align="center"&gt;&lt;IMG src="http://tongup1emd.cafe24.com/img/Image_detail/02_Cup_noodle_73ea/6021_상세.jpg" style="width:860px;"&gt;&lt;/p&gt;&lt;p&gt;&lt;br&gt;&lt;/p&gt;</v>
      </c>
      <c r="L43" s="70" t="s">
        <v>981</v>
      </c>
      <c r="M43" s="70" t="s">
        <v>981</v>
      </c>
      <c r="N43" s="71" t="s">
        <v>153</v>
      </c>
      <c r="O43" s="96" t="s">
        <v>152</v>
      </c>
      <c r="P43" s="299">
        <v>1</v>
      </c>
      <c r="Q43" s="299">
        <v>16</v>
      </c>
      <c r="R43" s="96">
        <f t="shared" si="17"/>
        <v>32</v>
      </c>
      <c r="S43" s="278">
        <f t="shared" si="2"/>
        <v>33</v>
      </c>
      <c r="T43" s="278">
        <f t="shared" si="7"/>
        <v>64</v>
      </c>
      <c r="U43" s="278">
        <f t="shared" si="8"/>
        <v>65</v>
      </c>
      <c r="V43" s="278">
        <f t="shared" si="9"/>
        <v>96</v>
      </c>
      <c r="W43" s="278">
        <f t="shared" si="10"/>
        <v>97</v>
      </c>
      <c r="X43" s="278">
        <f t="shared" si="11"/>
        <v>128</v>
      </c>
      <c r="Y43" s="278">
        <f t="shared" si="12"/>
        <v>129</v>
      </c>
      <c r="Z43" s="278">
        <f t="shared" si="13"/>
        <v>160</v>
      </c>
      <c r="AA43" s="278">
        <f t="shared" si="14"/>
        <v>161</v>
      </c>
      <c r="AB43" s="278">
        <f t="shared" si="15"/>
        <v>192</v>
      </c>
      <c r="AC43" s="136" t="str">
        <f t="shared" si="16"/>
        <v>1|32|2500//33|64|5000//65|96|7500//97|128|10000//129|160|12500//161|192|15000</v>
      </c>
      <c r="AD43" s="99">
        <v>950</v>
      </c>
      <c r="AE43" s="238" t="s">
        <v>708</v>
      </c>
      <c r="AF43" s="99">
        <v>2500</v>
      </c>
      <c r="AG43" s="71"/>
      <c r="AH43" s="71"/>
      <c r="AI43" s="71" t="s">
        <v>480</v>
      </c>
      <c r="AJ43" s="71">
        <v>50002386</v>
      </c>
      <c r="AK43" s="96" t="str">
        <f>CONCATENATE(N43,"[",C43,"/",P43,"]")</f>
        <v>불닭볶음면 큰컵[6021/1]</v>
      </c>
      <c r="AL43" s="147" t="s">
        <v>1114</v>
      </c>
      <c r="AM43" s="200" t="s">
        <v>1336</v>
      </c>
      <c r="AN43" s="147" t="s">
        <v>482</v>
      </c>
      <c r="AO43" s="136" t="str">
        <f>CONCATENATE(N43,",","용기라면,컵라면",",",AL43)</f>
        <v>불닭볶음면 큰컵,용기라면,컵라면,삼양식품</v>
      </c>
      <c r="AP43" s="220"/>
      <c r="AQ43" s="220"/>
      <c r="AR43" s="402"/>
    </row>
    <row r="44" spans="1:44">
      <c r="A44" s="102">
        <v>45</v>
      </c>
      <c r="B44" s="298">
        <v>43</v>
      </c>
      <c r="C44" s="71">
        <v>6040</v>
      </c>
      <c r="D44" s="201">
        <v>25</v>
      </c>
      <c r="E44" s="143" t="str">
        <f t="shared" si="18"/>
        <v>6040_450x450.jpg</v>
      </c>
      <c r="F44" s="136" t="str">
        <f t="shared" si="3"/>
        <v>6040_300x300.jpg</v>
      </c>
      <c r="G44" s="136" t="str">
        <f t="shared" si="4"/>
        <v>6040_100x100.jpg</v>
      </c>
      <c r="H44" s="136" t="str">
        <f t="shared" si="5"/>
        <v>6040_220x220.jpg</v>
      </c>
      <c r="I44" s="143" t="str">
        <f t="shared" si="19"/>
        <v>6040_상세.jpg</v>
      </c>
      <c r="J44" s="70" t="s">
        <v>1330</v>
      </c>
      <c r="K44" s="136" t="str">
        <f t="shared" si="6"/>
        <v>&lt;p&gt;&lt;/p&gt;&lt;p align="center"&gt;&lt;IMG src="http://tongup1emd.cafe24.com/img/Image_detail/02_Cup_noodle_73ea/6040_상세.jpg" style="width:860px;"&gt;&lt;/p&gt;&lt;p&gt;&lt;br&gt;&lt;/p&gt;</v>
      </c>
      <c r="L44" s="70" t="s">
        <v>981</v>
      </c>
      <c r="M44" s="70" t="s">
        <v>981</v>
      </c>
      <c r="N44" s="71" t="s">
        <v>155</v>
      </c>
      <c r="O44" s="96" t="s">
        <v>156</v>
      </c>
      <c r="P44" s="299">
        <v>1</v>
      </c>
      <c r="Q44" s="299">
        <v>16</v>
      </c>
      <c r="R44" s="96">
        <f t="shared" si="17"/>
        <v>32</v>
      </c>
      <c r="S44" s="278">
        <f t="shared" si="2"/>
        <v>33</v>
      </c>
      <c r="T44" s="278">
        <f t="shared" si="7"/>
        <v>64</v>
      </c>
      <c r="U44" s="278">
        <f t="shared" si="8"/>
        <v>65</v>
      </c>
      <c r="V44" s="278">
        <f t="shared" si="9"/>
        <v>96</v>
      </c>
      <c r="W44" s="278">
        <f t="shared" si="10"/>
        <v>97</v>
      </c>
      <c r="X44" s="278">
        <f t="shared" si="11"/>
        <v>128</v>
      </c>
      <c r="Y44" s="278">
        <f t="shared" si="12"/>
        <v>129</v>
      </c>
      <c r="Z44" s="278">
        <f t="shared" si="13"/>
        <v>160</v>
      </c>
      <c r="AA44" s="278">
        <f t="shared" si="14"/>
        <v>161</v>
      </c>
      <c r="AB44" s="278">
        <f t="shared" si="15"/>
        <v>192</v>
      </c>
      <c r="AC44" s="136" t="str">
        <f t="shared" si="16"/>
        <v>1|32|2500//33|64|5000//65|96|7500//97|128|10000//129|160|12500//161|192|15000</v>
      </c>
      <c r="AD44" s="99">
        <v>950</v>
      </c>
      <c r="AE44" s="238" t="s">
        <v>708</v>
      </c>
      <c r="AF44" s="99">
        <v>2500</v>
      </c>
      <c r="AG44" s="71"/>
      <c r="AH44" s="71"/>
      <c r="AI44" s="71" t="s">
        <v>480</v>
      </c>
      <c r="AJ44" s="71">
        <v>50002386</v>
      </c>
      <c r="AK44" s="96" t="str">
        <f>CONCATENATE(N44,"[",C44,"/",P44,"]")</f>
        <v>삼양라면 클래식 큰컵[6040/1]</v>
      </c>
      <c r="AL44" s="147" t="s">
        <v>482</v>
      </c>
      <c r="AM44" s="200" t="s">
        <v>1336</v>
      </c>
      <c r="AN44" s="147" t="s">
        <v>482</v>
      </c>
      <c r="AO44" s="136" t="str">
        <f>CONCATENATE(N44,",","용기라면,컵라면",",",AL44)</f>
        <v>삼양라면 클래식 큰컵,용기라면,컵라면,삼양식품</v>
      </c>
      <c r="AP44" s="220"/>
      <c r="AQ44" s="220"/>
      <c r="AR44" s="402"/>
    </row>
    <row r="45" spans="1:44">
      <c r="A45" s="102">
        <v>38</v>
      </c>
      <c r="B45" s="298">
        <v>44</v>
      </c>
      <c r="C45" s="71">
        <v>6017</v>
      </c>
      <c r="D45" s="201">
        <v>25</v>
      </c>
      <c r="E45" s="143" t="str">
        <f t="shared" si="18"/>
        <v>6017_450x450.jpg</v>
      </c>
      <c r="F45" s="136" t="str">
        <f t="shared" si="3"/>
        <v>6017_300x300.jpg</v>
      </c>
      <c r="G45" s="136" t="str">
        <f t="shared" si="4"/>
        <v>6017_100x100.jpg</v>
      </c>
      <c r="H45" s="136" t="str">
        <f t="shared" si="5"/>
        <v>6017_220x220.jpg</v>
      </c>
      <c r="I45" s="143" t="str">
        <f t="shared" si="19"/>
        <v>6017_상세.jpg</v>
      </c>
      <c r="J45" s="70" t="s">
        <v>1330</v>
      </c>
      <c r="K45" s="136" t="str">
        <f t="shared" si="6"/>
        <v>&lt;p&gt;&lt;/p&gt;&lt;p align="center"&gt;&lt;IMG src="http://tongup1emd.cafe24.com/img/Image_detail/02_Cup_noodle_73ea/6017_상세.jpg" style="width:860px;"&gt;&lt;/p&gt;&lt;p&gt;&lt;br&gt;&lt;/p&gt;</v>
      </c>
      <c r="L45" s="70" t="s">
        <v>981</v>
      </c>
      <c r="M45" s="70" t="s">
        <v>981</v>
      </c>
      <c r="N45" s="71" t="s">
        <v>145</v>
      </c>
      <c r="O45" s="96" t="s">
        <v>146</v>
      </c>
      <c r="P45" s="96">
        <v>1</v>
      </c>
      <c r="Q45" s="96">
        <v>30</v>
      </c>
      <c r="R45" s="96">
        <f t="shared" si="17"/>
        <v>60</v>
      </c>
      <c r="S45" s="278">
        <f t="shared" si="2"/>
        <v>61</v>
      </c>
      <c r="T45" s="278">
        <f t="shared" si="7"/>
        <v>120</v>
      </c>
      <c r="U45" s="278">
        <f t="shared" si="8"/>
        <v>121</v>
      </c>
      <c r="V45" s="278">
        <f t="shared" si="9"/>
        <v>180</v>
      </c>
      <c r="W45" s="278">
        <f t="shared" si="10"/>
        <v>181</v>
      </c>
      <c r="X45" s="278">
        <f t="shared" si="11"/>
        <v>240</v>
      </c>
      <c r="Y45" s="278">
        <f t="shared" si="12"/>
        <v>241</v>
      </c>
      <c r="Z45" s="278">
        <f t="shared" si="13"/>
        <v>300</v>
      </c>
      <c r="AA45" s="278">
        <f t="shared" si="14"/>
        <v>301</v>
      </c>
      <c r="AB45" s="278">
        <f t="shared" si="15"/>
        <v>360</v>
      </c>
      <c r="AC45" s="136" t="str">
        <f t="shared" si="16"/>
        <v>1|60|2500//61|120|5000//121|180|7500//181|240|10000//241|300|12500//301|360|15000</v>
      </c>
      <c r="AD45" s="137">
        <v>620</v>
      </c>
      <c r="AE45" s="238" t="s">
        <v>708</v>
      </c>
      <c r="AF45" s="99">
        <v>2500</v>
      </c>
      <c r="AG45" s="71"/>
      <c r="AH45" s="71"/>
      <c r="AI45" s="71" t="s">
        <v>480</v>
      </c>
      <c r="AJ45" s="71">
        <v>50002386</v>
      </c>
      <c r="AK45" s="96" t="str">
        <f>CONCATENATE(N45,"[",C45,"/",P45,"]")</f>
        <v>삼양컵라면 [6017/1]</v>
      </c>
      <c r="AL45" s="147" t="s">
        <v>482</v>
      </c>
      <c r="AM45" s="200" t="s">
        <v>1336</v>
      </c>
      <c r="AN45" s="147" t="s">
        <v>482</v>
      </c>
      <c r="AO45" s="136" t="str">
        <f>CONCATENATE(N45,",","용기라면,컵라면",",",AL45)</f>
        <v>삼양컵라면 ,용기라면,컵라면,삼양식품</v>
      </c>
      <c r="AP45" s="220" t="s">
        <v>728</v>
      </c>
      <c r="AQ45" s="220"/>
      <c r="AR45" s="402"/>
    </row>
    <row r="46" spans="1:44" ht="17.25" thickBot="1">
      <c r="A46" s="102">
        <v>44</v>
      </c>
      <c r="B46" s="451">
        <v>45</v>
      </c>
      <c r="C46" s="124">
        <v>6036</v>
      </c>
      <c r="D46" s="270">
        <v>25</v>
      </c>
      <c r="E46" s="289" t="str">
        <f t="shared" si="18"/>
        <v>6036_450x450.jpg</v>
      </c>
      <c r="F46" s="150" t="str">
        <f t="shared" si="3"/>
        <v>6036_300x300.jpg</v>
      </c>
      <c r="G46" s="150" t="str">
        <f t="shared" si="4"/>
        <v>6036_100x100.jpg</v>
      </c>
      <c r="H46" s="150" t="str">
        <f t="shared" si="5"/>
        <v>6036_220x220.jpg</v>
      </c>
      <c r="I46" s="289" t="str">
        <f t="shared" si="19"/>
        <v>6036_상세.jpg</v>
      </c>
      <c r="J46" s="311" t="s">
        <v>1330</v>
      </c>
      <c r="K46" s="150" t="str">
        <f t="shared" si="6"/>
        <v>&lt;p&gt;&lt;/p&gt;&lt;p align="center"&gt;&lt;IMG src="http://tongup1emd.cafe24.com/img/Image_detail/02_Cup_noodle_73ea/6036_상세.jpg" style="width:860px;"&gt;&lt;/p&gt;&lt;p&gt;&lt;br&gt;&lt;/p&gt;</v>
      </c>
      <c r="L46" s="311" t="s">
        <v>981</v>
      </c>
      <c r="M46" s="311" t="s">
        <v>981</v>
      </c>
      <c r="N46" s="124" t="s">
        <v>154</v>
      </c>
      <c r="O46" s="100" t="s">
        <v>152</v>
      </c>
      <c r="P46" s="300">
        <v>1</v>
      </c>
      <c r="Q46" s="300">
        <v>16</v>
      </c>
      <c r="R46" s="100">
        <f t="shared" si="17"/>
        <v>32</v>
      </c>
      <c r="S46" s="291">
        <f t="shared" si="2"/>
        <v>33</v>
      </c>
      <c r="T46" s="291">
        <f t="shared" si="7"/>
        <v>64</v>
      </c>
      <c r="U46" s="291">
        <f t="shared" si="8"/>
        <v>65</v>
      </c>
      <c r="V46" s="291">
        <f t="shared" si="9"/>
        <v>96</v>
      </c>
      <c r="W46" s="291">
        <f t="shared" si="10"/>
        <v>97</v>
      </c>
      <c r="X46" s="291">
        <f t="shared" si="11"/>
        <v>128</v>
      </c>
      <c r="Y46" s="291">
        <f t="shared" si="12"/>
        <v>129</v>
      </c>
      <c r="Z46" s="291">
        <f t="shared" si="13"/>
        <v>160</v>
      </c>
      <c r="AA46" s="291">
        <f t="shared" si="14"/>
        <v>161</v>
      </c>
      <c r="AB46" s="291">
        <f t="shared" si="15"/>
        <v>192</v>
      </c>
      <c r="AC46" s="150" t="str">
        <f t="shared" si="16"/>
        <v>1|32|2500//33|64|5000//65|96|7500//97|128|10000//129|160|12500//161|192|15000</v>
      </c>
      <c r="AD46" s="101">
        <v>1050</v>
      </c>
      <c r="AE46" s="242" t="s">
        <v>708</v>
      </c>
      <c r="AF46" s="101">
        <v>2500</v>
      </c>
      <c r="AG46" s="124"/>
      <c r="AH46" s="124"/>
      <c r="AI46" s="124" t="s">
        <v>480</v>
      </c>
      <c r="AJ46" s="124">
        <v>50002386</v>
      </c>
      <c r="AK46" s="100" t="str">
        <f>CONCATENATE(N46,"[",C46,"/",P46,"]")</f>
        <v>치즈불닭볶음면 큰컵[6036/1]</v>
      </c>
      <c r="AL46" s="292" t="s">
        <v>482</v>
      </c>
      <c r="AM46" s="203" t="s">
        <v>1336</v>
      </c>
      <c r="AN46" s="292" t="s">
        <v>482</v>
      </c>
      <c r="AO46" s="150" t="str">
        <f>CONCATENATE(N46,",","용기라면,컵라면",",",AL46)</f>
        <v>치즈불닭볶음면 큰컵,용기라면,컵라면,삼양식품</v>
      </c>
      <c r="AP46" s="301"/>
      <c r="AQ46" s="301"/>
      <c r="AR46" s="419"/>
    </row>
    <row r="47" spans="1:44">
      <c r="A47" s="102">
        <v>58</v>
      </c>
      <c r="B47" s="443">
        <v>46</v>
      </c>
      <c r="C47" s="48">
        <v>5810</v>
      </c>
      <c r="D47" s="486">
        <v>25</v>
      </c>
      <c r="E47" s="372" t="str">
        <f t="shared" si="18"/>
        <v>5810_450x450.jpg</v>
      </c>
      <c r="F47" s="329" t="str">
        <f t="shared" si="3"/>
        <v>5810_300x300.jpg</v>
      </c>
      <c r="G47" s="329" t="str">
        <f t="shared" si="4"/>
        <v>5810_100x100.jpg</v>
      </c>
      <c r="H47" s="329" t="str">
        <f t="shared" si="5"/>
        <v>5810_220x220.jpg</v>
      </c>
      <c r="I47" s="372" t="str">
        <f t="shared" si="19"/>
        <v>5810_상세.jpg</v>
      </c>
      <c r="J47" s="373" t="s">
        <v>1330</v>
      </c>
      <c r="K47" s="329" t="str">
        <f t="shared" si="6"/>
        <v>&lt;p&gt;&lt;/p&gt;&lt;p align="center"&gt;&lt;IMG src="http://tongup1emd.cafe24.com/img/Image_detail/02_Cup_noodle_73ea/5810_상세.jpg" style="width:860px;"&gt;&lt;/p&gt;&lt;p&gt;&lt;br&gt;&lt;/p&gt;</v>
      </c>
      <c r="L47" s="373" t="s">
        <v>1112</v>
      </c>
      <c r="M47" s="373" t="s">
        <v>1112</v>
      </c>
      <c r="N47" s="444" t="s">
        <v>1148</v>
      </c>
      <c r="O47" s="42">
        <v>16</v>
      </c>
      <c r="P47" s="368">
        <v>1</v>
      </c>
      <c r="Q47" s="368">
        <v>16</v>
      </c>
      <c r="R47" s="42">
        <f t="shared" si="17"/>
        <v>32</v>
      </c>
      <c r="S47" s="445">
        <f t="shared" si="2"/>
        <v>33</v>
      </c>
      <c r="T47" s="445">
        <f t="shared" si="7"/>
        <v>64</v>
      </c>
      <c r="U47" s="445">
        <f t="shared" si="8"/>
        <v>65</v>
      </c>
      <c r="V47" s="445">
        <f t="shared" si="9"/>
        <v>96</v>
      </c>
      <c r="W47" s="445">
        <f t="shared" si="10"/>
        <v>97</v>
      </c>
      <c r="X47" s="445">
        <f t="shared" si="11"/>
        <v>128</v>
      </c>
      <c r="Y47" s="445">
        <f t="shared" si="12"/>
        <v>129</v>
      </c>
      <c r="Z47" s="445">
        <f t="shared" si="13"/>
        <v>160</v>
      </c>
      <c r="AA47" s="445">
        <f t="shared" si="14"/>
        <v>161</v>
      </c>
      <c r="AB47" s="445">
        <f t="shared" si="15"/>
        <v>192</v>
      </c>
      <c r="AC47" s="329" t="str">
        <f t="shared" si="16"/>
        <v>1|32|2500//33|64|5000//65|96|7500//97|128|10000//129|160|12500//161|192|15000</v>
      </c>
      <c r="AD47" s="32">
        <v>1200</v>
      </c>
      <c r="AE47" s="237" t="s">
        <v>708</v>
      </c>
      <c r="AF47" s="32">
        <v>2500</v>
      </c>
      <c r="AG47" s="48"/>
      <c r="AH47" s="48"/>
      <c r="AI47" s="48" t="s">
        <v>480</v>
      </c>
      <c r="AJ47" s="48">
        <v>50002386</v>
      </c>
      <c r="AK47" s="42" t="str">
        <f>CONCATENATE(N47,"[",C47,"/",P47,"]")</f>
        <v>옛날 구수한 누룽지 큰컵[5810/1]</v>
      </c>
      <c r="AL47" s="52" t="s">
        <v>484</v>
      </c>
      <c r="AM47" s="446" t="s">
        <v>1337</v>
      </c>
      <c r="AN47" s="52" t="s">
        <v>484</v>
      </c>
      <c r="AO47" s="329" t="str">
        <f>CONCATENATE(N47,",","용기라면,컵라면",",",AL47)</f>
        <v>옛날 구수한 누룽지 큰컵,용기라면,컵라면,오뚜기</v>
      </c>
      <c r="AP47" s="447"/>
      <c r="AQ47" s="302" t="s">
        <v>1147</v>
      </c>
      <c r="AR47" s="448"/>
    </row>
    <row r="48" spans="1:44">
      <c r="A48" s="102">
        <v>67</v>
      </c>
      <c r="B48" s="298">
        <v>47</v>
      </c>
      <c r="C48" s="71">
        <v>5847</v>
      </c>
      <c r="D48" s="201">
        <v>25</v>
      </c>
      <c r="E48" s="143" t="str">
        <f t="shared" si="18"/>
        <v>5847_450x450.jpg</v>
      </c>
      <c r="F48" s="136" t="str">
        <f t="shared" si="3"/>
        <v>5847_300x300.jpg</v>
      </c>
      <c r="G48" s="136" t="str">
        <f t="shared" si="4"/>
        <v>5847_100x100.jpg</v>
      </c>
      <c r="H48" s="136" t="str">
        <f t="shared" si="5"/>
        <v>5847_220x220.jpg</v>
      </c>
      <c r="I48" s="143" t="str">
        <f t="shared" si="19"/>
        <v>5847_상세.jpg</v>
      </c>
      <c r="J48" s="70" t="s">
        <v>1330</v>
      </c>
      <c r="K48" s="136" t="str">
        <f t="shared" si="6"/>
        <v>&lt;p&gt;&lt;/p&gt;&lt;p align="center"&gt;&lt;IMG src="http://tongup1emd.cafe24.com/img/Image_detail/02_Cup_noodle_73ea/5847_상세.jpg" style="width:860px;"&gt;&lt;/p&gt;&lt;p&gt;&lt;br&gt;&lt;/p&gt;</v>
      </c>
      <c r="L48" s="70" t="s">
        <v>1112</v>
      </c>
      <c r="M48" s="70" t="s">
        <v>1112</v>
      </c>
      <c r="N48" s="71" t="s">
        <v>1230</v>
      </c>
      <c r="O48" s="96">
        <v>12</v>
      </c>
      <c r="P48" s="299">
        <v>1</v>
      </c>
      <c r="Q48" s="299">
        <v>12</v>
      </c>
      <c r="R48" s="96">
        <f t="shared" si="17"/>
        <v>24</v>
      </c>
      <c r="S48" s="278">
        <f t="shared" si="2"/>
        <v>25</v>
      </c>
      <c r="T48" s="278">
        <f t="shared" si="7"/>
        <v>48</v>
      </c>
      <c r="U48" s="278">
        <f t="shared" si="8"/>
        <v>49</v>
      </c>
      <c r="V48" s="278">
        <f t="shared" si="9"/>
        <v>72</v>
      </c>
      <c r="W48" s="278">
        <f t="shared" si="10"/>
        <v>73</v>
      </c>
      <c r="X48" s="278">
        <f t="shared" si="11"/>
        <v>96</v>
      </c>
      <c r="Y48" s="278">
        <f t="shared" si="12"/>
        <v>97</v>
      </c>
      <c r="Z48" s="278">
        <f t="shared" si="13"/>
        <v>120</v>
      </c>
      <c r="AA48" s="278">
        <f t="shared" si="14"/>
        <v>121</v>
      </c>
      <c r="AB48" s="278">
        <f t="shared" si="15"/>
        <v>144</v>
      </c>
      <c r="AC48" s="136" t="str">
        <f t="shared" si="16"/>
        <v>1|24|2500//25|48|5000//49|72|7500//73|96|10000//97|120|12500//121|144|15000</v>
      </c>
      <c r="AD48" s="99">
        <v>700</v>
      </c>
      <c r="AE48" s="238" t="s">
        <v>708</v>
      </c>
      <c r="AF48" s="99">
        <v>2500</v>
      </c>
      <c r="AG48" s="71"/>
      <c r="AH48" s="71"/>
      <c r="AI48" s="71" t="s">
        <v>480</v>
      </c>
      <c r="AJ48" s="71">
        <v>50002386</v>
      </c>
      <c r="AK48" s="96" t="str">
        <f>CONCATENATE(N48,"[",C48,"/",P48,"]")</f>
        <v>라면볶이컵[5847/1]</v>
      </c>
      <c r="AL48" s="147" t="s">
        <v>484</v>
      </c>
      <c r="AM48" s="200" t="s">
        <v>1337</v>
      </c>
      <c r="AN48" s="147" t="s">
        <v>484</v>
      </c>
      <c r="AO48" s="136" t="str">
        <f>CONCATENATE(N48,",","용기라면,컵라면",",",AL48)</f>
        <v>라면볶이컵,용기라면,컵라면,오뚜기</v>
      </c>
      <c r="AP48" s="319"/>
      <c r="AQ48" s="220"/>
      <c r="AR48" s="417" t="s">
        <v>1228</v>
      </c>
    </row>
    <row r="49" spans="1:44">
      <c r="A49" s="102">
        <v>70</v>
      </c>
      <c r="B49" s="298">
        <v>48</v>
      </c>
      <c r="C49" s="71">
        <v>5870</v>
      </c>
      <c r="D49" s="201">
        <v>25</v>
      </c>
      <c r="E49" s="143" t="str">
        <f t="shared" si="18"/>
        <v>5870_450x450.jpg</v>
      </c>
      <c r="F49" s="136" t="str">
        <f t="shared" si="3"/>
        <v>5870_300x300.jpg</v>
      </c>
      <c r="G49" s="136" t="str">
        <f t="shared" si="4"/>
        <v>5870_100x100.jpg</v>
      </c>
      <c r="H49" s="136" t="str">
        <f t="shared" si="5"/>
        <v>5870_220x220.jpg</v>
      </c>
      <c r="I49" s="143" t="str">
        <f t="shared" si="19"/>
        <v>5870_상세.jpg</v>
      </c>
      <c r="J49" s="70" t="s">
        <v>1330</v>
      </c>
      <c r="K49" s="136" t="str">
        <f t="shared" si="6"/>
        <v>&lt;p&gt;&lt;/p&gt;&lt;p align="center"&gt;&lt;IMG src="http://tongup1emd.cafe24.com/img/Image_detail/02_Cup_noodle_73ea/5870_상세.jpg" style="width:860px;"&gt;&lt;/p&gt;&lt;p&gt;&lt;br&gt;&lt;/p&gt;</v>
      </c>
      <c r="L49" s="70" t="s">
        <v>1112</v>
      </c>
      <c r="M49" s="70" t="s">
        <v>1112</v>
      </c>
      <c r="N49" s="71" t="s">
        <v>1231</v>
      </c>
      <c r="O49" s="96">
        <v>15</v>
      </c>
      <c r="P49" s="299">
        <v>1</v>
      </c>
      <c r="Q49" s="299">
        <v>15</v>
      </c>
      <c r="R49" s="96">
        <f t="shared" si="17"/>
        <v>30</v>
      </c>
      <c r="S49" s="278">
        <f t="shared" si="2"/>
        <v>31</v>
      </c>
      <c r="T49" s="278">
        <f t="shared" si="7"/>
        <v>60</v>
      </c>
      <c r="U49" s="278">
        <f t="shared" si="8"/>
        <v>61</v>
      </c>
      <c r="V49" s="278">
        <f t="shared" si="9"/>
        <v>90</v>
      </c>
      <c r="W49" s="278">
        <f t="shared" si="10"/>
        <v>91</v>
      </c>
      <c r="X49" s="278">
        <f t="shared" si="11"/>
        <v>120</v>
      </c>
      <c r="Y49" s="278">
        <f t="shared" si="12"/>
        <v>121</v>
      </c>
      <c r="Z49" s="278">
        <f t="shared" si="13"/>
        <v>150</v>
      </c>
      <c r="AA49" s="278">
        <f t="shared" si="14"/>
        <v>151</v>
      </c>
      <c r="AB49" s="278">
        <f t="shared" si="15"/>
        <v>180</v>
      </c>
      <c r="AC49" s="136" t="str">
        <f t="shared" si="16"/>
        <v>1|30|2500//31|60|5000//61|90|7500//91|120|10000//121|150|12500//151|180|15000</v>
      </c>
      <c r="AD49" s="99">
        <v>600</v>
      </c>
      <c r="AE49" s="238" t="s">
        <v>708</v>
      </c>
      <c r="AF49" s="99">
        <v>2500</v>
      </c>
      <c r="AG49" s="71"/>
      <c r="AH49" s="71"/>
      <c r="AI49" s="71" t="s">
        <v>480</v>
      </c>
      <c r="AJ49" s="71">
        <v>50002386</v>
      </c>
      <c r="AK49" s="96" t="str">
        <f>CONCATENATE(N49,"[",C49,"/",P49,"]")</f>
        <v>스낵면컵[5870/1]</v>
      </c>
      <c r="AL49" s="147" t="s">
        <v>484</v>
      </c>
      <c r="AM49" s="200" t="s">
        <v>1337</v>
      </c>
      <c r="AN49" s="147" t="s">
        <v>484</v>
      </c>
      <c r="AO49" s="136" t="str">
        <f>CONCATENATE(N49,",","용기라면,컵라면",",",AL49)</f>
        <v>스낵면컵,용기라면,컵라면,오뚜기</v>
      </c>
      <c r="AP49" s="319"/>
      <c r="AQ49" s="220"/>
      <c r="AR49" s="417" t="s">
        <v>1229</v>
      </c>
    </row>
    <row r="50" spans="1:44">
      <c r="A50" s="102">
        <v>66</v>
      </c>
      <c r="B50" s="298">
        <v>49</v>
      </c>
      <c r="C50" s="71">
        <v>5846</v>
      </c>
      <c r="D50" s="201">
        <v>25</v>
      </c>
      <c r="E50" s="143" t="str">
        <f t="shared" si="18"/>
        <v>5846_450x450.jpg</v>
      </c>
      <c r="F50" s="136" t="str">
        <f t="shared" si="3"/>
        <v>5846_300x300.jpg</v>
      </c>
      <c r="G50" s="136" t="str">
        <f t="shared" si="4"/>
        <v>5846_100x100.jpg</v>
      </c>
      <c r="H50" s="136" t="str">
        <f t="shared" si="5"/>
        <v>5846_220x220.jpg</v>
      </c>
      <c r="I50" s="143" t="str">
        <f t="shared" si="19"/>
        <v>5846_상세.jpg</v>
      </c>
      <c r="J50" s="70" t="s">
        <v>1330</v>
      </c>
      <c r="K50" s="136" t="str">
        <f t="shared" si="6"/>
        <v>&lt;p&gt;&lt;/p&gt;&lt;p align="center"&gt;&lt;IMG src="http://tongup1emd.cafe24.com/img/Image_detail/02_Cup_noodle_73ea/5846_상세.jpg" style="width:860px;"&gt;&lt;/p&gt;&lt;p&gt;&lt;br&gt;&lt;/p&gt;</v>
      </c>
      <c r="L50" s="70" t="s">
        <v>1112</v>
      </c>
      <c r="M50" s="70" t="s">
        <v>1112</v>
      </c>
      <c r="N50" s="71" t="s">
        <v>1232</v>
      </c>
      <c r="O50" s="96">
        <v>12</v>
      </c>
      <c r="P50" s="299">
        <v>1</v>
      </c>
      <c r="Q50" s="299">
        <v>12</v>
      </c>
      <c r="R50" s="96">
        <f t="shared" si="17"/>
        <v>24</v>
      </c>
      <c r="S50" s="278">
        <f t="shared" si="2"/>
        <v>25</v>
      </c>
      <c r="T50" s="278">
        <f t="shared" si="7"/>
        <v>48</v>
      </c>
      <c r="U50" s="278">
        <f t="shared" si="8"/>
        <v>49</v>
      </c>
      <c r="V50" s="278">
        <f t="shared" si="9"/>
        <v>72</v>
      </c>
      <c r="W50" s="278">
        <f t="shared" si="10"/>
        <v>73</v>
      </c>
      <c r="X50" s="278">
        <f t="shared" si="11"/>
        <v>96</v>
      </c>
      <c r="Y50" s="278">
        <f t="shared" si="12"/>
        <v>97</v>
      </c>
      <c r="Z50" s="278">
        <f t="shared" si="13"/>
        <v>120</v>
      </c>
      <c r="AA50" s="278">
        <f t="shared" si="14"/>
        <v>121</v>
      </c>
      <c r="AB50" s="278">
        <f t="shared" si="15"/>
        <v>144</v>
      </c>
      <c r="AC50" s="136" t="str">
        <f t="shared" si="16"/>
        <v>1|24|2500//25|48|5000//49|72|7500//73|96|10000//97|120|12500//121|144|15000</v>
      </c>
      <c r="AD50" s="99">
        <v>700</v>
      </c>
      <c r="AE50" s="238" t="s">
        <v>708</v>
      </c>
      <c r="AF50" s="99">
        <v>2500</v>
      </c>
      <c r="AG50" s="71"/>
      <c r="AH50" s="71"/>
      <c r="AI50" s="71" t="s">
        <v>480</v>
      </c>
      <c r="AJ50" s="71">
        <v>50002386</v>
      </c>
      <c r="AK50" s="96" t="str">
        <f>CONCATENATE(N50,"[",C50,"/",P50,"]")</f>
        <v>스파게티컵[5846/1]</v>
      </c>
      <c r="AL50" s="147" t="s">
        <v>484</v>
      </c>
      <c r="AM50" s="200" t="s">
        <v>1337</v>
      </c>
      <c r="AN50" s="147" t="s">
        <v>484</v>
      </c>
      <c r="AO50" s="136" t="str">
        <f>CONCATENATE(N50,",","용기라면,컵라면",",",AL50)</f>
        <v>스파게티컵,용기라면,컵라면,오뚜기</v>
      </c>
      <c r="AP50" s="319"/>
      <c r="AQ50" s="220"/>
      <c r="AR50" s="417" t="s">
        <v>1229</v>
      </c>
    </row>
    <row r="51" spans="1:44">
      <c r="A51" s="102">
        <v>71</v>
      </c>
      <c r="B51" s="298">
        <v>50</v>
      </c>
      <c r="C51" s="71">
        <v>5908</v>
      </c>
      <c r="D51" s="201">
        <v>25</v>
      </c>
      <c r="E51" s="143" t="str">
        <f t="shared" si="18"/>
        <v>5908_450x450.jpg</v>
      </c>
      <c r="F51" s="136" t="str">
        <f t="shared" si="3"/>
        <v>5908_300x300.jpg</v>
      </c>
      <c r="G51" s="136" t="str">
        <f t="shared" si="4"/>
        <v>5908_100x100.jpg</v>
      </c>
      <c r="H51" s="136" t="str">
        <f t="shared" si="5"/>
        <v>5908_220x220.jpg</v>
      </c>
      <c r="I51" s="143" t="str">
        <f t="shared" si="19"/>
        <v>5908_상세.jpg</v>
      </c>
      <c r="J51" s="70" t="s">
        <v>1330</v>
      </c>
      <c r="K51" s="136" t="str">
        <f t="shared" si="6"/>
        <v>&lt;p&gt;&lt;/p&gt;&lt;p align="center"&gt;&lt;IMG src="http://tongup1emd.cafe24.com/img/Image_detail/02_Cup_noodle_73ea/5908_상세.jpg" style="width:860px;"&gt;&lt;/p&gt;&lt;p&gt;&lt;br&gt;&lt;/p&gt;</v>
      </c>
      <c r="L51" s="70" t="s">
        <v>1112</v>
      </c>
      <c r="M51" s="70" t="s">
        <v>1112</v>
      </c>
      <c r="N51" s="71" t="s">
        <v>1233</v>
      </c>
      <c r="O51" s="96">
        <v>12</v>
      </c>
      <c r="P51" s="299">
        <v>1</v>
      </c>
      <c r="Q51" s="299">
        <v>12</v>
      </c>
      <c r="R51" s="96">
        <f t="shared" si="17"/>
        <v>24</v>
      </c>
      <c r="S51" s="278">
        <f t="shared" si="2"/>
        <v>25</v>
      </c>
      <c r="T51" s="278">
        <f t="shared" si="7"/>
        <v>48</v>
      </c>
      <c r="U51" s="278">
        <f t="shared" si="8"/>
        <v>49</v>
      </c>
      <c r="V51" s="278">
        <f t="shared" si="9"/>
        <v>72</v>
      </c>
      <c r="W51" s="278">
        <f t="shared" si="10"/>
        <v>73</v>
      </c>
      <c r="X51" s="278">
        <f t="shared" si="11"/>
        <v>96</v>
      </c>
      <c r="Y51" s="278">
        <f t="shared" si="12"/>
        <v>97</v>
      </c>
      <c r="Z51" s="278">
        <f t="shared" si="13"/>
        <v>120</v>
      </c>
      <c r="AA51" s="278">
        <f t="shared" si="14"/>
        <v>121</v>
      </c>
      <c r="AB51" s="278">
        <f t="shared" si="15"/>
        <v>144</v>
      </c>
      <c r="AC51" s="136" t="str">
        <f t="shared" si="16"/>
        <v>1|24|2500//25|48|5000//49|72|7500//73|96|10000//97|120|12500//121|144|15000</v>
      </c>
      <c r="AD51" s="99">
        <v>700</v>
      </c>
      <c r="AE51" s="238" t="s">
        <v>708</v>
      </c>
      <c r="AF51" s="99">
        <v>2500</v>
      </c>
      <c r="AG51" s="71"/>
      <c r="AH51" s="71"/>
      <c r="AI51" s="71" t="s">
        <v>480</v>
      </c>
      <c r="AJ51" s="71">
        <v>50002386</v>
      </c>
      <c r="AK51" s="96" t="str">
        <f>CONCATENATE(N51,"[",C51,"/",P51,"]")</f>
        <v>열라면큰사발[5908/1]</v>
      </c>
      <c r="AL51" s="147" t="s">
        <v>484</v>
      </c>
      <c r="AM51" s="200" t="s">
        <v>1337</v>
      </c>
      <c r="AN51" s="147" t="s">
        <v>484</v>
      </c>
      <c r="AO51" s="136" t="str">
        <f>CONCATENATE(N51,",","용기라면,컵라면",",",AL51)</f>
        <v>열라면큰사발,용기라면,컵라면,오뚜기</v>
      </c>
      <c r="AP51" s="319"/>
      <c r="AQ51" s="220"/>
      <c r="AR51" s="417" t="s">
        <v>1229</v>
      </c>
    </row>
    <row r="52" spans="1:44">
      <c r="A52" s="102">
        <v>65</v>
      </c>
      <c r="B52" s="298">
        <v>51</v>
      </c>
      <c r="C52" s="71">
        <v>5840</v>
      </c>
      <c r="D52" s="201">
        <v>25</v>
      </c>
      <c r="E52" s="143" t="str">
        <f t="shared" si="18"/>
        <v>5840_450x450.jpg</v>
      </c>
      <c r="F52" s="136" t="str">
        <f t="shared" si="3"/>
        <v>5840_300x300.jpg</v>
      </c>
      <c r="G52" s="136" t="str">
        <f t="shared" si="4"/>
        <v>5840_100x100.jpg</v>
      </c>
      <c r="H52" s="136" t="str">
        <f t="shared" si="5"/>
        <v>5840_220x220.jpg</v>
      </c>
      <c r="I52" s="143" t="str">
        <f t="shared" si="19"/>
        <v>5840_상세.jpg</v>
      </c>
      <c r="J52" s="70" t="s">
        <v>1330</v>
      </c>
      <c r="K52" s="136" t="str">
        <f t="shared" si="6"/>
        <v>&lt;p&gt;&lt;/p&gt;&lt;p align="center"&gt;&lt;IMG src="http://tongup1emd.cafe24.com/img/Image_detail/02_Cup_noodle_73ea/5840_상세.jpg" style="width:860px;"&gt;&lt;/p&gt;&lt;p&gt;&lt;br&gt;&lt;/p&gt;</v>
      </c>
      <c r="L52" s="70" t="s">
        <v>1112</v>
      </c>
      <c r="M52" s="70" t="s">
        <v>1112</v>
      </c>
      <c r="N52" s="136" t="s">
        <v>1234</v>
      </c>
      <c r="O52" s="96" t="s">
        <v>163</v>
      </c>
      <c r="P52" s="299">
        <v>1</v>
      </c>
      <c r="Q52" s="299">
        <v>12</v>
      </c>
      <c r="R52" s="96">
        <f t="shared" si="17"/>
        <v>24</v>
      </c>
      <c r="S52" s="278">
        <f t="shared" si="2"/>
        <v>25</v>
      </c>
      <c r="T52" s="278">
        <f t="shared" si="7"/>
        <v>48</v>
      </c>
      <c r="U52" s="278">
        <f t="shared" si="8"/>
        <v>49</v>
      </c>
      <c r="V52" s="278">
        <f t="shared" si="9"/>
        <v>72</v>
      </c>
      <c r="W52" s="278">
        <f t="shared" si="10"/>
        <v>73</v>
      </c>
      <c r="X52" s="278">
        <f t="shared" si="11"/>
        <v>96</v>
      </c>
      <c r="Y52" s="278">
        <f t="shared" si="12"/>
        <v>97</v>
      </c>
      <c r="Z52" s="278">
        <f t="shared" si="13"/>
        <v>120</v>
      </c>
      <c r="AA52" s="278">
        <f t="shared" si="14"/>
        <v>121</v>
      </c>
      <c r="AB52" s="278">
        <f t="shared" si="15"/>
        <v>144</v>
      </c>
      <c r="AC52" s="136" t="str">
        <f t="shared" si="16"/>
        <v>1|24|2500//25|48|5000//49|72|7500//73|96|10000//97|120|12500//121|144|15000</v>
      </c>
      <c r="AD52" s="99">
        <v>680</v>
      </c>
      <c r="AE52" s="238" t="s">
        <v>708</v>
      </c>
      <c r="AF52" s="99">
        <v>2500</v>
      </c>
      <c r="AG52" s="71"/>
      <c r="AH52" s="71"/>
      <c r="AI52" s="71" t="s">
        <v>480</v>
      </c>
      <c r="AJ52" s="71">
        <v>50002386</v>
      </c>
      <c r="AK52" s="96" t="str">
        <f>CONCATENATE(N52,"[",C52,"/",P52,"]")</f>
        <v>진라면 큰사발 매운맛[5840/1]</v>
      </c>
      <c r="AL52" s="147" t="s">
        <v>484</v>
      </c>
      <c r="AM52" s="200" t="s">
        <v>1337</v>
      </c>
      <c r="AN52" s="147" t="s">
        <v>484</v>
      </c>
      <c r="AO52" s="136" t="str">
        <f>CONCATENATE(N52,",","용기라면,컵라면",",",AL52)</f>
        <v>진라면 큰사발 매운맛,용기라면,컵라면,오뚜기</v>
      </c>
      <c r="AP52" s="319" t="s">
        <v>700</v>
      </c>
      <c r="AQ52" s="220"/>
      <c r="AR52" s="417" t="s">
        <v>1228</v>
      </c>
    </row>
    <row r="53" spans="1:44">
      <c r="A53" s="102">
        <v>72</v>
      </c>
      <c r="B53" s="298">
        <v>52</v>
      </c>
      <c r="C53" s="71">
        <v>5740</v>
      </c>
      <c r="D53" s="201">
        <v>25</v>
      </c>
      <c r="E53" s="143" t="str">
        <f t="shared" si="18"/>
        <v>5740_450x450.jpg</v>
      </c>
      <c r="F53" s="136" t="str">
        <f t="shared" si="3"/>
        <v>5740_300x300.jpg</v>
      </c>
      <c r="G53" s="136" t="str">
        <f t="shared" si="4"/>
        <v>5740_100x100.jpg</v>
      </c>
      <c r="H53" s="136" t="str">
        <f t="shared" si="5"/>
        <v>5740_220x220.jpg</v>
      </c>
      <c r="I53" s="143" t="str">
        <f t="shared" si="19"/>
        <v>5740_상세.jpg</v>
      </c>
      <c r="J53" s="70" t="s">
        <v>1330</v>
      </c>
      <c r="K53" s="136" t="str">
        <f t="shared" si="6"/>
        <v>&lt;p&gt;&lt;/p&gt;&lt;p align="center"&gt;&lt;IMG src="http://tongup1emd.cafe24.com/img/Image_detail/02_Cup_noodle_73ea/5740_상세.jpg" style="width:860px;"&gt;&lt;/p&gt;&lt;p&gt;&lt;br&gt;&lt;/p&gt;</v>
      </c>
      <c r="L53" s="70" t="s">
        <v>1112</v>
      </c>
      <c r="M53" s="70" t="s">
        <v>1112</v>
      </c>
      <c r="N53" s="136" t="s">
        <v>1235</v>
      </c>
      <c r="O53" s="96" t="s">
        <v>163</v>
      </c>
      <c r="P53" s="299">
        <v>1</v>
      </c>
      <c r="Q53" s="299">
        <v>12</v>
      </c>
      <c r="R53" s="96">
        <f t="shared" si="17"/>
        <v>24</v>
      </c>
      <c r="S53" s="278">
        <f t="shared" si="2"/>
        <v>25</v>
      </c>
      <c r="T53" s="278">
        <f t="shared" si="7"/>
        <v>48</v>
      </c>
      <c r="U53" s="278">
        <f t="shared" si="8"/>
        <v>49</v>
      </c>
      <c r="V53" s="278">
        <f t="shared" si="9"/>
        <v>72</v>
      </c>
      <c r="W53" s="278">
        <f t="shared" si="10"/>
        <v>73</v>
      </c>
      <c r="X53" s="278">
        <f t="shared" si="11"/>
        <v>96</v>
      </c>
      <c r="Y53" s="278">
        <f t="shared" si="12"/>
        <v>97</v>
      </c>
      <c r="Z53" s="278">
        <f t="shared" si="13"/>
        <v>120</v>
      </c>
      <c r="AA53" s="278">
        <f t="shared" si="14"/>
        <v>121</v>
      </c>
      <c r="AB53" s="278">
        <f t="shared" si="15"/>
        <v>144</v>
      </c>
      <c r="AC53" s="136" t="str">
        <f t="shared" si="16"/>
        <v>1|24|2500//25|48|5000//49|72|7500//73|96|10000//97|120|12500//121|144|15000</v>
      </c>
      <c r="AD53" s="99">
        <v>700</v>
      </c>
      <c r="AE53" s="238" t="s">
        <v>708</v>
      </c>
      <c r="AF53" s="99">
        <v>2500</v>
      </c>
      <c r="AG53" s="71"/>
      <c r="AH53" s="71"/>
      <c r="AI53" s="71" t="s">
        <v>480</v>
      </c>
      <c r="AJ53" s="71">
        <v>50002386</v>
      </c>
      <c r="AK53" s="96" t="str">
        <f>CONCATENATE(N53,"[",C53,"/",P53,"]")</f>
        <v>진라면 큰사발 순한맛)[5740/1]</v>
      </c>
      <c r="AL53" s="147" t="s">
        <v>484</v>
      </c>
      <c r="AM53" s="200" t="s">
        <v>1337</v>
      </c>
      <c r="AN53" s="147" t="s">
        <v>484</v>
      </c>
      <c r="AO53" s="136" t="str">
        <f>CONCATENATE(N53,",","용기라면,컵라면",",",AL53)</f>
        <v>진라면 큰사발 순한맛),용기라면,컵라면,오뚜기</v>
      </c>
      <c r="AP53" s="319" t="s">
        <v>701</v>
      </c>
      <c r="AQ53" s="220"/>
      <c r="AR53" s="417" t="s">
        <v>1228</v>
      </c>
    </row>
    <row r="54" spans="1:44">
      <c r="A54" s="102">
        <v>64</v>
      </c>
      <c r="B54" s="298">
        <v>53</v>
      </c>
      <c r="C54" s="71">
        <v>5839</v>
      </c>
      <c r="D54" s="201">
        <v>25</v>
      </c>
      <c r="E54" s="143" t="str">
        <f t="shared" si="18"/>
        <v>5839_450x450.jpg</v>
      </c>
      <c r="F54" s="136" t="str">
        <f t="shared" si="3"/>
        <v>5839_300x300.jpg</v>
      </c>
      <c r="G54" s="136" t="str">
        <f t="shared" si="4"/>
        <v>5839_100x100.jpg</v>
      </c>
      <c r="H54" s="136" t="str">
        <f t="shared" si="5"/>
        <v>5839_220x220.jpg</v>
      </c>
      <c r="I54" s="143" t="str">
        <f t="shared" si="19"/>
        <v>5839_상세.jpg</v>
      </c>
      <c r="J54" s="70" t="s">
        <v>1330</v>
      </c>
      <c r="K54" s="136" t="str">
        <f t="shared" si="6"/>
        <v>&lt;p&gt;&lt;/p&gt;&lt;p align="center"&gt;&lt;IMG src="http://tongup1emd.cafe24.com/img/Image_detail/02_Cup_noodle_73ea/5839_상세.jpg" style="width:860px;"&gt;&lt;/p&gt;&lt;p&gt;&lt;br&gt;&lt;/p&gt;</v>
      </c>
      <c r="L54" s="70" t="s">
        <v>1112</v>
      </c>
      <c r="M54" s="70" t="s">
        <v>1112</v>
      </c>
      <c r="N54" s="136" t="s">
        <v>1236</v>
      </c>
      <c r="O54" s="96">
        <v>15</v>
      </c>
      <c r="P54" s="299">
        <v>1</v>
      </c>
      <c r="Q54" s="299">
        <v>15</v>
      </c>
      <c r="R54" s="96">
        <f t="shared" si="17"/>
        <v>30</v>
      </c>
      <c r="S54" s="278">
        <f t="shared" si="2"/>
        <v>31</v>
      </c>
      <c r="T54" s="278">
        <f t="shared" si="7"/>
        <v>60</v>
      </c>
      <c r="U54" s="278">
        <f t="shared" si="8"/>
        <v>61</v>
      </c>
      <c r="V54" s="278">
        <f t="shared" si="9"/>
        <v>90</v>
      </c>
      <c r="W54" s="278">
        <f t="shared" si="10"/>
        <v>91</v>
      </c>
      <c r="X54" s="278">
        <f t="shared" si="11"/>
        <v>120</v>
      </c>
      <c r="Y54" s="278">
        <f t="shared" si="12"/>
        <v>121</v>
      </c>
      <c r="Z54" s="278">
        <f t="shared" si="13"/>
        <v>150</v>
      </c>
      <c r="AA54" s="278">
        <f t="shared" si="14"/>
        <v>151</v>
      </c>
      <c r="AB54" s="278">
        <f t="shared" si="15"/>
        <v>180</v>
      </c>
      <c r="AC54" s="136" t="str">
        <f t="shared" si="16"/>
        <v>1|30|2500//31|60|5000//61|90|7500//91|120|10000//121|150|12500//151|180|15000</v>
      </c>
      <c r="AD54" s="99">
        <v>550</v>
      </c>
      <c r="AE54" s="238" t="s">
        <v>708</v>
      </c>
      <c r="AF54" s="99">
        <v>2500</v>
      </c>
      <c r="AG54" s="71"/>
      <c r="AH54" s="71"/>
      <c r="AI54" s="71" t="s">
        <v>480</v>
      </c>
      <c r="AJ54" s="71">
        <v>50002386</v>
      </c>
      <c r="AK54" s="96" t="str">
        <f>CONCATENATE(N54,"[",C54,"/",P54,"]")</f>
        <v>진라면컵 매운맛[5839/1]</v>
      </c>
      <c r="AL54" s="147" t="s">
        <v>484</v>
      </c>
      <c r="AM54" s="200" t="s">
        <v>1337</v>
      </c>
      <c r="AN54" s="147" t="s">
        <v>484</v>
      </c>
      <c r="AO54" s="136" t="str">
        <f>CONCATENATE(N54,",","용기라면,컵라면",",",AL54)</f>
        <v>진라면컵 매운맛,용기라면,컵라면,오뚜기</v>
      </c>
      <c r="AP54" s="319" t="s">
        <v>699</v>
      </c>
      <c r="AQ54" s="220"/>
      <c r="AR54" s="417" t="s">
        <v>1228</v>
      </c>
    </row>
    <row r="55" spans="1:44">
      <c r="A55" s="102">
        <v>63</v>
      </c>
      <c r="B55" s="298">
        <v>54</v>
      </c>
      <c r="C55" s="71">
        <v>5838</v>
      </c>
      <c r="D55" s="201">
        <v>25</v>
      </c>
      <c r="E55" s="143" t="str">
        <f t="shared" si="18"/>
        <v>5838_450x450.jpg</v>
      </c>
      <c r="F55" s="136" t="str">
        <f t="shared" si="3"/>
        <v>5838_300x300.jpg</v>
      </c>
      <c r="G55" s="136" t="str">
        <f t="shared" si="4"/>
        <v>5838_100x100.jpg</v>
      </c>
      <c r="H55" s="136" t="str">
        <f t="shared" si="5"/>
        <v>5838_220x220.jpg</v>
      </c>
      <c r="I55" s="143" t="str">
        <f t="shared" si="19"/>
        <v>5838_상세.jpg</v>
      </c>
      <c r="J55" s="70" t="s">
        <v>1330</v>
      </c>
      <c r="K55" s="136" t="str">
        <f t="shared" si="6"/>
        <v>&lt;p&gt;&lt;/p&gt;&lt;p align="center"&gt;&lt;IMG src="http://tongup1emd.cafe24.com/img/Image_detail/02_Cup_noodle_73ea/5838_상세.jpg" style="width:860px;"&gt;&lt;/p&gt;&lt;p&gt;&lt;br&gt;&lt;/p&gt;</v>
      </c>
      <c r="L55" s="70" t="s">
        <v>1112</v>
      </c>
      <c r="M55" s="70" t="s">
        <v>1112</v>
      </c>
      <c r="N55" s="136" t="s">
        <v>1237</v>
      </c>
      <c r="O55" s="96">
        <v>15</v>
      </c>
      <c r="P55" s="299">
        <v>1</v>
      </c>
      <c r="Q55" s="299">
        <v>15</v>
      </c>
      <c r="R55" s="96">
        <f t="shared" si="17"/>
        <v>30</v>
      </c>
      <c r="S55" s="278">
        <f t="shared" si="2"/>
        <v>31</v>
      </c>
      <c r="T55" s="278">
        <f t="shared" si="7"/>
        <v>60</v>
      </c>
      <c r="U55" s="278">
        <f t="shared" si="8"/>
        <v>61</v>
      </c>
      <c r="V55" s="278">
        <f t="shared" si="9"/>
        <v>90</v>
      </c>
      <c r="W55" s="278">
        <f t="shared" si="10"/>
        <v>91</v>
      </c>
      <c r="X55" s="278">
        <f t="shared" si="11"/>
        <v>120</v>
      </c>
      <c r="Y55" s="278">
        <f t="shared" si="12"/>
        <v>121</v>
      </c>
      <c r="Z55" s="278">
        <f t="shared" si="13"/>
        <v>150</v>
      </c>
      <c r="AA55" s="278">
        <f t="shared" si="14"/>
        <v>151</v>
      </c>
      <c r="AB55" s="278">
        <f t="shared" si="15"/>
        <v>180</v>
      </c>
      <c r="AC55" s="136" t="str">
        <f t="shared" si="16"/>
        <v>1|30|2500//31|60|5000//61|90|7500//91|120|10000//121|150|12500//151|180|15000</v>
      </c>
      <c r="AD55" s="99">
        <v>550</v>
      </c>
      <c r="AE55" s="238" t="s">
        <v>708</v>
      </c>
      <c r="AF55" s="99">
        <v>2500</v>
      </c>
      <c r="AG55" s="71"/>
      <c r="AH55" s="71"/>
      <c r="AI55" s="71" t="s">
        <v>480</v>
      </c>
      <c r="AJ55" s="71">
        <v>50002386</v>
      </c>
      <c r="AK55" s="96" t="str">
        <f>CONCATENATE(N55,"[",C55,"/",P55,"]")</f>
        <v>진라면컵 순한맛[5838/1]</v>
      </c>
      <c r="AL55" s="147" t="s">
        <v>484</v>
      </c>
      <c r="AM55" s="200" t="s">
        <v>1337</v>
      </c>
      <c r="AN55" s="147" t="s">
        <v>484</v>
      </c>
      <c r="AO55" s="136" t="str">
        <f>CONCATENATE(N55,",","용기라면,컵라면",",",AL55)</f>
        <v>진라면컵 순한맛,용기라면,컵라면,오뚜기</v>
      </c>
      <c r="AP55" s="319" t="s">
        <v>698</v>
      </c>
      <c r="AQ55" s="220"/>
      <c r="AR55" s="417" t="s">
        <v>1228</v>
      </c>
    </row>
    <row r="56" spans="1:44">
      <c r="A56" s="102">
        <v>59</v>
      </c>
      <c r="B56" s="298">
        <v>55</v>
      </c>
      <c r="C56" s="71">
        <v>5798</v>
      </c>
      <c r="D56" s="201">
        <v>25</v>
      </c>
      <c r="E56" s="143" t="str">
        <f t="shared" si="18"/>
        <v>5798_450x450.jpg</v>
      </c>
      <c r="F56" s="136" t="str">
        <f t="shared" si="3"/>
        <v>5798_300x300.jpg</v>
      </c>
      <c r="G56" s="136" t="str">
        <f t="shared" si="4"/>
        <v>5798_100x100.jpg</v>
      </c>
      <c r="H56" s="136" t="str">
        <f t="shared" si="5"/>
        <v>5798_220x220.jpg</v>
      </c>
      <c r="I56" s="143" t="str">
        <f t="shared" si="19"/>
        <v>5798_상세.jpg</v>
      </c>
      <c r="J56" s="70" t="s">
        <v>1330</v>
      </c>
      <c r="K56" s="136" t="str">
        <f t="shared" si="6"/>
        <v>&lt;p&gt;&lt;/p&gt;&lt;p align="center"&gt;&lt;IMG src="http://tongup1emd.cafe24.com/img/Image_detail/02_Cup_noodle_73ea/5798_상세.jpg" style="width:860px;"&gt;&lt;/p&gt;&lt;p&gt;&lt;br&gt;&lt;/p&gt;</v>
      </c>
      <c r="L56" s="70" t="s">
        <v>1112</v>
      </c>
      <c r="M56" s="70" t="s">
        <v>1112</v>
      </c>
      <c r="N56" s="71" t="s">
        <v>1238</v>
      </c>
      <c r="O56" s="96">
        <v>15</v>
      </c>
      <c r="P56" s="299">
        <v>1</v>
      </c>
      <c r="Q56" s="299">
        <v>15</v>
      </c>
      <c r="R56" s="96">
        <f t="shared" ref="R56:R74" si="20">Q56*2</f>
        <v>30</v>
      </c>
      <c r="S56" s="278">
        <f t="shared" si="2"/>
        <v>31</v>
      </c>
      <c r="T56" s="278">
        <f t="shared" si="7"/>
        <v>60</v>
      </c>
      <c r="U56" s="278">
        <f t="shared" si="8"/>
        <v>61</v>
      </c>
      <c r="V56" s="278">
        <f t="shared" si="9"/>
        <v>90</v>
      </c>
      <c r="W56" s="278">
        <f t="shared" si="10"/>
        <v>91</v>
      </c>
      <c r="X56" s="278">
        <f t="shared" si="11"/>
        <v>120</v>
      </c>
      <c r="Y56" s="278">
        <f t="shared" si="12"/>
        <v>121</v>
      </c>
      <c r="Z56" s="278">
        <f t="shared" si="13"/>
        <v>150</v>
      </c>
      <c r="AA56" s="278">
        <f t="shared" si="14"/>
        <v>151</v>
      </c>
      <c r="AB56" s="278">
        <f t="shared" si="15"/>
        <v>180</v>
      </c>
      <c r="AC56" s="136" t="str">
        <f t="shared" si="16"/>
        <v>1|30|2500//31|60|5000//61|90|7500//91|120|10000//121|150|12500//151|180|15000</v>
      </c>
      <c r="AD56" s="99">
        <v>790</v>
      </c>
      <c r="AE56" s="238" t="s">
        <v>708</v>
      </c>
      <c r="AF56" s="99">
        <v>2500</v>
      </c>
      <c r="AG56" s="71"/>
      <c r="AH56" s="71"/>
      <c r="AI56" s="71" t="s">
        <v>480</v>
      </c>
      <c r="AJ56" s="71">
        <v>50002386</v>
      </c>
      <c r="AK56" s="96" t="str">
        <f>CONCATENATE(N56,"[",C56,"/",P56,"]")</f>
        <v>진짬뽕미니컵[5798/1]</v>
      </c>
      <c r="AL56" s="147" t="s">
        <v>484</v>
      </c>
      <c r="AM56" s="200" t="s">
        <v>1337</v>
      </c>
      <c r="AN56" s="147" t="s">
        <v>484</v>
      </c>
      <c r="AO56" s="136" t="str">
        <f>CONCATENATE(N56,",","용기라면,컵라면",",",AL56)</f>
        <v>진짬뽕미니컵,용기라면,컵라면,오뚜기</v>
      </c>
      <c r="AP56" s="319"/>
      <c r="AQ56" s="220"/>
      <c r="AR56" s="417" t="s">
        <v>1228</v>
      </c>
    </row>
    <row r="57" spans="1:44">
      <c r="A57" s="102">
        <v>73</v>
      </c>
      <c r="B57" s="298">
        <v>56</v>
      </c>
      <c r="C57" s="71">
        <v>5744</v>
      </c>
      <c r="D57" s="201">
        <v>25</v>
      </c>
      <c r="E57" s="143" t="str">
        <f t="shared" si="18"/>
        <v>5744_450x450.jpg</v>
      </c>
      <c r="F57" s="136" t="str">
        <f t="shared" si="3"/>
        <v>5744_300x300.jpg</v>
      </c>
      <c r="G57" s="136" t="str">
        <f t="shared" si="4"/>
        <v>5744_100x100.jpg</v>
      </c>
      <c r="H57" s="136" t="str">
        <f t="shared" si="5"/>
        <v>5744_220x220.jpg</v>
      </c>
      <c r="I57" s="143" t="str">
        <f t="shared" si="19"/>
        <v>5744_상세.jpg</v>
      </c>
      <c r="J57" s="70" t="s">
        <v>1330</v>
      </c>
      <c r="K57" s="136" t="str">
        <f t="shared" si="6"/>
        <v>&lt;p&gt;&lt;/p&gt;&lt;p align="center"&gt;&lt;IMG src="http://tongup1emd.cafe24.com/img/Image_detail/02_Cup_noodle_73ea/5744_상세.jpg" style="width:860px;"&gt;&lt;/p&gt;&lt;p&gt;&lt;br&gt;&lt;/p&gt;</v>
      </c>
      <c r="L57" s="70" t="s">
        <v>1112</v>
      </c>
      <c r="M57" s="70" t="s">
        <v>1112</v>
      </c>
      <c r="N57" s="71" t="s">
        <v>1239</v>
      </c>
      <c r="O57" s="96" t="s">
        <v>164</v>
      </c>
      <c r="P57" s="299">
        <v>1</v>
      </c>
      <c r="Q57" s="299">
        <v>12</v>
      </c>
      <c r="R57" s="96">
        <f t="shared" si="20"/>
        <v>24</v>
      </c>
      <c r="S57" s="278">
        <f t="shared" si="2"/>
        <v>25</v>
      </c>
      <c r="T57" s="278">
        <f t="shared" si="7"/>
        <v>48</v>
      </c>
      <c r="U57" s="278">
        <f t="shared" si="8"/>
        <v>49</v>
      </c>
      <c r="V57" s="278">
        <f t="shared" si="9"/>
        <v>72</v>
      </c>
      <c r="W57" s="278">
        <f t="shared" si="10"/>
        <v>73</v>
      </c>
      <c r="X57" s="278">
        <f t="shared" si="11"/>
        <v>96</v>
      </c>
      <c r="Y57" s="278">
        <f t="shared" si="12"/>
        <v>97</v>
      </c>
      <c r="Z57" s="278">
        <f t="shared" si="13"/>
        <v>120</v>
      </c>
      <c r="AA57" s="278">
        <f t="shared" si="14"/>
        <v>121</v>
      </c>
      <c r="AB57" s="278">
        <f t="shared" si="15"/>
        <v>144</v>
      </c>
      <c r="AC57" s="136" t="str">
        <f t="shared" si="16"/>
        <v>1|24|2500//25|48|5000//49|72|7500//73|96|10000//97|120|12500//121|144|15000</v>
      </c>
      <c r="AD57" s="99">
        <v>1100</v>
      </c>
      <c r="AE57" s="238" t="s">
        <v>708</v>
      </c>
      <c r="AF57" s="99">
        <v>2500</v>
      </c>
      <c r="AG57" s="71"/>
      <c r="AH57" s="71"/>
      <c r="AI57" s="71" t="s">
        <v>480</v>
      </c>
      <c r="AJ57" s="71">
        <v>50002386</v>
      </c>
      <c r="AK57" s="96" t="str">
        <f>CONCATENATE(N57,"[",C57,"/",P57,"]")</f>
        <v>진짬뽕컵[5744/1]</v>
      </c>
      <c r="AL57" s="147" t="s">
        <v>484</v>
      </c>
      <c r="AM57" s="200" t="s">
        <v>1337</v>
      </c>
      <c r="AN57" s="147" t="s">
        <v>484</v>
      </c>
      <c r="AO57" s="136" t="str">
        <f>CONCATENATE(N57,",","용기라면,컵라면",",",AL57)</f>
        <v>진짬뽕컵,용기라면,컵라면,오뚜기</v>
      </c>
      <c r="AP57" s="319"/>
      <c r="AQ57" s="220"/>
      <c r="AR57" s="417" t="s">
        <v>1228</v>
      </c>
    </row>
    <row r="58" spans="1:44">
      <c r="A58" s="102">
        <v>68</v>
      </c>
      <c r="B58" s="298">
        <v>57</v>
      </c>
      <c r="C58" s="71">
        <v>5848</v>
      </c>
      <c r="D58" s="201">
        <v>25</v>
      </c>
      <c r="E58" s="143" t="str">
        <f t="shared" si="18"/>
        <v>5848_450x450.jpg</v>
      </c>
      <c r="F58" s="136" t="str">
        <f t="shared" si="3"/>
        <v>5848_300x300.jpg</v>
      </c>
      <c r="G58" s="136" t="str">
        <f t="shared" si="4"/>
        <v>5848_100x100.jpg</v>
      </c>
      <c r="H58" s="136" t="str">
        <f t="shared" si="5"/>
        <v>5848_220x220.jpg</v>
      </c>
      <c r="I58" s="143" t="str">
        <f t="shared" si="19"/>
        <v>5848_상세.jpg</v>
      </c>
      <c r="J58" s="70" t="s">
        <v>1330</v>
      </c>
      <c r="K58" s="136" t="str">
        <f t="shared" si="6"/>
        <v>&lt;p&gt;&lt;/p&gt;&lt;p align="center"&gt;&lt;IMG src="http://tongup1emd.cafe24.com/img/Image_detail/02_Cup_noodle_73ea/5848_상세.jpg" style="width:860px;"&gt;&lt;/p&gt;&lt;p&gt;&lt;br&gt;&lt;/p&gt;</v>
      </c>
      <c r="L58" s="70" t="s">
        <v>1112</v>
      </c>
      <c r="M58" s="70" t="s">
        <v>1112</v>
      </c>
      <c r="N58" s="71" t="s">
        <v>1240</v>
      </c>
      <c r="O58" s="96">
        <v>12</v>
      </c>
      <c r="P58" s="299">
        <v>1</v>
      </c>
      <c r="Q58" s="299">
        <v>12</v>
      </c>
      <c r="R58" s="96">
        <f t="shared" si="20"/>
        <v>24</v>
      </c>
      <c r="S58" s="278">
        <f t="shared" si="2"/>
        <v>25</v>
      </c>
      <c r="T58" s="278">
        <f t="shared" si="7"/>
        <v>48</v>
      </c>
      <c r="U58" s="278">
        <f t="shared" si="8"/>
        <v>49</v>
      </c>
      <c r="V58" s="278">
        <f t="shared" si="9"/>
        <v>72</v>
      </c>
      <c r="W58" s="278">
        <f t="shared" si="10"/>
        <v>73</v>
      </c>
      <c r="X58" s="278">
        <f t="shared" si="11"/>
        <v>96</v>
      </c>
      <c r="Y58" s="278">
        <f t="shared" si="12"/>
        <v>97</v>
      </c>
      <c r="Z58" s="278">
        <f t="shared" si="13"/>
        <v>120</v>
      </c>
      <c r="AA58" s="278">
        <f t="shared" si="14"/>
        <v>121</v>
      </c>
      <c r="AB58" s="278">
        <f t="shared" si="15"/>
        <v>144</v>
      </c>
      <c r="AC58" s="136" t="str">
        <f t="shared" si="16"/>
        <v>1|24|2500//25|48|5000//49|72|7500//73|96|10000//97|120|12500//121|144|15000</v>
      </c>
      <c r="AD58" s="99">
        <v>700</v>
      </c>
      <c r="AE58" s="238" t="s">
        <v>708</v>
      </c>
      <c r="AF58" s="99">
        <v>2500</v>
      </c>
      <c r="AG58" s="71"/>
      <c r="AH58" s="71"/>
      <c r="AI58" s="71" t="s">
        <v>480</v>
      </c>
      <c r="AJ58" s="71">
        <v>50002386</v>
      </c>
      <c r="AK58" s="96" t="str">
        <f>CONCATENATE(N58,"[",C58,"/",P58,"]")</f>
        <v>짜장볶이컵[5848/1]</v>
      </c>
      <c r="AL58" s="147" t="s">
        <v>484</v>
      </c>
      <c r="AM58" s="200" t="s">
        <v>1337</v>
      </c>
      <c r="AN58" s="147" t="s">
        <v>484</v>
      </c>
      <c r="AO58" s="136" t="str">
        <f>CONCATENATE(N58,",","용기라면,컵라면",",",AL58)</f>
        <v>짜장볶이컵,용기라면,컵라면,오뚜기</v>
      </c>
      <c r="AP58" s="319"/>
      <c r="AQ58" s="220"/>
      <c r="AR58" s="417" t="s">
        <v>1228</v>
      </c>
    </row>
    <row r="59" spans="1:44">
      <c r="A59" s="102">
        <v>69</v>
      </c>
      <c r="B59" s="298">
        <v>58</v>
      </c>
      <c r="C59" s="71">
        <v>5850</v>
      </c>
      <c r="D59" s="201">
        <v>25</v>
      </c>
      <c r="E59" s="143" t="str">
        <f t="shared" si="18"/>
        <v>5850_450x450.jpg</v>
      </c>
      <c r="F59" s="136" t="str">
        <f t="shared" si="3"/>
        <v>5850_300x300.jpg</v>
      </c>
      <c r="G59" s="136" t="str">
        <f t="shared" si="4"/>
        <v>5850_100x100.jpg</v>
      </c>
      <c r="H59" s="136" t="str">
        <f t="shared" si="5"/>
        <v>5850_220x220.jpg</v>
      </c>
      <c r="I59" s="143" t="str">
        <f t="shared" si="19"/>
        <v>5850_상세.jpg</v>
      </c>
      <c r="J59" s="70" t="s">
        <v>1330</v>
      </c>
      <c r="K59" s="136" t="str">
        <f t="shared" si="6"/>
        <v>&lt;p&gt;&lt;/p&gt;&lt;p align="center"&gt;&lt;IMG src="http://tongup1emd.cafe24.com/img/Image_detail/02_Cup_noodle_73ea/5850_상세.jpg" style="width:860px;"&gt;&lt;/p&gt;&lt;p&gt;&lt;br&gt;&lt;/p&gt;</v>
      </c>
      <c r="L59" s="70" t="s">
        <v>1112</v>
      </c>
      <c r="M59" s="70" t="s">
        <v>1112</v>
      </c>
      <c r="N59" s="71" t="s">
        <v>1241</v>
      </c>
      <c r="O59" s="96">
        <v>12</v>
      </c>
      <c r="P59" s="299">
        <v>1</v>
      </c>
      <c r="Q59" s="299">
        <v>12</v>
      </c>
      <c r="R59" s="96">
        <f t="shared" si="20"/>
        <v>24</v>
      </c>
      <c r="S59" s="278">
        <f t="shared" si="2"/>
        <v>25</v>
      </c>
      <c r="T59" s="278">
        <f t="shared" si="7"/>
        <v>48</v>
      </c>
      <c r="U59" s="278">
        <f t="shared" si="8"/>
        <v>49</v>
      </c>
      <c r="V59" s="278">
        <f t="shared" si="9"/>
        <v>72</v>
      </c>
      <c r="W59" s="278">
        <f t="shared" si="10"/>
        <v>73</v>
      </c>
      <c r="X59" s="278">
        <f t="shared" si="11"/>
        <v>96</v>
      </c>
      <c r="Y59" s="278">
        <f t="shared" si="12"/>
        <v>97</v>
      </c>
      <c r="Z59" s="278">
        <f t="shared" si="13"/>
        <v>120</v>
      </c>
      <c r="AA59" s="278">
        <f t="shared" si="14"/>
        <v>121</v>
      </c>
      <c r="AB59" s="278">
        <f t="shared" si="15"/>
        <v>144</v>
      </c>
      <c r="AC59" s="136" t="str">
        <f t="shared" si="16"/>
        <v>1|24|2500//25|48|5000//49|72|7500//73|96|10000//97|120|12500//121|144|15000</v>
      </c>
      <c r="AD59" s="99">
        <v>800</v>
      </c>
      <c r="AE59" s="238" t="s">
        <v>708</v>
      </c>
      <c r="AF59" s="99">
        <v>2500</v>
      </c>
      <c r="AG59" s="71"/>
      <c r="AH59" s="71"/>
      <c r="AI59" s="71" t="s">
        <v>480</v>
      </c>
      <c r="AJ59" s="71">
        <v>50002386</v>
      </c>
      <c r="AK59" s="96" t="str">
        <f>CONCATENATE(N59,"[",C59,"/",P59,"]")</f>
        <v>참깨라면컵[5850/1]</v>
      </c>
      <c r="AL59" s="147" t="s">
        <v>484</v>
      </c>
      <c r="AM59" s="200" t="s">
        <v>1337</v>
      </c>
      <c r="AN59" s="147" t="s">
        <v>484</v>
      </c>
      <c r="AO59" s="136" t="str">
        <f>CONCATENATE(N59,",","용기라면,컵라면",",",AL59)</f>
        <v>참깨라면컵,용기라면,컵라면,오뚜기</v>
      </c>
      <c r="AP59" s="319"/>
      <c r="AQ59" s="220"/>
      <c r="AR59" s="417" t="s">
        <v>1228</v>
      </c>
    </row>
    <row r="60" spans="1:44">
      <c r="A60" s="102">
        <v>60</v>
      </c>
      <c r="B60" s="298">
        <v>59</v>
      </c>
      <c r="C60" s="71">
        <v>5800</v>
      </c>
      <c r="D60" s="201">
        <v>25</v>
      </c>
      <c r="E60" s="143" t="str">
        <f t="shared" si="18"/>
        <v>5800_450x450.jpg</v>
      </c>
      <c r="F60" s="136" t="str">
        <f t="shared" si="3"/>
        <v>5800_300x300.jpg</v>
      </c>
      <c r="G60" s="136" t="str">
        <f t="shared" si="4"/>
        <v>5800_100x100.jpg</v>
      </c>
      <c r="H60" s="136" t="str">
        <f t="shared" si="5"/>
        <v>5800_220x220.jpg</v>
      </c>
      <c r="I60" s="143" t="str">
        <f t="shared" si="19"/>
        <v>5800_상세.jpg</v>
      </c>
      <c r="J60" s="70" t="s">
        <v>1330</v>
      </c>
      <c r="K60" s="136" t="str">
        <f t="shared" si="6"/>
        <v>&lt;p&gt;&lt;/p&gt;&lt;p align="center"&gt;&lt;IMG src="http://tongup1emd.cafe24.com/img/Image_detail/02_Cup_noodle_73ea/5800_상세.jpg" style="width:860px;"&gt;&lt;/p&gt;&lt;p&gt;&lt;br&gt;&lt;/p&gt;</v>
      </c>
      <c r="L60" s="70" t="s">
        <v>1112</v>
      </c>
      <c r="M60" s="70" t="s">
        <v>1112</v>
      </c>
      <c r="N60" s="71" t="s">
        <v>1242</v>
      </c>
      <c r="O60" s="96">
        <v>12</v>
      </c>
      <c r="P60" s="299">
        <v>1</v>
      </c>
      <c r="Q60" s="299">
        <v>12</v>
      </c>
      <c r="R60" s="96">
        <f t="shared" si="20"/>
        <v>24</v>
      </c>
      <c r="S60" s="278">
        <f t="shared" si="2"/>
        <v>25</v>
      </c>
      <c r="T60" s="278">
        <f t="shared" si="7"/>
        <v>48</v>
      </c>
      <c r="U60" s="278">
        <f t="shared" si="8"/>
        <v>49</v>
      </c>
      <c r="V60" s="278">
        <f t="shared" si="9"/>
        <v>72</v>
      </c>
      <c r="W60" s="278">
        <f t="shared" si="10"/>
        <v>73</v>
      </c>
      <c r="X60" s="278">
        <f t="shared" si="11"/>
        <v>96</v>
      </c>
      <c r="Y60" s="278">
        <f t="shared" si="12"/>
        <v>97</v>
      </c>
      <c r="Z60" s="278">
        <f t="shared" si="13"/>
        <v>120</v>
      </c>
      <c r="AA60" s="278">
        <f t="shared" si="14"/>
        <v>121</v>
      </c>
      <c r="AB60" s="278">
        <f t="shared" si="15"/>
        <v>144</v>
      </c>
      <c r="AC60" s="136" t="str">
        <f t="shared" si="16"/>
        <v>1|24|2500//25|48|5000//49|72|7500//73|96|10000//97|120|12500//121|144|15000</v>
      </c>
      <c r="AD60" s="137">
        <v>800</v>
      </c>
      <c r="AE60" s="238" t="s">
        <v>708</v>
      </c>
      <c r="AF60" s="99">
        <v>2500</v>
      </c>
      <c r="AG60" s="71"/>
      <c r="AH60" s="71"/>
      <c r="AI60" s="71" t="s">
        <v>480</v>
      </c>
      <c r="AJ60" s="71">
        <v>50002386</v>
      </c>
      <c r="AK60" s="96" t="str">
        <f>CONCATENATE(N60,"[",C60,"/",P60,"]")</f>
        <v>치즈볶이[5800/1]</v>
      </c>
      <c r="AL60" s="147" t="s">
        <v>484</v>
      </c>
      <c r="AM60" s="200" t="s">
        <v>1337</v>
      </c>
      <c r="AN60" s="147" t="s">
        <v>484</v>
      </c>
      <c r="AO60" s="136" t="str">
        <f>CONCATENATE(N60,",","용기라면,컵라면",",",AL60)</f>
        <v>치즈볶이,용기라면,컵라면,오뚜기</v>
      </c>
      <c r="AP60" s="319" t="s">
        <v>728</v>
      </c>
      <c r="AQ60" s="220"/>
      <c r="AR60" s="417" t="s">
        <v>1228</v>
      </c>
    </row>
    <row r="61" spans="1:44">
      <c r="A61" s="102">
        <v>62</v>
      </c>
      <c r="B61" s="298">
        <v>60</v>
      </c>
      <c r="C61" s="71">
        <v>5837</v>
      </c>
      <c r="D61" s="201">
        <v>25</v>
      </c>
      <c r="E61" s="143" t="str">
        <f t="shared" si="18"/>
        <v>5837_450x450.jpg</v>
      </c>
      <c r="F61" s="136" t="str">
        <f t="shared" si="3"/>
        <v>5837_300x300.jpg</v>
      </c>
      <c r="G61" s="136" t="str">
        <f t="shared" si="4"/>
        <v>5837_100x100.jpg</v>
      </c>
      <c r="H61" s="136" t="str">
        <f t="shared" si="5"/>
        <v>5837_220x220.jpg</v>
      </c>
      <c r="I61" s="143" t="str">
        <f t="shared" si="19"/>
        <v>5837_상세.jpg</v>
      </c>
      <c r="J61" s="70" t="s">
        <v>1330</v>
      </c>
      <c r="K61" s="136" t="str">
        <f t="shared" si="6"/>
        <v>&lt;p&gt;&lt;/p&gt;&lt;p align="center"&gt;&lt;IMG src="http://tongup1emd.cafe24.com/img/Image_detail/02_Cup_noodle_73ea/5837_상세.jpg" style="width:860px;"&gt;&lt;/p&gt;&lt;p&gt;&lt;br&gt;&lt;/p&gt;</v>
      </c>
      <c r="L61" s="70" t="s">
        <v>1112</v>
      </c>
      <c r="M61" s="70" t="s">
        <v>1112</v>
      </c>
      <c r="N61" s="71" t="s">
        <v>1243</v>
      </c>
      <c r="O61" s="96">
        <v>15</v>
      </c>
      <c r="P61" s="299">
        <v>1</v>
      </c>
      <c r="Q61" s="299">
        <v>15</v>
      </c>
      <c r="R61" s="96">
        <f t="shared" si="20"/>
        <v>30</v>
      </c>
      <c r="S61" s="278">
        <f t="shared" si="2"/>
        <v>31</v>
      </c>
      <c r="T61" s="278">
        <f t="shared" si="7"/>
        <v>60</v>
      </c>
      <c r="U61" s="278">
        <f t="shared" si="8"/>
        <v>61</v>
      </c>
      <c r="V61" s="278">
        <f t="shared" si="9"/>
        <v>90</v>
      </c>
      <c r="W61" s="278">
        <f t="shared" si="10"/>
        <v>91</v>
      </c>
      <c r="X61" s="278">
        <f t="shared" si="11"/>
        <v>120</v>
      </c>
      <c r="Y61" s="278">
        <f t="shared" si="12"/>
        <v>121</v>
      </c>
      <c r="Z61" s="278">
        <f t="shared" si="13"/>
        <v>150</v>
      </c>
      <c r="AA61" s="278">
        <f t="shared" si="14"/>
        <v>151</v>
      </c>
      <c r="AB61" s="278">
        <f t="shared" si="15"/>
        <v>180</v>
      </c>
      <c r="AC61" s="136" t="str">
        <f t="shared" si="16"/>
        <v>1|30|2500//31|60|5000//61|90|7500//91|120|10000//121|150|12500//151|180|15000</v>
      </c>
      <c r="AD61" s="99">
        <v>800</v>
      </c>
      <c r="AE61" s="238" t="s">
        <v>708</v>
      </c>
      <c r="AF61" s="99">
        <v>2500</v>
      </c>
      <c r="AG61" s="71"/>
      <c r="AH61" s="71"/>
      <c r="AI61" s="71" t="s">
        <v>480</v>
      </c>
      <c r="AJ61" s="71">
        <v>50002386</v>
      </c>
      <c r="AK61" s="96" t="str">
        <f>CONCATENATE(N61,"[",C61,"/",P61,"]")</f>
        <v>컵누들*매운맛[5837/1]</v>
      </c>
      <c r="AL61" s="147" t="s">
        <v>484</v>
      </c>
      <c r="AM61" s="200" t="s">
        <v>1337</v>
      </c>
      <c r="AN61" s="147" t="s">
        <v>484</v>
      </c>
      <c r="AO61" s="136" t="str">
        <f>CONCATENATE(N61,",","용기라면,컵라면",",",AL61)</f>
        <v>컵누들*매운맛,용기라면,컵라면,오뚜기</v>
      </c>
      <c r="AP61" s="319"/>
      <c r="AQ61" s="220"/>
      <c r="AR61" s="417" t="s">
        <v>1228</v>
      </c>
    </row>
    <row r="62" spans="1:44" ht="17.25" thickBot="1">
      <c r="A62" s="102">
        <v>61</v>
      </c>
      <c r="B62" s="440">
        <v>61</v>
      </c>
      <c r="C62" s="116">
        <v>5836</v>
      </c>
      <c r="D62" s="484">
        <v>25</v>
      </c>
      <c r="E62" s="164" t="str">
        <f t="shared" si="18"/>
        <v>5836_450x450.jpg</v>
      </c>
      <c r="F62" s="279" t="str">
        <f t="shared" si="3"/>
        <v>5836_300x300.jpg</v>
      </c>
      <c r="G62" s="279" t="str">
        <f t="shared" si="4"/>
        <v>5836_100x100.jpg</v>
      </c>
      <c r="H62" s="279" t="str">
        <f t="shared" si="5"/>
        <v>5836_220x220.jpg</v>
      </c>
      <c r="I62" s="164" t="str">
        <f t="shared" si="19"/>
        <v>5836_상세.jpg</v>
      </c>
      <c r="J62" s="345" t="s">
        <v>1330</v>
      </c>
      <c r="K62" s="279" t="str">
        <f t="shared" si="6"/>
        <v>&lt;p&gt;&lt;/p&gt;&lt;p align="center"&gt;&lt;IMG src="http://tongup1emd.cafe24.com/img/Image_detail/02_Cup_noodle_73ea/5836_상세.jpg" style="width:860px;"&gt;&lt;/p&gt;&lt;p&gt;&lt;br&gt;&lt;/p&gt;</v>
      </c>
      <c r="L62" s="345" t="s">
        <v>1112</v>
      </c>
      <c r="M62" s="345" t="s">
        <v>1112</v>
      </c>
      <c r="N62" s="116" t="s">
        <v>1244</v>
      </c>
      <c r="O62" s="105">
        <v>15</v>
      </c>
      <c r="P62" s="303">
        <v>1</v>
      </c>
      <c r="Q62" s="303">
        <v>15</v>
      </c>
      <c r="R62" s="105">
        <f t="shared" si="20"/>
        <v>30</v>
      </c>
      <c r="S62" s="281">
        <f t="shared" si="2"/>
        <v>31</v>
      </c>
      <c r="T62" s="281">
        <f t="shared" si="7"/>
        <v>60</v>
      </c>
      <c r="U62" s="281">
        <f t="shared" si="8"/>
        <v>61</v>
      </c>
      <c r="V62" s="281">
        <f t="shared" si="9"/>
        <v>90</v>
      </c>
      <c r="W62" s="281">
        <f t="shared" si="10"/>
        <v>91</v>
      </c>
      <c r="X62" s="281">
        <f t="shared" si="11"/>
        <v>120</v>
      </c>
      <c r="Y62" s="281">
        <f t="shared" si="12"/>
        <v>121</v>
      </c>
      <c r="Z62" s="281">
        <f t="shared" si="13"/>
        <v>150</v>
      </c>
      <c r="AA62" s="281">
        <f t="shared" si="14"/>
        <v>151</v>
      </c>
      <c r="AB62" s="281">
        <f t="shared" si="15"/>
        <v>180</v>
      </c>
      <c r="AC62" s="279" t="str">
        <f t="shared" si="16"/>
        <v>1|30|2500//31|60|5000//61|90|7500//91|120|10000//121|150|12500//151|180|15000</v>
      </c>
      <c r="AD62" s="106">
        <v>800</v>
      </c>
      <c r="AE62" s="250" t="s">
        <v>708</v>
      </c>
      <c r="AF62" s="106">
        <v>2500</v>
      </c>
      <c r="AG62" s="116"/>
      <c r="AH62" s="116"/>
      <c r="AI62" s="116" t="s">
        <v>480</v>
      </c>
      <c r="AJ62" s="116">
        <v>50002386</v>
      </c>
      <c r="AK62" s="105" t="str">
        <f>CONCATENATE(N62,"[",C62,"/",P62,"]")</f>
        <v>컵누들*우동맛[5836/1]</v>
      </c>
      <c r="AL62" s="152" t="s">
        <v>484</v>
      </c>
      <c r="AM62" s="441" t="s">
        <v>1337</v>
      </c>
      <c r="AN62" s="152" t="s">
        <v>484</v>
      </c>
      <c r="AO62" s="279" t="str">
        <f>CONCATENATE(N62,",","용기라면,컵라면",",",AL62)</f>
        <v>컵누들*우동맛,용기라면,컵라면,오뚜기</v>
      </c>
      <c r="AP62" s="321"/>
      <c r="AQ62" s="295"/>
      <c r="AR62" s="452" t="s">
        <v>1228</v>
      </c>
    </row>
    <row r="63" spans="1:44">
      <c r="A63" s="102">
        <v>47</v>
      </c>
      <c r="B63" s="296">
        <v>62</v>
      </c>
      <c r="C63" s="54">
        <v>7922</v>
      </c>
      <c r="D63" s="485">
        <v>25</v>
      </c>
      <c r="E63" s="284" t="str">
        <f t="shared" si="18"/>
        <v>7922_450x450.jpg</v>
      </c>
      <c r="F63" s="208" t="str">
        <f t="shared" si="3"/>
        <v>7922_300x300.jpg</v>
      </c>
      <c r="G63" s="208" t="str">
        <f t="shared" si="4"/>
        <v>7922_100x100.jpg</v>
      </c>
      <c r="H63" s="208" t="str">
        <f t="shared" si="5"/>
        <v>7922_220x220.jpg</v>
      </c>
      <c r="I63" s="284" t="str">
        <f t="shared" si="19"/>
        <v>7922_상세.jpg</v>
      </c>
      <c r="J63" s="305" t="s">
        <v>1330</v>
      </c>
      <c r="K63" s="208" t="str">
        <f t="shared" si="6"/>
        <v>&lt;p&gt;&lt;/p&gt;&lt;p align="center"&gt;&lt;IMG src="http://tongup1emd.cafe24.com/img/Image_detail/02_Cup_noodle_73ea/7922_상세.jpg" style="width:860px;"&gt;&lt;/p&gt;&lt;p&gt;&lt;br&gt;&lt;/p&gt;</v>
      </c>
      <c r="L63" s="355" t="s">
        <v>986</v>
      </c>
      <c r="M63" s="305" t="s">
        <v>793</v>
      </c>
      <c r="N63" s="54" t="s">
        <v>157</v>
      </c>
      <c r="O63" s="45">
        <v>18</v>
      </c>
      <c r="P63" s="297">
        <v>1</v>
      </c>
      <c r="Q63" s="297">
        <v>18</v>
      </c>
      <c r="R63" s="45">
        <f t="shared" si="20"/>
        <v>36</v>
      </c>
      <c r="S63" s="286">
        <f t="shared" si="2"/>
        <v>37</v>
      </c>
      <c r="T63" s="286">
        <f t="shared" si="7"/>
        <v>72</v>
      </c>
      <c r="U63" s="286">
        <f t="shared" si="8"/>
        <v>73</v>
      </c>
      <c r="V63" s="286">
        <f t="shared" si="9"/>
        <v>108</v>
      </c>
      <c r="W63" s="286">
        <f t="shared" si="10"/>
        <v>109</v>
      </c>
      <c r="X63" s="286">
        <f t="shared" si="11"/>
        <v>144</v>
      </c>
      <c r="Y63" s="286">
        <f t="shared" si="12"/>
        <v>145</v>
      </c>
      <c r="Z63" s="286">
        <f t="shared" si="13"/>
        <v>180</v>
      </c>
      <c r="AA63" s="286">
        <f t="shared" si="14"/>
        <v>181</v>
      </c>
      <c r="AB63" s="286">
        <f t="shared" si="15"/>
        <v>216</v>
      </c>
      <c r="AC63" s="208" t="str">
        <f t="shared" si="16"/>
        <v>1|36|2500//37|72|5000//73|108|7500//109|144|10000//145|180|12500//181|216|15000</v>
      </c>
      <c r="AD63" s="34">
        <v>790</v>
      </c>
      <c r="AE63" s="246" t="s">
        <v>708</v>
      </c>
      <c r="AF63" s="34">
        <v>2500</v>
      </c>
      <c r="AG63" s="54"/>
      <c r="AH63" s="54"/>
      <c r="AI63" s="54" t="s">
        <v>480</v>
      </c>
      <c r="AJ63" s="54">
        <v>50002386</v>
      </c>
      <c r="AK63" s="45" t="str">
        <f>CONCATENATE(N63,"[",C63,"/",P63,"]")</f>
        <v>김치 왕뚜껑[7922/1]</v>
      </c>
      <c r="AL63" s="288" t="s">
        <v>483</v>
      </c>
      <c r="AM63" s="449" t="s">
        <v>1338</v>
      </c>
      <c r="AN63" s="288" t="s">
        <v>483</v>
      </c>
      <c r="AO63" s="208" t="str">
        <f>CONCATENATE(N63,",","용기라면,컵라면",",",AL63)</f>
        <v>김치 왕뚜껑,용기라면,컵라면,팔도</v>
      </c>
      <c r="AP63" s="219"/>
      <c r="AQ63" s="219"/>
      <c r="AR63" s="450"/>
    </row>
    <row r="64" spans="1:44">
      <c r="A64" s="102">
        <v>55</v>
      </c>
      <c r="B64" s="298">
        <v>63</v>
      </c>
      <c r="C64" s="71">
        <v>7894</v>
      </c>
      <c r="D64" s="201">
        <v>25</v>
      </c>
      <c r="E64" s="143" t="str">
        <f t="shared" si="18"/>
        <v>7894_450x450.jpg</v>
      </c>
      <c r="F64" s="136" t="str">
        <f t="shared" si="3"/>
        <v>7894_300x300.jpg</v>
      </c>
      <c r="G64" s="136" t="str">
        <f t="shared" si="4"/>
        <v>7894_100x100.jpg</v>
      </c>
      <c r="H64" s="136" t="str">
        <f t="shared" si="5"/>
        <v>7894_220x220.jpg</v>
      </c>
      <c r="I64" s="143" t="str">
        <f t="shared" si="19"/>
        <v>7894_상세.jpg</v>
      </c>
      <c r="J64" s="70" t="s">
        <v>1330</v>
      </c>
      <c r="K64" s="136" t="str">
        <f t="shared" si="6"/>
        <v>&lt;p&gt;&lt;/p&gt;&lt;p align="center"&gt;&lt;IMG src="http://tongup1emd.cafe24.com/img/Image_detail/02_Cup_noodle_73ea/7894_상세.jpg" style="width:860px;"&gt;&lt;/p&gt;&lt;p&gt;&lt;br&gt;&lt;/p&gt;</v>
      </c>
      <c r="L64" s="255" t="s">
        <v>987</v>
      </c>
      <c r="M64" s="70" t="s">
        <v>981</v>
      </c>
      <c r="N64" s="71" t="s">
        <v>1246</v>
      </c>
      <c r="O64" s="96">
        <v>16</v>
      </c>
      <c r="P64" s="299">
        <v>1</v>
      </c>
      <c r="Q64" s="299">
        <v>16</v>
      </c>
      <c r="R64" s="96">
        <f t="shared" si="20"/>
        <v>32</v>
      </c>
      <c r="S64" s="278">
        <f t="shared" si="2"/>
        <v>33</v>
      </c>
      <c r="T64" s="278">
        <f t="shared" si="7"/>
        <v>64</v>
      </c>
      <c r="U64" s="278">
        <f t="shared" si="8"/>
        <v>65</v>
      </c>
      <c r="V64" s="278">
        <f t="shared" si="9"/>
        <v>96</v>
      </c>
      <c r="W64" s="278">
        <f t="shared" si="10"/>
        <v>97</v>
      </c>
      <c r="X64" s="278">
        <f t="shared" si="11"/>
        <v>128</v>
      </c>
      <c r="Y64" s="278">
        <f t="shared" si="12"/>
        <v>129</v>
      </c>
      <c r="Z64" s="278">
        <f t="shared" si="13"/>
        <v>160</v>
      </c>
      <c r="AA64" s="278">
        <f t="shared" si="14"/>
        <v>161</v>
      </c>
      <c r="AB64" s="278">
        <f t="shared" si="15"/>
        <v>192</v>
      </c>
      <c r="AC64" s="136" t="str">
        <f t="shared" si="16"/>
        <v>1|32|2500//33|64|5000//65|96|7500//97|128|10000//129|160|12500//161|192|15000</v>
      </c>
      <c r="AD64" s="99">
        <v>900</v>
      </c>
      <c r="AE64" s="238" t="s">
        <v>708</v>
      </c>
      <c r="AF64" s="99">
        <v>2500</v>
      </c>
      <c r="AG64" s="71"/>
      <c r="AH64" s="71"/>
      <c r="AI64" s="71" t="s">
        <v>480</v>
      </c>
      <c r="AJ64" s="71">
        <v>50002386</v>
      </c>
      <c r="AK64" s="96" t="str">
        <f>CONCATENATE(N64,"[",C64,"/",P64,"]")</f>
        <v>꼬꼬면왕컵[7894/1]</v>
      </c>
      <c r="AL64" s="147" t="s">
        <v>483</v>
      </c>
      <c r="AM64" s="200" t="s">
        <v>1338</v>
      </c>
      <c r="AN64" s="147" t="s">
        <v>483</v>
      </c>
      <c r="AO64" s="136" t="str">
        <f>CONCATENATE(N64,",","용기라면,컵라면",",",AL64)</f>
        <v>꼬꼬면왕컵,용기라면,컵라면,팔도</v>
      </c>
      <c r="AP64" s="220"/>
      <c r="AQ64" s="220"/>
      <c r="AR64" s="417" t="s">
        <v>1228</v>
      </c>
    </row>
    <row r="65" spans="1:44">
      <c r="A65" s="102">
        <v>56</v>
      </c>
      <c r="B65" s="298">
        <v>64</v>
      </c>
      <c r="C65" s="71">
        <v>7919</v>
      </c>
      <c r="D65" s="201">
        <v>25</v>
      </c>
      <c r="E65" s="143" t="str">
        <f t="shared" si="18"/>
        <v>7919_450x450.jpg</v>
      </c>
      <c r="F65" s="136" t="str">
        <f t="shared" si="3"/>
        <v>7919_300x300.jpg</v>
      </c>
      <c r="G65" s="136" t="str">
        <f t="shared" si="4"/>
        <v>7919_100x100.jpg</v>
      </c>
      <c r="H65" s="136" t="str">
        <f t="shared" si="5"/>
        <v>7919_220x220.jpg</v>
      </c>
      <c r="I65" s="143" t="str">
        <f t="shared" si="19"/>
        <v>7919_상세.jpg</v>
      </c>
      <c r="J65" s="70" t="s">
        <v>1330</v>
      </c>
      <c r="K65" s="136" t="str">
        <f t="shared" si="6"/>
        <v>&lt;p&gt;&lt;/p&gt;&lt;p align="center"&gt;&lt;IMG src="http://tongup1emd.cafe24.com/img/Image_detail/02_Cup_noodle_73ea/7919_상세.jpg" style="width:860px;"&gt;&lt;/p&gt;&lt;p&gt;&lt;br&gt;&lt;/p&gt;</v>
      </c>
      <c r="L65" s="255" t="s">
        <v>987</v>
      </c>
      <c r="M65" s="70" t="s">
        <v>981</v>
      </c>
      <c r="N65" s="71" t="s">
        <v>1247</v>
      </c>
      <c r="O65" s="96">
        <v>24</v>
      </c>
      <c r="P65" s="299">
        <v>1</v>
      </c>
      <c r="Q65" s="299">
        <v>24</v>
      </c>
      <c r="R65" s="96">
        <f t="shared" si="20"/>
        <v>48</v>
      </c>
      <c r="S65" s="278">
        <f t="shared" si="2"/>
        <v>49</v>
      </c>
      <c r="T65" s="278">
        <f t="shared" si="7"/>
        <v>96</v>
      </c>
      <c r="U65" s="278">
        <f t="shared" si="8"/>
        <v>97</v>
      </c>
      <c r="V65" s="278">
        <f t="shared" si="9"/>
        <v>144</v>
      </c>
      <c r="W65" s="278">
        <f t="shared" si="10"/>
        <v>145</v>
      </c>
      <c r="X65" s="278">
        <f t="shared" si="11"/>
        <v>192</v>
      </c>
      <c r="Y65" s="278">
        <f t="shared" si="12"/>
        <v>193</v>
      </c>
      <c r="Z65" s="278">
        <f t="shared" si="13"/>
        <v>240</v>
      </c>
      <c r="AA65" s="278">
        <f t="shared" si="14"/>
        <v>241</v>
      </c>
      <c r="AB65" s="278">
        <f t="shared" si="15"/>
        <v>288</v>
      </c>
      <c r="AC65" s="136" t="str">
        <f t="shared" si="16"/>
        <v>1|48|2500//49|96|5000//97|144|7500//145|192|10000//193|240|12500//241|288|15000</v>
      </c>
      <c r="AD65" s="99">
        <v>630</v>
      </c>
      <c r="AE65" s="238" t="s">
        <v>708</v>
      </c>
      <c r="AF65" s="99">
        <v>2500</v>
      </c>
      <c r="AG65" s="71"/>
      <c r="AH65" s="71"/>
      <c r="AI65" s="71" t="s">
        <v>480</v>
      </c>
      <c r="AJ65" s="71">
        <v>50002386</v>
      </c>
      <c r="AK65" s="96" t="str">
        <f>CONCATENATE(N65,"[",C65,"/",P65,"]")</f>
        <v>도시락[7919/1]</v>
      </c>
      <c r="AL65" s="147" t="s">
        <v>483</v>
      </c>
      <c r="AM65" s="200" t="s">
        <v>1338</v>
      </c>
      <c r="AN65" s="147" t="s">
        <v>483</v>
      </c>
      <c r="AO65" s="136" t="str">
        <f>CONCATENATE(N65,",","용기라면,컵라면",",",AL65)</f>
        <v>도시락,용기라면,컵라면,팔도</v>
      </c>
      <c r="AP65" s="220"/>
      <c r="AQ65" s="220"/>
      <c r="AR65" s="417" t="s">
        <v>1166</v>
      </c>
    </row>
    <row r="66" spans="1:44">
      <c r="A66" s="102">
        <v>50</v>
      </c>
      <c r="B66" s="298">
        <v>65</v>
      </c>
      <c r="C66" s="71">
        <v>7925</v>
      </c>
      <c r="D66" s="201">
        <v>25</v>
      </c>
      <c r="E66" s="143" t="str">
        <f t="shared" ref="E66:E74" si="21">CONCATENATE(C66,"_450x450.jpg")</f>
        <v>7925_450x450.jpg</v>
      </c>
      <c r="F66" s="136" t="str">
        <f t="shared" si="3"/>
        <v>7925_300x300.jpg</v>
      </c>
      <c r="G66" s="136" t="str">
        <f t="shared" si="4"/>
        <v>7925_100x100.jpg</v>
      </c>
      <c r="H66" s="136" t="str">
        <f t="shared" si="5"/>
        <v>7925_220x220.jpg</v>
      </c>
      <c r="I66" s="143" t="str">
        <f t="shared" ref="I66:I74" si="22">CONCATENATE(C66,"_상세.jpg")</f>
        <v>7925_상세.jpg</v>
      </c>
      <c r="J66" s="70" t="s">
        <v>1330</v>
      </c>
      <c r="K66" s="136" t="str">
        <f t="shared" si="6"/>
        <v>&lt;p&gt;&lt;/p&gt;&lt;p align="center"&gt;&lt;IMG src="http://tongup1emd.cafe24.com/img/Image_detail/02_Cup_noodle_73ea/7925_상세.jpg" style="width:860px;"&gt;&lt;/p&gt;&lt;p&gt;&lt;br&gt;&lt;/p&gt;</v>
      </c>
      <c r="L66" s="255" t="s">
        <v>987</v>
      </c>
      <c r="M66" s="70" t="s">
        <v>981</v>
      </c>
      <c r="N66" s="71" t="s">
        <v>1248</v>
      </c>
      <c r="O66" s="96">
        <v>16</v>
      </c>
      <c r="P66" s="299">
        <v>1</v>
      </c>
      <c r="Q66" s="299">
        <v>16</v>
      </c>
      <c r="R66" s="96">
        <f t="shared" si="20"/>
        <v>32</v>
      </c>
      <c r="S66" s="278">
        <f t="shared" ref="S66:S74" si="23">R66+1</f>
        <v>33</v>
      </c>
      <c r="T66" s="278">
        <f t="shared" si="7"/>
        <v>64</v>
      </c>
      <c r="U66" s="278">
        <f t="shared" si="8"/>
        <v>65</v>
      </c>
      <c r="V66" s="278">
        <f t="shared" si="9"/>
        <v>96</v>
      </c>
      <c r="W66" s="278">
        <f t="shared" si="10"/>
        <v>97</v>
      </c>
      <c r="X66" s="278">
        <f t="shared" si="11"/>
        <v>128</v>
      </c>
      <c r="Y66" s="278">
        <f t="shared" si="12"/>
        <v>129</v>
      </c>
      <c r="Z66" s="278">
        <f t="shared" si="13"/>
        <v>160</v>
      </c>
      <c r="AA66" s="278">
        <f t="shared" si="14"/>
        <v>161</v>
      </c>
      <c r="AB66" s="278">
        <f t="shared" si="15"/>
        <v>192</v>
      </c>
      <c r="AC66" s="136" t="str">
        <f t="shared" si="16"/>
        <v>1|32|2500//33|64|5000//65|96|7500//97|128|10000//129|160|12500//161|192|15000</v>
      </c>
      <c r="AD66" s="99">
        <v>780</v>
      </c>
      <c r="AE66" s="238" t="s">
        <v>708</v>
      </c>
      <c r="AF66" s="99">
        <v>2500</v>
      </c>
      <c r="AG66" s="71"/>
      <c r="AH66" s="71"/>
      <c r="AI66" s="71" t="s">
        <v>480</v>
      </c>
      <c r="AJ66" s="71">
        <v>50002386</v>
      </c>
      <c r="AK66" s="96" t="str">
        <f>CONCATENATE(N66,"[",C66,"/",P66,"]")</f>
        <v>비빔면컵[7925/1]</v>
      </c>
      <c r="AL66" s="147" t="s">
        <v>483</v>
      </c>
      <c r="AM66" s="200" t="s">
        <v>1338</v>
      </c>
      <c r="AN66" s="147" t="s">
        <v>483</v>
      </c>
      <c r="AO66" s="136" t="str">
        <f>CONCATENATE(N66,",","용기라면,컵라면",",",AL66)</f>
        <v>비빔면컵,용기라면,컵라면,팔도</v>
      </c>
      <c r="AP66" s="220"/>
      <c r="AQ66" s="220"/>
      <c r="AR66" s="417" t="s">
        <v>1245</v>
      </c>
    </row>
    <row r="67" spans="1:44">
      <c r="A67" s="102">
        <v>57</v>
      </c>
      <c r="B67" s="298">
        <v>66</v>
      </c>
      <c r="C67" s="71">
        <v>7934</v>
      </c>
      <c r="D67" s="201">
        <v>25</v>
      </c>
      <c r="E67" s="143" t="str">
        <f t="shared" si="21"/>
        <v>7934_450x450.jpg</v>
      </c>
      <c r="F67" s="136" t="str">
        <f t="shared" ref="F67:F74" si="24">CONCATENATE(C67,"_300x300.jpg")</f>
        <v>7934_300x300.jpg</v>
      </c>
      <c r="G67" s="136" t="str">
        <f t="shared" ref="G67:G74" si="25">CONCATENATE(C67,"_100x100.jpg")</f>
        <v>7934_100x100.jpg</v>
      </c>
      <c r="H67" s="136" t="str">
        <f t="shared" ref="H67:H74" si="26">CONCATENATE(C67,"_220x220.jpg")</f>
        <v>7934_220x220.jpg</v>
      </c>
      <c r="I67" s="143" t="str">
        <f t="shared" si="22"/>
        <v>7934_상세.jpg</v>
      </c>
      <c r="J67" s="70" t="s">
        <v>1330</v>
      </c>
      <c r="K67" s="136" t="str">
        <f t="shared" ref="K67:K74" si="27">CONCATENATE("&lt;p&gt;&lt;/p&gt;&lt;p align=",J67,"center",J67,"&gt;","&lt;IMG src=",J67,"http://tongup1emd.cafe24.com/img/Image_detail/02_Cup_noodle_73ea/",I67,J67," style=",J67,"width:860px;",J67,"&gt;&lt;/p&gt;&lt;p&gt;&lt;br&gt;&lt;/p&gt;")</f>
        <v>&lt;p&gt;&lt;/p&gt;&lt;p align="center"&gt;&lt;IMG src="http://tongup1emd.cafe24.com/img/Image_detail/02_Cup_noodle_73ea/7934_상세.jpg" style="width:860px;"&gt;&lt;/p&gt;&lt;p&gt;&lt;br&gt;&lt;/p&gt;</v>
      </c>
      <c r="L67" s="255" t="s">
        <v>987</v>
      </c>
      <c r="M67" s="70" t="s">
        <v>981</v>
      </c>
      <c r="N67" s="71" t="s">
        <v>1249</v>
      </c>
      <c r="O67" s="96">
        <v>24</v>
      </c>
      <c r="P67" s="299">
        <v>1</v>
      </c>
      <c r="Q67" s="299">
        <v>24</v>
      </c>
      <c r="R67" s="96">
        <f t="shared" si="20"/>
        <v>48</v>
      </c>
      <c r="S67" s="278">
        <f t="shared" si="23"/>
        <v>49</v>
      </c>
      <c r="T67" s="278">
        <f t="shared" ref="T67:T74" si="28">R67+$R67</f>
        <v>96</v>
      </c>
      <c r="U67" s="278">
        <f t="shared" ref="U67:U74" si="29">T67+1</f>
        <v>97</v>
      </c>
      <c r="V67" s="278">
        <f t="shared" ref="V67:V74" si="30">T67+$R67</f>
        <v>144</v>
      </c>
      <c r="W67" s="278">
        <f t="shared" ref="W67:W74" si="31">V67+1</f>
        <v>145</v>
      </c>
      <c r="X67" s="278">
        <f t="shared" ref="X67:X74" si="32">V67+$R67</f>
        <v>192</v>
      </c>
      <c r="Y67" s="278">
        <f t="shared" ref="Y67:Y74" si="33">X67+1</f>
        <v>193</v>
      </c>
      <c r="Z67" s="278">
        <f t="shared" ref="Z67:Z74" si="34">X67+$R67</f>
        <v>240</v>
      </c>
      <c r="AA67" s="278">
        <f t="shared" ref="AA67:AA74" si="35">Z67+1</f>
        <v>241</v>
      </c>
      <c r="AB67" s="278">
        <f t="shared" ref="AB67:AB74" si="36">Z67+$R67</f>
        <v>288</v>
      </c>
      <c r="AC67" s="136" t="str">
        <f t="shared" ref="AC67:AC74" si="37">CONCATENATE("1","|",R67,"|","2500//",S67,"|",T67,"|","5000//",U67,"|",V67,"|","7500//",W67,"|",X67,"|","10000//",Y67,"|",Z67,"|","12500//",AA67,"|",AB67,"|","15000")</f>
        <v>1|48|2500//49|96|5000//97|144|7500//145|192|10000//193|240|12500//241|288|15000</v>
      </c>
      <c r="AD67" s="99">
        <v>630</v>
      </c>
      <c r="AE67" s="238" t="s">
        <v>708</v>
      </c>
      <c r="AF67" s="99">
        <v>2500</v>
      </c>
      <c r="AG67" s="71"/>
      <c r="AH67" s="71"/>
      <c r="AI67" s="71" t="s">
        <v>480</v>
      </c>
      <c r="AJ67" s="71">
        <v>50002386</v>
      </c>
      <c r="AK67" s="96" t="str">
        <f>CONCATENATE(N67,"[",C67,"/",P67,"]")</f>
        <v>新김치도시락[7934/1]</v>
      </c>
      <c r="AL67" s="147" t="s">
        <v>483</v>
      </c>
      <c r="AM67" s="200" t="s">
        <v>1338</v>
      </c>
      <c r="AN67" s="147" t="s">
        <v>483</v>
      </c>
      <c r="AO67" s="136" t="str">
        <f>CONCATENATE(N67,",","용기라면,컵라면",",",AL67)</f>
        <v>新김치도시락,용기라면,컵라면,팔도</v>
      </c>
      <c r="AP67" s="220"/>
      <c r="AQ67" s="220"/>
      <c r="AR67" s="417" t="s">
        <v>1245</v>
      </c>
    </row>
    <row r="68" spans="1:44">
      <c r="A68" s="102">
        <v>53</v>
      </c>
      <c r="B68" s="298">
        <v>67</v>
      </c>
      <c r="C68" s="71">
        <v>7937</v>
      </c>
      <c r="D68" s="201">
        <v>25</v>
      </c>
      <c r="E68" s="143" t="str">
        <f t="shared" si="21"/>
        <v>7937_450x450.jpg</v>
      </c>
      <c r="F68" s="136" t="str">
        <f t="shared" si="24"/>
        <v>7937_300x300.jpg</v>
      </c>
      <c r="G68" s="136" t="str">
        <f t="shared" si="25"/>
        <v>7937_100x100.jpg</v>
      </c>
      <c r="H68" s="136" t="str">
        <f t="shared" si="26"/>
        <v>7937_220x220.jpg</v>
      </c>
      <c r="I68" s="143" t="str">
        <f t="shared" si="22"/>
        <v>7937_상세.jpg</v>
      </c>
      <c r="J68" s="70" t="s">
        <v>1330</v>
      </c>
      <c r="K68" s="136" t="str">
        <f t="shared" si="27"/>
        <v>&lt;p&gt;&lt;/p&gt;&lt;p align="center"&gt;&lt;IMG src="http://tongup1emd.cafe24.com/img/Image_detail/02_Cup_noodle_73ea/7937_상세.jpg" style="width:860px;"&gt;&lt;/p&gt;&lt;p&gt;&lt;br&gt;&lt;/p&gt;</v>
      </c>
      <c r="L68" s="255" t="s">
        <v>987</v>
      </c>
      <c r="M68" s="70" t="s">
        <v>981</v>
      </c>
      <c r="N68" s="71" t="s">
        <v>1250</v>
      </c>
      <c r="O68" s="96">
        <v>16</v>
      </c>
      <c r="P68" s="299">
        <v>1</v>
      </c>
      <c r="Q68" s="299">
        <v>16</v>
      </c>
      <c r="R68" s="96">
        <f t="shared" si="20"/>
        <v>32</v>
      </c>
      <c r="S68" s="278">
        <f t="shared" si="23"/>
        <v>33</v>
      </c>
      <c r="T68" s="278">
        <f t="shared" si="28"/>
        <v>64</v>
      </c>
      <c r="U68" s="278">
        <f t="shared" si="29"/>
        <v>65</v>
      </c>
      <c r="V68" s="278">
        <f t="shared" si="30"/>
        <v>96</v>
      </c>
      <c r="W68" s="278">
        <f t="shared" si="31"/>
        <v>97</v>
      </c>
      <c r="X68" s="278">
        <f t="shared" si="32"/>
        <v>128</v>
      </c>
      <c r="Y68" s="278">
        <f t="shared" si="33"/>
        <v>129</v>
      </c>
      <c r="Z68" s="278">
        <f t="shared" si="34"/>
        <v>160</v>
      </c>
      <c r="AA68" s="278">
        <f t="shared" si="35"/>
        <v>161</v>
      </c>
      <c r="AB68" s="278">
        <f t="shared" si="36"/>
        <v>192</v>
      </c>
      <c r="AC68" s="136" t="str">
        <f t="shared" si="37"/>
        <v>1|32|2500//33|64|5000//65|96|7500//97|128|10000//129|160|12500//161|192|15000</v>
      </c>
      <c r="AD68" s="99">
        <v>1250</v>
      </c>
      <c r="AE68" s="238" t="s">
        <v>708</v>
      </c>
      <c r="AF68" s="99">
        <v>2500</v>
      </c>
      <c r="AG68" s="71"/>
      <c r="AH68" s="71"/>
      <c r="AI68" s="71" t="s">
        <v>480</v>
      </c>
      <c r="AJ68" s="71">
        <v>50002386</v>
      </c>
      <c r="AK68" s="96" t="str">
        <f>CONCATENATE(N68,"[",C68,"/",P68,"]")</f>
        <v>新탄탄면왕컵[7937/1]</v>
      </c>
      <c r="AL68" s="147" t="s">
        <v>483</v>
      </c>
      <c r="AM68" s="200" t="s">
        <v>1338</v>
      </c>
      <c r="AN68" s="147" t="s">
        <v>483</v>
      </c>
      <c r="AO68" s="136" t="str">
        <f>CONCATENATE(N68,",","용기라면,컵라면",",",AL68)</f>
        <v>新탄탄면왕컵,용기라면,컵라면,팔도</v>
      </c>
      <c r="AP68" s="220"/>
      <c r="AQ68" s="220"/>
      <c r="AR68" s="417" t="s">
        <v>1166</v>
      </c>
    </row>
    <row r="69" spans="1:44">
      <c r="A69" s="102">
        <v>54</v>
      </c>
      <c r="B69" s="298">
        <v>68</v>
      </c>
      <c r="C69" s="71">
        <v>7938</v>
      </c>
      <c r="D69" s="201">
        <v>25</v>
      </c>
      <c r="E69" s="143" t="str">
        <f t="shared" si="21"/>
        <v>7938_450x450.jpg</v>
      </c>
      <c r="F69" s="136" t="str">
        <f t="shared" si="24"/>
        <v>7938_300x300.jpg</v>
      </c>
      <c r="G69" s="136" t="str">
        <f t="shared" si="25"/>
        <v>7938_100x100.jpg</v>
      </c>
      <c r="H69" s="136" t="str">
        <f t="shared" si="26"/>
        <v>7938_220x220.jpg</v>
      </c>
      <c r="I69" s="143" t="str">
        <f t="shared" si="22"/>
        <v>7938_상세.jpg</v>
      </c>
      <c r="J69" s="70" t="s">
        <v>1330</v>
      </c>
      <c r="K69" s="136" t="str">
        <f t="shared" si="27"/>
        <v>&lt;p&gt;&lt;/p&gt;&lt;p align="center"&gt;&lt;IMG src="http://tongup1emd.cafe24.com/img/Image_detail/02_Cup_noodle_73ea/7938_상세.jpg" style="width:860px;"&gt;&lt;/p&gt;&lt;p&gt;&lt;br&gt;&lt;/p&gt;</v>
      </c>
      <c r="L69" s="255" t="s">
        <v>899</v>
      </c>
      <c r="M69" s="70" t="s">
        <v>981</v>
      </c>
      <c r="N69" s="71" t="s">
        <v>1251</v>
      </c>
      <c r="O69" s="96">
        <v>16</v>
      </c>
      <c r="P69" s="299">
        <v>1</v>
      </c>
      <c r="Q69" s="299">
        <v>16</v>
      </c>
      <c r="R69" s="96">
        <f t="shared" si="20"/>
        <v>32</v>
      </c>
      <c r="S69" s="278">
        <f t="shared" si="23"/>
        <v>33</v>
      </c>
      <c r="T69" s="278">
        <f t="shared" si="28"/>
        <v>64</v>
      </c>
      <c r="U69" s="278">
        <f t="shared" si="29"/>
        <v>65</v>
      </c>
      <c r="V69" s="278">
        <f t="shared" si="30"/>
        <v>96</v>
      </c>
      <c r="W69" s="278">
        <f t="shared" si="31"/>
        <v>97</v>
      </c>
      <c r="X69" s="278">
        <f t="shared" si="32"/>
        <v>128</v>
      </c>
      <c r="Y69" s="278">
        <f t="shared" si="33"/>
        <v>129</v>
      </c>
      <c r="Z69" s="278">
        <f t="shared" si="34"/>
        <v>160</v>
      </c>
      <c r="AA69" s="278">
        <f t="shared" si="35"/>
        <v>161</v>
      </c>
      <c r="AB69" s="278">
        <f t="shared" si="36"/>
        <v>192</v>
      </c>
      <c r="AC69" s="136" t="str">
        <f t="shared" si="37"/>
        <v>1|32|2500//33|64|5000//65|96|7500//97|128|10000//129|160|12500//161|192|15000</v>
      </c>
      <c r="AD69" s="99">
        <v>1250</v>
      </c>
      <c r="AE69" s="238" t="s">
        <v>708</v>
      </c>
      <c r="AF69" s="99">
        <v>2500</v>
      </c>
      <c r="AG69" s="71"/>
      <c r="AH69" s="71"/>
      <c r="AI69" s="71" t="s">
        <v>480</v>
      </c>
      <c r="AJ69" s="71">
        <v>50002386</v>
      </c>
      <c r="AK69" s="96" t="str">
        <f>CONCATENATE(N69,"[",C69,"/",P69,"]")</f>
        <v>新팔도부대찌개왕컵[7938/1]</v>
      </c>
      <c r="AL69" s="147" t="s">
        <v>483</v>
      </c>
      <c r="AM69" s="200" t="s">
        <v>1338</v>
      </c>
      <c r="AN69" s="147" t="s">
        <v>483</v>
      </c>
      <c r="AO69" s="136" t="str">
        <f>CONCATENATE(N69,",","용기라면,컵라면",",",AL69)</f>
        <v>新팔도부대찌개왕컵,용기라면,컵라면,팔도</v>
      </c>
      <c r="AP69" s="220"/>
      <c r="AQ69" s="220"/>
      <c r="AR69" s="417" t="s">
        <v>1166</v>
      </c>
    </row>
    <row r="70" spans="1:44">
      <c r="A70" s="102">
        <v>46</v>
      </c>
      <c r="B70" s="298">
        <v>69</v>
      </c>
      <c r="C70" s="71">
        <v>7921</v>
      </c>
      <c r="D70" s="201">
        <v>25</v>
      </c>
      <c r="E70" s="143" t="str">
        <f t="shared" si="21"/>
        <v>7921_450x450.jpg</v>
      </c>
      <c r="F70" s="136" t="str">
        <f t="shared" si="24"/>
        <v>7921_300x300.jpg</v>
      </c>
      <c r="G70" s="136" t="str">
        <f t="shared" si="25"/>
        <v>7921_100x100.jpg</v>
      </c>
      <c r="H70" s="136" t="str">
        <f t="shared" si="26"/>
        <v>7921_220x220.jpg</v>
      </c>
      <c r="I70" s="143" t="str">
        <f t="shared" si="22"/>
        <v>7921_상세.jpg</v>
      </c>
      <c r="J70" s="70" t="s">
        <v>1330</v>
      </c>
      <c r="K70" s="136" t="str">
        <f t="shared" si="27"/>
        <v>&lt;p&gt;&lt;/p&gt;&lt;p align="center"&gt;&lt;IMG src="http://tongup1emd.cafe24.com/img/Image_detail/02_Cup_noodle_73ea/7921_상세.jpg" style="width:860px;"&gt;&lt;/p&gt;&lt;p&gt;&lt;br&gt;&lt;/p&gt;</v>
      </c>
      <c r="L70" s="77" t="s">
        <v>986</v>
      </c>
      <c r="M70" s="77" t="s">
        <v>986</v>
      </c>
      <c r="N70" s="71" t="s">
        <v>1252</v>
      </c>
      <c r="O70" s="96">
        <v>18</v>
      </c>
      <c r="P70" s="299">
        <v>1</v>
      </c>
      <c r="Q70" s="299">
        <v>18</v>
      </c>
      <c r="R70" s="96">
        <f t="shared" si="20"/>
        <v>36</v>
      </c>
      <c r="S70" s="278">
        <f t="shared" si="23"/>
        <v>37</v>
      </c>
      <c r="T70" s="278">
        <f t="shared" si="28"/>
        <v>72</v>
      </c>
      <c r="U70" s="278">
        <f t="shared" si="29"/>
        <v>73</v>
      </c>
      <c r="V70" s="278">
        <f t="shared" si="30"/>
        <v>108</v>
      </c>
      <c r="W70" s="278">
        <f t="shared" si="31"/>
        <v>109</v>
      </c>
      <c r="X70" s="278">
        <f t="shared" si="32"/>
        <v>144</v>
      </c>
      <c r="Y70" s="278">
        <f t="shared" si="33"/>
        <v>145</v>
      </c>
      <c r="Z70" s="278">
        <f t="shared" si="34"/>
        <v>180</v>
      </c>
      <c r="AA70" s="278">
        <f t="shared" si="35"/>
        <v>181</v>
      </c>
      <c r="AB70" s="278">
        <f t="shared" si="36"/>
        <v>216</v>
      </c>
      <c r="AC70" s="136" t="str">
        <f t="shared" si="37"/>
        <v>1|36|2500//37|72|5000//73|108|7500//109|144|10000//145|180|12500//181|216|15000</v>
      </c>
      <c r="AD70" s="99">
        <v>790</v>
      </c>
      <c r="AE70" s="238" t="s">
        <v>708</v>
      </c>
      <c r="AF70" s="99">
        <v>2500</v>
      </c>
      <c r="AG70" s="71"/>
      <c r="AH70" s="71"/>
      <c r="AI70" s="71" t="s">
        <v>480</v>
      </c>
      <c r="AJ70" s="71">
        <v>50002386</v>
      </c>
      <c r="AK70" s="96" t="str">
        <f>CONCATENATE(N70,"[",C70,"/",P70,"]")</f>
        <v>왕뚜껑 [7921/1]</v>
      </c>
      <c r="AL70" s="147" t="s">
        <v>483</v>
      </c>
      <c r="AM70" s="200" t="s">
        <v>1338</v>
      </c>
      <c r="AN70" s="147" t="s">
        <v>483</v>
      </c>
      <c r="AO70" s="136" t="str">
        <f>CONCATENATE(N70,",","용기라면,컵라면",",",AL70)</f>
        <v>왕뚜껑 ,용기라면,컵라면,팔도</v>
      </c>
      <c r="AP70" s="220"/>
      <c r="AQ70" s="220"/>
      <c r="AR70" s="398"/>
    </row>
    <row r="71" spans="1:44">
      <c r="A71" s="102">
        <v>48</v>
      </c>
      <c r="B71" s="298">
        <v>70</v>
      </c>
      <c r="C71" s="71">
        <v>7923</v>
      </c>
      <c r="D71" s="201">
        <v>25</v>
      </c>
      <c r="E71" s="143" t="str">
        <f t="shared" si="21"/>
        <v>7923_450x450.jpg</v>
      </c>
      <c r="F71" s="136" t="str">
        <f t="shared" si="24"/>
        <v>7923_300x300.jpg</v>
      </c>
      <c r="G71" s="136" t="str">
        <f t="shared" si="25"/>
        <v>7923_100x100.jpg</v>
      </c>
      <c r="H71" s="136" t="str">
        <f t="shared" si="26"/>
        <v>7923_220x220.jpg</v>
      </c>
      <c r="I71" s="143" t="str">
        <f t="shared" si="22"/>
        <v>7923_상세.jpg</v>
      </c>
      <c r="J71" s="70" t="s">
        <v>1330</v>
      </c>
      <c r="K71" s="136" t="str">
        <f t="shared" si="27"/>
        <v>&lt;p&gt;&lt;/p&gt;&lt;p align="center"&gt;&lt;IMG src="http://tongup1emd.cafe24.com/img/Image_detail/02_Cup_noodle_73ea/7923_상세.jpg" style="width:860px;"&gt;&lt;/p&gt;&lt;p&gt;&lt;br&gt;&lt;/p&gt;</v>
      </c>
      <c r="L71" s="77" t="s">
        <v>986</v>
      </c>
      <c r="M71" s="77" t="s">
        <v>986</v>
      </c>
      <c r="N71" s="71" t="s">
        <v>158</v>
      </c>
      <c r="O71" s="96">
        <v>18</v>
      </c>
      <c r="P71" s="299">
        <v>1</v>
      </c>
      <c r="Q71" s="299">
        <v>18</v>
      </c>
      <c r="R71" s="96">
        <f t="shared" si="20"/>
        <v>36</v>
      </c>
      <c r="S71" s="278">
        <f t="shared" si="23"/>
        <v>37</v>
      </c>
      <c r="T71" s="278">
        <f t="shared" si="28"/>
        <v>72</v>
      </c>
      <c r="U71" s="278">
        <f t="shared" si="29"/>
        <v>73</v>
      </c>
      <c r="V71" s="278">
        <f t="shared" si="30"/>
        <v>108</v>
      </c>
      <c r="W71" s="278">
        <f t="shared" si="31"/>
        <v>109</v>
      </c>
      <c r="X71" s="278">
        <f t="shared" si="32"/>
        <v>144</v>
      </c>
      <c r="Y71" s="278">
        <f t="shared" si="33"/>
        <v>145</v>
      </c>
      <c r="Z71" s="278">
        <f t="shared" si="34"/>
        <v>180</v>
      </c>
      <c r="AA71" s="278">
        <f t="shared" si="35"/>
        <v>181</v>
      </c>
      <c r="AB71" s="278">
        <f t="shared" si="36"/>
        <v>216</v>
      </c>
      <c r="AC71" s="136" t="str">
        <f t="shared" si="37"/>
        <v>1|36|2500//37|72|5000//73|108|7500//109|144|10000//145|180|12500//181|216|15000</v>
      </c>
      <c r="AD71" s="99">
        <v>790</v>
      </c>
      <c r="AE71" s="238" t="s">
        <v>708</v>
      </c>
      <c r="AF71" s="99">
        <v>2500</v>
      </c>
      <c r="AG71" s="71"/>
      <c r="AH71" s="71"/>
      <c r="AI71" s="71" t="s">
        <v>480</v>
      </c>
      <c r="AJ71" s="71">
        <v>50002386</v>
      </c>
      <c r="AK71" s="96" t="str">
        <f>CONCATENATE(N71,"[",C71,"/",P71,"]")</f>
        <v>짬뽕 왕뚜껑[7923/1]</v>
      </c>
      <c r="AL71" s="147" t="s">
        <v>483</v>
      </c>
      <c r="AM71" s="200" t="s">
        <v>1338</v>
      </c>
      <c r="AN71" s="147" t="s">
        <v>483</v>
      </c>
      <c r="AO71" s="136" t="str">
        <f>CONCATENATE(N71,",","용기라면,컵라면",",",AL71)</f>
        <v>짬뽕 왕뚜껑,용기라면,컵라면,팔도</v>
      </c>
      <c r="AP71" s="220"/>
      <c r="AQ71" s="220"/>
      <c r="AR71" s="398"/>
    </row>
    <row r="72" spans="1:44">
      <c r="A72" s="102">
        <v>51</v>
      </c>
      <c r="B72" s="298">
        <v>71</v>
      </c>
      <c r="C72" s="71">
        <v>7901</v>
      </c>
      <c r="D72" s="201">
        <v>25</v>
      </c>
      <c r="E72" s="143" t="str">
        <f t="shared" si="21"/>
        <v>7901_450x450.jpg</v>
      </c>
      <c r="F72" s="136" t="str">
        <f t="shared" si="24"/>
        <v>7901_300x300.jpg</v>
      </c>
      <c r="G72" s="136" t="str">
        <f t="shared" si="25"/>
        <v>7901_100x100.jpg</v>
      </c>
      <c r="H72" s="136" t="str">
        <f t="shared" si="26"/>
        <v>7901_220x220.jpg</v>
      </c>
      <c r="I72" s="143" t="str">
        <f t="shared" si="22"/>
        <v>7901_상세.jpg</v>
      </c>
      <c r="J72" s="70" t="s">
        <v>1330</v>
      </c>
      <c r="K72" s="136" t="str">
        <f t="shared" si="27"/>
        <v>&lt;p&gt;&lt;/p&gt;&lt;p align="center"&gt;&lt;IMG src="http://tongup1emd.cafe24.com/img/Image_detail/02_Cup_noodle_73ea/7901_상세.jpg" style="width:860px;"&gt;&lt;/p&gt;&lt;p&gt;&lt;br&gt;&lt;/p&gt;</v>
      </c>
      <c r="L72" s="255" t="s">
        <v>987</v>
      </c>
      <c r="M72" s="70" t="s">
        <v>981</v>
      </c>
      <c r="N72" s="71" t="s">
        <v>159</v>
      </c>
      <c r="O72" s="96" t="s">
        <v>160</v>
      </c>
      <c r="P72" s="299">
        <v>1</v>
      </c>
      <c r="Q72" s="299">
        <v>16</v>
      </c>
      <c r="R72" s="96">
        <f t="shared" si="20"/>
        <v>32</v>
      </c>
      <c r="S72" s="278">
        <f t="shared" si="23"/>
        <v>33</v>
      </c>
      <c r="T72" s="278">
        <f t="shared" si="28"/>
        <v>64</v>
      </c>
      <c r="U72" s="278">
        <f t="shared" si="29"/>
        <v>65</v>
      </c>
      <c r="V72" s="278">
        <f t="shared" si="30"/>
        <v>96</v>
      </c>
      <c r="W72" s="278">
        <f t="shared" si="31"/>
        <v>97</v>
      </c>
      <c r="X72" s="278">
        <f t="shared" si="32"/>
        <v>128</v>
      </c>
      <c r="Y72" s="278">
        <f t="shared" si="33"/>
        <v>129</v>
      </c>
      <c r="Z72" s="278">
        <f t="shared" si="34"/>
        <v>160</v>
      </c>
      <c r="AA72" s="278">
        <f t="shared" si="35"/>
        <v>161</v>
      </c>
      <c r="AB72" s="278">
        <f t="shared" si="36"/>
        <v>192</v>
      </c>
      <c r="AC72" s="136" t="str">
        <f t="shared" si="37"/>
        <v>1|32|2500//33|64|5000//65|96|7500//97|128|10000//129|160|12500//161|192|15000</v>
      </c>
      <c r="AD72" s="99">
        <v>1250</v>
      </c>
      <c r="AE72" s="238" t="s">
        <v>708</v>
      </c>
      <c r="AF72" s="99">
        <v>2500</v>
      </c>
      <c r="AG72" s="71"/>
      <c r="AH72" s="71"/>
      <c r="AI72" s="71" t="s">
        <v>480</v>
      </c>
      <c r="AJ72" s="71">
        <v>50002386</v>
      </c>
      <c r="AK72" s="96" t="str">
        <f>CONCATENATE(N72,"[",C72,"/",P72,"]")</f>
        <v>팔도 불짬뽕[7901/1]</v>
      </c>
      <c r="AL72" s="147" t="s">
        <v>483</v>
      </c>
      <c r="AM72" s="200" t="s">
        <v>1338</v>
      </c>
      <c r="AN72" s="147" t="s">
        <v>483</v>
      </c>
      <c r="AO72" s="136" t="str">
        <f>CONCATENATE(N72,",","용기라면,컵라면",",",AL72)</f>
        <v>팔도 불짬뽕,용기라면,컵라면,팔도</v>
      </c>
      <c r="AP72" s="220"/>
      <c r="AQ72" s="220"/>
      <c r="AR72" s="398"/>
    </row>
    <row r="73" spans="1:44">
      <c r="A73" s="102">
        <v>52</v>
      </c>
      <c r="B73" s="298">
        <v>72</v>
      </c>
      <c r="C73" s="71">
        <v>7895</v>
      </c>
      <c r="D73" s="201">
        <v>25</v>
      </c>
      <c r="E73" s="143" t="str">
        <f t="shared" si="21"/>
        <v>7895_450x450.jpg</v>
      </c>
      <c r="F73" s="136" t="str">
        <f t="shared" si="24"/>
        <v>7895_300x300.jpg</v>
      </c>
      <c r="G73" s="136" t="str">
        <f t="shared" si="25"/>
        <v>7895_100x100.jpg</v>
      </c>
      <c r="H73" s="136" t="str">
        <f t="shared" si="26"/>
        <v>7895_220x220.jpg</v>
      </c>
      <c r="I73" s="143" t="str">
        <f t="shared" si="22"/>
        <v>7895_상세.jpg</v>
      </c>
      <c r="J73" s="70" t="s">
        <v>1330</v>
      </c>
      <c r="K73" s="136" t="str">
        <f t="shared" si="27"/>
        <v>&lt;p&gt;&lt;/p&gt;&lt;p align="center"&gt;&lt;IMG src="http://tongup1emd.cafe24.com/img/Image_detail/02_Cup_noodle_73ea/7895_상세.jpg" style="width:860px;"&gt;&lt;/p&gt;&lt;p&gt;&lt;br&gt;&lt;/p&gt;</v>
      </c>
      <c r="L73" s="255" t="s">
        <v>987</v>
      </c>
      <c r="M73" s="70" t="s">
        <v>981</v>
      </c>
      <c r="N73" s="71" t="s">
        <v>161</v>
      </c>
      <c r="O73" s="96" t="s">
        <v>162</v>
      </c>
      <c r="P73" s="299">
        <v>1</v>
      </c>
      <c r="Q73" s="299">
        <v>16</v>
      </c>
      <c r="R73" s="96">
        <f t="shared" si="20"/>
        <v>32</v>
      </c>
      <c r="S73" s="278">
        <f t="shared" si="23"/>
        <v>33</v>
      </c>
      <c r="T73" s="278">
        <f t="shared" si="28"/>
        <v>64</v>
      </c>
      <c r="U73" s="278">
        <f t="shared" si="29"/>
        <v>65</v>
      </c>
      <c r="V73" s="278">
        <f t="shared" si="30"/>
        <v>96</v>
      </c>
      <c r="W73" s="278">
        <f t="shared" si="31"/>
        <v>97</v>
      </c>
      <c r="X73" s="278">
        <f t="shared" si="32"/>
        <v>128</v>
      </c>
      <c r="Y73" s="278">
        <f t="shared" si="33"/>
        <v>129</v>
      </c>
      <c r="Z73" s="278">
        <f t="shared" si="34"/>
        <v>160</v>
      </c>
      <c r="AA73" s="278">
        <f t="shared" si="35"/>
        <v>161</v>
      </c>
      <c r="AB73" s="278">
        <f t="shared" si="36"/>
        <v>192</v>
      </c>
      <c r="AC73" s="136" t="str">
        <f t="shared" si="37"/>
        <v>1|32|2500//33|64|5000//65|96|7500//97|128|10000//129|160|12500//161|192|15000</v>
      </c>
      <c r="AD73" s="99">
        <v>1250</v>
      </c>
      <c r="AE73" s="238" t="s">
        <v>708</v>
      </c>
      <c r="AF73" s="99">
        <v>2500</v>
      </c>
      <c r="AG73" s="71"/>
      <c r="AH73" s="71"/>
      <c r="AI73" s="71" t="s">
        <v>480</v>
      </c>
      <c r="AJ73" s="71">
        <v>50002386</v>
      </c>
      <c r="AK73" s="96" t="str">
        <f>CONCATENATE(N73,"[",C73,"/",P73,"]")</f>
        <v>팔도 짜장[7895/1]</v>
      </c>
      <c r="AL73" s="147" t="s">
        <v>483</v>
      </c>
      <c r="AM73" s="200" t="s">
        <v>1338</v>
      </c>
      <c r="AN73" s="147" t="s">
        <v>483</v>
      </c>
      <c r="AO73" s="136" t="str">
        <f>CONCATENATE(N73,",","용기라면,컵라면",",",AL73)</f>
        <v>팔도 짜장,용기라면,컵라면,팔도</v>
      </c>
      <c r="AP73" s="220"/>
      <c r="AQ73" s="220"/>
      <c r="AR73" s="398"/>
    </row>
    <row r="74" spans="1:44" ht="17.25" thickBot="1">
      <c r="A74" s="109">
        <v>49</v>
      </c>
      <c r="B74" s="451">
        <v>73</v>
      </c>
      <c r="C74" s="124">
        <v>7924</v>
      </c>
      <c r="D74" s="270">
        <v>25</v>
      </c>
      <c r="E74" s="289" t="str">
        <f t="shared" si="21"/>
        <v>7924_450x450.jpg</v>
      </c>
      <c r="F74" s="150" t="str">
        <f t="shared" si="24"/>
        <v>7924_300x300.jpg</v>
      </c>
      <c r="G74" s="150" t="str">
        <f t="shared" si="25"/>
        <v>7924_100x100.jpg</v>
      </c>
      <c r="H74" s="150" t="str">
        <f t="shared" si="26"/>
        <v>7924_220x220.jpg</v>
      </c>
      <c r="I74" s="289" t="str">
        <f t="shared" si="22"/>
        <v>7924_상세.jpg</v>
      </c>
      <c r="J74" s="311" t="s">
        <v>1330</v>
      </c>
      <c r="K74" s="150" t="str">
        <f t="shared" si="27"/>
        <v>&lt;p&gt;&lt;/p&gt;&lt;p align="center"&gt;&lt;IMG src="http://tongup1emd.cafe24.com/img/Image_detail/02_Cup_noodle_73ea/7924_상세.jpg" style="width:860px;"&gt;&lt;/p&gt;&lt;p&gt;&lt;br&gt;&lt;/p&gt;</v>
      </c>
      <c r="L74" s="347" t="s">
        <v>986</v>
      </c>
      <c r="M74" s="347" t="s">
        <v>986</v>
      </c>
      <c r="N74" s="124" t="s">
        <v>1253</v>
      </c>
      <c r="O74" s="100">
        <v>16</v>
      </c>
      <c r="P74" s="300">
        <v>1</v>
      </c>
      <c r="Q74" s="300">
        <v>16</v>
      </c>
      <c r="R74" s="100">
        <f t="shared" si="20"/>
        <v>32</v>
      </c>
      <c r="S74" s="291">
        <f t="shared" si="23"/>
        <v>33</v>
      </c>
      <c r="T74" s="291">
        <f t="shared" si="28"/>
        <v>64</v>
      </c>
      <c r="U74" s="291">
        <f t="shared" si="29"/>
        <v>65</v>
      </c>
      <c r="V74" s="291">
        <f t="shared" si="30"/>
        <v>96</v>
      </c>
      <c r="W74" s="291">
        <f t="shared" si="31"/>
        <v>97</v>
      </c>
      <c r="X74" s="291">
        <f t="shared" si="32"/>
        <v>128</v>
      </c>
      <c r="Y74" s="291">
        <f t="shared" si="33"/>
        <v>129</v>
      </c>
      <c r="Z74" s="291">
        <f t="shared" si="34"/>
        <v>160</v>
      </c>
      <c r="AA74" s="291">
        <f t="shared" si="35"/>
        <v>161</v>
      </c>
      <c r="AB74" s="291">
        <f t="shared" si="36"/>
        <v>192</v>
      </c>
      <c r="AC74" s="150" t="str">
        <f t="shared" si="37"/>
        <v>1|32|2500//33|64|5000//65|96|7500//97|128|10000//129|160|12500//161|192|15000</v>
      </c>
      <c r="AD74" s="101">
        <v>750</v>
      </c>
      <c r="AE74" s="242" t="s">
        <v>708</v>
      </c>
      <c r="AF74" s="101">
        <v>2500</v>
      </c>
      <c r="AG74" s="124"/>
      <c r="AH74" s="124"/>
      <c r="AI74" s="124" t="s">
        <v>480</v>
      </c>
      <c r="AJ74" s="124">
        <v>50002386</v>
      </c>
      <c r="AK74" s="100" t="str">
        <f>CONCATENATE(N74,"[",C74,"/",P74,"]")</f>
        <v>해물왕컵[7924/1]</v>
      </c>
      <c r="AL74" s="292" t="s">
        <v>483</v>
      </c>
      <c r="AM74" s="203" t="s">
        <v>1338</v>
      </c>
      <c r="AN74" s="292" t="s">
        <v>483</v>
      </c>
      <c r="AO74" s="150" t="str">
        <f>CONCATENATE(N74,",","용기라면,컵라면",",",AL74)</f>
        <v>해물왕컵,용기라면,컵라면,팔도</v>
      </c>
      <c r="AP74" s="301"/>
      <c r="AQ74" s="301"/>
      <c r="AR74" s="453" t="s">
        <v>1228</v>
      </c>
    </row>
    <row r="75" spans="1:44">
      <c r="A75" s="2"/>
      <c r="B75" s="2"/>
    </row>
    <row r="77" spans="1:44">
      <c r="N77" s="17" t="s">
        <v>693</v>
      </c>
      <c r="AO77" s="17"/>
    </row>
    <row r="78" spans="1:44">
      <c r="N78"/>
      <c r="AO78"/>
    </row>
    <row r="79" spans="1:44">
      <c r="N79" s="17" t="s">
        <v>694</v>
      </c>
      <c r="AO79" s="17"/>
    </row>
    <row r="80" spans="1:44">
      <c r="N80" s="17" t="s">
        <v>695</v>
      </c>
      <c r="AO80" s="17"/>
    </row>
    <row r="81" spans="14:41">
      <c r="N81"/>
      <c r="AO81"/>
    </row>
    <row r="82" spans="14:41">
      <c r="N82" s="17" t="s">
        <v>696</v>
      </c>
      <c r="AO82" s="17"/>
    </row>
    <row r="83" spans="14:41">
      <c r="N83" s="17" t="s">
        <v>697</v>
      </c>
      <c r="AO83" s="17"/>
    </row>
  </sheetData>
  <sortState ref="A2:Y38">
    <sortCondition ref="B2:B38"/>
  </sortState>
  <phoneticPr fontId="1" type="noConversion"/>
  <dataValidations count="1">
    <dataValidation type="list" allowBlank="1" showErrorMessage="1" sqref="AE2:AE7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W155"/>
  <sheetViews>
    <sheetView topLeftCell="Y37" zoomScale="85" zoomScaleNormal="85" workbookViewId="0">
      <selection activeCell="Y19" sqref="Y19"/>
    </sheetView>
  </sheetViews>
  <sheetFormatPr defaultRowHeight="16.5"/>
  <cols>
    <col min="1" max="2" width="5" style="2" customWidth="1"/>
    <col min="3" max="3" width="9.25" style="30" bestFit="1" customWidth="1"/>
    <col min="4" max="4" width="9.25" style="30" customWidth="1"/>
    <col min="5" max="9" width="17.375" style="30" customWidth="1"/>
    <col min="10" max="10" width="2.5" style="30" bestFit="1" customWidth="1"/>
    <col min="11" max="11" width="105" style="30" customWidth="1"/>
    <col min="12" max="12" width="8.75" style="30" bestFit="1" customWidth="1"/>
    <col min="13" max="13" width="8.75" style="30" customWidth="1"/>
    <col min="14" max="14" width="39.625" style="2" bestFit="1" customWidth="1"/>
    <col min="15" max="15" width="9.875" style="3" bestFit="1" customWidth="1"/>
    <col min="16" max="28" width="9" style="2"/>
    <col min="29" max="29" width="59" style="2" customWidth="1"/>
    <col min="30" max="30" width="9" style="2"/>
    <col min="31" max="31" width="11.625" style="12" bestFit="1" customWidth="1"/>
    <col min="32" max="32" width="10.75" style="2" customWidth="1"/>
    <col min="33" max="33" width="9" style="2"/>
    <col min="34" max="34" width="8.25" style="2" customWidth="1"/>
    <col min="35" max="35" width="16.125" style="2" customWidth="1"/>
    <col min="36" max="36" width="10" style="2" customWidth="1"/>
    <col min="37" max="37" width="32.25" style="2" customWidth="1"/>
    <col min="38" max="38" width="9" style="2"/>
    <col min="39" max="39" width="10.375" style="2" bestFit="1" customWidth="1"/>
    <col min="40" max="40" width="9" style="2" customWidth="1"/>
    <col min="41" max="41" width="55.5" style="2" bestFit="1" customWidth="1"/>
    <col min="42" max="42" width="23" style="2" hidden="1" customWidth="1"/>
    <col min="43" max="43" width="21.75" style="2" hidden="1" customWidth="1"/>
    <col min="44" max="44" width="27.875" style="2" hidden="1" customWidth="1"/>
    <col min="45" max="45" width="18.75" style="2" hidden="1" customWidth="1"/>
    <col min="46" max="46" width="46.125" style="2" hidden="1" customWidth="1"/>
    <col min="47" max="47" width="46.125" style="2" customWidth="1"/>
    <col min="48" max="16384" width="9" style="2"/>
  </cols>
  <sheetData>
    <row r="1" spans="1:49" s="6" customFormat="1" ht="33.75" thickBot="1">
      <c r="A1" s="36" t="s">
        <v>531</v>
      </c>
      <c r="B1" s="38" t="s">
        <v>790</v>
      </c>
      <c r="C1" s="427" t="s">
        <v>1347</v>
      </c>
      <c r="D1" s="507" t="s">
        <v>1348</v>
      </c>
      <c r="E1" s="507" t="s">
        <v>1328</v>
      </c>
      <c r="F1" s="507" t="s">
        <v>1327</v>
      </c>
      <c r="G1" s="507" t="s">
        <v>1339</v>
      </c>
      <c r="H1" s="507" t="s">
        <v>1340</v>
      </c>
      <c r="I1" s="487" t="s">
        <v>1342</v>
      </c>
      <c r="J1" s="487"/>
      <c r="K1" s="488" t="s">
        <v>1329</v>
      </c>
      <c r="L1" s="489" t="s">
        <v>993</v>
      </c>
      <c r="M1" s="489" t="s">
        <v>985</v>
      </c>
      <c r="N1" s="427" t="s">
        <v>1353</v>
      </c>
      <c r="O1" s="38" t="s">
        <v>89</v>
      </c>
      <c r="P1" s="39" t="s">
        <v>487</v>
      </c>
      <c r="Q1" s="507" t="s">
        <v>1344</v>
      </c>
      <c r="R1" s="37" t="s">
        <v>471</v>
      </c>
      <c r="S1" s="375">
        <v>1</v>
      </c>
      <c r="T1" s="375">
        <v>1</v>
      </c>
      <c r="U1" s="375">
        <v>2</v>
      </c>
      <c r="V1" s="375">
        <v>2</v>
      </c>
      <c r="W1" s="375">
        <v>3</v>
      </c>
      <c r="X1" s="375">
        <v>3</v>
      </c>
      <c r="Y1" s="375">
        <v>4</v>
      </c>
      <c r="Z1" s="375">
        <v>4</v>
      </c>
      <c r="AA1" s="375">
        <v>5</v>
      </c>
      <c r="AB1" s="375">
        <v>5</v>
      </c>
      <c r="AC1" s="507" t="s">
        <v>1333</v>
      </c>
      <c r="AD1" s="40" t="s">
        <v>473</v>
      </c>
      <c r="AE1" s="490" t="s">
        <v>560</v>
      </c>
      <c r="AF1" s="37" t="s">
        <v>472</v>
      </c>
      <c r="AG1" s="38" t="s">
        <v>441</v>
      </c>
      <c r="AH1" s="521" t="s">
        <v>1358</v>
      </c>
      <c r="AI1" s="41" t="s">
        <v>509</v>
      </c>
      <c r="AJ1" s="375" t="s">
        <v>474</v>
      </c>
      <c r="AK1" s="40" t="s">
        <v>470</v>
      </c>
      <c r="AL1" s="37" t="s">
        <v>477</v>
      </c>
      <c r="AM1" s="507" t="s">
        <v>477</v>
      </c>
      <c r="AN1" s="37" t="s">
        <v>478</v>
      </c>
      <c r="AO1" s="507" t="s">
        <v>1334</v>
      </c>
      <c r="AP1" s="128" t="s">
        <v>727</v>
      </c>
      <c r="AQ1" s="128" t="s">
        <v>800</v>
      </c>
      <c r="AR1" s="128" t="s">
        <v>811</v>
      </c>
      <c r="AS1" s="362" t="s">
        <v>978</v>
      </c>
      <c r="AT1" s="218" t="s">
        <v>1208</v>
      </c>
      <c r="AU1" s="397" t="s">
        <v>1255</v>
      </c>
      <c r="AV1" s="6" t="s">
        <v>1222</v>
      </c>
      <c r="AW1" s="6" t="s">
        <v>1223</v>
      </c>
    </row>
    <row r="2" spans="1:49" s="156" customFormat="1">
      <c r="A2" s="296">
        <v>1</v>
      </c>
      <c r="B2" s="491">
        <v>1</v>
      </c>
      <c r="C2" s="49">
        <v>1624</v>
      </c>
      <c r="D2" s="510">
        <v>26</v>
      </c>
      <c r="E2" s="284" t="str">
        <f t="shared" ref="E2:E33" si="0">CONCATENATE(C2,"_450x450.jpg")</f>
        <v>1624_450x450.jpg</v>
      </c>
      <c r="F2" s="208" t="str">
        <f>CONCATENATE(C2,"_300x300.jpg")</f>
        <v>1624_300x300.jpg</v>
      </c>
      <c r="G2" s="208" t="str">
        <f>CONCATENATE(C2,"_100x100.jpg")</f>
        <v>1624_100x100.jpg</v>
      </c>
      <c r="H2" s="208" t="str">
        <f>CONCATENATE(C2,"_220x220.jpg")</f>
        <v>1624_220x220.jpg</v>
      </c>
      <c r="I2" s="284" t="str">
        <f t="shared" ref="I2:I33" si="1">CONCATENATE(C2,"_상세.jpg")</f>
        <v>1624_상세.jpg</v>
      </c>
      <c r="J2" s="305" t="s">
        <v>1343</v>
      </c>
      <c r="K2" s="208" t="str">
        <f>CONCATENATE("&lt;p&gt;&lt;/p&gt;&lt;p align=",J2,"center",J2,"&gt;","&lt;IMG src=",J2,"http://tongup1emd.cafe24.com/img/Image_detail/04_Snack_106ea/",I2,J2," style=",J2,"width:860px;",J2,"&gt;&lt;/p&gt;&lt;p&gt;&lt;br&gt;&lt;/p&gt;")</f>
        <v>&lt;p&gt;&lt;/p&gt;&lt;p align="center"&gt;&lt;IMG src="http://tongup1emd.cafe24.com/img/Image_detail/04_Snack_106ea/1624_상세.jpg" style="width:860px;"&gt;&lt;/p&gt;&lt;p&gt;&lt;br&gt;&lt;/p&gt;</v>
      </c>
      <c r="L2" s="305" t="s">
        <v>981</v>
      </c>
      <c r="M2" s="505" t="s">
        <v>1046</v>
      </c>
      <c r="N2" s="50" t="s">
        <v>1049</v>
      </c>
      <c r="O2" s="45" t="s">
        <v>581</v>
      </c>
      <c r="P2" s="208">
        <v>1</v>
      </c>
      <c r="Q2" s="167" t="s">
        <v>1345</v>
      </c>
      <c r="R2" s="54">
        <v>2</v>
      </c>
      <c r="S2" s="286">
        <f t="shared" ref="S2" si="2">R2+1</f>
        <v>3</v>
      </c>
      <c r="T2" s="286">
        <f>R2+$R2</f>
        <v>4</v>
      </c>
      <c r="U2" s="286">
        <f>T2+1</f>
        <v>5</v>
      </c>
      <c r="V2" s="286">
        <f>T2+$R2</f>
        <v>6</v>
      </c>
      <c r="W2" s="286">
        <f>V2+1</f>
        <v>7</v>
      </c>
      <c r="X2" s="286">
        <f>V2+$R2</f>
        <v>8</v>
      </c>
      <c r="Y2" s="286">
        <f>X2+1</f>
        <v>9</v>
      </c>
      <c r="Z2" s="286">
        <f>X2+$R2</f>
        <v>10</v>
      </c>
      <c r="AA2" s="286">
        <f>Z2+1</f>
        <v>11</v>
      </c>
      <c r="AB2" s="286">
        <f>Z2+$R2</f>
        <v>12</v>
      </c>
      <c r="AC2" s="208" t="str">
        <f>CONCATENATE("1","|",R2,"|","2500//",S2,"|",T2,"|","5000//",U2,"|",V2,"|","7500//",W2,"|",X2,"|","10000//",Y2,"|",Z2,"|","12500//",AA2,"|",AB2,"|","15000")</f>
        <v>1|2|2500//3|4|5000//5|6|7500//7|8|10000//9|10|12500//11|12|15000</v>
      </c>
      <c r="AD2" s="55">
        <v>20500</v>
      </c>
      <c r="AE2" s="496" t="s">
        <v>708</v>
      </c>
      <c r="AF2" s="34">
        <v>2500</v>
      </c>
      <c r="AG2" s="54" t="s">
        <v>465</v>
      </c>
      <c r="AH2" s="539">
        <v>243</v>
      </c>
      <c r="AI2" s="54" t="s">
        <v>514</v>
      </c>
      <c r="AJ2" s="54">
        <v>50002001</v>
      </c>
      <c r="AK2" s="45" t="str">
        <f>CONCATENATE(N2,"[",C2,"/",P2,"]")</f>
        <v>츄파춥스 팝아트틴/150개[1624/1]</v>
      </c>
      <c r="AL2" s="54" t="s">
        <v>507</v>
      </c>
      <c r="AM2" s="166" t="s">
        <v>1335</v>
      </c>
      <c r="AN2" s="54" t="s">
        <v>990</v>
      </c>
      <c r="AO2" s="136" t="str">
        <f>CONCATENATE(N2,",","스낵,사탕",",",AL2,",",AN2)</f>
        <v>츄파춥스 팝아트틴/150개,스낵,사탕,농심,츄파춥스</v>
      </c>
      <c r="AP2" s="54"/>
      <c r="AQ2" s="79"/>
      <c r="AR2" s="79"/>
      <c r="AS2" s="353" t="s">
        <v>991</v>
      </c>
      <c r="AT2" s="54"/>
      <c r="AU2" s="205"/>
    </row>
    <row r="3" spans="1:49" s="156" customFormat="1">
      <c r="A3" s="298">
        <v>3</v>
      </c>
      <c r="B3" s="493">
        <v>2</v>
      </c>
      <c r="C3" s="140">
        <v>1633</v>
      </c>
      <c r="D3" s="511">
        <v>26</v>
      </c>
      <c r="E3" s="143" t="str">
        <f t="shared" si="0"/>
        <v>1633_450x450.jpg</v>
      </c>
      <c r="F3" s="136" t="str">
        <f t="shared" ref="F3:F66" si="3">CONCATENATE(C3,"_300x300.jpg")</f>
        <v>1633_300x300.jpg</v>
      </c>
      <c r="G3" s="136" t="str">
        <f t="shared" ref="G3:G66" si="4">CONCATENATE(C3,"_100x100.jpg")</f>
        <v>1633_100x100.jpg</v>
      </c>
      <c r="H3" s="136" t="str">
        <f t="shared" ref="H3:H66" si="5">CONCATENATE(C3,"_220x220.jpg")</f>
        <v>1633_220x220.jpg</v>
      </c>
      <c r="I3" s="143" t="str">
        <f t="shared" si="1"/>
        <v>1633_상세.jpg</v>
      </c>
      <c r="J3" s="70" t="s">
        <v>1343</v>
      </c>
      <c r="K3" s="136" t="str">
        <f t="shared" ref="K3:K66" si="6">CONCATENATE("&lt;p&gt;&lt;/p&gt;&lt;p align=",J3,"center",J3,"&gt;","&lt;IMG src=",J3,"http://tongup1emd.cafe24.com/img/Image_detail/04_Snack_106ea/",I3,J3," style=",J3,"width:860px;",J3,"&gt;&lt;/p&gt;&lt;p&gt;&lt;br&gt;&lt;/p&gt;")</f>
        <v>&lt;p&gt;&lt;/p&gt;&lt;p align="center"&gt;&lt;IMG src="http://tongup1emd.cafe24.com/img/Image_detail/04_Snack_106ea/1633_상세.jpg" style="width:860px;"&gt;&lt;/p&gt;&lt;p&gt;&lt;br&gt;&lt;/p&gt;</v>
      </c>
      <c r="L3" s="70" t="s">
        <v>992</v>
      </c>
      <c r="M3" s="454" t="s">
        <v>1046</v>
      </c>
      <c r="N3" s="69" t="s">
        <v>1050</v>
      </c>
      <c r="O3" s="143" t="s">
        <v>583</v>
      </c>
      <c r="P3" s="143">
        <v>1</v>
      </c>
      <c r="Q3" s="172" t="s">
        <v>1345</v>
      </c>
      <c r="R3" s="143">
        <v>2</v>
      </c>
      <c r="S3" s="278">
        <f t="shared" ref="S3" si="7">R3+1</f>
        <v>3</v>
      </c>
      <c r="T3" s="278">
        <f>R3+$R3</f>
        <v>4</v>
      </c>
      <c r="U3" s="278">
        <f>T3+1</f>
        <v>5</v>
      </c>
      <c r="V3" s="278">
        <f>T3+$R3</f>
        <v>6</v>
      </c>
      <c r="W3" s="278">
        <f>V3+1</f>
        <v>7</v>
      </c>
      <c r="X3" s="278">
        <f>V3+$R3</f>
        <v>8</v>
      </c>
      <c r="Y3" s="278">
        <f>X3+1</f>
        <v>9</v>
      </c>
      <c r="Z3" s="278">
        <f>X3+$R3</f>
        <v>10</v>
      </c>
      <c r="AA3" s="278">
        <f>Z3+1</f>
        <v>11</v>
      </c>
      <c r="AB3" s="278">
        <f>Z3+$R3</f>
        <v>12</v>
      </c>
      <c r="AC3" s="136" t="str">
        <f>CONCATENATE("1","|",R3,"|","2500//",S3,"|",T3,"|","5000//",U3,"|",V3,"|","7500//",W3,"|",X3,"|","10000//",Y3,"|",Z3,"|","12500//",AA3,"|",AB3,"|","15000")</f>
        <v>1|2|2500//3|4|5000//5|6|7500//7|8|10000//9|10|12500//11|12|15000</v>
      </c>
      <c r="AD3" s="134">
        <v>6800</v>
      </c>
      <c r="AE3" s="492" t="s">
        <v>708</v>
      </c>
      <c r="AF3" s="99">
        <v>2500</v>
      </c>
      <c r="AG3" s="71" t="s">
        <v>465</v>
      </c>
      <c r="AH3" s="408">
        <v>243</v>
      </c>
      <c r="AI3" s="71" t="s">
        <v>514</v>
      </c>
      <c r="AJ3" s="71">
        <v>50002001</v>
      </c>
      <c r="AK3" s="96" t="str">
        <f>CONCATENATE(N3,"[",C3,"/",P3,"]")</f>
        <v>츄파춥스 미니튜브®/50개[1633/1]</v>
      </c>
      <c r="AL3" s="71" t="s">
        <v>507</v>
      </c>
      <c r="AM3" s="171" t="s">
        <v>1335</v>
      </c>
      <c r="AN3" s="71" t="s">
        <v>990</v>
      </c>
      <c r="AO3" s="136" t="str">
        <f>CONCATENATE(N3,",","스낵,사탕",",",AL3,",",AN3)</f>
        <v>츄파춥스 미니튜브®/50개,스낵,사탕,농심,츄파춥스</v>
      </c>
      <c r="AP3" s="71"/>
      <c r="AQ3" s="121"/>
      <c r="AR3" s="121"/>
      <c r="AS3" s="319" t="s">
        <v>991</v>
      </c>
      <c r="AT3" s="71"/>
      <c r="AU3" s="206"/>
    </row>
    <row r="4" spans="1:49" s="473" customFormat="1">
      <c r="A4" s="474">
        <v>2</v>
      </c>
      <c r="B4" s="494">
        <v>3</v>
      </c>
      <c r="C4" s="466">
        <v>1635</v>
      </c>
      <c r="D4" s="511">
        <v>26</v>
      </c>
      <c r="E4" s="138" t="str">
        <f t="shared" si="0"/>
        <v>1635_450x450.jpg</v>
      </c>
      <c r="F4" s="467" t="str">
        <f t="shared" si="3"/>
        <v>1635_300x300.jpg</v>
      </c>
      <c r="G4" s="467" t="str">
        <f t="shared" si="4"/>
        <v>1635_100x100.jpg</v>
      </c>
      <c r="H4" s="467" t="str">
        <f t="shared" si="5"/>
        <v>1635_220x220.jpg</v>
      </c>
      <c r="I4" s="138" t="str">
        <f t="shared" si="1"/>
        <v>1635_상세.jpg</v>
      </c>
      <c r="J4" s="369" t="s">
        <v>1343</v>
      </c>
      <c r="K4" s="467" t="str">
        <f t="shared" si="6"/>
        <v>&lt;p&gt;&lt;/p&gt;&lt;p align="center"&gt;&lt;IMG src="http://tongup1emd.cafe24.com/img/Image_detail/04_Snack_106ea/1635_상세.jpg" style="width:860px;"&gt;&lt;/p&gt;&lt;p&gt;&lt;br&gt;&lt;/p&gt;</v>
      </c>
      <c r="L4" s="369" t="s">
        <v>981</v>
      </c>
      <c r="M4" s="377" t="s">
        <v>1046</v>
      </c>
      <c r="N4" s="468" t="s">
        <v>1051</v>
      </c>
      <c r="O4" s="469" t="s">
        <v>582</v>
      </c>
      <c r="P4" s="467">
        <v>1</v>
      </c>
      <c r="Q4" s="467" t="s">
        <v>1346</v>
      </c>
      <c r="R4" s="139">
        <v>1</v>
      </c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>
        <v>2500</v>
      </c>
      <c r="AD4" s="470">
        <v>16500</v>
      </c>
      <c r="AE4" s="495" t="s">
        <v>708</v>
      </c>
      <c r="AF4" s="471">
        <v>2500</v>
      </c>
      <c r="AG4" s="139" t="s">
        <v>465</v>
      </c>
      <c r="AH4" s="408">
        <v>243</v>
      </c>
      <c r="AI4" s="139" t="s">
        <v>514</v>
      </c>
      <c r="AJ4" s="139">
        <v>50002001</v>
      </c>
      <c r="AK4" s="469" t="str">
        <f>CONCATENATE(N4,"[",C4,"/",P4,"]")</f>
        <v>츄파춥스 슬림휠/120개 [1635/1]</v>
      </c>
      <c r="AL4" s="139" t="s">
        <v>507</v>
      </c>
      <c r="AM4" s="171" t="s">
        <v>1335</v>
      </c>
      <c r="AN4" s="139" t="s">
        <v>990</v>
      </c>
      <c r="AO4" s="136" t="str">
        <f>CONCATENATE(N4,",","스낵,사탕",",",AL4,",",AN4)</f>
        <v>츄파춥스 슬림휠/120개 ,스낵,사탕,농심,츄파춥스</v>
      </c>
      <c r="AP4" s="139"/>
      <c r="AQ4" s="472"/>
      <c r="AR4" s="472"/>
      <c r="AS4" s="508" t="s">
        <v>991</v>
      </c>
      <c r="AT4" s="139"/>
      <c r="AU4" s="509"/>
    </row>
    <row r="5" spans="1:49" s="156" customFormat="1">
      <c r="A5" s="298">
        <v>5</v>
      </c>
      <c r="B5" s="493">
        <v>4</v>
      </c>
      <c r="C5" s="140">
        <v>2291</v>
      </c>
      <c r="D5" s="511">
        <v>26</v>
      </c>
      <c r="E5" s="143" t="str">
        <f t="shared" si="0"/>
        <v>2291_450x450.jpg</v>
      </c>
      <c r="F5" s="136" t="str">
        <f t="shared" si="3"/>
        <v>2291_300x300.jpg</v>
      </c>
      <c r="G5" s="136" t="str">
        <f t="shared" si="4"/>
        <v>2291_100x100.jpg</v>
      </c>
      <c r="H5" s="136" t="str">
        <f t="shared" si="5"/>
        <v>2291_220x220.jpg</v>
      </c>
      <c r="I5" s="143" t="str">
        <f t="shared" si="1"/>
        <v>2291_상세.jpg</v>
      </c>
      <c r="J5" s="70" t="s">
        <v>1343</v>
      </c>
      <c r="K5" s="136" t="str">
        <f t="shared" si="6"/>
        <v>&lt;p&gt;&lt;/p&gt;&lt;p align="center"&gt;&lt;IMG src="http://tongup1emd.cafe24.com/img/Image_detail/04_Snack_106ea/2291_상세.jpg" style="width:860px;"&gt;&lt;/p&gt;&lt;p&gt;&lt;br&gt;&lt;/p&gt;</v>
      </c>
      <c r="L5" s="70" t="s">
        <v>992</v>
      </c>
      <c r="M5" s="454" t="s">
        <v>1046</v>
      </c>
      <c r="N5" s="69" t="s">
        <v>1034</v>
      </c>
      <c r="O5" s="143" t="s">
        <v>274</v>
      </c>
      <c r="P5" s="136">
        <v>6</v>
      </c>
      <c r="Q5" s="172" t="s">
        <v>1345</v>
      </c>
      <c r="R5" s="71">
        <v>8</v>
      </c>
      <c r="S5" s="278">
        <f t="shared" ref="S5:S68" si="8">R5+1</f>
        <v>9</v>
      </c>
      <c r="T5" s="278">
        <f t="shared" ref="T5:T68" si="9">R5+$R5</f>
        <v>16</v>
      </c>
      <c r="U5" s="278">
        <f t="shared" ref="U5:U68" si="10">T5+1</f>
        <v>17</v>
      </c>
      <c r="V5" s="278">
        <f t="shared" ref="V5:V68" si="11">T5+$R5</f>
        <v>24</v>
      </c>
      <c r="W5" s="278">
        <f t="shared" ref="W5:W68" si="12">V5+1</f>
        <v>25</v>
      </c>
      <c r="X5" s="278">
        <f t="shared" ref="X5:X68" si="13">V5+$R5</f>
        <v>32</v>
      </c>
      <c r="Y5" s="278">
        <f t="shared" ref="Y5:Y68" si="14">X5+1</f>
        <v>33</v>
      </c>
      <c r="Z5" s="278">
        <f t="shared" ref="Z5:Z68" si="15">X5+$R5</f>
        <v>40</v>
      </c>
      <c r="AA5" s="278">
        <f t="shared" ref="AA5:AA68" si="16">Z5+1</f>
        <v>41</v>
      </c>
      <c r="AB5" s="278">
        <f t="shared" ref="AB5:AB68" si="17">Z5+$R5</f>
        <v>48</v>
      </c>
      <c r="AC5" s="136" t="str">
        <f t="shared" ref="AC5:AC68" si="18">CONCATENATE("1","|",R5,"|","2500//",S5,"|",T5,"|","5000//",U5,"|",V5,"|","7500//",W5,"|",X5,"|","10000//",Y5,"|",Z5,"|","12500//",AA5,"|",AB5,"|","15000")</f>
        <v>1|8|2500//9|16|5000//17|24|7500//25|32|10000//33|40|12500//41|48|15000</v>
      </c>
      <c r="AD5" s="134">
        <v>5000</v>
      </c>
      <c r="AE5" s="492" t="s">
        <v>708</v>
      </c>
      <c r="AF5" s="99">
        <v>2500</v>
      </c>
      <c r="AG5" s="71" t="s">
        <v>466</v>
      </c>
      <c r="AH5" s="408">
        <v>264</v>
      </c>
      <c r="AI5" s="71" t="s">
        <v>514</v>
      </c>
      <c r="AJ5" s="71">
        <v>50002001</v>
      </c>
      <c r="AK5" s="96" t="str">
        <f>CONCATENATE(N5,"[",C5,"/",P5,"]")</f>
        <v>멘토스C0867믹스그레이프(바틀)/1case[2291/6]</v>
      </c>
      <c r="AL5" s="71" t="s">
        <v>507</v>
      </c>
      <c r="AM5" s="171" t="s">
        <v>1335</v>
      </c>
      <c r="AN5" s="71" t="s">
        <v>994</v>
      </c>
      <c r="AO5" s="136" t="str">
        <f>CONCATENATE(N5,",","스낵,사탕",",",AL5,",",AN5)</f>
        <v>멘토스C0867믹스그레이프(바틀)/1case,스낵,사탕,농심,멘토스</v>
      </c>
      <c r="AP5" s="71"/>
      <c r="AQ5" s="71"/>
      <c r="AR5" s="71"/>
      <c r="AS5" s="319" t="s">
        <v>991</v>
      </c>
      <c r="AT5" s="71"/>
      <c r="AU5" s="206"/>
    </row>
    <row r="6" spans="1:49" s="156" customFormat="1">
      <c r="A6" s="298">
        <v>6</v>
      </c>
      <c r="B6" s="493">
        <v>5</v>
      </c>
      <c r="C6" s="140">
        <v>2292</v>
      </c>
      <c r="D6" s="511">
        <v>26</v>
      </c>
      <c r="E6" s="143" t="str">
        <f t="shared" si="0"/>
        <v>2292_450x450.jpg</v>
      </c>
      <c r="F6" s="136" t="str">
        <f t="shared" si="3"/>
        <v>2292_300x300.jpg</v>
      </c>
      <c r="G6" s="136" t="str">
        <f t="shared" si="4"/>
        <v>2292_100x100.jpg</v>
      </c>
      <c r="H6" s="136" t="str">
        <f t="shared" si="5"/>
        <v>2292_220x220.jpg</v>
      </c>
      <c r="I6" s="143" t="str">
        <f t="shared" si="1"/>
        <v>2292_상세.jpg</v>
      </c>
      <c r="J6" s="70" t="s">
        <v>1343</v>
      </c>
      <c r="K6" s="136" t="str">
        <f t="shared" si="6"/>
        <v>&lt;p&gt;&lt;/p&gt;&lt;p align="center"&gt;&lt;IMG src="http://tongup1emd.cafe24.com/img/Image_detail/04_Snack_106ea/2292_상세.jpg" style="width:860px;"&gt;&lt;/p&gt;&lt;p&gt;&lt;br&gt;&lt;/p&gt;</v>
      </c>
      <c r="L6" s="70" t="s">
        <v>992</v>
      </c>
      <c r="M6" s="454" t="s">
        <v>1046</v>
      </c>
      <c r="N6" s="69" t="s">
        <v>1047</v>
      </c>
      <c r="O6" s="143" t="s">
        <v>274</v>
      </c>
      <c r="P6" s="136">
        <v>6</v>
      </c>
      <c r="Q6" s="172" t="s">
        <v>1345</v>
      </c>
      <c r="R6" s="71">
        <v>8</v>
      </c>
      <c r="S6" s="278">
        <f t="shared" si="8"/>
        <v>9</v>
      </c>
      <c r="T6" s="278">
        <f t="shared" si="9"/>
        <v>16</v>
      </c>
      <c r="U6" s="278">
        <f t="shared" si="10"/>
        <v>17</v>
      </c>
      <c r="V6" s="278">
        <f t="shared" si="11"/>
        <v>24</v>
      </c>
      <c r="W6" s="278">
        <f t="shared" si="12"/>
        <v>25</v>
      </c>
      <c r="X6" s="278">
        <f t="shared" si="13"/>
        <v>32</v>
      </c>
      <c r="Y6" s="278">
        <f t="shared" si="14"/>
        <v>33</v>
      </c>
      <c r="Z6" s="278">
        <f t="shared" si="15"/>
        <v>40</v>
      </c>
      <c r="AA6" s="278">
        <f t="shared" si="16"/>
        <v>41</v>
      </c>
      <c r="AB6" s="278">
        <f t="shared" si="17"/>
        <v>48</v>
      </c>
      <c r="AC6" s="136" t="str">
        <f t="shared" si="18"/>
        <v>1|8|2500//9|16|5000//17|24|7500//25|32|10000//33|40|12500//41|48|15000</v>
      </c>
      <c r="AD6" s="134">
        <v>5000</v>
      </c>
      <c r="AE6" s="492" t="s">
        <v>708</v>
      </c>
      <c r="AF6" s="99">
        <v>2500</v>
      </c>
      <c r="AG6" s="71" t="s">
        <v>466</v>
      </c>
      <c r="AH6" s="408">
        <v>264</v>
      </c>
      <c r="AI6" s="71" t="s">
        <v>514</v>
      </c>
      <c r="AJ6" s="71">
        <v>50002001</v>
      </c>
      <c r="AK6" s="96" t="str">
        <f>CONCATENATE(N6,"[",C6,"/",P6,"]")</f>
        <v>멘토스C0868스무디(바틀)/1case[2292/6]</v>
      </c>
      <c r="AL6" s="71" t="s">
        <v>507</v>
      </c>
      <c r="AM6" s="171" t="s">
        <v>1335</v>
      </c>
      <c r="AN6" s="71" t="s">
        <v>994</v>
      </c>
      <c r="AO6" s="136" t="str">
        <f>CONCATENATE(N6,",","스낵,사탕",",",AL6,",",AN6)</f>
        <v>멘토스C0868스무디(바틀)/1case,스낵,사탕,농심,멘토스</v>
      </c>
      <c r="AP6" s="71"/>
      <c r="AQ6" s="71"/>
      <c r="AR6" s="71"/>
      <c r="AS6" s="319" t="s">
        <v>991</v>
      </c>
      <c r="AT6" s="71"/>
      <c r="AU6" s="206"/>
    </row>
    <row r="7" spans="1:49" s="156" customFormat="1">
      <c r="A7" s="298">
        <v>7</v>
      </c>
      <c r="B7" s="493">
        <v>6</v>
      </c>
      <c r="C7" s="140">
        <v>2293</v>
      </c>
      <c r="D7" s="511">
        <v>26</v>
      </c>
      <c r="E7" s="143" t="str">
        <f t="shared" si="0"/>
        <v>2293_450x450.jpg</v>
      </c>
      <c r="F7" s="136" t="str">
        <f t="shared" si="3"/>
        <v>2293_300x300.jpg</v>
      </c>
      <c r="G7" s="136" t="str">
        <f t="shared" si="4"/>
        <v>2293_100x100.jpg</v>
      </c>
      <c r="H7" s="136" t="str">
        <f t="shared" si="5"/>
        <v>2293_220x220.jpg</v>
      </c>
      <c r="I7" s="143" t="str">
        <f t="shared" si="1"/>
        <v>2293_상세.jpg</v>
      </c>
      <c r="J7" s="70" t="s">
        <v>1343</v>
      </c>
      <c r="K7" s="136" t="str">
        <f t="shared" si="6"/>
        <v>&lt;p&gt;&lt;/p&gt;&lt;p align="center"&gt;&lt;IMG src="http://tongup1emd.cafe24.com/img/Image_detail/04_Snack_106ea/2293_상세.jpg" style="width:860px;"&gt;&lt;/p&gt;&lt;p&gt;&lt;br&gt;&lt;/p&gt;</v>
      </c>
      <c r="L7" s="70" t="s">
        <v>992</v>
      </c>
      <c r="M7" s="454" t="s">
        <v>1046</v>
      </c>
      <c r="N7" s="69" t="s">
        <v>1048</v>
      </c>
      <c r="O7" s="143" t="s">
        <v>274</v>
      </c>
      <c r="P7" s="136">
        <v>6</v>
      </c>
      <c r="Q7" s="172" t="s">
        <v>1345</v>
      </c>
      <c r="R7" s="71">
        <v>8</v>
      </c>
      <c r="S7" s="278">
        <f t="shared" si="8"/>
        <v>9</v>
      </c>
      <c r="T7" s="278">
        <f t="shared" si="9"/>
        <v>16</v>
      </c>
      <c r="U7" s="278">
        <f t="shared" si="10"/>
        <v>17</v>
      </c>
      <c r="V7" s="278">
        <f t="shared" si="11"/>
        <v>24</v>
      </c>
      <c r="W7" s="278">
        <f t="shared" si="12"/>
        <v>25</v>
      </c>
      <c r="X7" s="278">
        <f t="shared" si="13"/>
        <v>32</v>
      </c>
      <c r="Y7" s="278">
        <f t="shared" si="14"/>
        <v>33</v>
      </c>
      <c r="Z7" s="278">
        <f t="shared" si="15"/>
        <v>40</v>
      </c>
      <c r="AA7" s="278">
        <f t="shared" si="16"/>
        <v>41</v>
      </c>
      <c r="AB7" s="278">
        <f t="shared" si="17"/>
        <v>48</v>
      </c>
      <c r="AC7" s="136" t="str">
        <f t="shared" si="18"/>
        <v>1|8|2500//9|16|5000//17|24|7500//25|32|10000//33|40|12500//41|48|15000</v>
      </c>
      <c r="AD7" s="134">
        <v>5000</v>
      </c>
      <c r="AE7" s="492" t="s">
        <v>708</v>
      </c>
      <c r="AF7" s="99">
        <v>2500</v>
      </c>
      <c r="AG7" s="71" t="s">
        <v>466</v>
      </c>
      <c r="AH7" s="408">
        <v>264</v>
      </c>
      <c r="AI7" s="71" t="s">
        <v>514</v>
      </c>
      <c r="AJ7" s="71">
        <v>50002001</v>
      </c>
      <c r="AK7" s="96" t="str">
        <f>CONCATENATE(N7,"[",C7,"/",P7,"]")</f>
        <v>멘토스C0869요구르트맛(바틀)/1case[2293/6]</v>
      </c>
      <c r="AL7" s="71" t="s">
        <v>507</v>
      </c>
      <c r="AM7" s="171" t="s">
        <v>1335</v>
      </c>
      <c r="AN7" s="71" t="s">
        <v>994</v>
      </c>
      <c r="AO7" s="136" t="str">
        <f>CONCATENATE(N7,",","스낵,사탕",",",AL7,",",AN7)</f>
        <v>멘토스C0869요구르트맛(바틀)/1case,스낵,사탕,농심,멘토스</v>
      </c>
      <c r="AP7" s="71"/>
      <c r="AQ7" s="71"/>
      <c r="AR7" s="71"/>
      <c r="AS7" s="319" t="s">
        <v>991</v>
      </c>
      <c r="AT7" s="71"/>
      <c r="AU7" s="206"/>
    </row>
    <row r="8" spans="1:49" s="156" customFormat="1">
      <c r="A8" s="298">
        <v>47</v>
      </c>
      <c r="B8" s="493">
        <v>7</v>
      </c>
      <c r="C8" s="140">
        <v>2347</v>
      </c>
      <c r="D8" s="511">
        <v>26</v>
      </c>
      <c r="E8" s="143" t="str">
        <f t="shared" si="0"/>
        <v>2347_450x450.jpg</v>
      </c>
      <c r="F8" s="136" t="str">
        <f t="shared" si="3"/>
        <v>2347_300x300.jpg</v>
      </c>
      <c r="G8" s="136" t="str">
        <f t="shared" si="4"/>
        <v>2347_100x100.jpg</v>
      </c>
      <c r="H8" s="136" t="str">
        <f t="shared" si="5"/>
        <v>2347_220x220.jpg</v>
      </c>
      <c r="I8" s="143" t="str">
        <f t="shared" si="1"/>
        <v>2347_상세.jpg</v>
      </c>
      <c r="J8" s="70" t="s">
        <v>1343</v>
      </c>
      <c r="K8" s="136" t="str">
        <f t="shared" si="6"/>
        <v>&lt;p&gt;&lt;/p&gt;&lt;p align="center"&gt;&lt;IMG src="http://tongup1emd.cafe24.com/img/Image_detail/04_Snack_106ea/2347_상세.jpg" style="width:860px;"&gt;&lt;/p&gt;&lt;p&gt;&lt;br&gt;&lt;/p&gt;</v>
      </c>
      <c r="L8" s="70" t="s">
        <v>981</v>
      </c>
      <c r="M8" s="70" t="s">
        <v>981</v>
      </c>
      <c r="N8" s="144" t="s">
        <v>523</v>
      </c>
      <c r="O8" s="96" t="s">
        <v>202</v>
      </c>
      <c r="P8" s="136">
        <v>1</v>
      </c>
      <c r="Q8" s="172" t="s">
        <v>1345</v>
      </c>
      <c r="R8" s="71">
        <v>20</v>
      </c>
      <c r="S8" s="278">
        <f t="shared" si="8"/>
        <v>21</v>
      </c>
      <c r="T8" s="278">
        <f t="shared" si="9"/>
        <v>40</v>
      </c>
      <c r="U8" s="278">
        <f t="shared" si="10"/>
        <v>41</v>
      </c>
      <c r="V8" s="278">
        <f t="shared" si="11"/>
        <v>60</v>
      </c>
      <c r="W8" s="278">
        <f t="shared" si="12"/>
        <v>61</v>
      </c>
      <c r="X8" s="278">
        <f t="shared" si="13"/>
        <v>80</v>
      </c>
      <c r="Y8" s="278">
        <f t="shared" si="14"/>
        <v>81</v>
      </c>
      <c r="Z8" s="278">
        <f t="shared" si="15"/>
        <v>100</v>
      </c>
      <c r="AA8" s="278">
        <f t="shared" si="16"/>
        <v>101</v>
      </c>
      <c r="AB8" s="278">
        <f t="shared" si="17"/>
        <v>120</v>
      </c>
      <c r="AC8" s="136" t="str">
        <f t="shared" si="18"/>
        <v>1|20|2500//21|40|5000//41|60|7500//61|80|10000//81|100|12500//101|120|15000</v>
      </c>
      <c r="AD8" s="134">
        <v>1050</v>
      </c>
      <c r="AE8" s="492" t="s">
        <v>708</v>
      </c>
      <c r="AF8" s="99">
        <v>2500</v>
      </c>
      <c r="AG8" s="71"/>
      <c r="AH8" s="201">
        <v>1798</v>
      </c>
      <c r="AI8" s="71" t="s">
        <v>515</v>
      </c>
      <c r="AJ8" s="71">
        <v>50001998</v>
      </c>
      <c r="AK8" s="96" t="str">
        <f>CONCATENATE(N8,"[",C8,"/",P8,"]")</f>
        <v>포테토칩 오리지널(60g)[2347/1]</v>
      </c>
      <c r="AL8" s="71" t="s">
        <v>507</v>
      </c>
      <c r="AM8" s="171" t="s">
        <v>1335</v>
      </c>
      <c r="AN8" s="71" t="s">
        <v>507</v>
      </c>
      <c r="AO8" s="136" t="str">
        <f t="shared" ref="AO3:AO66" si="19">CONCATENATE(N8,",","스낵",",",AL8)</f>
        <v>포테토칩 오리지널(60g),스낵,농심</v>
      </c>
      <c r="AP8" s="121"/>
      <c r="AQ8" s="71"/>
      <c r="AR8" s="71"/>
      <c r="AS8" s="71"/>
      <c r="AT8" s="71"/>
      <c r="AU8" s="206"/>
    </row>
    <row r="9" spans="1:49" s="156" customFormat="1">
      <c r="A9" s="298">
        <v>48</v>
      </c>
      <c r="B9" s="493">
        <v>8</v>
      </c>
      <c r="C9" s="140">
        <v>2348</v>
      </c>
      <c r="D9" s="511">
        <v>26</v>
      </c>
      <c r="E9" s="143" t="str">
        <f t="shared" si="0"/>
        <v>2348_450x450.jpg</v>
      </c>
      <c r="F9" s="136" t="str">
        <f t="shared" si="3"/>
        <v>2348_300x300.jpg</v>
      </c>
      <c r="G9" s="136" t="str">
        <f t="shared" si="4"/>
        <v>2348_100x100.jpg</v>
      </c>
      <c r="H9" s="136" t="str">
        <f t="shared" si="5"/>
        <v>2348_220x220.jpg</v>
      </c>
      <c r="I9" s="143" t="str">
        <f t="shared" si="1"/>
        <v>2348_상세.jpg</v>
      </c>
      <c r="J9" s="70" t="s">
        <v>1343</v>
      </c>
      <c r="K9" s="136" t="str">
        <f t="shared" si="6"/>
        <v>&lt;p&gt;&lt;/p&gt;&lt;p align="center"&gt;&lt;IMG src="http://tongup1emd.cafe24.com/img/Image_detail/04_Snack_106ea/2348_상세.jpg" style="width:860px;"&gt;&lt;/p&gt;&lt;p&gt;&lt;br&gt;&lt;/p&gt;</v>
      </c>
      <c r="L9" s="70" t="s">
        <v>981</v>
      </c>
      <c r="M9" s="70" t="s">
        <v>981</v>
      </c>
      <c r="N9" s="144" t="s">
        <v>214</v>
      </c>
      <c r="O9" s="96" t="s">
        <v>215</v>
      </c>
      <c r="P9" s="136">
        <v>1</v>
      </c>
      <c r="Q9" s="172" t="s">
        <v>1345</v>
      </c>
      <c r="R9" s="71">
        <v>16</v>
      </c>
      <c r="S9" s="278">
        <f t="shared" si="8"/>
        <v>17</v>
      </c>
      <c r="T9" s="278">
        <f t="shared" si="9"/>
        <v>32</v>
      </c>
      <c r="U9" s="278">
        <f t="shared" si="10"/>
        <v>33</v>
      </c>
      <c r="V9" s="278">
        <f t="shared" si="11"/>
        <v>48</v>
      </c>
      <c r="W9" s="278">
        <f t="shared" si="12"/>
        <v>49</v>
      </c>
      <c r="X9" s="278">
        <f t="shared" si="13"/>
        <v>64</v>
      </c>
      <c r="Y9" s="278">
        <f t="shared" si="14"/>
        <v>65</v>
      </c>
      <c r="Z9" s="278">
        <f t="shared" si="15"/>
        <v>80</v>
      </c>
      <c r="AA9" s="278">
        <f t="shared" si="16"/>
        <v>81</v>
      </c>
      <c r="AB9" s="278">
        <f t="shared" si="17"/>
        <v>96</v>
      </c>
      <c r="AC9" s="136" t="str">
        <f t="shared" si="18"/>
        <v>1|16|2500//17|32|5000//33|48|7500//49|64|10000//65|80|12500//81|96|15000</v>
      </c>
      <c r="AD9" s="134">
        <v>2100</v>
      </c>
      <c r="AE9" s="492" t="s">
        <v>708</v>
      </c>
      <c r="AF9" s="99">
        <v>2500</v>
      </c>
      <c r="AG9" s="71"/>
      <c r="AH9" s="201">
        <v>1798</v>
      </c>
      <c r="AI9" s="71" t="s">
        <v>515</v>
      </c>
      <c r="AJ9" s="71">
        <v>50001998</v>
      </c>
      <c r="AK9" s="96" t="str">
        <f>CONCATENATE(N9,"[",C9,"/",P9,"]")</f>
        <v>포테토칩 오리지널(125g)[2348/1]</v>
      </c>
      <c r="AL9" s="71" t="s">
        <v>507</v>
      </c>
      <c r="AM9" s="171" t="s">
        <v>1335</v>
      </c>
      <c r="AN9" s="71" t="s">
        <v>507</v>
      </c>
      <c r="AO9" s="136" t="str">
        <f t="shared" si="19"/>
        <v>포테토칩 오리지널(125g),스낵,농심</v>
      </c>
      <c r="AP9" s="121"/>
      <c r="AQ9" s="71"/>
      <c r="AR9" s="71"/>
      <c r="AS9" s="71"/>
      <c r="AT9" s="71"/>
      <c r="AU9" s="206"/>
    </row>
    <row r="10" spans="1:49" s="156" customFormat="1">
      <c r="A10" s="298">
        <v>44</v>
      </c>
      <c r="B10" s="493">
        <v>9</v>
      </c>
      <c r="C10" s="140">
        <v>2359</v>
      </c>
      <c r="D10" s="511">
        <v>26</v>
      </c>
      <c r="E10" s="143" t="str">
        <f t="shared" si="0"/>
        <v>2359_450x450.jpg</v>
      </c>
      <c r="F10" s="136" t="str">
        <f t="shared" si="3"/>
        <v>2359_300x300.jpg</v>
      </c>
      <c r="G10" s="136" t="str">
        <f t="shared" si="4"/>
        <v>2359_100x100.jpg</v>
      </c>
      <c r="H10" s="136" t="str">
        <f t="shared" si="5"/>
        <v>2359_220x220.jpg</v>
      </c>
      <c r="I10" s="143" t="str">
        <f t="shared" si="1"/>
        <v>2359_상세.jpg</v>
      </c>
      <c r="J10" s="70" t="s">
        <v>1343</v>
      </c>
      <c r="K10" s="136" t="str">
        <f t="shared" si="6"/>
        <v>&lt;p&gt;&lt;/p&gt;&lt;p align="center"&gt;&lt;IMG src="http://tongup1emd.cafe24.com/img/Image_detail/04_Snack_106ea/2359_상세.jpg" style="width:860px;"&gt;&lt;/p&gt;&lt;p&gt;&lt;br&gt;&lt;/p&gt;</v>
      </c>
      <c r="L10" s="70" t="s">
        <v>981</v>
      </c>
      <c r="M10" s="70" t="s">
        <v>981</v>
      </c>
      <c r="N10" s="144" t="s">
        <v>208</v>
      </c>
      <c r="O10" s="96" t="s">
        <v>209</v>
      </c>
      <c r="P10" s="136">
        <v>1</v>
      </c>
      <c r="Q10" s="172" t="s">
        <v>1345</v>
      </c>
      <c r="R10" s="71">
        <v>16</v>
      </c>
      <c r="S10" s="278">
        <f t="shared" si="8"/>
        <v>17</v>
      </c>
      <c r="T10" s="278">
        <f t="shared" si="9"/>
        <v>32</v>
      </c>
      <c r="U10" s="278">
        <f t="shared" si="10"/>
        <v>33</v>
      </c>
      <c r="V10" s="278">
        <f t="shared" si="11"/>
        <v>48</v>
      </c>
      <c r="W10" s="278">
        <f t="shared" si="12"/>
        <v>49</v>
      </c>
      <c r="X10" s="278">
        <f t="shared" si="13"/>
        <v>64</v>
      </c>
      <c r="Y10" s="278">
        <f t="shared" si="14"/>
        <v>65</v>
      </c>
      <c r="Z10" s="278">
        <f t="shared" si="15"/>
        <v>80</v>
      </c>
      <c r="AA10" s="278">
        <f t="shared" si="16"/>
        <v>81</v>
      </c>
      <c r="AB10" s="278">
        <f t="shared" si="17"/>
        <v>96</v>
      </c>
      <c r="AC10" s="136" t="str">
        <f t="shared" si="18"/>
        <v>1|16|2500//17|32|5000//33|48|7500//49|64|10000//65|80|12500//81|96|15000</v>
      </c>
      <c r="AD10" s="134">
        <v>1100</v>
      </c>
      <c r="AE10" s="492" t="s">
        <v>708</v>
      </c>
      <c r="AF10" s="99">
        <v>2500</v>
      </c>
      <c r="AG10" s="71"/>
      <c r="AH10" s="201">
        <v>1798</v>
      </c>
      <c r="AI10" s="71" t="s">
        <v>515</v>
      </c>
      <c r="AJ10" s="71">
        <v>50001998</v>
      </c>
      <c r="AK10" s="96" t="str">
        <f>CONCATENATE(N10,"[",C10,"/",P10,"]")</f>
        <v>별따먹자(62g)[2359/1]</v>
      </c>
      <c r="AL10" s="71" t="s">
        <v>507</v>
      </c>
      <c r="AM10" s="171" t="s">
        <v>1335</v>
      </c>
      <c r="AN10" s="71" t="s">
        <v>507</v>
      </c>
      <c r="AO10" s="136" t="str">
        <f t="shared" si="19"/>
        <v>별따먹자(62g),스낵,농심</v>
      </c>
      <c r="AP10" s="121"/>
      <c r="AQ10" s="71"/>
      <c r="AR10" s="71"/>
      <c r="AS10" s="71"/>
      <c r="AT10" s="71"/>
      <c r="AU10" s="206"/>
    </row>
    <row r="11" spans="1:49" s="156" customFormat="1">
      <c r="A11" s="298">
        <v>37</v>
      </c>
      <c r="B11" s="493">
        <v>10</v>
      </c>
      <c r="C11" s="140">
        <v>2376</v>
      </c>
      <c r="D11" s="511">
        <v>26</v>
      </c>
      <c r="E11" s="143" t="str">
        <f t="shared" si="0"/>
        <v>2376_450x450.jpg</v>
      </c>
      <c r="F11" s="136" t="str">
        <f t="shared" si="3"/>
        <v>2376_300x300.jpg</v>
      </c>
      <c r="G11" s="136" t="str">
        <f t="shared" si="4"/>
        <v>2376_100x100.jpg</v>
      </c>
      <c r="H11" s="136" t="str">
        <f t="shared" si="5"/>
        <v>2376_220x220.jpg</v>
      </c>
      <c r="I11" s="143" t="str">
        <f t="shared" si="1"/>
        <v>2376_상세.jpg</v>
      </c>
      <c r="J11" s="70" t="s">
        <v>1343</v>
      </c>
      <c r="K11" s="136" t="str">
        <f t="shared" si="6"/>
        <v>&lt;p&gt;&lt;/p&gt;&lt;p align="center"&gt;&lt;IMG src="http://tongup1emd.cafe24.com/img/Image_detail/04_Snack_106ea/2376_상세.jpg" style="width:860px;"&gt;&lt;/p&gt;&lt;p&gt;&lt;br&gt;&lt;/p&gt;</v>
      </c>
      <c r="L11" s="70" t="s">
        <v>981</v>
      </c>
      <c r="M11" s="70" t="s">
        <v>981</v>
      </c>
      <c r="N11" s="144" t="s">
        <v>518</v>
      </c>
      <c r="O11" s="96" t="s">
        <v>201</v>
      </c>
      <c r="P11" s="136">
        <v>1</v>
      </c>
      <c r="Q11" s="172" t="s">
        <v>1345</v>
      </c>
      <c r="R11" s="71">
        <v>12</v>
      </c>
      <c r="S11" s="278">
        <f t="shared" si="8"/>
        <v>13</v>
      </c>
      <c r="T11" s="278">
        <f t="shared" si="9"/>
        <v>24</v>
      </c>
      <c r="U11" s="278">
        <f t="shared" si="10"/>
        <v>25</v>
      </c>
      <c r="V11" s="278">
        <f t="shared" si="11"/>
        <v>36</v>
      </c>
      <c r="W11" s="278">
        <f t="shared" si="12"/>
        <v>37</v>
      </c>
      <c r="X11" s="278">
        <f t="shared" si="13"/>
        <v>48</v>
      </c>
      <c r="Y11" s="278">
        <f t="shared" si="14"/>
        <v>49</v>
      </c>
      <c r="Z11" s="278">
        <f t="shared" si="15"/>
        <v>60</v>
      </c>
      <c r="AA11" s="278">
        <f t="shared" si="16"/>
        <v>61</v>
      </c>
      <c r="AB11" s="278">
        <f t="shared" si="17"/>
        <v>72</v>
      </c>
      <c r="AC11" s="136" t="str">
        <f t="shared" si="18"/>
        <v>1|12|2500//13|24|5000//25|36|7500//37|48|10000//49|60|12500//61|72|15000</v>
      </c>
      <c r="AD11" s="134">
        <v>1800</v>
      </c>
      <c r="AE11" s="492" t="s">
        <v>708</v>
      </c>
      <c r="AF11" s="99">
        <v>2500</v>
      </c>
      <c r="AG11" s="71"/>
      <c r="AH11" s="201">
        <v>1798</v>
      </c>
      <c r="AI11" s="71" t="s">
        <v>515</v>
      </c>
      <c r="AJ11" s="71">
        <v>50001998</v>
      </c>
      <c r="AK11" s="96" t="str">
        <f>CONCATENATE(N11,"[",C11,"/",P11,"]")</f>
        <v>닭다리너겟(130g)[2376/1]</v>
      </c>
      <c r="AL11" s="71" t="s">
        <v>507</v>
      </c>
      <c r="AM11" s="171" t="s">
        <v>1335</v>
      </c>
      <c r="AN11" s="71" t="s">
        <v>507</v>
      </c>
      <c r="AO11" s="136" t="str">
        <f t="shared" si="19"/>
        <v>닭다리너겟(130g),스낵,농심</v>
      </c>
      <c r="AP11" s="121"/>
      <c r="AQ11" s="71"/>
      <c r="AR11" s="71"/>
      <c r="AS11" s="71"/>
      <c r="AT11" s="71"/>
      <c r="AU11" s="206"/>
    </row>
    <row r="12" spans="1:49" s="156" customFormat="1">
      <c r="A12" s="298">
        <v>26</v>
      </c>
      <c r="B12" s="493">
        <v>11</v>
      </c>
      <c r="C12" s="140">
        <v>2390</v>
      </c>
      <c r="D12" s="511">
        <v>26</v>
      </c>
      <c r="E12" s="143" t="str">
        <f t="shared" si="0"/>
        <v>2390_450x450.jpg</v>
      </c>
      <c r="F12" s="136" t="str">
        <f t="shared" si="3"/>
        <v>2390_300x300.jpg</v>
      </c>
      <c r="G12" s="136" t="str">
        <f t="shared" si="4"/>
        <v>2390_100x100.jpg</v>
      </c>
      <c r="H12" s="136" t="str">
        <f t="shared" si="5"/>
        <v>2390_220x220.jpg</v>
      </c>
      <c r="I12" s="143" t="str">
        <f t="shared" si="1"/>
        <v>2390_상세.jpg</v>
      </c>
      <c r="J12" s="70" t="s">
        <v>1343</v>
      </c>
      <c r="K12" s="136" t="str">
        <f t="shared" si="6"/>
        <v>&lt;p&gt;&lt;/p&gt;&lt;p align="center"&gt;&lt;IMG src="http://tongup1emd.cafe24.com/img/Image_detail/04_Snack_106ea/2390_상세.jpg" style="width:860px;"&gt;&lt;/p&gt;&lt;p&gt;&lt;br&gt;&lt;/p&gt;</v>
      </c>
      <c r="L12" s="70" t="s">
        <v>981</v>
      </c>
      <c r="M12" s="454" t="s">
        <v>1046</v>
      </c>
      <c r="N12" s="144" t="s">
        <v>1044</v>
      </c>
      <c r="O12" s="96" t="s">
        <v>187</v>
      </c>
      <c r="P12" s="136">
        <v>1</v>
      </c>
      <c r="Q12" s="172" t="s">
        <v>1345</v>
      </c>
      <c r="R12" s="71">
        <v>16</v>
      </c>
      <c r="S12" s="278">
        <f t="shared" si="8"/>
        <v>17</v>
      </c>
      <c r="T12" s="278">
        <f t="shared" si="9"/>
        <v>32</v>
      </c>
      <c r="U12" s="278">
        <f t="shared" si="10"/>
        <v>33</v>
      </c>
      <c r="V12" s="278">
        <f t="shared" si="11"/>
        <v>48</v>
      </c>
      <c r="W12" s="278">
        <f t="shared" si="12"/>
        <v>49</v>
      </c>
      <c r="X12" s="278">
        <f t="shared" si="13"/>
        <v>64</v>
      </c>
      <c r="Y12" s="278">
        <f t="shared" si="14"/>
        <v>65</v>
      </c>
      <c r="Z12" s="278">
        <f t="shared" si="15"/>
        <v>80</v>
      </c>
      <c r="AA12" s="278">
        <f t="shared" si="16"/>
        <v>81</v>
      </c>
      <c r="AB12" s="278">
        <f t="shared" si="17"/>
        <v>96</v>
      </c>
      <c r="AC12" s="136" t="str">
        <f t="shared" si="18"/>
        <v>1|16|2500//17|32|5000//33|48|7500//49|64|10000//65|80|12500//81|96|15000</v>
      </c>
      <c r="AD12" s="134">
        <v>1100</v>
      </c>
      <c r="AE12" s="492" t="s">
        <v>708</v>
      </c>
      <c r="AF12" s="99">
        <v>2500</v>
      </c>
      <c r="AG12" s="71"/>
      <c r="AH12" s="201">
        <v>1798</v>
      </c>
      <c r="AI12" s="71" t="s">
        <v>515</v>
      </c>
      <c r="AJ12" s="71">
        <v>50001998</v>
      </c>
      <c r="AK12" s="96" t="str">
        <f>CONCATENATE(N12,"[",C12,"/",P12,"]")</f>
        <v>벌집와플(75g)[2390/1]</v>
      </c>
      <c r="AL12" s="71" t="s">
        <v>507</v>
      </c>
      <c r="AM12" s="171" t="s">
        <v>1335</v>
      </c>
      <c r="AN12" s="71" t="s">
        <v>507</v>
      </c>
      <c r="AO12" s="136" t="str">
        <f t="shared" si="19"/>
        <v>벌집와플(75g),스낵,농심</v>
      </c>
      <c r="AP12" s="121"/>
      <c r="AQ12" s="71"/>
      <c r="AR12" s="71"/>
      <c r="AS12" s="71"/>
      <c r="AT12" s="71"/>
      <c r="AU12" s="206"/>
    </row>
    <row r="13" spans="1:49" s="156" customFormat="1">
      <c r="A13" s="298">
        <v>33</v>
      </c>
      <c r="B13" s="493">
        <v>12</v>
      </c>
      <c r="C13" s="140">
        <v>2393</v>
      </c>
      <c r="D13" s="511">
        <v>26</v>
      </c>
      <c r="E13" s="143" t="str">
        <f t="shared" si="0"/>
        <v>2393_450x450.jpg</v>
      </c>
      <c r="F13" s="136" t="str">
        <f t="shared" si="3"/>
        <v>2393_300x300.jpg</v>
      </c>
      <c r="G13" s="136" t="str">
        <f t="shared" si="4"/>
        <v>2393_100x100.jpg</v>
      </c>
      <c r="H13" s="136" t="str">
        <f t="shared" si="5"/>
        <v>2393_220x220.jpg</v>
      </c>
      <c r="I13" s="143" t="str">
        <f t="shared" si="1"/>
        <v>2393_상세.jpg</v>
      </c>
      <c r="J13" s="70" t="s">
        <v>1343</v>
      </c>
      <c r="K13" s="136" t="str">
        <f t="shared" si="6"/>
        <v>&lt;p&gt;&lt;/p&gt;&lt;p align="center"&gt;&lt;IMG src="http://tongup1emd.cafe24.com/img/Image_detail/04_Snack_106ea/2393_상세.jpg" style="width:860px;"&gt;&lt;/p&gt;&lt;p&gt;&lt;br&gt;&lt;/p&gt;</v>
      </c>
      <c r="L13" s="70" t="s">
        <v>981</v>
      </c>
      <c r="M13" s="70" t="s">
        <v>981</v>
      </c>
      <c r="N13" s="144" t="s">
        <v>198</v>
      </c>
      <c r="O13" s="96" t="s">
        <v>165</v>
      </c>
      <c r="P13" s="136">
        <v>1</v>
      </c>
      <c r="Q13" s="172" t="s">
        <v>1345</v>
      </c>
      <c r="R13" s="71">
        <v>60</v>
      </c>
      <c r="S13" s="278">
        <f t="shared" si="8"/>
        <v>61</v>
      </c>
      <c r="T13" s="278">
        <f t="shared" si="9"/>
        <v>120</v>
      </c>
      <c r="U13" s="278">
        <f t="shared" si="10"/>
        <v>121</v>
      </c>
      <c r="V13" s="278">
        <f t="shared" si="11"/>
        <v>180</v>
      </c>
      <c r="W13" s="278">
        <f t="shared" si="12"/>
        <v>181</v>
      </c>
      <c r="X13" s="278">
        <f t="shared" si="13"/>
        <v>240</v>
      </c>
      <c r="Y13" s="278">
        <f t="shared" si="14"/>
        <v>241</v>
      </c>
      <c r="Z13" s="278">
        <f t="shared" si="15"/>
        <v>300</v>
      </c>
      <c r="AA13" s="278">
        <f t="shared" si="16"/>
        <v>301</v>
      </c>
      <c r="AB13" s="278">
        <f t="shared" si="17"/>
        <v>360</v>
      </c>
      <c r="AC13" s="136" t="str">
        <f t="shared" si="18"/>
        <v>1|60|2500//61|120|5000//121|180|7500//181|240|10000//241|300|12500//301|360|15000</v>
      </c>
      <c r="AD13" s="134">
        <v>750</v>
      </c>
      <c r="AE13" s="492" t="s">
        <v>708</v>
      </c>
      <c r="AF13" s="99">
        <v>2500</v>
      </c>
      <c r="AG13" s="71"/>
      <c r="AH13" s="201">
        <v>1798</v>
      </c>
      <c r="AI13" s="71" t="s">
        <v>515</v>
      </c>
      <c r="AJ13" s="71">
        <v>50001998</v>
      </c>
      <c r="AK13" s="96" t="str">
        <f>CONCATENATE(N13,"[",C13,"/",P13,"]")</f>
        <v>쫄병스낵매콤한맛[2393/1]</v>
      </c>
      <c r="AL13" s="71" t="s">
        <v>507</v>
      </c>
      <c r="AM13" s="171" t="s">
        <v>1335</v>
      </c>
      <c r="AN13" s="71" t="s">
        <v>507</v>
      </c>
      <c r="AO13" s="136" t="str">
        <f t="shared" si="19"/>
        <v>쫄병스낵매콤한맛,스낵,농심</v>
      </c>
      <c r="AP13" s="121"/>
      <c r="AQ13" s="71"/>
      <c r="AR13" s="71"/>
      <c r="AS13" s="71"/>
      <c r="AT13" s="71"/>
      <c r="AU13" s="206"/>
    </row>
    <row r="14" spans="1:49" s="156" customFormat="1">
      <c r="A14" s="298">
        <v>34</v>
      </c>
      <c r="B14" s="493">
        <v>13</v>
      </c>
      <c r="C14" s="140">
        <v>2394</v>
      </c>
      <c r="D14" s="511">
        <v>26</v>
      </c>
      <c r="E14" s="143" t="str">
        <f t="shared" si="0"/>
        <v>2394_450x450.jpg</v>
      </c>
      <c r="F14" s="136" t="str">
        <f t="shared" si="3"/>
        <v>2394_300x300.jpg</v>
      </c>
      <c r="G14" s="136" t="str">
        <f t="shared" si="4"/>
        <v>2394_100x100.jpg</v>
      </c>
      <c r="H14" s="136" t="str">
        <f t="shared" si="5"/>
        <v>2394_220x220.jpg</v>
      </c>
      <c r="I14" s="143" t="str">
        <f t="shared" si="1"/>
        <v>2394_상세.jpg</v>
      </c>
      <c r="J14" s="70" t="s">
        <v>1343</v>
      </c>
      <c r="K14" s="136" t="str">
        <f t="shared" si="6"/>
        <v>&lt;p&gt;&lt;/p&gt;&lt;p align="center"&gt;&lt;IMG src="http://tongup1emd.cafe24.com/img/Image_detail/04_Snack_106ea/2394_상세.jpg" style="width:860px;"&gt;&lt;/p&gt;&lt;p&gt;&lt;br&gt;&lt;/p&gt;</v>
      </c>
      <c r="L14" s="70" t="s">
        <v>981</v>
      </c>
      <c r="M14" s="70" t="s">
        <v>981</v>
      </c>
      <c r="N14" s="144" t="s">
        <v>199</v>
      </c>
      <c r="O14" s="96" t="s">
        <v>165</v>
      </c>
      <c r="P14" s="136">
        <v>1</v>
      </c>
      <c r="Q14" s="172" t="s">
        <v>1345</v>
      </c>
      <c r="R14" s="71">
        <v>60</v>
      </c>
      <c r="S14" s="278">
        <f t="shared" si="8"/>
        <v>61</v>
      </c>
      <c r="T14" s="278">
        <f t="shared" si="9"/>
        <v>120</v>
      </c>
      <c r="U14" s="278">
        <f t="shared" si="10"/>
        <v>121</v>
      </c>
      <c r="V14" s="278">
        <f t="shared" si="11"/>
        <v>180</v>
      </c>
      <c r="W14" s="278">
        <f t="shared" si="12"/>
        <v>181</v>
      </c>
      <c r="X14" s="278">
        <f t="shared" si="13"/>
        <v>240</v>
      </c>
      <c r="Y14" s="278">
        <f t="shared" si="14"/>
        <v>241</v>
      </c>
      <c r="Z14" s="278">
        <f t="shared" si="15"/>
        <v>300</v>
      </c>
      <c r="AA14" s="278">
        <f t="shared" si="16"/>
        <v>301</v>
      </c>
      <c r="AB14" s="278">
        <f t="shared" si="17"/>
        <v>360</v>
      </c>
      <c r="AC14" s="136" t="str">
        <f t="shared" si="18"/>
        <v>1|60|2500//61|120|5000//121|180|7500//181|240|10000//241|300|12500//301|360|15000</v>
      </c>
      <c r="AD14" s="134">
        <v>750</v>
      </c>
      <c r="AE14" s="492" t="s">
        <v>708</v>
      </c>
      <c r="AF14" s="99">
        <v>2500</v>
      </c>
      <c r="AG14" s="71"/>
      <c r="AH14" s="201">
        <v>1798</v>
      </c>
      <c r="AI14" s="71" t="s">
        <v>515</v>
      </c>
      <c r="AJ14" s="71">
        <v>50001998</v>
      </c>
      <c r="AK14" s="96" t="str">
        <f>CONCATENATE(N14,"[",C14,"/",P14,"]")</f>
        <v>쫄병스낵바베큐맛[2394/1]</v>
      </c>
      <c r="AL14" s="71" t="s">
        <v>507</v>
      </c>
      <c r="AM14" s="171" t="s">
        <v>1335</v>
      </c>
      <c r="AN14" s="71" t="s">
        <v>507</v>
      </c>
      <c r="AO14" s="136" t="str">
        <f t="shared" si="19"/>
        <v>쫄병스낵바베큐맛,스낵,농심</v>
      </c>
      <c r="AP14" s="121"/>
      <c r="AQ14" s="71"/>
      <c r="AR14" s="71"/>
      <c r="AS14" s="71"/>
      <c r="AT14" s="71"/>
      <c r="AU14" s="206"/>
    </row>
    <row r="15" spans="1:49" s="156" customFormat="1">
      <c r="A15" s="298">
        <v>43</v>
      </c>
      <c r="B15" s="493">
        <v>14</v>
      </c>
      <c r="C15" s="140">
        <v>2397</v>
      </c>
      <c r="D15" s="511">
        <v>26</v>
      </c>
      <c r="E15" s="143" t="str">
        <f t="shared" si="0"/>
        <v>2397_450x450.jpg</v>
      </c>
      <c r="F15" s="136" t="str">
        <f t="shared" si="3"/>
        <v>2397_300x300.jpg</v>
      </c>
      <c r="G15" s="136" t="str">
        <f t="shared" si="4"/>
        <v>2397_100x100.jpg</v>
      </c>
      <c r="H15" s="136" t="str">
        <f t="shared" si="5"/>
        <v>2397_220x220.jpg</v>
      </c>
      <c r="I15" s="143" t="str">
        <f t="shared" si="1"/>
        <v>2397_상세.jpg</v>
      </c>
      <c r="J15" s="70" t="s">
        <v>1343</v>
      </c>
      <c r="K15" s="136" t="str">
        <f t="shared" si="6"/>
        <v>&lt;p&gt;&lt;/p&gt;&lt;p align="center"&gt;&lt;IMG src="http://tongup1emd.cafe24.com/img/Image_detail/04_Snack_106ea/2397_상세.jpg" style="width:860px;"&gt;&lt;/p&gt;&lt;p&gt;&lt;br&gt;&lt;/p&gt;</v>
      </c>
      <c r="L15" s="70" t="s">
        <v>981</v>
      </c>
      <c r="M15" s="70" t="s">
        <v>981</v>
      </c>
      <c r="N15" s="144" t="s">
        <v>206</v>
      </c>
      <c r="O15" s="96" t="s">
        <v>207</v>
      </c>
      <c r="P15" s="136">
        <v>1</v>
      </c>
      <c r="Q15" s="172" t="s">
        <v>1345</v>
      </c>
      <c r="R15" s="71">
        <v>16</v>
      </c>
      <c r="S15" s="278">
        <f t="shared" si="8"/>
        <v>17</v>
      </c>
      <c r="T15" s="278">
        <f t="shared" si="9"/>
        <v>32</v>
      </c>
      <c r="U15" s="278">
        <f t="shared" si="10"/>
        <v>33</v>
      </c>
      <c r="V15" s="278">
        <f t="shared" si="11"/>
        <v>48</v>
      </c>
      <c r="W15" s="278">
        <f t="shared" si="12"/>
        <v>49</v>
      </c>
      <c r="X15" s="278">
        <f t="shared" si="13"/>
        <v>64</v>
      </c>
      <c r="Y15" s="278">
        <f t="shared" si="14"/>
        <v>65</v>
      </c>
      <c r="Z15" s="278">
        <f t="shared" si="15"/>
        <v>80</v>
      </c>
      <c r="AA15" s="278">
        <f t="shared" si="16"/>
        <v>81</v>
      </c>
      <c r="AB15" s="278">
        <f t="shared" si="17"/>
        <v>96</v>
      </c>
      <c r="AC15" s="136" t="str">
        <f t="shared" si="18"/>
        <v>1|16|2500//17|32|5000//33|48|7500//49|64|10000//65|80|12500//81|96|15000</v>
      </c>
      <c r="AD15" s="134">
        <v>1750</v>
      </c>
      <c r="AE15" s="492" t="s">
        <v>708</v>
      </c>
      <c r="AF15" s="99">
        <v>2500</v>
      </c>
      <c r="AG15" s="71"/>
      <c r="AH15" s="201">
        <v>1798</v>
      </c>
      <c r="AI15" s="71" t="s">
        <v>515</v>
      </c>
      <c r="AJ15" s="71">
        <v>50001998</v>
      </c>
      <c r="AK15" s="96" t="str">
        <f>CONCATENATE(N15,"[",C15,"/",P15,"]")</f>
        <v>별따먹자(100g)[2397/1]</v>
      </c>
      <c r="AL15" s="71" t="s">
        <v>507</v>
      </c>
      <c r="AM15" s="171" t="s">
        <v>1335</v>
      </c>
      <c r="AN15" s="71" t="s">
        <v>507</v>
      </c>
      <c r="AO15" s="136" t="str">
        <f t="shared" si="19"/>
        <v>별따먹자(100g),스낵,농심</v>
      </c>
      <c r="AP15" s="121"/>
      <c r="AQ15" s="71"/>
      <c r="AR15" s="71"/>
      <c r="AS15" s="71"/>
      <c r="AT15" s="71"/>
      <c r="AU15" s="206"/>
    </row>
    <row r="16" spans="1:49" s="156" customFormat="1">
      <c r="A16" s="298">
        <v>40</v>
      </c>
      <c r="B16" s="493">
        <v>15</v>
      </c>
      <c r="C16" s="140">
        <v>2480</v>
      </c>
      <c r="D16" s="511">
        <v>26</v>
      </c>
      <c r="E16" s="143" t="str">
        <f t="shared" si="0"/>
        <v>2480_450x450.jpg</v>
      </c>
      <c r="F16" s="136" t="str">
        <f t="shared" si="3"/>
        <v>2480_300x300.jpg</v>
      </c>
      <c r="G16" s="136" t="str">
        <f t="shared" si="4"/>
        <v>2480_100x100.jpg</v>
      </c>
      <c r="H16" s="136" t="str">
        <f t="shared" si="5"/>
        <v>2480_220x220.jpg</v>
      </c>
      <c r="I16" s="143" t="str">
        <f t="shared" si="1"/>
        <v>2480_상세.jpg</v>
      </c>
      <c r="J16" s="70" t="s">
        <v>1343</v>
      </c>
      <c r="K16" s="136" t="str">
        <f t="shared" si="6"/>
        <v>&lt;p&gt;&lt;/p&gt;&lt;p align="center"&gt;&lt;IMG src="http://tongup1emd.cafe24.com/img/Image_detail/04_Snack_106ea/2480_상세.jpg" style="width:860px;"&gt;&lt;/p&gt;&lt;p&gt;&lt;br&gt;&lt;/p&gt;</v>
      </c>
      <c r="L16" s="70" t="s">
        <v>981</v>
      </c>
      <c r="M16" s="454" t="s">
        <v>1046</v>
      </c>
      <c r="N16" s="144" t="s">
        <v>1039</v>
      </c>
      <c r="O16" s="96" t="s">
        <v>203</v>
      </c>
      <c r="P16" s="136">
        <v>1</v>
      </c>
      <c r="Q16" s="172" t="s">
        <v>1345</v>
      </c>
      <c r="R16" s="71">
        <v>8</v>
      </c>
      <c r="S16" s="278">
        <f t="shared" si="8"/>
        <v>9</v>
      </c>
      <c r="T16" s="278">
        <f t="shared" si="9"/>
        <v>16</v>
      </c>
      <c r="U16" s="278">
        <f t="shared" si="10"/>
        <v>17</v>
      </c>
      <c r="V16" s="278">
        <f t="shared" si="11"/>
        <v>24</v>
      </c>
      <c r="W16" s="278">
        <f t="shared" si="12"/>
        <v>25</v>
      </c>
      <c r="X16" s="278">
        <f t="shared" si="13"/>
        <v>32</v>
      </c>
      <c r="Y16" s="278">
        <f t="shared" si="14"/>
        <v>33</v>
      </c>
      <c r="Z16" s="278">
        <f t="shared" si="15"/>
        <v>40</v>
      </c>
      <c r="AA16" s="278">
        <f t="shared" si="16"/>
        <v>41</v>
      </c>
      <c r="AB16" s="278">
        <f t="shared" si="17"/>
        <v>48</v>
      </c>
      <c r="AC16" s="136" t="str">
        <f t="shared" si="18"/>
        <v>1|8|2500//9|16|5000//17|24|7500//25|32|10000//33|40|12500//41|48|15000</v>
      </c>
      <c r="AD16" s="134">
        <v>1850</v>
      </c>
      <c r="AE16" s="492" t="s">
        <v>708</v>
      </c>
      <c r="AF16" s="99">
        <v>2500</v>
      </c>
      <c r="AG16" s="71"/>
      <c r="AH16" s="201">
        <v>1798</v>
      </c>
      <c r="AI16" s="71" t="s">
        <v>515</v>
      </c>
      <c r="AJ16" s="71">
        <v>50001998</v>
      </c>
      <c r="AK16" s="96" t="str">
        <f>CONCATENATE(N16,"[",C16,"/",P16,"]")</f>
        <v>양파링(중)[2480/1]</v>
      </c>
      <c r="AL16" s="71" t="s">
        <v>507</v>
      </c>
      <c r="AM16" s="171" t="s">
        <v>1335</v>
      </c>
      <c r="AN16" s="71" t="s">
        <v>507</v>
      </c>
      <c r="AO16" s="136" t="str">
        <f t="shared" si="19"/>
        <v>양파링(중),스낵,농심</v>
      </c>
      <c r="AP16" s="121"/>
      <c r="AQ16" s="71"/>
      <c r="AR16" s="71"/>
      <c r="AS16" s="71"/>
      <c r="AT16" s="71"/>
      <c r="AU16" s="206"/>
    </row>
    <row r="17" spans="1:47" s="156" customFormat="1">
      <c r="A17" s="298">
        <v>4</v>
      </c>
      <c r="B17" s="493">
        <v>16</v>
      </c>
      <c r="C17" s="140">
        <v>2509</v>
      </c>
      <c r="D17" s="511">
        <v>26</v>
      </c>
      <c r="E17" s="143" t="str">
        <f t="shared" si="0"/>
        <v>2509_450x450.jpg</v>
      </c>
      <c r="F17" s="136" t="str">
        <f t="shared" si="3"/>
        <v>2509_300x300.jpg</v>
      </c>
      <c r="G17" s="136" t="str">
        <f t="shared" si="4"/>
        <v>2509_100x100.jpg</v>
      </c>
      <c r="H17" s="136" t="str">
        <f t="shared" si="5"/>
        <v>2509_220x220.jpg</v>
      </c>
      <c r="I17" s="143" t="str">
        <f t="shared" si="1"/>
        <v>2509_상세.jpg</v>
      </c>
      <c r="J17" s="70" t="s">
        <v>1343</v>
      </c>
      <c r="K17" s="136" t="str">
        <f t="shared" si="6"/>
        <v>&lt;p&gt;&lt;/p&gt;&lt;p align="center"&gt;&lt;IMG src="http://tongup1emd.cafe24.com/img/Image_detail/04_Snack_106ea/2509_상세.jpg" style="width:860px;"&gt;&lt;/p&gt;&lt;p&gt;&lt;br&gt;&lt;/p&gt;</v>
      </c>
      <c r="L17" s="70" t="s">
        <v>992</v>
      </c>
      <c r="M17" s="70" t="s">
        <v>981</v>
      </c>
      <c r="N17" s="69" t="s">
        <v>760</v>
      </c>
      <c r="O17" s="96" t="s">
        <v>584</v>
      </c>
      <c r="P17" s="143">
        <v>1</v>
      </c>
      <c r="Q17" s="172" t="s">
        <v>1345</v>
      </c>
      <c r="R17" s="96">
        <v>12</v>
      </c>
      <c r="S17" s="278">
        <f t="shared" si="8"/>
        <v>13</v>
      </c>
      <c r="T17" s="278">
        <f t="shared" si="9"/>
        <v>24</v>
      </c>
      <c r="U17" s="278">
        <f t="shared" si="10"/>
        <v>25</v>
      </c>
      <c r="V17" s="278">
        <f t="shared" si="11"/>
        <v>36</v>
      </c>
      <c r="W17" s="278">
        <f t="shared" si="12"/>
        <v>37</v>
      </c>
      <c r="X17" s="278">
        <f t="shared" si="13"/>
        <v>48</v>
      </c>
      <c r="Y17" s="278">
        <f t="shared" si="14"/>
        <v>49</v>
      </c>
      <c r="Z17" s="278">
        <f t="shared" si="15"/>
        <v>60</v>
      </c>
      <c r="AA17" s="278">
        <f t="shared" si="16"/>
        <v>61</v>
      </c>
      <c r="AB17" s="278">
        <f t="shared" si="17"/>
        <v>72</v>
      </c>
      <c r="AC17" s="136" t="str">
        <f t="shared" si="18"/>
        <v>1|12|2500//13|24|5000//25|36|7500//37|48|10000//49|60|12500//61|72|15000</v>
      </c>
      <c r="AD17" s="134">
        <v>6500</v>
      </c>
      <c r="AE17" s="492" t="s">
        <v>708</v>
      </c>
      <c r="AF17" s="99">
        <v>2500</v>
      </c>
      <c r="AG17" s="71" t="s">
        <v>465</v>
      </c>
      <c r="AH17" s="408">
        <v>243</v>
      </c>
      <c r="AI17" s="71" t="s">
        <v>514</v>
      </c>
      <c r="AJ17" s="71">
        <v>50002001</v>
      </c>
      <c r="AK17" s="96" t="str">
        <f>CONCATENATE(N17,"[",C17,"/",P17,"]")</f>
        <v>츄파춥스 크레모사딸기디스플레이/20개[2509/1]</v>
      </c>
      <c r="AL17" s="71" t="s">
        <v>507</v>
      </c>
      <c r="AM17" s="171" t="s">
        <v>1335</v>
      </c>
      <c r="AN17" s="71" t="s">
        <v>990</v>
      </c>
      <c r="AO17" s="136" t="str">
        <f>CONCATENATE(N17,",","스낵,사탕",",",AL17,",",AN17)</f>
        <v>츄파춥스 크레모사딸기디스플레이/20개,스낵,사탕,농심,츄파춥스</v>
      </c>
      <c r="AP17" s="71"/>
      <c r="AQ17" s="121"/>
      <c r="AR17" s="121"/>
      <c r="AS17" s="319" t="s">
        <v>991</v>
      </c>
      <c r="AT17" s="71"/>
      <c r="AU17" s="206"/>
    </row>
    <row r="18" spans="1:47" s="156" customFormat="1">
      <c r="A18" s="298">
        <v>8</v>
      </c>
      <c r="B18" s="493">
        <v>17</v>
      </c>
      <c r="C18" s="140">
        <v>2513</v>
      </c>
      <c r="D18" s="511">
        <v>26</v>
      </c>
      <c r="E18" s="143" t="str">
        <f t="shared" si="0"/>
        <v>2513_450x450.jpg</v>
      </c>
      <c r="F18" s="136" t="str">
        <f t="shared" si="3"/>
        <v>2513_300x300.jpg</v>
      </c>
      <c r="G18" s="136" t="str">
        <f t="shared" si="4"/>
        <v>2513_100x100.jpg</v>
      </c>
      <c r="H18" s="136" t="str">
        <f t="shared" si="5"/>
        <v>2513_220x220.jpg</v>
      </c>
      <c r="I18" s="143" t="str">
        <f t="shared" si="1"/>
        <v>2513_상세.jpg</v>
      </c>
      <c r="J18" s="70" t="s">
        <v>1343</v>
      </c>
      <c r="K18" s="136" t="str">
        <f t="shared" si="6"/>
        <v>&lt;p&gt;&lt;/p&gt;&lt;p align="center"&gt;&lt;IMG src="http://tongup1emd.cafe24.com/img/Image_detail/04_Snack_106ea/2513_상세.jpg" style="width:860px;"&gt;&lt;/p&gt;&lt;p&gt;&lt;br&gt;&lt;/p&gt;</v>
      </c>
      <c r="L18" s="70" t="s">
        <v>992</v>
      </c>
      <c r="M18" s="70" t="s">
        <v>981</v>
      </c>
      <c r="N18" s="69" t="s">
        <v>721</v>
      </c>
      <c r="O18" s="143" t="s">
        <v>585</v>
      </c>
      <c r="P18" s="136">
        <v>24</v>
      </c>
      <c r="Q18" s="172" t="s">
        <v>1345</v>
      </c>
      <c r="R18" s="71">
        <v>6</v>
      </c>
      <c r="S18" s="278">
        <f t="shared" si="8"/>
        <v>7</v>
      </c>
      <c r="T18" s="278">
        <f t="shared" si="9"/>
        <v>12</v>
      </c>
      <c r="U18" s="278">
        <f t="shared" si="10"/>
        <v>13</v>
      </c>
      <c r="V18" s="278">
        <f t="shared" si="11"/>
        <v>18</v>
      </c>
      <c r="W18" s="278">
        <f t="shared" si="12"/>
        <v>19</v>
      </c>
      <c r="X18" s="278">
        <f t="shared" si="13"/>
        <v>24</v>
      </c>
      <c r="Y18" s="278">
        <f t="shared" si="14"/>
        <v>25</v>
      </c>
      <c r="Z18" s="278">
        <f t="shared" si="15"/>
        <v>30</v>
      </c>
      <c r="AA18" s="278">
        <f t="shared" si="16"/>
        <v>31</v>
      </c>
      <c r="AB18" s="278">
        <f t="shared" si="17"/>
        <v>36</v>
      </c>
      <c r="AC18" s="136" t="str">
        <f t="shared" si="18"/>
        <v>1|6|2500//7|12|5000//13|18|7500//19|24|10000//25|30|12500//31|36|15000</v>
      </c>
      <c r="AD18" s="134">
        <v>10500</v>
      </c>
      <c r="AE18" s="492" t="s">
        <v>708</v>
      </c>
      <c r="AF18" s="99">
        <v>2500</v>
      </c>
      <c r="AG18" s="71" t="s">
        <v>466</v>
      </c>
      <c r="AH18" s="408">
        <v>264</v>
      </c>
      <c r="AI18" s="71" t="s">
        <v>514</v>
      </c>
      <c r="AJ18" s="71">
        <v>50002001</v>
      </c>
      <c r="AK18" s="96" t="str">
        <f>CONCATENATE(N18,"[",C18,"/",P18,"]")</f>
        <v>멘토스C1035푸르티/1case[2513/24]</v>
      </c>
      <c r="AL18" s="71" t="s">
        <v>507</v>
      </c>
      <c r="AM18" s="171" t="s">
        <v>1335</v>
      </c>
      <c r="AN18" s="71" t="s">
        <v>994</v>
      </c>
      <c r="AO18" s="136" t="str">
        <f>CONCATENATE(N18,",","스낵,사탕",",",AL18,",",AN18)</f>
        <v>멘토스C1035푸르티/1case,스낵,사탕,농심,멘토스</v>
      </c>
      <c r="AP18" s="71"/>
      <c r="AQ18" s="71"/>
      <c r="AR18" s="71"/>
      <c r="AS18" s="319" t="s">
        <v>991</v>
      </c>
      <c r="AT18" s="71"/>
      <c r="AU18" s="206"/>
    </row>
    <row r="19" spans="1:47" s="156" customFormat="1">
      <c r="A19" s="298">
        <v>9</v>
      </c>
      <c r="B19" s="493">
        <v>18</v>
      </c>
      <c r="C19" s="140">
        <v>2514</v>
      </c>
      <c r="D19" s="511">
        <v>26</v>
      </c>
      <c r="E19" s="143" t="str">
        <f t="shared" si="0"/>
        <v>2514_450x450.jpg</v>
      </c>
      <c r="F19" s="136" t="str">
        <f t="shared" si="3"/>
        <v>2514_300x300.jpg</v>
      </c>
      <c r="G19" s="136" t="str">
        <f t="shared" si="4"/>
        <v>2514_100x100.jpg</v>
      </c>
      <c r="H19" s="136" t="str">
        <f t="shared" si="5"/>
        <v>2514_220x220.jpg</v>
      </c>
      <c r="I19" s="143" t="str">
        <f t="shared" si="1"/>
        <v>2514_상세.jpg</v>
      </c>
      <c r="J19" s="70" t="s">
        <v>1343</v>
      </c>
      <c r="K19" s="136" t="str">
        <f t="shared" si="6"/>
        <v>&lt;p&gt;&lt;/p&gt;&lt;p align="center"&gt;&lt;IMG src="http://tongup1emd.cafe24.com/img/Image_detail/04_Snack_106ea/2514_상세.jpg" style="width:860px;"&gt;&lt;/p&gt;&lt;p&gt;&lt;br&gt;&lt;/p&gt;</v>
      </c>
      <c r="L19" s="70" t="s">
        <v>992</v>
      </c>
      <c r="M19" s="70" t="s">
        <v>981</v>
      </c>
      <c r="N19" s="69" t="s">
        <v>275</v>
      </c>
      <c r="O19" s="143" t="s">
        <v>585</v>
      </c>
      <c r="P19" s="71">
        <v>24</v>
      </c>
      <c r="Q19" s="172" t="s">
        <v>1345</v>
      </c>
      <c r="R19" s="71">
        <v>6</v>
      </c>
      <c r="S19" s="278">
        <f t="shared" si="8"/>
        <v>7</v>
      </c>
      <c r="T19" s="278">
        <f t="shared" si="9"/>
        <v>12</v>
      </c>
      <c r="U19" s="278">
        <f t="shared" si="10"/>
        <v>13</v>
      </c>
      <c r="V19" s="278">
        <f t="shared" si="11"/>
        <v>18</v>
      </c>
      <c r="W19" s="278">
        <f t="shared" si="12"/>
        <v>19</v>
      </c>
      <c r="X19" s="278">
        <f t="shared" si="13"/>
        <v>24</v>
      </c>
      <c r="Y19" s="278">
        <f t="shared" si="14"/>
        <v>25</v>
      </c>
      <c r="Z19" s="278">
        <f t="shared" si="15"/>
        <v>30</v>
      </c>
      <c r="AA19" s="278">
        <f t="shared" si="16"/>
        <v>31</v>
      </c>
      <c r="AB19" s="278">
        <f t="shared" si="17"/>
        <v>36</v>
      </c>
      <c r="AC19" s="136" t="str">
        <f t="shared" si="18"/>
        <v>1|6|2500//7|12|5000//13|18|7500//19|24|10000//25|30|12500//31|36|15000</v>
      </c>
      <c r="AD19" s="134">
        <v>10500</v>
      </c>
      <c r="AE19" s="492" t="s">
        <v>708</v>
      </c>
      <c r="AF19" s="99">
        <v>2500</v>
      </c>
      <c r="AG19" s="71" t="s">
        <v>466</v>
      </c>
      <c r="AH19" s="408">
        <v>264</v>
      </c>
      <c r="AI19" s="71" t="s">
        <v>514</v>
      </c>
      <c r="AJ19" s="71">
        <v>50002001</v>
      </c>
      <c r="AK19" s="96" t="str">
        <f>CONCATENATE(N19,"[",C19,"/",P19,"]")</f>
        <v>멘토스C1036뉴레인보우/1case[2514/24]</v>
      </c>
      <c r="AL19" s="71" t="s">
        <v>507</v>
      </c>
      <c r="AM19" s="171" t="s">
        <v>1335</v>
      </c>
      <c r="AN19" s="71" t="s">
        <v>994</v>
      </c>
      <c r="AO19" s="136" t="str">
        <f>CONCATENATE(N19,",","스낵,사탕",",",AL19,",",AN19)</f>
        <v>멘토스C1036뉴레인보우/1case,스낵,사탕,농심,멘토스</v>
      </c>
      <c r="AP19" s="71"/>
      <c r="AQ19" s="71"/>
      <c r="AR19" s="71"/>
      <c r="AS19" s="319" t="s">
        <v>991</v>
      </c>
      <c r="AT19" s="71"/>
      <c r="AU19" s="206"/>
    </row>
    <row r="20" spans="1:47" s="156" customFormat="1">
      <c r="A20" s="298">
        <v>10</v>
      </c>
      <c r="B20" s="493">
        <v>19</v>
      </c>
      <c r="C20" s="140">
        <v>2515</v>
      </c>
      <c r="D20" s="511">
        <v>26</v>
      </c>
      <c r="E20" s="143" t="str">
        <f t="shared" si="0"/>
        <v>2515_450x450.jpg</v>
      </c>
      <c r="F20" s="136" t="str">
        <f t="shared" si="3"/>
        <v>2515_300x300.jpg</v>
      </c>
      <c r="G20" s="136" t="str">
        <f t="shared" si="4"/>
        <v>2515_100x100.jpg</v>
      </c>
      <c r="H20" s="136" t="str">
        <f t="shared" si="5"/>
        <v>2515_220x220.jpg</v>
      </c>
      <c r="I20" s="143" t="str">
        <f t="shared" si="1"/>
        <v>2515_상세.jpg</v>
      </c>
      <c r="J20" s="70" t="s">
        <v>1343</v>
      </c>
      <c r="K20" s="136" t="str">
        <f t="shared" si="6"/>
        <v>&lt;p&gt;&lt;/p&gt;&lt;p align="center"&gt;&lt;IMG src="http://tongup1emd.cafe24.com/img/Image_detail/04_Snack_106ea/2515_상세.jpg" style="width:860px;"&gt;&lt;/p&gt;&lt;p&gt;&lt;br&gt;&lt;/p&gt;</v>
      </c>
      <c r="L20" s="70" t="s">
        <v>992</v>
      </c>
      <c r="M20" s="70" t="s">
        <v>981</v>
      </c>
      <c r="N20" s="69" t="s">
        <v>276</v>
      </c>
      <c r="O20" s="146" t="s">
        <v>590</v>
      </c>
      <c r="P20" s="71">
        <v>24</v>
      </c>
      <c r="Q20" s="172" t="s">
        <v>1345</v>
      </c>
      <c r="R20" s="71">
        <v>6</v>
      </c>
      <c r="S20" s="278">
        <f t="shared" si="8"/>
        <v>7</v>
      </c>
      <c r="T20" s="278">
        <f t="shared" si="9"/>
        <v>12</v>
      </c>
      <c r="U20" s="278">
        <f t="shared" si="10"/>
        <v>13</v>
      </c>
      <c r="V20" s="278">
        <f t="shared" si="11"/>
        <v>18</v>
      </c>
      <c r="W20" s="278">
        <f t="shared" si="12"/>
        <v>19</v>
      </c>
      <c r="X20" s="278">
        <f t="shared" si="13"/>
        <v>24</v>
      </c>
      <c r="Y20" s="278">
        <f t="shared" si="14"/>
        <v>25</v>
      </c>
      <c r="Z20" s="278">
        <f t="shared" si="15"/>
        <v>30</v>
      </c>
      <c r="AA20" s="278">
        <f t="shared" si="16"/>
        <v>31</v>
      </c>
      <c r="AB20" s="278">
        <f t="shared" si="17"/>
        <v>36</v>
      </c>
      <c r="AC20" s="136" t="str">
        <f t="shared" si="18"/>
        <v>1|6|2500//7|12|5000//13|18|7500//19|24|10000//25|30|12500//31|36|15000</v>
      </c>
      <c r="AD20" s="134">
        <v>10500</v>
      </c>
      <c r="AE20" s="492" t="s">
        <v>708</v>
      </c>
      <c r="AF20" s="99">
        <v>2500</v>
      </c>
      <c r="AG20" s="71" t="s">
        <v>466</v>
      </c>
      <c r="AH20" s="408">
        <v>264</v>
      </c>
      <c r="AI20" s="71" t="s">
        <v>514</v>
      </c>
      <c r="AJ20" s="71">
        <v>50002001</v>
      </c>
      <c r="AK20" s="96" t="str">
        <f>CONCATENATE(N20,"[",C20,"/",P20,"]")</f>
        <v>멘토스C1033믹스그레이프/1case[2515/24]</v>
      </c>
      <c r="AL20" s="71" t="s">
        <v>507</v>
      </c>
      <c r="AM20" s="171" t="s">
        <v>1335</v>
      </c>
      <c r="AN20" s="71" t="s">
        <v>994</v>
      </c>
      <c r="AO20" s="136" t="str">
        <f>CONCATENATE(N20,",","스낵,사탕",",",AL20,",",AN20)</f>
        <v>멘토스C1033믹스그레이프/1case,스낵,사탕,농심,멘토스</v>
      </c>
      <c r="AP20" s="71"/>
      <c r="AQ20" s="71"/>
      <c r="AR20" s="71"/>
      <c r="AS20" s="319" t="s">
        <v>991</v>
      </c>
      <c r="AT20" s="71"/>
      <c r="AU20" s="206"/>
    </row>
    <row r="21" spans="1:47" s="156" customFormat="1">
      <c r="A21" s="298">
        <v>12</v>
      </c>
      <c r="B21" s="493">
        <v>20</v>
      </c>
      <c r="C21" s="140">
        <v>2543</v>
      </c>
      <c r="D21" s="511">
        <v>26</v>
      </c>
      <c r="E21" s="143" t="str">
        <f t="shared" si="0"/>
        <v>2543_450x450.jpg</v>
      </c>
      <c r="F21" s="136" t="str">
        <f t="shared" si="3"/>
        <v>2543_300x300.jpg</v>
      </c>
      <c r="G21" s="136" t="str">
        <f t="shared" si="4"/>
        <v>2543_100x100.jpg</v>
      </c>
      <c r="H21" s="136" t="str">
        <f t="shared" si="5"/>
        <v>2543_220x220.jpg</v>
      </c>
      <c r="I21" s="143" t="str">
        <f t="shared" si="1"/>
        <v>2543_상세.jpg</v>
      </c>
      <c r="J21" s="70" t="s">
        <v>1343</v>
      </c>
      <c r="K21" s="136" t="str">
        <f t="shared" si="6"/>
        <v>&lt;p&gt;&lt;/p&gt;&lt;p align="center"&gt;&lt;IMG src="http://tongup1emd.cafe24.com/img/Image_detail/04_Snack_106ea/2543_상세.jpg" style="width:860px;"&gt;&lt;/p&gt;&lt;p&gt;&lt;br&gt;&lt;/p&gt;</v>
      </c>
      <c r="L21" s="70" t="s">
        <v>981</v>
      </c>
      <c r="M21" s="454" t="s">
        <v>1046</v>
      </c>
      <c r="N21" s="144" t="s">
        <v>1040</v>
      </c>
      <c r="O21" s="96" t="s">
        <v>589</v>
      </c>
      <c r="P21" s="71">
        <v>1</v>
      </c>
      <c r="Q21" s="172" t="s">
        <v>1345</v>
      </c>
      <c r="R21" s="71">
        <v>6</v>
      </c>
      <c r="S21" s="278">
        <f t="shared" si="8"/>
        <v>7</v>
      </c>
      <c r="T21" s="278">
        <f t="shared" si="9"/>
        <v>12</v>
      </c>
      <c r="U21" s="278">
        <f t="shared" si="10"/>
        <v>13</v>
      </c>
      <c r="V21" s="278">
        <f t="shared" si="11"/>
        <v>18</v>
      </c>
      <c r="W21" s="278">
        <f t="shared" si="12"/>
        <v>19</v>
      </c>
      <c r="X21" s="278">
        <f t="shared" si="13"/>
        <v>24</v>
      </c>
      <c r="Y21" s="278">
        <f t="shared" si="14"/>
        <v>25</v>
      </c>
      <c r="Z21" s="278">
        <f t="shared" si="15"/>
        <v>30</v>
      </c>
      <c r="AA21" s="278">
        <f t="shared" si="16"/>
        <v>31</v>
      </c>
      <c r="AB21" s="278">
        <f t="shared" si="17"/>
        <v>36</v>
      </c>
      <c r="AC21" s="136" t="str">
        <f t="shared" si="18"/>
        <v>1|6|2500//7|12|5000//13|18|7500//19|24|10000//25|30|12500//31|36|15000</v>
      </c>
      <c r="AD21" s="134">
        <v>3350</v>
      </c>
      <c r="AE21" s="492" t="s">
        <v>708</v>
      </c>
      <c r="AF21" s="99">
        <v>2500</v>
      </c>
      <c r="AG21" s="71"/>
      <c r="AH21" s="201">
        <v>1798</v>
      </c>
      <c r="AI21" s="71" t="s">
        <v>515</v>
      </c>
      <c r="AJ21" s="71">
        <v>50001998</v>
      </c>
      <c r="AK21" s="96" t="str">
        <f>CONCATENATE(N21,"[",C21,"/",P21,"]")</f>
        <v>새우깡(400g)[2543/1]</v>
      </c>
      <c r="AL21" s="71" t="s">
        <v>507</v>
      </c>
      <c r="AM21" s="171" t="s">
        <v>1335</v>
      </c>
      <c r="AN21" s="71" t="s">
        <v>507</v>
      </c>
      <c r="AO21" s="136" t="str">
        <f t="shared" si="19"/>
        <v>새우깡(400g),스낵,농심</v>
      </c>
      <c r="AP21" s="71"/>
      <c r="AQ21" s="71"/>
      <c r="AR21" s="71"/>
      <c r="AS21" s="71"/>
      <c r="AT21" s="71"/>
      <c r="AU21" s="206"/>
    </row>
    <row r="22" spans="1:47" s="156" customFormat="1">
      <c r="A22" s="298">
        <v>15</v>
      </c>
      <c r="B22" s="493">
        <v>21</v>
      </c>
      <c r="C22" s="140">
        <v>2545</v>
      </c>
      <c r="D22" s="511">
        <v>26</v>
      </c>
      <c r="E22" s="143" t="str">
        <f t="shared" si="0"/>
        <v>2545_450x450.jpg</v>
      </c>
      <c r="F22" s="136" t="str">
        <f t="shared" si="3"/>
        <v>2545_300x300.jpg</v>
      </c>
      <c r="G22" s="136" t="str">
        <f t="shared" si="4"/>
        <v>2545_100x100.jpg</v>
      </c>
      <c r="H22" s="136" t="str">
        <f t="shared" si="5"/>
        <v>2545_220x220.jpg</v>
      </c>
      <c r="I22" s="143" t="str">
        <f t="shared" si="1"/>
        <v>2545_상세.jpg</v>
      </c>
      <c r="J22" s="70" t="s">
        <v>1343</v>
      </c>
      <c r="K22" s="136" t="str">
        <f t="shared" si="6"/>
        <v>&lt;p&gt;&lt;/p&gt;&lt;p align="center"&gt;&lt;IMG src="http://tongup1emd.cafe24.com/img/Image_detail/04_Snack_106ea/2545_상세.jpg" style="width:860px;"&gt;&lt;/p&gt;&lt;p&gt;&lt;br&gt;&lt;/p&gt;</v>
      </c>
      <c r="L22" s="70" t="s">
        <v>981</v>
      </c>
      <c r="M22" s="454" t="s">
        <v>1046</v>
      </c>
      <c r="N22" s="144" t="s">
        <v>1041</v>
      </c>
      <c r="O22" s="96" t="s">
        <v>169</v>
      </c>
      <c r="P22" s="71">
        <v>1</v>
      </c>
      <c r="Q22" s="172" t="s">
        <v>1345</v>
      </c>
      <c r="R22" s="71">
        <v>6</v>
      </c>
      <c r="S22" s="278">
        <f t="shared" si="8"/>
        <v>7</v>
      </c>
      <c r="T22" s="278">
        <f t="shared" si="9"/>
        <v>12</v>
      </c>
      <c r="U22" s="278">
        <f t="shared" si="10"/>
        <v>13</v>
      </c>
      <c r="V22" s="278">
        <f t="shared" si="11"/>
        <v>18</v>
      </c>
      <c r="W22" s="278">
        <f t="shared" si="12"/>
        <v>19</v>
      </c>
      <c r="X22" s="278">
        <f t="shared" si="13"/>
        <v>24</v>
      </c>
      <c r="Y22" s="278">
        <f t="shared" si="14"/>
        <v>25</v>
      </c>
      <c r="Z22" s="278">
        <f t="shared" si="15"/>
        <v>30</v>
      </c>
      <c r="AA22" s="278">
        <f t="shared" si="16"/>
        <v>31</v>
      </c>
      <c r="AB22" s="278">
        <f t="shared" si="17"/>
        <v>36</v>
      </c>
      <c r="AC22" s="136" t="str">
        <f t="shared" si="18"/>
        <v>1|6|2500//7|12|5000//13|18|7500//19|24|10000//25|30|12500//31|36|15000</v>
      </c>
      <c r="AD22" s="134">
        <v>3350</v>
      </c>
      <c r="AE22" s="492" t="s">
        <v>708</v>
      </c>
      <c r="AF22" s="99">
        <v>2500</v>
      </c>
      <c r="AG22" s="71"/>
      <c r="AH22" s="201">
        <v>1798</v>
      </c>
      <c r="AI22" s="71" t="s">
        <v>515</v>
      </c>
      <c r="AJ22" s="71">
        <v>50001998</v>
      </c>
      <c r="AK22" s="96" t="str">
        <f>CONCATENATE(N22,"[",C22,"/",P22,"]")</f>
        <v>매운새우깡(400g)[2545/1]</v>
      </c>
      <c r="AL22" s="71" t="s">
        <v>507</v>
      </c>
      <c r="AM22" s="171" t="s">
        <v>1335</v>
      </c>
      <c r="AN22" s="71" t="s">
        <v>507</v>
      </c>
      <c r="AO22" s="136" t="str">
        <f t="shared" si="19"/>
        <v>매운새우깡(400g),스낵,농심</v>
      </c>
      <c r="AP22" s="121"/>
      <c r="AQ22" s="71"/>
      <c r="AR22" s="71"/>
      <c r="AS22" s="71"/>
      <c r="AT22" s="71"/>
      <c r="AU22" s="206"/>
    </row>
    <row r="23" spans="1:47" s="156" customFormat="1">
      <c r="A23" s="298">
        <v>20</v>
      </c>
      <c r="B23" s="493">
        <v>22</v>
      </c>
      <c r="C23" s="140">
        <v>2548</v>
      </c>
      <c r="D23" s="511">
        <v>26</v>
      </c>
      <c r="E23" s="143" t="str">
        <f t="shared" si="0"/>
        <v>2548_450x450.jpg</v>
      </c>
      <c r="F23" s="136" t="str">
        <f t="shared" si="3"/>
        <v>2548_300x300.jpg</v>
      </c>
      <c r="G23" s="136" t="str">
        <f t="shared" si="4"/>
        <v>2548_100x100.jpg</v>
      </c>
      <c r="H23" s="136" t="str">
        <f t="shared" si="5"/>
        <v>2548_220x220.jpg</v>
      </c>
      <c r="I23" s="143" t="str">
        <f t="shared" si="1"/>
        <v>2548_상세.jpg</v>
      </c>
      <c r="J23" s="70" t="s">
        <v>1343</v>
      </c>
      <c r="K23" s="136" t="str">
        <f t="shared" si="6"/>
        <v>&lt;p&gt;&lt;/p&gt;&lt;p align="center"&gt;&lt;IMG src="http://tongup1emd.cafe24.com/img/Image_detail/04_Snack_106ea/2548_상세.jpg" style="width:860px;"&gt;&lt;/p&gt;&lt;p&gt;&lt;br&gt;&lt;/p&gt;</v>
      </c>
      <c r="L23" s="70" t="s">
        <v>981</v>
      </c>
      <c r="M23" s="454" t="s">
        <v>1046</v>
      </c>
      <c r="N23" s="144" t="s">
        <v>1042</v>
      </c>
      <c r="O23" s="96" t="s">
        <v>177</v>
      </c>
      <c r="P23" s="71">
        <v>1</v>
      </c>
      <c r="Q23" s="172" t="s">
        <v>1345</v>
      </c>
      <c r="R23" s="71">
        <v>8</v>
      </c>
      <c r="S23" s="278">
        <f t="shared" si="8"/>
        <v>9</v>
      </c>
      <c r="T23" s="278">
        <f t="shared" si="9"/>
        <v>16</v>
      </c>
      <c r="U23" s="278">
        <f t="shared" si="10"/>
        <v>17</v>
      </c>
      <c r="V23" s="278">
        <f t="shared" si="11"/>
        <v>24</v>
      </c>
      <c r="W23" s="278">
        <f t="shared" si="12"/>
        <v>25</v>
      </c>
      <c r="X23" s="278">
        <f t="shared" si="13"/>
        <v>32</v>
      </c>
      <c r="Y23" s="278">
        <f t="shared" si="14"/>
        <v>33</v>
      </c>
      <c r="Z23" s="278">
        <f t="shared" si="15"/>
        <v>40</v>
      </c>
      <c r="AA23" s="278">
        <f t="shared" si="16"/>
        <v>41</v>
      </c>
      <c r="AB23" s="278">
        <f t="shared" si="17"/>
        <v>48</v>
      </c>
      <c r="AC23" s="136" t="str">
        <f t="shared" si="18"/>
        <v>1|8|2500//9|16|5000//17|24|7500//25|32|10000//33|40|12500//41|48|15000</v>
      </c>
      <c r="AD23" s="134">
        <v>3200</v>
      </c>
      <c r="AE23" s="492" t="s">
        <v>708</v>
      </c>
      <c r="AF23" s="99">
        <v>2500</v>
      </c>
      <c r="AG23" s="71"/>
      <c r="AH23" s="201">
        <v>1798</v>
      </c>
      <c r="AI23" s="71" t="s">
        <v>515</v>
      </c>
      <c r="AJ23" s="71">
        <v>50001998</v>
      </c>
      <c r="AK23" s="96" t="str">
        <f>CONCATENATE(N23,"[",C23,"/",P23,"]")</f>
        <v>꿀꽈배기(지퍼/대)[2548/1]</v>
      </c>
      <c r="AL23" s="71" t="s">
        <v>507</v>
      </c>
      <c r="AM23" s="171" t="s">
        <v>1335</v>
      </c>
      <c r="AN23" s="71" t="s">
        <v>507</v>
      </c>
      <c r="AO23" s="136" t="str">
        <f t="shared" si="19"/>
        <v>꿀꽈배기(지퍼/대),스낵,농심</v>
      </c>
      <c r="AP23" s="121"/>
      <c r="AQ23" s="71"/>
      <c r="AR23" s="71"/>
      <c r="AS23" s="71"/>
      <c r="AT23" s="71"/>
      <c r="AU23" s="206"/>
    </row>
    <row r="24" spans="1:47" s="156" customFormat="1">
      <c r="A24" s="298">
        <v>24</v>
      </c>
      <c r="B24" s="493">
        <v>23</v>
      </c>
      <c r="C24" s="140">
        <v>2552</v>
      </c>
      <c r="D24" s="511">
        <v>26</v>
      </c>
      <c r="E24" s="143" t="str">
        <f t="shared" si="0"/>
        <v>2552_450x450.jpg</v>
      </c>
      <c r="F24" s="136" t="str">
        <f t="shared" si="3"/>
        <v>2552_300x300.jpg</v>
      </c>
      <c r="G24" s="136" t="str">
        <f t="shared" si="4"/>
        <v>2552_100x100.jpg</v>
      </c>
      <c r="H24" s="136" t="str">
        <f t="shared" si="5"/>
        <v>2552_220x220.jpg</v>
      </c>
      <c r="I24" s="143" t="str">
        <f t="shared" si="1"/>
        <v>2552_상세.jpg</v>
      </c>
      <c r="J24" s="70" t="s">
        <v>1343</v>
      </c>
      <c r="K24" s="136" t="str">
        <f t="shared" si="6"/>
        <v>&lt;p&gt;&lt;/p&gt;&lt;p align="center"&gt;&lt;IMG src="http://tongup1emd.cafe24.com/img/Image_detail/04_Snack_106ea/2552_상세.jpg" style="width:860px;"&gt;&lt;/p&gt;&lt;p&gt;&lt;br&gt;&lt;/p&gt;</v>
      </c>
      <c r="L24" s="70" t="s">
        <v>981</v>
      </c>
      <c r="M24" s="454" t="s">
        <v>1046</v>
      </c>
      <c r="N24" s="144" t="s">
        <v>1043</v>
      </c>
      <c r="O24" s="96" t="s">
        <v>184</v>
      </c>
      <c r="P24" s="71">
        <v>1</v>
      </c>
      <c r="Q24" s="172" t="s">
        <v>1345</v>
      </c>
      <c r="R24" s="71">
        <v>8</v>
      </c>
      <c r="S24" s="278">
        <f t="shared" si="8"/>
        <v>9</v>
      </c>
      <c r="T24" s="278">
        <f t="shared" si="9"/>
        <v>16</v>
      </c>
      <c r="U24" s="278">
        <f t="shared" si="10"/>
        <v>17</v>
      </c>
      <c r="V24" s="278">
        <f t="shared" si="11"/>
        <v>24</v>
      </c>
      <c r="W24" s="278">
        <f t="shared" si="12"/>
        <v>25</v>
      </c>
      <c r="X24" s="278">
        <f t="shared" si="13"/>
        <v>32</v>
      </c>
      <c r="Y24" s="278">
        <f t="shared" si="14"/>
        <v>33</v>
      </c>
      <c r="Z24" s="278">
        <f t="shared" si="15"/>
        <v>40</v>
      </c>
      <c r="AA24" s="278">
        <f t="shared" si="16"/>
        <v>41</v>
      </c>
      <c r="AB24" s="278">
        <f t="shared" si="17"/>
        <v>48</v>
      </c>
      <c r="AC24" s="136" t="str">
        <f t="shared" si="18"/>
        <v>1|8|2500//9|16|5000//17|24|7500//25|32|10000//33|40|12500//41|48|15000</v>
      </c>
      <c r="AD24" s="134">
        <v>3150</v>
      </c>
      <c r="AE24" s="492" t="s">
        <v>708</v>
      </c>
      <c r="AF24" s="99">
        <v>2500</v>
      </c>
      <c r="AG24" s="71"/>
      <c r="AH24" s="201">
        <v>1798</v>
      </c>
      <c r="AI24" s="71" t="s">
        <v>515</v>
      </c>
      <c r="AJ24" s="71">
        <v>50001998</v>
      </c>
      <c r="AK24" s="96" t="str">
        <f>CONCATENATE(N24,"[",C24,"/",P24,"]")</f>
        <v>자갈치(지퍼/대)[2552/1]</v>
      </c>
      <c r="AL24" s="71" t="s">
        <v>507</v>
      </c>
      <c r="AM24" s="171" t="s">
        <v>1335</v>
      </c>
      <c r="AN24" s="71" t="s">
        <v>507</v>
      </c>
      <c r="AO24" s="136" t="str">
        <f t="shared" si="19"/>
        <v>자갈치(지퍼/대),스낵,농심</v>
      </c>
      <c r="AP24" s="121"/>
      <c r="AQ24" s="71"/>
      <c r="AR24" s="71"/>
      <c r="AS24" s="71"/>
      <c r="AT24" s="71"/>
      <c r="AU24" s="206"/>
    </row>
    <row r="25" spans="1:47" s="156" customFormat="1">
      <c r="A25" s="298">
        <v>31</v>
      </c>
      <c r="B25" s="493">
        <v>24</v>
      </c>
      <c r="C25" s="140">
        <v>2554</v>
      </c>
      <c r="D25" s="511">
        <v>26</v>
      </c>
      <c r="E25" s="143" t="str">
        <f t="shared" si="0"/>
        <v>2554_450x450.jpg</v>
      </c>
      <c r="F25" s="136" t="str">
        <f t="shared" si="3"/>
        <v>2554_300x300.jpg</v>
      </c>
      <c r="G25" s="136" t="str">
        <f t="shared" si="4"/>
        <v>2554_100x100.jpg</v>
      </c>
      <c r="H25" s="136" t="str">
        <f t="shared" si="5"/>
        <v>2554_220x220.jpg</v>
      </c>
      <c r="I25" s="143" t="str">
        <f t="shared" si="1"/>
        <v>2554_상세.jpg</v>
      </c>
      <c r="J25" s="70" t="s">
        <v>1343</v>
      </c>
      <c r="K25" s="136" t="str">
        <f t="shared" si="6"/>
        <v>&lt;p&gt;&lt;/p&gt;&lt;p align="center"&gt;&lt;IMG src="http://tongup1emd.cafe24.com/img/Image_detail/04_Snack_106ea/2554_상세.jpg" style="width:860px;"&gt;&lt;/p&gt;&lt;p&gt;&lt;br&gt;&lt;/p&gt;</v>
      </c>
      <c r="L25" s="70" t="s">
        <v>981</v>
      </c>
      <c r="M25" s="70" t="s">
        <v>981</v>
      </c>
      <c r="N25" s="144" t="s">
        <v>194</v>
      </c>
      <c r="O25" s="96" t="s">
        <v>195</v>
      </c>
      <c r="P25" s="71">
        <v>1</v>
      </c>
      <c r="Q25" s="172" t="s">
        <v>1345</v>
      </c>
      <c r="R25" s="71">
        <v>8</v>
      </c>
      <c r="S25" s="278">
        <f t="shared" si="8"/>
        <v>9</v>
      </c>
      <c r="T25" s="278">
        <f t="shared" si="9"/>
        <v>16</v>
      </c>
      <c r="U25" s="278">
        <f t="shared" si="10"/>
        <v>17</v>
      </c>
      <c r="V25" s="278">
        <f t="shared" si="11"/>
        <v>24</v>
      </c>
      <c r="W25" s="278">
        <f t="shared" si="12"/>
        <v>25</v>
      </c>
      <c r="X25" s="278">
        <f t="shared" si="13"/>
        <v>32</v>
      </c>
      <c r="Y25" s="278">
        <f t="shared" si="14"/>
        <v>33</v>
      </c>
      <c r="Z25" s="278">
        <f t="shared" si="15"/>
        <v>40</v>
      </c>
      <c r="AA25" s="278">
        <f t="shared" si="16"/>
        <v>41</v>
      </c>
      <c r="AB25" s="278">
        <f t="shared" si="17"/>
        <v>48</v>
      </c>
      <c r="AC25" s="136" t="str">
        <f t="shared" si="18"/>
        <v>1|8|2500//9|16|5000//17|24|7500//25|32|10000//33|40|12500//41|48|15000</v>
      </c>
      <c r="AD25" s="134">
        <v>3150</v>
      </c>
      <c r="AE25" s="492" t="s">
        <v>708</v>
      </c>
      <c r="AF25" s="99">
        <v>2500</v>
      </c>
      <c r="AG25" s="71"/>
      <c r="AH25" s="201">
        <v>1798</v>
      </c>
      <c r="AI25" s="71" t="s">
        <v>515</v>
      </c>
      <c r="AJ25" s="71">
        <v>50001998</v>
      </c>
      <c r="AK25" s="96" t="str">
        <f>CONCATENATE(N25,"[",C25,"/",P25,"]")</f>
        <v>포스틱(지퍼/대)[2554/1]</v>
      </c>
      <c r="AL25" s="71" t="s">
        <v>507</v>
      </c>
      <c r="AM25" s="171" t="s">
        <v>1335</v>
      </c>
      <c r="AN25" s="71" t="s">
        <v>507</v>
      </c>
      <c r="AO25" s="136" t="str">
        <f t="shared" si="19"/>
        <v>포스틱(지퍼/대),스낵,농심</v>
      </c>
      <c r="AP25" s="121"/>
      <c r="AQ25" s="71"/>
      <c r="AR25" s="71"/>
      <c r="AS25" s="71"/>
      <c r="AT25" s="71"/>
      <c r="AU25" s="206"/>
    </row>
    <row r="26" spans="1:47" s="156" customFormat="1">
      <c r="A26" s="298">
        <v>39</v>
      </c>
      <c r="B26" s="493">
        <v>25</v>
      </c>
      <c r="C26" s="140">
        <v>2558</v>
      </c>
      <c r="D26" s="511">
        <v>26</v>
      </c>
      <c r="E26" s="143" t="str">
        <f t="shared" si="0"/>
        <v>2558_450x450.jpg</v>
      </c>
      <c r="F26" s="136" t="str">
        <f t="shared" si="3"/>
        <v>2558_300x300.jpg</v>
      </c>
      <c r="G26" s="136" t="str">
        <f t="shared" si="4"/>
        <v>2558_100x100.jpg</v>
      </c>
      <c r="H26" s="136" t="str">
        <f t="shared" si="5"/>
        <v>2558_220x220.jpg</v>
      </c>
      <c r="I26" s="143" t="str">
        <f t="shared" si="1"/>
        <v>2558_상세.jpg</v>
      </c>
      <c r="J26" s="70" t="s">
        <v>1343</v>
      </c>
      <c r="K26" s="136" t="str">
        <f t="shared" si="6"/>
        <v>&lt;p&gt;&lt;/p&gt;&lt;p align="center"&gt;&lt;IMG src="http://tongup1emd.cafe24.com/img/Image_detail/04_Snack_106ea/2558_상세.jpg" style="width:860px;"&gt;&lt;/p&gt;&lt;p&gt;&lt;br&gt;&lt;/p&gt;</v>
      </c>
      <c r="L26" s="70" t="s">
        <v>1037</v>
      </c>
      <c r="M26" s="454" t="s">
        <v>1046</v>
      </c>
      <c r="N26" s="144" t="s">
        <v>1045</v>
      </c>
      <c r="O26" s="96" t="s">
        <v>202</v>
      </c>
      <c r="P26" s="71">
        <v>1</v>
      </c>
      <c r="Q26" s="172" t="s">
        <v>1345</v>
      </c>
      <c r="R26" s="71">
        <v>20</v>
      </c>
      <c r="S26" s="278">
        <f t="shared" si="8"/>
        <v>21</v>
      </c>
      <c r="T26" s="278">
        <f t="shared" si="9"/>
        <v>40</v>
      </c>
      <c r="U26" s="278">
        <f t="shared" si="10"/>
        <v>41</v>
      </c>
      <c r="V26" s="278">
        <f t="shared" si="11"/>
        <v>60</v>
      </c>
      <c r="W26" s="278">
        <f t="shared" si="12"/>
        <v>61</v>
      </c>
      <c r="X26" s="278">
        <f t="shared" si="13"/>
        <v>80</v>
      </c>
      <c r="Y26" s="278">
        <f t="shared" si="14"/>
        <v>81</v>
      </c>
      <c r="Z26" s="278">
        <f t="shared" si="15"/>
        <v>100</v>
      </c>
      <c r="AA26" s="278">
        <f t="shared" si="16"/>
        <v>101</v>
      </c>
      <c r="AB26" s="278">
        <f t="shared" si="17"/>
        <v>120</v>
      </c>
      <c r="AC26" s="136" t="str">
        <f t="shared" si="18"/>
        <v>1|20|2500//21|40|5000//41|60|7500//61|80|10000//81|100|12500//101|120|15000</v>
      </c>
      <c r="AD26" s="134">
        <v>900</v>
      </c>
      <c r="AE26" s="492" t="s">
        <v>708</v>
      </c>
      <c r="AF26" s="99">
        <v>2500</v>
      </c>
      <c r="AG26" s="71"/>
      <c r="AH26" s="201">
        <v>1798</v>
      </c>
      <c r="AI26" s="71" t="s">
        <v>515</v>
      </c>
      <c r="AJ26" s="71">
        <v>50001998</v>
      </c>
      <c r="AK26" s="96" t="str">
        <f>CONCATENATE(N26,"[",C26,"/",P26,"]")</f>
        <v>양파링 Hot &amp; Spicy[2558/1]</v>
      </c>
      <c r="AL26" s="71" t="s">
        <v>507</v>
      </c>
      <c r="AM26" s="171" t="s">
        <v>1335</v>
      </c>
      <c r="AN26" s="71" t="s">
        <v>507</v>
      </c>
      <c r="AO26" s="136" t="str">
        <f t="shared" si="19"/>
        <v>양파링 Hot &amp; Spicy,스낵,농심</v>
      </c>
      <c r="AP26" s="121"/>
      <c r="AQ26" s="71"/>
      <c r="AR26" s="71"/>
      <c r="AS26" s="71"/>
      <c r="AT26" s="71"/>
      <c r="AU26" s="206"/>
    </row>
    <row r="27" spans="1:47" s="156" customFormat="1">
      <c r="A27" s="298">
        <v>18</v>
      </c>
      <c r="B27" s="493">
        <v>26</v>
      </c>
      <c r="C27" s="140">
        <v>2562</v>
      </c>
      <c r="D27" s="511">
        <v>26</v>
      </c>
      <c r="E27" s="143" t="str">
        <f t="shared" si="0"/>
        <v>2562_450x450.jpg</v>
      </c>
      <c r="F27" s="136" t="str">
        <f t="shared" si="3"/>
        <v>2562_300x300.jpg</v>
      </c>
      <c r="G27" s="136" t="str">
        <f t="shared" si="4"/>
        <v>2562_100x100.jpg</v>
      </c>
      <c r="H27" s="136" t="str">
        <f t="shared" si="5"/>
        <v>2562_220x220.jpg</v>
      </c>
      <c r="I27" s="143" t="str">
        <f t="shared" si="1"/>
        <v>2562_상세.jpg</v>
      </c>
      <c r="J27" s="70" t="s">
        <v>1343</v>
      </c>
      <c r="K27" s="136" t="str">
        <f t="shared" si="6"/>
        <v>&lt;p&gt;&lt;/p&gt;&lt;p align="center"&gt;&lt;IMG src="http://tongup1emd.cafe24.com/img/Image_detail/04_Snack_106ea/2562_상세.jpg" style="width:860px;"&gt;&lt;/p&gt;&lt;p&gt;&lt;br&gt;&lt;/p&gt;</v>
      </c>
      <c r="L27" s="70" t="s">
        <v>981</v>
      </c>
      <c r="M27" s="70" t="s">
        <v>981</v>
      </c>
      <c r="N27" s="144" t="s">
        <v>174</v>
      </c>
      <c r="O27" s="96" t="s">
        <v>175</v>
      </c>
      <c r="P27" s="71">
        <v>1</v>
      </c>
      <c r="Q27" s="172" t="s">
        <v>1345</v>
      </c>
      <c r="R27" s="71">
        <v>8</v>
      </c>
      <c r="S27" s="278">
        <f t="shared" si="8"/>
        <v>9</v>
      </c>
      <c r="T27" s="278">
        <f t="shared" si="9"/>
        <v>16</v>
      </c>
      <c r="U27" s="278">
        <f t="shared" si="10"/>
        <v>17</v>
      </c>
      <c r="V27" s="278">
        <f t="shared" si="11"/>
        <v>24</v>
      </c>
      <c r="W27" s="278">
        <f t="shared" si="12"/>
        <v>25</v>
      </c>
      <c r="X27" s="278">
        <f t="shared" si="13"/>
        <v>32</v>
      </c>
      <c r="Y27" s="278">
        <f t="shared" si="14"/>
        <v>33</v>
      </c>
      <c r="Z27" s="278">
        <f t="shared" si="15"/>
        <v>40</v>
      </c>
      <c r="AA27" s="278">
        <f t="shared" si="16"/>
        <v>41</v>
      </c>
      <c r="AB27" s="278">
        <f t="shared" si="17"/>
        <v>48</v>
      </c>
      <c r="AC27" s="136" t="str">
        <f t="shared" si="18"/>
        <v>1|8|2500//9|16|5000//17|24|7500//25|32|10000//33|40|12500//41|48|15000</v>
      </c>
      <c r="AD27" s="134">
        <v>3200</v>
      </c>
      <c r="AE27" s="492" t="s">
        <v>708</v>
      </c>
      <c r="AF27" s="99">
        <v>2500</v>
      </c>
      <c r="AG27" s="71"/>
      <c r="AH27" s="201">
        <v>1798</v>
      </c>
      <c r="AI27" s="71" t="s">
        <v>515</v>
      </c>
      <c r="AJ27" s="71">
        <v>50001998</v>
      </c>
      <c r="AK27" s="96" t="str">
        <f>CONCATENATE(N27,"[",C27,"/",P27,"]")</f>
        <v>감자깡(지퍼/대)[2562/1]</v>
      </c>
      <c r="AL27" s="71" t="s">
        <v>507</v>
      </c>
      <c r="AM27" s="171" t="s">
        <v>1335</v>
      </c>
      <c r="AN27" s="71" t="s">
        <v>507</v>
      </c>
      <c r="AO27" s="136" t="str">
        <f t="shared" si="19"/>
        <v>감자깡(지퍼/대),스낵,농심</v>
      </c>
      <c r="AP27" s="121"/>
      <c r="AQ27" s="71"/>
      <c r="AR27" s="71"/>
      <c r="AS27" s="71"/>
      <c r="AT27" s="71"/>
      <c r="AU27" s="206"/>
    </row>
    <row r="28" spans="1:47" s="156" customFormat="1">
      <c r="A28" s="298">
        <v>50</v>
      </c>
      <c r="B28" s="493">
        <v>27</v>
      </c>
      <c r="C28" s="140">
        <v>2568</v>
      </c>
      <c r="D28" s="511">
        <v>26</v>
      </c>
      <c r="E28" s="143" t="str">
        <f t="shared" si="0"/>
        <v>2568_450x450.jpg</v>
      </c>
      <c r="F28" s="136" t="str">
        <f t="shared" si="3"/>
        <v>2568_300x300.jpg</v>
      </c>
      <c r="G28" s="136" t="str">
        <f t="shared" si="4"/>
        <v>2568_100x100.jpg</v>
      </c>
      <c r="H28" s="136" t="str">
        <f t="shared" si="5"/>
        <v>2568_220x220.jpg</v>
      </c>
      <c r="I28" s="143" t="str">
        <f t="shared" si="1"/>
        <v>2568_상세.jpg</v>
      </c>
      <c r="J28" s="70" t="s">
        <v>1343</v>
      </c>
      <c r="K28" s="136" t="str">
        <f t="shared" si="6"/>
        <v>&lt;p&gt;&lt;/p&gt;&lt;p align="center"&gt;&lt;IMG src="http://tongup1emd.cafe24.com/img/Image_detail/04_Snack_106ea/2568_상세.jpg" style="width:860px;"&gt;&lt;/p&gt;&lt;p&gt;&lt;br&gt;&lt;/p&gt;</v>
      </c>
      <c r="L28" s="70" t="s">
        <v>981</v>
      </c>
      <c r="M28" s="70" t="s">
        <v>981</v>
      </c>
      <c r="N28" s="144" t="s">
        <v>218</v>
      </c>
      <c r="O28" s="96" t="s">
        <v>219</v>
      </c>
      <c r="P28" s="71">
        <v>1</v>
      </c>
      <c r="Q28" s="172" t="s">
        <v>1345</v>
      </c>
      <c r="R28" s="71">
        <v>24</v>
      </c>
      <c r="S28" s="278">
        <f t="shared" si="8"/>
        <v>25</v>
      </c>
      <c r="T28" s="278">
        <f t="shared" si="9"/>
        <v>48</v>
      </c>
      <c r="U28" s="278">
        <f t="shared" si="10"/>
        <v>49</v>
      </c>
      <c r="V28" s="278">
        <f t="shared" si="11"/>
        <v>72</v>
      </c>
      <c r="W28" s="278">
        <f t="shared" si="12"/>
        <v>73</v>
      </c>
      <c r="X28" s="278">
        <f t="shared" si="13"/>
        <v>96</v>
      </c>
      <c r="Y28" s="278">
        <f t="shared" si="14"/>
        <v>97</v>
      </c>
      <c r="Z28" s="278">
        <f t="shared" si="15"/>
        <v>120</v>
      </c>
      <c r="AA28" s="278">
        <f t="shared" si="16"/>
        <v>121</v>
      </c>
      <c r="AB28" s="278">
        <f t="shared" si="17"/>
        <v>144</v>
      </c>
      <c r="AC28" s="136" t="str">
        <f t="shared" si="18"/>
        <v>1|24|2500//25|48|5000//49|72|7500//73|96|10000//97|120|12500//121|144|15000</v>
      </c>
      <c r="AD28" s="134">
        <v>1750</v>
      </c>
      <c r="AE28" s="492" t="s">
        <v>708</v>
      </c>
      <c r="AF28" s="99">
        <v>2500</v>
      </c>
      <c r="AG28" s="71"/>
      <c r="AH28" s="201">
        <v>1798</v>
      </c>
      <c r="AI28" s="71" t="s">
        <v>515</v>
      </c>
      <c r="AJ28" s="71">
        <v>50001998</v>
      </c>
      <c r="AK28" s="96" t="str">
        <f>CONCATENATE(N28,"[",C28,"/",P28,"]")</f>
        <v>수미칩 오리지널[2568/1]</v>
      </c>
      <c r="AL28" s="71" t="s">
        <v>507</v>
      </c>
      <c r="AM28" s="171" t="s">
        <v>1335</v>
      </c>
      <c r="AN28" s="71" t="s">
        <v>507</v>
      </c>
      <c r="AO28" s="136" t="str">
        <f t="shared" si="19"/>
        <v>수미칩 오리지널,스낵,농심</v>
      </c>
      <c r="AP28" s="121"/>
      <c r="AQ28" s="71"/>
      <c r="AR28" s="71"/>
      <c r="AS28" s="71"/>
      <c r="AT28" s="71"/>
      <c r="AU28" s="206"/>
    </row>
    <row r="29" spans="1:47" s="156" customFormat="1">
      <c r="A29" s="298">
        <v>51</v>
      </c>
      <c r="B29" s="493">
        <v>28</v>
      </c>
      <c r="C29" s="140">
        <v>2569</v>
      </c>
      <c r="D29" s="511">
        <v>26</v>
      </c>
      <c r="E29" s="143" t="str">
        <f t="shared" si="0"/>
        <v>2569_450x450.jpg</v>
      </c>
      <c r="F29" s="136" t="str">
        <f t="shared" si="3"/>
        <v>2569_300x300.jpg</v>
      </c>
      <c r="G29" s="136" t="str">
        <f t="shared" si="4"/>
        <v>2569_100x100.jpg</v>
      </c>
      <c r="H29" s="136" t="str">
        <f t="shared" si="5"/>
        <v>2569_220x220.jpg</v>
      </c>
      <c r="I29" s="143" t="str">
        <f t="shared" si="1"/>
        <v>2569_상세.jpg</v>
      </c>
      <c r="J29" s="70" t="s">
        <v>1343</v>
      </c>
      <c r="K29" s="136" t="str">
        <f t="shared" si="6"/>
        <v>&lt;p&gt;&lt;/p&gt;&lt;p align="center"&gt;&lt;IMG src="http://tongup1emd.cafe24.com/img/Image_detail/04_Snack_106ea/2569_상세.jpg" style="width:860px;"&gt;&lt;/p&gt;&lt;p&gt;&lt;br&gt;&lt;/p&gt;</v>
      </c>
      <c r="L29" s="70" t="s">
        <v>981</v>
      </c>
      <c r="M29" s="70" t="s">
        <v>981</v>
      </c>
      <c r="N29" s="144" t="s">
        <v>220</v>
      </c>
      <c r="O29" s="96" t="s">
        <v>219</v>
      </c>
      <c r="P29" s="71">
        <v>1</v>
      </c>
      <c r="Q29" s="172" t="s">
        <v>1345</v>
      </c>
      <c r="R29" s="71">
        <v>24</v>
      </c>
      <c r="S29" s="278">
        <f t="shared" si="8"/>
        <v>25</v>
      </c>
      <c r="T29" s="278">
        <f t="shared" si="9"/>
        <v>48</v>
      </c>
      <c r="U29" s="278">
        <f t="shared" si="10"/>
        <v>49</v>
      </c>
      <c r="V29" s="278">
        <f t="shared" si="11"/>
        <v>72</v>
      </c>
      <c r="W29" s="278">
        <f t="shared" si="12"/>
        <v>73</v>
      </c>
      <c r="X29" s="278">
        <f t="shared" si="13"/>
        <v>96</v>
      </c>
      <c r="Y29" s="278">
        <f t="shared" si="14"/>
        <v>97</v>
      </c>
      <c r="Z29" s="278">
        <f t="shared" si="15"/>
        <v>120</v>
      </c>
      <c r="AA29" s="278">
        <f t="shared" si="16"/>
        <v>121</v>
      </c>
      <c r="AB29" s="278">
        <f t="shared" si="17"/>
        <v>144</v>
      </c>
      <c r="AC29" s="136" t="str">
        <f t="shared" si="18"/>
        <v>1|24|2500//25|48|5000//49|72|7500//73|96|10000//97|120|12500//121|144|15000</v>
      </c>
      <c r="AD29" s="134">
        <v>1750</v>
      </c>
      <c r="AE29" s="492" t="s">
        <v>708</v>
      </c>
      <c r="AF29" s="99">
        <v>2500</v>
      </c>
      <c r="AG29" s="71"/>
      <c r="AH29" s="201">
        <v>1798</v>
      </c>
      <c r="AI29" s="71" t="s">
        <v>515</v>
      </c>
      <c r="AJ29" s="71">
        <v>50001998</v>
      </c>
      <c r="AK29" s="96" t="str">
        <f>CONCATENATE(N29,"[",C29,"/",P29,"]")</f>
        <v>수미칩 어니언[2569/1]</v>
      </c>
      <c r="AL29" s="71" t="s">
        <v>507</v>
      </c>
      <c r="AM29" s="171" t="s">
        <v>1335</v>
      </c>
      <c r="AN29" s="71" t="s">
        <v>507</v>
      </c>
      <c r="AO29" s="136" t="str">
        <f t="shared" si="19"/>
        <v>수미칩 어니언,스낵,농심</v>
      </c>
      <c r="AP29" s="121"/>
      <c r="AQ29" s="71"/>
      <c r="AR29" s="71"/>
      <c r="AS29" s="71"/>
      <c r="AT29" s="71"/>
      <c r="AU29" s="206"/>
    </row>
    <row r="30" spans="1:47" s="156" customFormat="1">
      <c r="A30" s="298">
        <v>46</v>
      </c>
      <c r="B30" s="493">
        <v>29</v>
      </c>
      <c r="C30" s="140">
        <v>2573</v>
      </c>
      <c r="D30" s="511">
        <v>26</v>
      </c>
      <c r="E30" s="143" t="str">
        <f t="shared" si="0"/>
        <v>2573_450x450.jpg</v>
      </c>
      <c r="F30" s="136" t="str">
        <f t="shared" si="3"/>
        <v>2573_300x300.jpg</v>
      </c>
      <c r="G30" s="136" t="str">
        <f t="shared" si="4"/>
        <v>2573_100x100.jpg</v>
      </c>
      <c r="H30" s="136" t="str">
        <f t="shared" si="5"/>
        <v>2573_220x220.jpg</v>
      </c>
      <c r="I30" s="143" t="str">
        <f t="shared" si="1"/>
        <v>2573_상세.jpg</v>
      </c>
      <c r="J30" s="70" t="s">
        <v>1343</v>
      </c>
      <c r="K30" s="136" t="str">
        <f t="shared" si="6"/>
        <v>&lt;p&gt;&lt;/p&gt;&lt;p align="center"&gt;&lt;IMG src="http://tongup1emd.cafe24.com/img/Image_detail/04_Snack_106ea/2573_상세.jpg" style="width:860px;"&gt;&lt;/p&gt;&lt;p&gt;&lt;br&gt;&lt;/p&gt;</v>
      </c>
      <c r="L30" s="70" t="s">
        <v>981</v>
      </c>
      <c r="M30" s="70" t="s">
        <v>981</v>
      </c>
      <c r="N30" s="144" t="s">
        <v>212</v>
      </c>
      <c r="O30" s="96" t="s">
        <v>213</v>
      </c>
      <c r="P30" s="71">
        <v>1</v>
      </c>
      <c r="Q30" s="172" t="s">
        <v>1345</v>
      </c>
      <c r="R30" s="71">
        <v>10</v>
      </c>
      <c r="S30" s="278">
        <f t="shared" si="8"/>
        <v>11</v>
      </c>
      <c r="T30" s="278">
        <f t="shared" si="9"/>
        <v>20</v>
      </c>
      <c r="U30" s="278">
        <f t="shared" si="10"/>
        <v>21</v>
      </c>
      <c r="V30" s="278">
        <f t="shared" si="11"/>
        <v>30</v>
      </c>
      <c r="W30" s="278">
        <f t="shared" si="12"/>
        <v>31</v>
      </c>
      <c r="X30" s="278">
        <f t="shared" si="13"/>
        <v>40</v>
      </c>
      <c r="Y30" s="278">
        <f t="shared" si="14"/>
        <v>41</v>
      </c>
      <c r="Z30" s="278">
        <f t="shared" si="15"/>
        <v>50</v>
      </c>
      <c r="AA30" s="278">
        <f t="shared" si="16"/>
        <v>51</v>
      </c>
      <c r="AB30" s="278">
        <f t="shared" si="17"/>
        <v>60</v>
      </c>
      <c r="AC30" s="136" t="str">
        <f t="shared" si="18"/>
        <v>1|10|2500//11|20|5000//21|30|7500//31|40|10000//41|50|12500//51|60|15000</v>
      </c>
      <c r="AD30" s="134">
        <v>3150</v>
      </c>
      <c r="AE30" s="492" t="s">
        <v>708</v>
      </c>
      <c r="AF30" s="99">
        <v>2500</v>
      </c>
      <c r="AG30" s="71"/>
      <c r="AH30" s="201">
        <v>1798</v>
      </c>
      <c r="AI30" s="71" t="s">
        <v>515</v>
      </c>
      <c r="AJ30" s="71">
        <v>50001998</v>
      </c>
      <c r="AK30" s="96" t="str">
        <f>CONCATENATE(N30,"[",C30,"/",P30,"]")</f>
        <v>조청유과(지퍼/대)[2573/1]</v>
      </c>
      <c r="AL30" s="71" t="s">
        <v>507</v>
      </c>
      <c r="AM30" s="171" t="s">
        <v>1335</v>
      </c>
      <c r="AN30" s="71" t="s">
        <v>507</v>
      </c>
      <c r="AO30" s="136" t="str">
        <f t="shared" si="19"/>
        <v>조청유과(지퍼/대),스낵,농심</v>
      </c>
      <c r="AP30" s="121"/>
      <c r="AQ30" s="71"/>
      <c r="AR30" s="71"/>
      <c r="AS30" s="71"/>
      <c r="AT30" s="71"/>
      <c r="AU30" s="206"/>
    </row>
    <row r="31" spans="1:47" s="156" customFormat="1">
      <c r="A31" s="298">
        <v>49</v>
      </c>
      <c r="B31" s="493">
        <v>30</v>
      </c>
      <c r="C31" s="140">
        <v>2577</v>
      </c>
      <c r="D31" s="511">
        <v>26</v>
      </c>
      <c r="E31" s="143" t="str">
        <f t="shared" si="0"/>
        <v>2577_450x450.jpg</v>
      </c>
      <c r="F31" s="136" t="str">
        <f t="shared" si="3"/>
        <v>2577_300x300.jpg</v>
      </c>
      <c r="G31" s="136" t="str">
        <f t="shared" si="4"/>
        <v>2577_100x100.jpg</v>
      </c>
      <c r="H31" s="136" t="str">
        <f t="shared" si="5"/>
        <v>2577_220x220.jpg</v>
      </c>
      <c r="I31" s="143" t="str">
        <f t="shared" si="1"/>
        <v>2577_상세.jpg</v>
      </c>
      <c r="J31" s="70" t="s">
        <v>1343</v>
      </c>
      <c r="K31" s="136" t="str">
        <f t="shared" si="6"/>
        <v>&lt;p&gt;&lt;/p&gt;&lt;p align="center"&gt;&lt;IMG src="http://tongup1emd.cafe24.com/img/Image_detail/04_Snack_106ea/2577_상세.jpg" style="width:860px;"&gt;&lt;/p&gt;&lt;p&gt;&lt;br&gt;&lt;/p&gt;</v>
      </c>
      <c r="L31" s="70" t="s">
        <v>981</v>
      </c>
      <c r="M31" s="70" t="s">
        <v>981</v>
      </c>
      <c r="N31" s="144" t="s">
        <v>216</v>
      </c>
      <c r="O31" s="96" t="s">
        <v>217</v>
      </c>
      <c r="P31" s="71">
        <v>1</v>
      </c>
      <c r="Q31" s="172" t="s">
        <v>1345</v>
      </c>
      <c r="R31" s="71">
        <v>16</v>
      </c>
      <c r="S31" s="278">
        <f t="shared" si="8"/>
        <v>17</v>
      </c>
      <c r="T31" s="278">
        <f t="shared" si="9"/>
        <v>32</v>
      </c>
      <c r="U31" s="278">
        <f t="shared" si="10"/>
        <v>33</v>
      </c>
      <c r="V31" s="278">
        <f t="shared" si="11"/>
        <v>48</v>
      </c>
      <c r="W31" s="278">
        <f t="shared" si="12"/>
        <v>49</v>
      </c>
      <c r="X31" s="278">
        <f t="shared" si="13"/>
        <v>64</v>
      </c>
      <c r="Y31" s="278">
        <f t="shared" si="14"/>
        <v>65</v>
      </c>
      <c r="Z31" s="278">
        <f t="shared" si="15"/>
        <v>80</v>
      </c>
      <c r="AA31" s="278">
        <f t="shared" si="16"/>
        <v>81</v>
      </c>
      <c r="AB31" s="278">
        <f t="shared" si="17"/>
        <v>96</v>
      </c>
      <c r="AC31" s="136" t="str">
        <f t="shared" si="18"/>
        <v>1|16|2500//17|32|5000//33|48|7500//49|64|10000//65|80|12500//81|96|15000</v>
      </c>
      <c r="AD31" s="134">
        <v>1750</v>
      </c>
      <c r="AE31" s="492" t="s">
        <v>708</v>
      </c>
      <c r="AF31" s="99">
        <v>2500</v>
      </c>
      <c r="AG31" s="71"/>
      <c r="AH31" s="201">
        <v>1798</v>
      </c>
      <c r="AI31" s="71" t="s">
        <v>515</v>
      </c>
      <c r="AJ31" s="71">
        <v>50001998</v>
      </c>
      <c r="AK31" s="96" t="str">
        <f>CONCATENATE(N31,"[",C31,"/",P31,"]")</f>
        <v>입친구[2577/1]</v>
      </c>
      <c r="AL31" s="71" t="s">
        <v>507</v>
      </c>
      <c r="AM31" s="171" t="s">
        <v>1335</v>
      </c>
      <c r="AN31" s="71" t="s">
        <v>507</v>
      </c>
      <c r="AO31" s="136" t="str">
        <f t="shared" si="19"/>
        <v>입친구,스낵,농심</v>
      </c>
      <c r="AP31" s="121"/>
      <c r="AQ31" s="71"/>
      <c r="AR31" s="71"/>
      <c r="AS31" s="71"/>
      <c r="AT31" s="71"/>
      <c r="AU31" s="206"/>
    </row>
    <row r="32" spans="1:47" s="156" customFormat="1">
      <c r="A32" s="298">
        <v>52</v>
      </c>
      <c r="B32" s="493">
        <v>31</v>
      </c>
      <c r="C32" s="140">
        <v>2579</v>
      </c>
      <c r="D32" s="511">
        <v>26</v>
      </c>
      <c r="E32" s="143" t="str">
        <f t="shared" si="0"/>
        <v>2579_450x450.jpg</v>
      </c>
      <c r="F32" s="136" t="str">
        <f t="shared" si="3"/>
        <v>2579_300x300.jpg</v>
      </c>
      <c r="G32" s="136" t="str">
        <f t="shared" si="4"/>
        <v>2579_100x100.jpg</v>
      </c>
      <c r="H32" s="136" t="str">
        <f t="shared" si="5"/>
        <v>2579_220x220.jpg</v>
      </c>
      <c r="I32" s="143" t="str">
        <f t="shared" si="1"/>
        <v>2579_상세.jpg</v>
      </c>
      <c r="J32" s="70" t="s">
        <v>1343</v>
      </c>
      <c r="K32" s="136" t="str">
        <f t="shared" si="6"/>
        <v>&lt;p&gt;&lt;/p&gt;&lt;p align="center"&gt;&lt;IMG src="http://tongup1emd.cafe24.com/img/Image_detail/04_Snack_106ea/2579_상세.jpg" style="width:860px;"&gt;&lt;/p&gt;&lt;p&gt;&lt;br&gt;&lt;/p&gt;</v>
      </c>
      <c r="L32" s="70" t="s">
        <v>981</v>
      </c>
      <c r="M32" s="70" t="s">
        <v>981</v>
      </c>
      <c r="N32" s="144" t="s">
        <v>221</v>
      </c>
      <c r="O32" s="96" t="s">
        <v>222</v>
      </c>
      <c r="P32" s="71">
        <v>1</v>
      </c>
      <c r="Q32" s="172" t="s">
        <v>1345</v>
      </c>
      <c r="R32" s="71">
        <v>16</v>
      </c>
      <c r="S32" s="278">
        <f t="shared" si="8"/>
        <v>17</v>
      </c>
      <c r="T32" s="278">
        <f t="shared" si="9"/>
        <v>32</v>
      </c>
      <c r="U32" s="278">
        <f t="shared" si="10"/>
        <v>33</v>
      </c>
      <c r="V32" s="278">
        <f t="shared" si="11"/>
        <v>48</v>
      </c>
      <c r="W32" s="278">
        <f t="shared" si="12"/>
        <v>49</v>
      </c>
      <c r="X32" s="278">
        <f t="shared" si="13"/>
        <v>64</v>
      </c>
      <c r="Y32" s="278">
        <f t="shared" si="14"/>
        <v>65</v>
      </c>
      <c r="Z32" s="278">
        <f t="shared" si="15"/>
        <v>80</v>
      </c>
      <c r="AA32" s="278">
        <f t="shared" si="16"/>
        <v>81</v>
      </c>
      <c r="AB32" s="278">
        <f t="shared" si="17"/>
        <v>96</v>
      </c>
      <c r="AC32" s="136" t="str">
        <f t="shared" si="18"/>
        <v>1|16|2500//17|32|5000//33|48|7500//49|64|10000//65|80|12500//81|96|15000</v>
      </c>
      <c r="AD32" s="134">
        <v>1750</v>
      </c>
      <c r="AE32" s="492" t="s">
        <v>708</v>
      </c>
      <c r="AF32" s="99">
        <v>2500</v>
      </c>
      <c r="AG32" s="71"/>
      <c r="AH32" s="201">
        <v>1798</v>
      </c>
      <c r="AI32" s="71" t="s">
        <v>515</v>
      </c>
      <c r="AJ32" s="71">
        <v>50001998</v>
      </c>
      <c r="AK32" s="96" t="str">
        <f>CONCATENATE(N32,"[",C32,"/",P32,"]")</f>
        <v>W 수미칩 허니머스타드 (파우치)[2579/1]</v>
      </c>
      <c r="AL32" s="71" t="s">
        <v>507</v>
      </c>
      <c r="AM32" s="171" t="s">
        <v>1335</v>
      </c>
      <c r="AN32" s="71" t="s">
        <v>507</v>
      </c>
      <c r="AO32" s="136" t="str">
        <f t="shared" si="19"/>
        <v>W 수미칩 허니머스타드 (파우치),스낵,농심</v>
      </c>
      <c r="AP32" s="121"/>
      <c r="AQ32" s="71"/>
      <c r="AR32" s="71"/>
      <c r="AS32" s="71"/>
      <c r="AT32" s="71"/>
      <c r="AU32" s="206"/>
    </row>
    <row r="33" spans="1:47" s="156" customFormat="1">
      <c r="A33" s="298">
        <v>53</v>
      </c>
      <c r="B33" s="493">
        <v>32</v>
      </c>
      <c r="C33" s="140">
        <v>2590</v>
      </c>
      <c r="D33" s="511">
        <v>26</v>
      </c>
      <c r="E33" s="143" t="str">
        <f t="shared" si="0"/>
        <v>2590_450x450.jpg</v>
      </c>
      <c r="F33" s="136" t="str">
        <f t="shared" si="3"/>
        <v>2590_300x300.jpg</v>
      </c>
      <c r="G33" s="136" t="str">
        <f t="shared" si="4"/>
        <v>2590_100x100.jpg</v>
      </c>
      <c r="H33" s="136" t="str">
        <f t="shared" si="5"/>
        <v>2590_220x220.jpg</v>
      </c>
      <c r="I33" s="143" t="str">
        <f t="shared" si="1"/>
        <v>2590_상세.jpg</v>
      </c>
      <c r="J33" s="70" t="s">
        <v>1343</v>
      </c>
      <c r="K33" s="136" t="str">
        <f t="shared" si="6"/>
        <v>&lt;p&gt;&lt;/p&gt;&lt;p align="center"&gt;&lt;IMG src="http://tongup1emd.cafe24.com/img/Image_detail/04_Snack_106ea/2590_상세.jpg" style="width:860px;"&gt;&lt;/p&gt;&lt;p&gt;&lt;br&gt;&lt;/p&gt;</v>
      </c>
      <c r="L33" s="70" t="s">
        <v>981</v>
      </c>
      <c r="M33" s="70" t="s">
        <v>981</v>
      </c>
      <c r="N33" s="144" t="s">
        <v>520</v>
      </c>
      <c r="O33" s="96" t="s">
        <v>223</v>
      </c>
      <c r="P33" s="71">
        <v>1</v>
      </c>
      <c r="Q33" s="172" t="s">
        <v>1345</v>
      </c>
      <c r="R33" s="71">
        <v>12</v>
      </c>
      <c r="S33" s="278">
        <f t="shared" si="8"/>
        <v>13</v>
      </c>
      <c r="T33" s="278">
        <f t="shared" si="9"/>
        <v>24</v>
      </c>
      <c r="U33" s="278">
        <f t="shared" si="10"/>
        <v>25</v>
      </c>
      <c r="V33" s="278">
        <f t="shared" si="11"/>
        <v>36</v>
      </c>
      <c r="W33" s="278">
        <f t="shared" si="12"/>
        <v>37</v>
      </c>
      <c r="X33" s="278">
        <f t="shared" si="13"/>
        <v>48</v>
      </c>
      <c r="Y33" s="278">
        <f t="shared" si="14"/>
        <v>49</v>
      </c>
      <c r="Z33" s="278">
        <f t="shared" si="15"/>
        <v>60</v>
      </c>
      <c r="AA33" s="278">
        <f t="shared" si="16"/>
        <v>61</v>
      </c>
      <c r="AB33" s="278">
        <f t="shared" si="17"/>
        <v>72</v>
      </c>
      <c r="AC33" s="136" t="str">
        <f t="shared" si="18"/>
        <v>1|12|2500//13|24|5000//25|36|7500//37|48|10000//49|60|12500//61|72|15000</v>
      </c>
      <c r="AD33" s="134">
        <v>1450</v>
      </c>
      <c r="AE33" s="492" t="s">
        <v>708</v>
      </c>
      <c r="AF33" s="99">
        <v>2500</v>
      </c>
      <c r="AG33" s="71"/>
      <c r="AH33" s="201">
        <v>1798</v>
      </c>
      <c r="AI33" s="71" t="s">
        <v>515</v>
      </c>
      <c r="AJ33" s="71">
        <v>50001998</v>
      </c>
      <c r="AK33" s="96" t="str">
        <f>CONCATENATE(N33,"[",C33,"/",P33,"]")</f>
        <v>감자군것질 오리지널[2590/1]</v>
      </c>
      <c r="AL33" s="71" t="s">
        <v>507</v>
      </c>
      <c r="AM33" s="171" t="s">
        <v>1335</v>
      </c>
      <c r="AN33" s="71" t="s">
        <v>507</v>
      </c>
      <c r="AO33" s="136" t="str">
        <f t="shared" si="19"/>
        <v>감자군것질 오리지널,스낵,농심</v>
      </c>
      <c r="AP33" s="121"/>
      <c r="AQ33" s="71"/>
      <c r="AR33" s="71"/>
      <c r="AS33" s="71"/>
      <c r="AT33" s="71"/>
      <c r="AU33" s="206"/>
    </row>
    <row r="34" spans="1:47" s="156" customFormat="1">
      <c r="A34" s="298">
        <v>54</v>
      </c>
      <c r="B34" s="493">
        <v>33</v>
      </c>
      <c r="C34" s="140">
        <v>2591</v>
      </c>
      <c r="D34" s="511">
        <v>26</v>
      </c>
      <c r="E34" s="143" t="str">
        <f t="shared" ref="E34:E55" si="20">CONCATENATE(C34,"_450x450.jpg")</f>
        <v>2591_450x450.jpg</v>
      </c>
      <c r="F34" s="136" t="str">
        <f t="shared" si="3"/>
        <v>2591_300x300.jpg</v>
      </c>
      <c r="G34" s="136" t="str">
        <f t="shared" si="4"/>
        <v>2591_100x100.jpg</v>
      </c>
      <c r="H34" s="136" t="str">
        <f t="shared" si="5"/>
        <v>2591_220x220.jpg</v>
      </c>
      <c r="I34" s="143" t="str">
        <f t="shared" ref="I34:I55" si="21">CONCATENATE(C34,"_상세.jpg")</f>
        <v>2591_상세.jpg</v>
      </c>
      <c r="J34" s="70" t="s">
        <v>1343</v>
      </c>
      <c r="K34" s="136" t="str">
        <f t="shared" si="6"/>
        <v>&lt;p&gt;&lt;/p&gt;&lt;p align="center"&gt;&lt;IMG src="http://tongup1emd.cafe24.com/img/Image_detail/04_Snack_106ea/2591_상세.jpg" style="width:860px;"&gt;&lt;/p&gt;&lt;p&gt;&lt;br&gt;&lt;/p&gt;</v>
      </c>
      <c r="L34" s="70" t="s">
        <v>981</v>
      </c>
      <c r="M34" s="70" t="s">
        <v>981</v>
      </c>
      <c r="N34" s="144" t="s">
        <v>224</v>
      </c>
      <c r="O34" s="96" t="s">
        <v>223</v>
      </c>
      <c r="P34" s="71">
        <v>1</v>
      </c>
      <c r="Q34" s="172" t="s">
        <v>1345</v>
      </c>
      <c r="R34" s="71">
        <v>12</v>
      </c>
      <c r="S34" s="278">
        <f t="shared" si="8"/>
        <v>13</v>
      </c>
      <c r="T34" s="278">
        <f t="shared" si="9"/>
        <v>24</v>
      </c>
      <c r="U34" s="278">
        <f t="shared" si="10"/>
        <v>25</v>
      </c>
      <c r="V34" s="278">
        <f t="shared" si="11"/>
        <v>36</v>
      </c>
      <c r="W34" s="278">
        <f t="shared" si="12"/>
        <v>37</v>
      </c>
      <c r="X34" s="278">
        <f t="shared" si="13"/>
        <v>48</v>
      </c>
      <c r="Y34" s="278">
        <f t="shared" si="14"/>
        <v>49</v>
      </c>
      <c r="Z34" s="278">
        <f t="shared" si="15"/>
        <v>60</v>
      </c>
      <c r="AA34" s="278">
        <f t="shared" si="16"/>
        <v>61</v>
      </c>
      <c r="AB34" s="278">
        <f t="shared" si="17"/>
        <v>72</v>
      </c>
      <c r="AC34" s="136" t="str">
        <f t="shared" si="18"/>
        <v>1|12|2500//13|24|5000//25|36|7500//37|48|10000//49|60|12500//61|72|15000</v>
      </c>
      <c r="AD34" s="134">
        <v>1450</v>
      </c>
      <c r="AE34" s="492" t="s">
        <v>708</v>
      </c>
      <c r="AF34" s="99">
        <v>2500</v>
      </c>
      <c r="AG34" s="71"/>
      <c r="AH34" s="201">
        <v>1798</v>
      </c>
      <c r="AI34" s="71" t="s">
        <v>515</v>
      </c>
      <c r="AJ34" s="71">
        <v>50001998</v>
      </c>
      <c r="AK34" s="96" t="str">
        <f>CONCATENATE(N34,"[",C34,"/",P34,"]")</f>
        <v>감자군것질 바베큐맛[2591/1]</v>
      </c>
      <c r="AL34" s="71" t="s">
        <v>507</v>
      </c>
      <c r="AM34" s="171" t="s">
        <v>1335</v>
      </c>
      <c r="AN34" s="71" t="s">
        <v>507</v>
      </c>
      <c r="AO34" s="136" t="str">
        <f t="shared" si="19"/>
        <v>감자군것질 바베큐맛,스낵,농심</v>
      </c>
      <c r="AP34" s="121"/>
      <c r="AQ34" s="71"/>
      <c r="AR34" s="71"/>
      <c r="AS34" s="71"/>
      <c r="AT34" s="71"/>
      <c r="AU34" s="206"/>
    </row>
    <row r="35" spans="1:47" s="156" customFormat="1">
      <c r="A35" s="298">
        <v>22</v>
      </c>
      <c r="B35" s="493">
        <v>34</v>
      </c>
      <c r="C35" s="140">
        <v>2592</v>
      </c>
      <c r="D35" s="511">
        <v>26</v>
      </c>
      <c r="E35" s="143" t="str">
        <f t="shared" si="20"/>
        <v>2592_450x450.jpg</v>
      </c>
      <c r="F35" s="136" t="str">
        <f t="shared" si="3"/>
        <v>2592_300x300.jpg</v>
      </c>
      <c r="G35" s="136" t="str">
        <f t="shared" si="4"/>
        <v>2592_100x100.jpg</v>
      </c>
      <c r="H35" s="136" t="str">
        <f t="shared" si="5"/>
        <v>2592_220x220.jpg</v>
      </c>
      <c r="I35" s="143" t="str">
        <f t="shared" si="21"/>
        <v>2592_상세.jpg</v>
      </c>
      <c r="J35" s="70" t="s">
        <v>1343</v>
      </c>
      <c r="K35" s="136" t="str">
        <f t="shared" si="6"/>
        <v>&lt;p&gt;&lt;/p&gt;&lt;p align="center"&gt;&lt;IMG src="http://tongup1emd.cafe24.com/img/Image_detail/04_Snack_106ea/2592_상세.jpg" style="width:860px;"&gt;&lt;/p&gt;&lt;p&gt;&lt;br&gt;&lt;/p&gt;</v>
      </c>
      <c r="L35" s="70" t="s">
        <v>981</v>
      </c>
      <c r="M35" s="70" t="s">
        <v>981</v>
      </c>
      <c r="N35" s="144" t="s">
        <v>180</v>
      </c>
      <c r="O35" s="96" t="s">
        <v>181</v>
      </c>
      <c r="P35" s="71">
        <v>1</v>
      </c>
      <c r="Q35" s="172" t="s">
        <v>1345</v>
      </c>
      <c r="R35" s="71">
        <v>16</v>
      </c>
      <c r="S35" s="278">
        <f t="shared" si="8"/>
        <v>17</v>
      </c>
      <c r="T35" s="278">
        <f t="shared" si="9"/>
        <v>32</v>
      </c>
      <c r="U35" s="278">
        <f t="shared" si="10"/>
        <v>33</v>
      </c>
      <c r="V35" s="278">
        <f t="shared" si="11"/>
        <v>48</v>
      </c>
      <c r="W35" s="278">
        <f t="shared" si="12"/>
        <v>49</v>
      </c>
      <c r="X35" s="278">
        <f t="shared" si="13"/>
        <v>64</v>
      </c>
      <c r="Y35" s="278">
        <f t="shared" si="14"/>
        <v>65</v>
      </c>
      <c r="Z35" s="278">
        <f t="shared" si="15"/>
        <v>80</v>
      </c>
      <c r="AA35" s="278">
        <f t="shared" si="16"/>
        <v>81</v>
      </c>
      <c r="AB35" s="278">
        <f t="shared" si="17"/>
        <v>96</v>
      </c>
      <c r="AC35" s="136" t="str">
        <f t="shared" si="18"/>
        <v>1|16|2500//17|32|5000//33|48|7500//49|64|10000//65|80|12500//81|96|15000</v>
      </c>
      <c r="AD35" s="134">
        <v>1000</v>
      </c>
      <c r="AE35" s="492" t="s">
        <v>708</v>
      </c>
      <c r="AF35" s="99">
        <v>2500</v>
      </c>
      <c r="AG35" s="71"/>
      <c r="AH35" s="201">
        <v>1798</v>
      </c>
      <c r="AI35" s="71" t="s">
        <v>515</v>
      </c>
      <c r="AJ35" s="71">
        <v>50001998</v>
      </c>
      <c r="AK35" s="96" t="str">
        <f>CONCATENATE(N35,"[",C35,"/",P35,"]")</f>
        <v>꿀꽈배기더블스윗[2592/1]</v>
      </c>
      <c r="AL35" s="71" t="s">
        <v>507</v>
      </c>
      <c r="AM35" s="171" t="s">
        <v>1335</v>
      </c>
      <c r="AN35" s="71" t="s">
        <v>507</v>
      </c>
      <c r="AO35" s="136" t="str">
        <f t="shared" si="19"/>
        <v>꿀꽈배기더블스윗,스낵,농심</v>
      </c>
      <c r="AP35" s="121"/>
      <c r="AQ35" s="71"/>
      <c r="AR35" s="71"/>
      <c r="AS35" s="71"/>
      <c r="AT35" s="71"/>
      <c r="AU35" s="206"/>
    </row>
    <row r="36" spans="1:47" s="156" customFormat="1">
      <c r="A36" s="298">
        <v>25</v>
      </c>
      <c r="B36" s="493">
        <v>35</v>
      </c>
      <c r="C36" s="140">
        <v>3380</v>
      </c>
      <c r="D36" s="511">
        <v>26</v>
      </c>
      <c r="E36" s="143" t="str">
        <f t="shared" si="20"/>
        <v>3380_450x450.jpg</v>
      </c>
      <c r="F36" s="136" t="str">
        <f t="shared" si="3"/>
        <v>3380_300x300.jpg</v>
      </c>
      <c r="G36" s="136" t="str">
        <f t="shared" si="4"/>
        <v>3380_100x100.jpg</v>
      </c>
      <c r="H36" s="136" t="str">
        <f t="shared" si="5"/>
        <v>3380_220x220.jpg</v>
      </c>
      <c r="I36" s="143" t="str">
        <f t="shared" si="21"/>
        <v>3380_상세.jpg</v>
      </c>
      <c r="J36" s="70" t="s">
        <v>1343</v>
      </c>
      <c r="K36" s="136" t="str">
        <f t="shared" si="6"/>
        <v>&lt;p&gt;&lt;/p&gt;&lt;p align="center"&gt;&lt;IMG src="http://tongup1emd.cafe24.com/img/Image_detail/04_Snack_106ea/3380_상세.jpg" style="width:860px;"&gt;&lt;/p&gt;&lt;p&gt;&lt;br&gt;&lt;/p&gt;</v>
      </c>
      <c r="L36" s="70" t="s">
        <v>981</v>
      </c>
      <c r="M36" s="70" t="s">
        <v>981</v>
      </c>
      <c r="N36" s="144" t="s">
        <v>185</v>
      </c>
      <c r="O36" s="96" t="s">
        <v>186</v>
      </c>
      <c r="P36" s="71">
        <v>1</v>
      </c>
      <c r="Q36" s="172" t="s">
        <v>1345</v>
      </c>
      <c r="R36" s="71">
        <v>20</v>
      </c>
      <c r="S36" s="278">
        <f t="shared" si="8"/>
        <v>21</v>
      </c>
      <c r="T36" s="278">
        <f t="shared" si="9"/>
        <v>40</v>
      </c>
      <c r="U36" s="278">
        <f t="shared" si="10"/>
        <v>41</v>
      </c>
      <c r="V36" s="278">
        <f t="shared" si="11"/>
        <v>60</v>
      </c>
      <c r="W36" s="278">
        <f t="shared" si="12"/>
        <v>61</v>
      </c>
      <c r="X36" s="278">
        <f t="shared" si="13"/>
        <v>80</v>
      </c>
      <c r="Y36" s="278">
        <f t="shared" si="14"/>
        <v>81</v>
      </c>
      <c r="Z36" s="278">
        <f t="shared" si="15"/>
        <v>100</v>
      </c>
      <c r="AA36" s="278">
        <f t="shared" si="16"/>
        <v>101</v>
      </c>
      <c r="AB36" s="278">
        <f t="shared" si="17"/>
        <v>120</v>
      </c>
      <c r="AC36" s="136" t="str">
        <f t="shared" si="18"/>
        <v>1|20|2500//21|40|5000//41|60|7500//61|80|10000//81|100|12500//101|120|15000</v>
      </c>
      <c r="AD36" s="134">
        <v>950</v>
      </c>
      <c r="AE36" s="492" t="s">
        <v>708</v>
      </c>
      <c r="AF36" s="99">
        <v>2500</v>
      </c>
      <c r="AG36" s="71"/>
      <c r="AH36" s="201">
        <v>1798</v>
      </c>
      <c r="AI36" s="71" t="s">
        <v>515</v>
      </c>
      <c r="AJ36" s="71">
        <v>50001998</v>
      </c>
      <c r="AK36" s="96" t="str">
        <f>CONCATENATE(N36,"[",C36,"/",P36,"]")</f>
        <v>벌집핏자[3380/1]</v>
      </c>
      <c r="AL36" s="71" t="s">
        <v>507</v>
      </c>
      <c r="AM36" s="171" t="s">
        <v>1335</v>
      </c>
      <c r="AN36" s="71" t="s">
        <v>507</v>
      </c>
      <c r="AO36" s="136" t="str">
        <f t="shared" si="19"/>
        <v>벌집핏자,스낵,농심</v>
      </c>
      <c r="AP36" s="121"/>
      <c r="AQ36" s="71"/>
      <c r="AR36" s="71"/>
      <c r="AS36" s="71"/>
      <c r="AT36" s="71"/>
      <c r="AU36" s="206"/>
    </row>
    <row r="37" spans="1:47" s="156" customFormat="1">
      <c r="A37" s="298">
        <v>32</v>
      </c>
      <c r="B37" s="493">
        <v>36</v>
      </c>
      <c r="C37" s="140">
        <v>3389</v>
      </c>
      <c r="D37" s="511">
        <v>26</v>
      </c>
      <c r="E37" s="143" t="str">
        <f t="shared" si="20"/>
        <v>3389_450x450.jpg</v>
      </c>
      <c r="F37" s="136" t="str">
        <f t="shared" si="3"/>
        <v>3389_300x300.jpg</v>
      </c>
      <c r="G37" s="136" t="str">
        <f t="shared" si="4"/>
        <v>3389_100x100.jpg</v>
      </c>
      <c r="H37" s="136" t="str">
        <f t="shared" si="5"/>
        <v>3389_220x220.jpg</v>
      </c>
      <c r="I37" s="143" t="str">
        <f t="shared" si="21"/>
        <v>3389_상세.jpg</v>
      </c>
      <c r="J37" s="70" t="s">
        <v>1343</v>
      </c>
      <c r="K37" s="136" t="str">
        <f t="shared" si="6"/>
        <v>&lt;p&gt;&lt;/p&gt;&lt;p align="center"&gt;&lt;IMG src="http://tongup1emd.cafe24.com/img/Image_detail/04_Snack_106ea/3389_상세.jpg" style="width:860px;"&gt;&lt;/p&gt;&lt;p&gt;&lt;br&gt;&lt;/p&gt;</v>
      </c>
      <c r="L37" s="70" t="s">
        <v>981</v>
      </c>
      <c r="M37" s="70" t="s">
        <v>981</v>
      </c>
      <c r="N37" s="144" t="s">
        <v>196</v>
      </c>
      <c r="O37" s="96" t="s">
        <v>197</v>
      </c>
      <c r="P37" s="71">
        <v>1</v>
      </c>
      <c r="Q37" s="172" t="s">
        <v>1345</v>
      </c>
      <c r="R37" s="71">
        <v>20</v>
      </c>
      <c r="S37" s="278">
        <f t="shared" si="8"/>
        <v>21</v>
      </c>
      <c r="T37" s="278">
        <f t="shared" si="9"/>
        <v>40</v>
      </c>
      <c r="U37" s="278">
        <f t="shared" si="10"/>
        <v>41</v>
      </c>
      <c r="V37" s="278">
        <f t="shared" si="11"/>
        <v>60</v>
      </c>
      <c r="W37" s="278">
        <f t="shared" si="12"/>
        <v>61</v>
      </c>
      <c r="X37" s="278">
        <f t="shared" si="13"/>
        <v>80</v>
      </c>
      <c r="Y37" s="278">
        <f t="shared" si="14"/>
        <v>81</v>
      </c>
      <c r="Z37" s="278">
        <f t="shared" si="15"/>
        <v>100</v>
      </c>
      <c r="AA37" s="278">
        <f t="shared" si="16"/>
        <v>101</v>
      </c>
      <c r="AB37" s="278">
        <f t="shared" si="17"/>
        <v>120</v>
      </c>
      <c r="AC37" s="136" t="str">
        <f t="shared" si="18"/>
        <v>1|20|2500//21|40|5000//41|60|7500//61|80|10000//81|100|12500//101|120|15000</v>
      </c>
      <c r="AD37" s="134">
        <v>950</v>
      </c>
      <c r="AE37" s="492" t="s">
        <v>708</v>
      </c>
      <c r="AF37" s="99">
        <v>2500</v>
      </c>
      <c r="AG37" s="71"/>
      <c r="AH37" s="201">
        <v>1798</v>
      </c>
      <c r="AI37" s="71" t="s">
        <v>515</v>
      </c>
      <c r="AJ37" s="71">
        <v>50001998</v>
      </c>
      <c r="AK37" s="96" t="str">
        <f>CONCATENATE(N37,"[",C37,"/",P37,"]")</f>
        <v>양파깡[3389/1]</v>
      </c>
      <c r="AL37" s="71" t="s">
        <v>507</v>
      </c>
      <c r="AM37" s="171" t="s">
        <v>1335</v>
      </c>
      <c r="AN37" s="71" t="s">
        <v>507</v>
      </c>
      <c r="AO37" s="136" t="str">
        <f t="shared" si="19"/>
        <v>양파깡,스낵,농심</v>
      </c>
      <c r="AP37" s="121"/>
      <c r="AQ37" s="71"/>
      <c r="AR37" s="71"/>
      <c r="AS37" s="71"/>
      <c r="AT37" s="71"/>
      <c r="AU37" s="206"/>
    </row>
    <row r="38" spans="1:47" s="156" customFormat="1">
      <c r="A38" s="298">
        <v>30</v>
      </c>
      <c r="B38" s="493">
        <v>37</v>
      </c>
      <c r="C38" s="140">
        <v>3453</v>
      </c>
      <c r="D38" s="511">
        <v>26</v>
      </c>
      <c r="E38" s="143" t="str">
        <f t="shared" si="20"/>
        <v>3453_450x450.jpg</v>
      </c>
      <c r="F38" s="136" t="str">
        <f t="shared" si="3"/>
        <v>3453_300x300.jpg</v>
      </c>
      <c r="G38" s="136" t="str">
        <f t="shared" si="4"/>
        <v>3453_100x100.jpg</v>
      </c>
      <c r="H38" s="136" t="str">
        <f t="shared" si="5"/>
        <v>3453_220x220.jpg</v>
      </c>
      <c r="I38" s="143" t="str">
        <f t="shared" si="21"/>
        <v>3453_상세.jpg</v>
      </c>
      <c r="J38" s="70" t="s">
        <v>1343</v>
      </c>
      <c r="K38" s="136" t="str">
        <f t="shared" si="6"/>
        <v>&lt;p&gt;&lt;/p&gt;&lt;p align="center"&gt;&lt;IMG src="http://tongup1emd.cafe24.com/img/Image_detail/04_Snack_106ea/3453_상세.jpg" style="width:860px;"&gt;&lt;/p&gt;&lt;p&gt;&lt;br&gt;&lt;/p&gt;</v>
      </c>
      <c r="L38" s="70" t="s">
        <v>981</v>
      </c>
      <c r="M38" s="70" t="s">
        <v>981</v>
      </c>
      <c r="N38" s="144" t="s">
        <v>192</v>
      </c>
      <c r="O38" s="96" t="s">
        <v>193</v>
      </c>
      <c r="P38" s="71">
        <v>1</v>
      </c>
      <c r="Q38" s="172" t="s">
        <v>1345</v>
      </c>
      <c r="R38" s="71">
        <v>20</v>
      </c>
      <c r="S38" s="278">
        <f t="shared" si="8"/>
        <v>21</v>
      </c>
      <c r="T38" s="278">
        <f t="shared" si="9"/>
        <v>40</v>
      </c>
      <c r="U38" s="278">
        <f t="shared" si="10"/>
        <v>41</v>
      </c>
      <c r="V38" s="278">
        <f t="shared" si="11"/>
        <v>60</v>
      </c>
      <c r="W38" s="278">
        <f t="shared" si="12"/>
        <v>61</v>
      </c>
      <c r="X38" s="278">
        <f t="shared" si="13"/>
        <v>80</v>
      </c>
      <c r="Y38" s="278">
        <f t="shared" si="14"/>
        <v>81</v>
      </c>
      <c r="Z38" s="278">
        <f t="shared" si="15"/>
        <v>100</v>
      </c>
      <c r="AA38" s="278">
        <f t="shared" si="16"/>
        <v>101</v>
      </c>
      <c r="AB38" s="278">
        <f t="shared" si="17"/>
        <v>120</v>
      </c>
      <c r="AC38" s="136" t="str">
        <f t="shared" si="18"/>
        <v>1|20|2500//21|40|5000//41|60|7500//61|80|10000//81|100|12500//101|120|15000</v>
      </c>
      <c r="AD38" s="134">
        <v>1000</v>
      </c>
      <c r="AE38" s="492" t="s">
        <v>708</v>
      </c>
      <c r="AF38" s="99">
        <v>2500</v>
      </c>
      <c r="AG38" s="71"/>
      <c r="AH38" s="201">
        <v>1798</v>
      </c>
      <c r="AI38" s="71" t="s">
        <v>515</v>
      </c>
      <c r="AJ38" s="71">
        <v>50001998</v>
      </c>
      <c r="AK38" s="96" t="str">
        <f>CONCATENATE(N38,"[",C38,"/",P38,"]")</f>
        <v>포스틱[3453/1]</v>
      </c>
      <c r="AL38" s="71" t="s">
        <v>507</v>
      </c>
      <c r="AM38" s="171" t="s">
        <v>1335</v>
      </c>
      <c r="AN38" s="71" t="s">
        <v>507</v>
      </c>
      <c r="AO38" s="136" t="str">
        <f t="shared" si="19"/>
        <v>포스틱,스낵,농심</v>
      </c>
      <c r="AP38" s="121"/>
      <c r="AQ38" s="71"/>
      <c r="AR38" s="71"/>
      <c r="AS38" s="71"/>
      <c r="AT38" s="71"/>
      <c r="AU38" s="206"/>
    </row>
    <row r="39" spans="1:47" s="156" customFormat="1">
      <c r="A39" s="298">
        <v>38</v>
      </c>
      <c r="B39" s="493">
        <v>38</v>
      </c>
      <c r="C39" s="140">
        <v>3454</v>
      </c>
      <c r="D39" s="511">
        <v>26</v>
      </c>
      <c r="E39" s="143" t="str">
        <f t="shared" si="20"/>
        <v>3454_450x450.jpg</v>
      </c>
      <c r="F39" s="136" t="str">
        <f t="shared" si="3"/>
        <v>3454_300x300.jpg</v>
      </c>
      <c r="G39" s="136" t="str">
        <f t="shared" si="4"/>
        <v>3454_100x100.jpg</v>
      </c>
      <c r="H39" s="136" t="str">
        <f t="shared" si="5"/>
        <v>3454_220x220.jpg</v>
      </c>
      <c r="I39" s="143" t="str">
        <f t="shared" si="21"/>
        <v>3454_상세.jpg</v>
      </c>
      <c r="J39" s="70" t="s">
        <v>1343</v>
      </c>
      <c r="K39" s="136" t="str">
        <f t="shared" si="6"/>
        <v>&lt;p&gt;&lt;/p&gt;&lt;p align="center"&gt;&lt;IMG src="http://tongup1emd.cafe24.com/img/Image_detail/04_Snack_106ea/3454_상세.jpg" style="width:860px;"&gt;&lt;/p&gt;&lt;p&gt;&lt;br&gt;&lt;/p&gt;</v>
      </c>
      <c r="L39" s="70" t="s">
        <v>981</v>
      </c>
      <c r="M39" s="70" t="s">
        <v>981</v>
      </c>
      <c r="N39" s="144" t="s">
        <v>1035</v>
      </c>
      <c r="O39" s="96" t="s">
        <v>193</v>
      </c>
      <c r="P39" s="71">
        <v>1</v>
      </c>
      <c r="Q39" s="172" t="s">
        <v>1345</v>
      </c>
      <c r="R39" s="71">
        <v>20</v>
      </c>
      <c r="S39" s="278">
        <f t="shared" si="8"/>
        <v>21</v>
      </c>
      <c r="T39" s="278">
        <f t="shared" si="9"/>
        <v>40</v>
      </c>
      <c r="U39" s="278">
        <f t="shared" si="10"/>
        <v>41</v>
      </c>
      <c r="V39" s="278">
        <f t="shared" si="11"/>
        <v>60</v>
      </c>
      <c r="W39" s="278">
        <f t="shared" si="12"/>
        <v>61</v>
      </c>
      <c r="X39" s="278">
        <f t="shared" si="13"/>
        <v>80</v>
      </c>
      <c r="Y39" s="278">
        <f t="shared" si="14"/>
        <v>81</v>
      </c>
      <c r="Z39" s="278">
        <f t="shared" si="15"/>
        <v>100</v>
      </c>
      <c r="AA39" s="278">
        <f t="shared" si="16"/>
        <v>101</v>
      </c>
      <c r="AB39" s="278">
        <f t="shared" si="17"/>
        <v>120</v>
      </c>
      <c r="AC39" s="136" t="str">
        <f t="shared" si="18"/>
        <v>1|20|2500//21|40|5000//41|60|7500//61|80|10000//81|100|12500//101|120|15000</v>
      </c>
      <c r="AD39" s="134">
        <v>1000</v>
      </c>
      <c r="AE39" s="492" t="s">
        <v>708</v>
      </c>
      <c r="AF39" s="99">
        <v>2500</v>
      </c>
      <c r="AG39" s="71"/>
      <c r="AH39" s="201">
        <v>1798</v>
      </c>
      <c r="AI39" s="71" t="s">
        <v>515</v>
      </c>
      <c r="AJ39" s="71">
        <v>50001998</v>
      </c>
      <c r="AK39" s="96" t="str">
        <f>CONCATENATE(N39,"[",C39,"/",P39,"]")</f>
        <v>양파링[3454/1]</v>
      </c>
      <c r="AL39" s="71" t="s">
        <v>507</v>
      </c>
      <c r="AM39" s="171" t="s">
        <v>1335</v>
      </c>
      <c r="AN39" s="71" t="s">
        <v>507</v>
      </c>
      <c r="AO39" s="136" t="str">
        <f t="shared" si="19"/>
        <v>양파링,스낵,농심</v>
      </c>
      <c r="AP39" s="121"/>
      <c r="AQ39" s="71"/>
      <c r="AR39" s="71"/>
      <c r="AS39" s="71"/>
      <c r="AT39" s="71"/>
      <c r="AU39" s="206"/>
    </row>
    <row r="40" spans="1:47" s="156" customFormat="1">
      <c r="A40" s="298">
        <v>17</v>
      </c>
      <c r="B40" s="493">
        <v>39</v>
      </c>
      <c r="C40" s="140">
        <v>3455</v>
      </c>
      <c r="D40" s="511">
        <v>26</v>
      </c>
      <c r="E40" s="143" t="str">
        <f t="shared" si="20"/>
        <v>3455_450x450.jpg</v>
      </c>
      <c r="F40" s="136" t="str">
        <f t="shared" si="3"/>
        <v>3455_300x300.jpg</v>
      </c>
      <c r="G40" s="136" t="str">
        <f t="shared" si="4"/>
        <v>3455_100x100.jpg</v>
      </c>
      <c r="H40" s="136" t="str">
        <f t="shared" si="5"/>
        <v>3455_220x220.jpg</v>
      </c>
      <c r="I40" s="143" t="str">
        <f t="shared" si="21"/>
        <v>3455_상세.jpg</v>
      </c>
      <c r="J40" s="70" t="s">
        <v>1343</v>
      </c>
      <c r="K40" s="136" t="str">
        <f t="shared" si="6"/>
        <v>&lt;p&gt;&lt;/p&gt;&lt;p align="center"&gt;&lt;IMG src="http://tongup1emd.cafe24.com/img/Image_detail/04_Snack_106ea/3455_상세.jpg" style="width:860px;"&gt;&lt;/p&gt;&lt;p&gt;&lt;br&gt;&lt;/p&gt;</v>
      </c>
      <c r="L40" s="70" t="s">
        <v>981</v>
      </c>
      <c r="M40" s="70" t="s">
        <v>981</v>
      </c>
      <c r="N40" s="144" t="s">
        <v>172</v>
      </c>
      <c r="O40" s="96" t="s">
        <v>173</v>
      </c>
      <c r="P40" s="71">
        <v>1</v>
      </c>
      <c r="Q40" s="172" t="s">
        <v>1345</v>
      </c>
      <c r="R40" s="71">
        <v>30</v>
      </c>
      <c r="S40" s="278">
        <f t="shared" si="8"/>
        <v>31</v>
      </c>
      <c r="T40" s="278">
        <f t="shared" si="9"/>
        <v>60</v>
      </c>
      <c r="U40" s="278">
        <f t="shared" si="10"/>
        <v>61</v>
      </c>
      <c r="V40" s="278">
        <f t="shared" si="11"/>
        <v>90</v>
      </c>
      <c r="W40" s="278">
        <f t="shared" si="12"/>
        <v>91</v>
      </c>
      <c r="X40" s="278">
        <f t="shared" si="13"/>
        <v>120</v>
      </c>
      <c r="Y40" s="278">
        <f t="shared" si="14"/>
        <v>121</v>
      </c>
      <c r="Z40" s="278">
        <f t="shared" si="15"/>
        <v>150</v>
      </c>
      <c r="AA40" s="278">
        <f t="shared" si="16"/>
        <v>151</v>
      </c>
      <c r="AB40" s="278">
        <f t="shared" si="17"/>
        <v>180</v>
      </c>
      <c r="AC40" s="136" t="str">
        <f t="shared" si="18"/>
        <v>1|30|2500//31|60|5000//61|90|7500//91|120|10000//121|150|12500//151|180|15000</v>
      </c>
      <c r="AD40" s="134">
        <v>1000</v>
      </c>
      <c r="AE40" s="492" t="s">
        <v>708</v>
      </c>
      <c r="AF40" s="99">
        <v>2500</v>
      </c>
      <c r="AG40" s="71"/>
      <c r="AH40" s="201">
        <v>1798</v>
      </c>
      <c r="AI40" s="71" t="s">
        <v>515</v>
      </c>
      <c r="AJ40" s="71">
        <v>50001998</v>
      </c>
      <c r="AK40" s="96" t="str">
        <f>CONCATENATE(N40,"[",C40,"/",P40,"]")</f>
        <v>감자깡[3455/1]</v>
      </c>
      <c r="AL40" s="71" t="s">
        <v>507</v>
      </c>
      <c r="AM40" s="171" t="s">
        <v>1335</v>
      </c>
      <c r="AN40" s="71" t="s">
        <v>507</v>
      </c>
      <c r="AO40" s="136" t="str">
        <f t="shared" si="19"/>
        <v>감자깡,스낵,농심</v>
      </c>
      <c r="AP40" s="121"/>
      <c r="AQ40" s="71"/>
      <c r="AR40" s="71"/>
      <c r="AS40" s="71"/>
      <c r="AT40" s="71"/>
      <c r="AU40" s="206"/>
    </row>
    <row r="41" spans="1:47" s="156" customFormat="1">
      <c r="A41" s="298">
        <v>23</v>
      </c>
      <c r="B41" s="493">
        <v>40</v>
      </c>
      <c r="C41" s="140">
        <v>3456</v>
      </c>
      <c r="D41" s="511">
        <v>26</v>
      </c>
      <c r="E41" s="143" t="str">
        <f t="shared" si="20"/>
        <v>3456_450x450.jpg</v>
      </c>
      <c r="F41" s="136" t="str">
        <f t="shared" si="3"/>
        <v>3456_300x300.jpg</v>
      </c>
      <c r="G41" s="136" t="str">
        <f t="shared" si="4"/>
        <v>3456_100x100.jpg</v>
      </c>
      <c r="H41" s="136" t="str">
        <f t="shared" si="5"/>
        <v>3456_220x220.jpg</v>
      </c>
      <c r="I41" s="143" t="str">
        <f t="shared" si="21"/>
        <v>3456_상세.jpg</v>
      </c>
      <c r="J41" s="70" t="s">
        <v>1343</v>
      </c>
      <c r="K41" s="136" t="str">
        <f t="shared" si="6"/>
        <v>&lt;p&gt;&lt;/p&gt;&lt;p align="center"&gt;&lt;IMG src="http://tongup1emd.cafe24.com/img/Image_detail/04_Snack_106ea/3456_상세.jpg" style="width:860px;"&gt;&lt;/p&gt;&lt;p&gt;&lt;br&gt;&lt;/p&gt;</v>
      </c>
      <c r="L41" s="70" t="s">
        <v>981</v>
      </c>
      <c r="M41" s="70" t="s">
        <v>981</v>
      </c>
      <c r="N41" s="144" t="s">
        <v>182</v>
      </c>
      <c r="O41" s="96" t="s">
        <v>183</v>
      </c>
      <c r="P41" s="71">
        <v>1</v>
      </c>
      <c r="Q41" s="172" t="s">
        <v>1345</v>
      </c>
      <c r="R41" s="71">
        <v>20</v>
      </c>
      <c r="S41" s="278">
        <f t="shared" si="8"/>
        <v>21</v>
      </c>
      <c r="T41" s="278">
        <f t="shared" si="9"/>
        <v>40</v>
      </c>
      <c r="U41" s="278">
        <f t="shared" si="10"/>
        <v>41</v>
      </c>
      <c r="V41" s="278">
        <f t="shared" si="11"/>
        <v>60</v>
      </c>
      <c r="W41" s="278">
        <f t="shared" si="12"/>
        <v>61</v>
      </c>
      <c r="X41" s="278">
        <f t="shared" si="13"/>
        <v>80</v>
      </c>
      <c r="Y41" s="278">
        <f t="shared" si="14"/>
        <v>81</v>
      </c>
      <c r="Z41" s="278">
        <f t="shared" si="15"/>
        <v>100</v>
      </c>
      <c r="AA41" s="278">
        <f t="shared" si="16"/>
        <v>101</v>
      </c>
      <c r="AB41" s="278">
        <f t="shared" si="17"/>
        <v>120</v>
      </c>
      <c r="AC41" s="136" t="str">
        <f t="shared" si="18"/>
        <v>1|20|2500//21|40|5000//41|60|7500//61|80|10000//81|100|12500//101|120|15000</v>
      </c>
      <c r="AD41" s="134">
        <v>1000</v>
      </c>
      <c r="AE41" s="492" t="s">
        <v>708</v>
      </c>
      <c r="AF41" s="99">
        <v>2500</v>
      </c>
      <c r="AG41" s="71"/>
      <c r="AH41" s="201">
        <v>1798</v>
      </c>
      <c r="AI41" s="71" t="s">
        <v>515</v>
      </c>
      <c r="AJ41" s="71">
        <v>50001998</v>
      </c>
      <c r="AK41" s="96" t="str">
        <f>CONCATENATE(N41,"[",C41,"/",P41,"]")</f>
        <v>자갈치[3456/1]</v>
      </c>
      <c r="AL41" s="71" t="s">
        <v>507</v>
      </c>
      <c r="AM41" s="171" t="s">
        <v>1335</v>
      </c>
      <c r="AN41" s="71" t="s">
        <v>507</v>
      </c>
      <c r="AO41" s="136" t="str">
        <f t="shared" si="19"/>
        <v>자갈치,스낵,농심</v>
      </c>
      <c r="AP41" s="121"/>
      <c r="AQ41" s="71"/>
      <c r="AR41" s="71"/>
      <c r="AS41" s="71"/>
      <c r="AT41" s="71"/>
      <c r="AU41" s="206"/>
    </row>
    <row r="42" spans="1:47" s="156" customFormat="1">
      <c r="A42" s="298">
        <v>11</v>
      </c>
      <c r="B42" s="493">
        <v>41</v>
      </c>
      <c r="C42" s="140">
        <v>3541</v>
      </c>
      <c r="D42" s="511">
        <v>26</v>
      </c>
      <c r="E42" s="143" t="str">
        <f t="shared" si="20"/>
        <v>3541_450x450.jpg</v>
      </c>
      <c r="F42" s="136" t="str">
        <f t="shared" si="3"/>
        <v>3541_300x300.jpg</v>
      </c>
      <c r="G42" s="136" t="str">
        <f t="shared" si="4"/>
        <v>3541_100x100.jpg</v>
      </c>
      <c r="H42" s="136" t="str">
        <f t="shared" si="5"/>
        <v>3541_220x220.jpg</v>
      </c>
      <c r="I42" s="143" t="str">
        <f t="shared" si="21"/>
        <v>3541_상세.jpg</v>
      </c>
      <c r="J42" s="70" t="s">
        <v>1343</v>
      </c>
      <c r="K42" s="136" t="str">
        <f t="shared" si="6"/>
        <v>&lt;p&gt;&lt;/p&gt;&lt;p align="center"&gt;&lt;IMG src="http://tongup1emd.cafe24.com/img/Image_detail/04_Snack_106ea/3541_상세.jpg" style="width:860px;"&gt;&lt;/p&gt;&lt;p&gt;&lt;br&gt;&lt;/p&gt;</v>
      </c>
      <c r="L42" s="70" t="s">
        <v>981</v>
      </c>
      <c r="M42" s="70" t="s">
        <v>981</v>
      </c>
      <c r="N42" s="144" t="s">
        <v>1036</v>
      </c>
      <c r="O42" s="96" t="s">
        <v>165</v>
      </c>
      <c r="P42" s="71">
        <v>1</v>
      </c>
      <c r="Q42" s="172" t="s">
        <v>1345</v>
      </c>
      <c r="R42" s="71">
        <v>30</v>
      </c>
      <c r="S42" s="278">
        <f t="shared" si="8"/>
        <v>31</v>
      </c>
      <c r="T42" s="278">
        <f t="shared" si="9"/>
        <v>60</v>
      </c>
      <c r="U42" s="278">
        <f t="shared" si="10"/>
        <v>61</v>
      </c>
      <c r="V42" s="278">
        <f t="shared" si="11"/>
        <v>90</v>
      </c>
      <c r="W42" s="278">
        <f t="shared" si="12"/>
        <v>91</v>
      </c>
      <c r="X42" s="278">
        <f t="shared" si="13"/>
        <v>120</v>
      </c>
      <c r="Y42" s="278">
        <f t="shared" si="14"/>
        <v>121</v>
      </c>
      <c r="Z42" s="278">
        <f t="shared" si="15"/>
        <v>150</v>
      </c>
      <c r="AA42" s="278">
        <f t="shared" si="16"/>
        <v>151</v>
      </c>
      <c r="AB42" s="278">
        <f t="shared" si="17"/>
        <v>180</v>
      </c>
      <c r="AC42" s="136" t="str">
        <f t="shared" si="18"/>
        <v>1|30|2500//31|60|5000//61|90|7500//91|120|10000//121|150|12500//151|180|15000</v>
      </c>
      <c r="AD42" s="134">
        <v>870</v>
      </c>
      <c r="AE42" s="492" t="s">
        <v>708</v>
      </c>
      <c r="AF42" s="99">
        <v>2500</v>
      </c>
      <c r="AG42" s="71"/>
      <c r="AH42" s="201">
        <v>1798</v>
      </c>
      <c r="AI42" s="71" t="s">
        <v>515</v>
      </c>
      <c r="AJ42" s="71">
        <v>50001998</v>
      </c>
      <c r="AK42" s="96" t="str">
        <f>CONCATENATE(N42,"[",C42,"/",P42,"]")</f>
        <v>새우깡[3541/1]</v>
      </c>
      <c r="AL42" s="71" t="s">
        <v>507</v>
      </c>
      <c r="AM42" s="171" t="s">
        <v>1335</v>
      </c>
      <c r="AN42" s="71" t="s">
        <v>507</v>
      </c>
      <c r="AO42" s="136" t="str">
        <f t="shared" si="19"/>
        <v>새우깡,스낵,농심</v>
      </c>
      <c r="AP42" s="71"/>
      <c r="AQ42" s="71"/>
      <c r="AR42" s="71"/>
      <c r="AS42" s="71"/>
      <c r="AT42" s="71"/>
      <c r="AU42" s="206"/>
    </row>
    <row r="43" spans="1:47" s="156" customFormat="1">
      <c r="A43" s="298">
        <v>14</v>
      </c>
      <c r="B43" s="493">
        <v>42</v>
      </c>
      <c r="C43" s="140">
        <v>3544</v>
      </c>
      <c r="D43" s="511">
        <v>26</v>
      </c>
      <c r="E43" s="143" t="str">
        <f t="shared" si="20"/>
        <v>3544_450x450.jpg</v>
      </c>
      <c r="F43" s="136" t="str">
        <f t="shared" si="3"/>
        <v>3544_300x300.jpg</v>
      </c>
      <c r="G43" s="136" t="str">
        <f t="shared" si="4"/>
        <v>3544_100x100.jpg</v>
      </c>
      <c r="H43" s="136" t="str">
        <f t="shared" si="5"/>
        <v>3544_220x220.jpg</v>
      </c>
      <c r="I43" s="143" t="str">
        <f t="shared" si="21"/>
        <v>3544_상세.jpg</v>
      </c>
      <c r="J43" s="70" t="s">
        <v>1343</v>
      </c>
      <c r="K43" s="136" t="str">
        <f t="shared" si="6"/>
        <v>&lt;p&gt;&lt;/p&gt;&lt;p align="center"&gt;&lt;IMG src="http://tongup1emd.cafe24.com/img/Image_detail/04_Snack_106ea/3544_상세.jpg" style="width:860px;"&gt;&lt;/p&gt;&lt;p&gt;&lt;br&gt;&lt;/p&gt;</v>
      </c>
      <c r="L43" s="70" t="s">
        <v>981</v>
      </c>
      <c r="M43" s="70" t="s">
        <v>981</v>
      </c>
      <c r="N43" s="144" t="s">
        <v>168</v>
      </c>
      <c r="O43" s="96" t="s">
        <v>165</v>
      </c>
      <c r="P43" s="71">
        <v>1</v>
      </c>
      <c r="Q43" s="172" t="s">
        <v>1345</v>
      </c>
      <c r="R43" s="71">
        <v>30</v>
      </c>
      <c r="S43" s="278">
        <f t="shared" si="8"/>
        <v>31</v>
      </c>
      <c r="T43" s="278">
        <f t="shared" si="9"/>
        <v>60</v>
      </c>
      <c r="U43" s="278">
        <f t="shared" si="10"/>
        <v>61</v>
      </c>
      <c r="V43" s="278">
        <f t="shared" si="11"/>
        <v>90</v>
      </c>
      <c r="W43" s="278">
        <f t="shared" si="12"/>
        <v>91</v>
      </c>
      <c r="X43" s="278">
        <f t="shared" si="13"/>
        <v>120</v>
      </c>
      <c r="Y43" s="278">
        <f t="shared" si="14"/>
        <v>121</v>
      </c>
      <c r="Z43" s="278">
        <f t="shared" si="15"/>
        <v>150</v>
      </c>
      <c r="AA43" s="278">
        <f t="shared" si="16"/>
        <v>151</v>
      </c>
      <c r="AB43" s="278">
        <f t="shared" si="17"/>
        <v>180</v>
      </c>
      <c r="AC43" s="136" t="str">
        <f t="shared" si="18"/>
        <v>1|30|2500//31|60|5000//61|90|7500//91|120|10000//121|150|12500//151|180|15000</v>
      </c>
      <c r="AD43" s="134">
        <v>870</v>
      </c>
      <c r="AE43" s="492" t="s">
        <v>708</v>
      </c>
      <c r="AF43" s="99">
        <v>2500</v>
      </c>
      <c r="AG43" s="71"/>
      <c r="AH43" s="201">
        <v>1798</v>
      </c>
      <c r="AI43" s="71" t="s">
        <v>515</v>
      </c>
      <c r="AJ43" s="71">
        <v>50001998</v>
      </c>
      <c r="AK43" s="96" t="str">
        <f>CONCATENATE(N43,"[",C43,"/",P43,"]")</f>
        <v>매운새우깡[3544/1]</v>
      </c>
      <c r="AL43" s="71" t="s">
        <v>507</v>
      </c>
      <c r="AM43" s="171" t="s">
        <v>1335</v>
      </c>
      <c r="AN43" s="71" t="s">
        <v>507</v>
      </c>
      <c r="AO43" s="136" t="str">
        <f t="shared" si="19"/>
        <v>매운새우깡,스낵,농심</v>
      </c>
      <c r="AP43" s="121"/>
      <c r="AQ43" s="71"/>
      <c r="AR43" s="71"/>
      <c r="AS43" s="71"/>
      <c r="AT43" s="71"/>
      <c r="AU43" s="206"/>
    </row>
    <row r="44" spans="1:47" s="156" customFormat="1">
      <c r="A44" s="298">
        <v>13</v>
      </c>
      <c r="B44" s="493">
        <v>43</v>
      </c>
      <c r="C44" s="140">
        <v>3546</v>
      </c>
      <c r="D44" s="511">
        <v>26</v>
      </c>
      <c r="E44" s="143" t="str">
        <f t="shared" si="20"/>
        <v>3546_450x450.jpg</v>
      </c>
      <c r="F44" s="136" t="str">
        <f t="shared" si="3"/>
        <v>3546_300x300.jpg</v>
      </c>
      <c r="G44" s="136" t="str">
        <f t="shared" si="4"/>
        <v>3546_100x100.jpg</v>
      </c>
      <c r="H44" s="136" t="str">
        <f t="shared" si="5"/>
        <v>3546_220x220.jpg</v>
      </c>
      <c r="I44" s="143" t="str">
        <f t="shared" si="21"/>
        <v>3546_상세.jpg</v>
      </c>
      <c r="J44" s="70" t="s">
        <v>1343</v>
      </c>
      <c r="K44" s="136" t="str">
        <f t="shared" si="6"/>
        <v>&lt;p&gt;&lt;/p&gt;&lt;p align="center"&gt;&lt;IMG src="http://tongup1emd.cafe24.com/img/Image_detail/04_Snack_106ea/3546_상세.jpg" style="width:860px;"&gt;&lt;/p&gt;&lt;p&gt;&lt;br&gt;&lt;/p&gt;</v>
      </c>
      <c r="L44" s="70" t="s">
        <v>981</v>
      </c>
      <c r="M44" s="70" t="s">
        <v>981</v>
      </c>
      <c r="N44" s="144" t="s">
        <v>166</v>
      </c>
      <c r="O44" s="96" t="s">
        <v>167</v>
      </c>
      <c r="P44" s="71">
        <v>1</v>
      </c>
      <c r="Q44" s="172" t="s">
        <v>1345</v>
      </c>
      <c r="R44" s="71">
        <v>20</v>
      </c>
      <c r="S44" s="278">
        <f t="shared" si="8"/>
        <v>21</v>
      </c>
      <c r="T44" s="278">
        <f t="shared" si="9"/>
        <v>40</v>
      </c>
      <c r="U44" s="278">
        <f t="shared" si="10"/>
        <v>41</v>
      </c>
      <c r="V44" s="278">
        <f t="shared" si="11"/>
        <v>60</v>
      </c>
      <c r="W44" s="278">
        <f t="shared" si="12"/>
        <v>61</v>
      </c>
      <c r="X44" s="278">
        <f t="shared" si="13"/>
        <v>80</v>
      </c>
      <c r="Y44" s="278">
        <f t="shared" si="14"/>
        <v>81</v>
      </c>
      <c r="Z44" s="278">
        <f t="shared" si="15"/>
        <v>100</v>
      </c>
      <c r="AA44" s="278">
        <f t="shared" si="16"/>
        <v>101</v>
      </c>
      <c r="AB44" s="278">
        <f t="shared" si="17"/>
        <v>120</v>
      </c>
      <c r="AC44" s="136" t="str">
        <f t="shared" si="18"/>
        <v>1|20|2500//21|40|5000//41|60|7500//61|80|10000//81|100|12500//101|120|15000</v>
      </c>
      <c r="AD44" s="134">
        <v>870</v>
      </c>
      <c r="AE44" s="492" t="s">
        <v>708</v>
      </c>
      <c r="AF44" s="99">
        <v>2500</v>
      </c>
      <c r="AG44" s="71"/>
      <c r="AH44" s="201">
        <v>1798</v>
      </c>
      <c r="AI44" s="71" t="s">
        <v>515</v>
      </c>
      <c r="AJ44" s="71">
        <v>50001998</v>
      </c>
      <c r="AK44" s="96" t="str">
        <f>CONCATENATE(N44,"[",C44,"/",P44,"]")</f>
        <v>쌀새우깡[3546/1]</v>
      </c>
      <c r="AL44" s="71" t="s">
        <v>507</v>
      </c>
      <c r="AM44" s="171" t="s">
        <v>1335</v>
      </c>
      <c r="AN44" s="71" t="s">
        <v>507</v>
      </c>
      <c r="AO44" s="136" t="str">
        <f t="shared" si="19"/>
        <v>쌀새우깡,스낵,농심</v>
      </c>
      <c r="AP44" s="121"/>
      <c r="AQ44" s="71"/>
      <c r="AR44" s="71"/>
      <c r="AS44" s="71"/>
      <c r="AT44" s="71"/>
      <c r="AU44" s="206"/>
    </row>
    <row r="45" spans="1:47" s="156" customFormat="1">
      <c r="A45" s="298">
        <v>19</v>
      </c>
      <c r="B45" s="493">
        <v>44</v>
      </c>
      <c r="C45" s="140">
        <v>3547</v>
      </c>
      <c r="D45" s="511">
        <v>26</v>
      </c>
      <c r="E45" s="143" t="str">
        <f t="shared" si="20"/>
        <v>3547_450x450.jpg</v>
      </c>
      <c r="F45" s="136" t="str">
        <f t="shared" si="3"/>
        <v>3547_300x300.jpg</v>
      </c>
      <c r="G45" s="136" t="str">
        <f t="shared" si="4"/>
        <v>3547_100x100.jpg</v>
      </c>
      <c r="H45" s="136" t="str">
        <f t="shared" si="5"/>
        <v>3547_220x220.jpg</v>
      </c>
      <c r="I45" s="143" t="str">
        <f t="shared" si="21"/>
        <v>3547_상세.jpg</v>
      </c>
      <c r="J45" s="70" t="s">
        <v>1343</v>
      </c>
      <c r="K45" s="136" t="str">
        <f t="shared" si="6"/>
        <v>&lt;p&gt;&lt;/p&gt;&lt;p align="center"&gt;&lt;IMG src="http://tongup1emd.cafe24.com/img/Image_detail/04_Snack_106ea/3547_상세.jpg" style="width:860px;"&gt;&lt;/p&gt;&lt;p&gt;&lt;br&gt;&lt;/p&gt;</v>
      </c>
      <c r="L45" s="70" t="s">
        <v>981</v>
      </c>
      <c r="M45" s="70" t="s">
        <v>981</v>
      </c>
      <c r="N45" s="144" t="s">
        <v>176</v>
      </c>
      <c r="O45" s="96" t="s">
        <v>165</v>
      </c>
      <c r="P45" s="71">
        <v>1</v>
      </c>
      <c r="Q45" s="172" t="s">
        <v>1345</v>
      </c>
      <c r="R45" s="71">
        <v>30</v>
      </c>
      <c r="S45" s="278">
        <f t="shared" si="8"/>
        <v>31</v>
      </c>
      <c r="T45" s="278">
        <f t="shared" si="9"/>
        <v>60</v>
      </c>
      <c r="U45" s="278">
        <f t="shared" si="10"/>
        <v>61</v>
      </c>
      <c r="V45" s="278">
        <f t="shared" si="11"/>
        <v>90</v>
      </c>
      <c r="W45" s="278">
        <f t="shared" si="12"/>
        <v>91</v>
      </c>
      <c r="X45" s="278">
        <f t="shared" si="13"/>
        <v>120</v>
      </c>
      <c r="Y45" s="278">
        <f t="shared" si="14"/>
        <v>121</v>
      </c>
      <c r="Z45" s="278">
        <f t="shared" si="15"/>
        <v>150</v>
      </c>
      <c r="AA45" s="278">
        <f t="shared" si="16"/>
        <v>151</v>
      </c>
      <c r="AB45" s="278">
        <f t="shared" si="17"/>
        <v>180</v>
      </c>
      <c r="AC45" s="136" t="str">
        <f t="shared" si="18"/>
        <v>1|30|2500//31|60|5000//61|90|7500//91|120|10000//121|150|12500//151|180|15000</v>
      </c>
      <c r="AD45" s="134">
        <v>1000</v>
      </c>
      <c r="AE45" s="492" t="s">
        <v>708</v>
      </c>
      <c r="AF45" s="99">
        <v>2500</v>
      </c>
      <c r="AG45" s="71"/>
      <c r="AH45" s="201">
        <v>1798</v>
      </c>
      <c r="AI45" s="71" t="s">
        <v>515</v>
      </c>
      <c r="AJ45" s="71">
        <v>50001998</v>
      </c>
      <c r="AK45" s="96" t="str">
        <f>CONCATENATE(N45,"[",C45,"/",P45,"]")</f>
        <v>꿀꽈배기[3547/1]</v>
      </c>
      <c r="AL45" s="71" t="s">
        <v>507</v>
      </c>
      <c r="AM45" s="171" t="s">
        <v>1335</v>
      </c>
      <c r="AN45" s="71" t="s">
        <v>507</v>
      </c>
      <c r="AO45" s="136" t="str">
        <f t="shared" si="19"/>
        <v>꿀꽈배기,스낵,농심</v>
      </c>
      <c r="AP45" s="121"/>
      <c r="AQ45" s="71"/>
      <c r="AR45" s="71"/>
      <c r="AS45" s="71"/>
      <c r="AT45" s="71"/>
      <c r="AU45" s="206"/>
    </row>
    <row r="46" spans="1:47" s="156" customFormat="1">
      <c r="A46" s="298">
        <v>21</v>
      </c>
      <c r="B46" s="493">
        <v>45</v>
      </c>
      <c r="C46" s="140">
        <v>3549</v>
      </c>
      <c r="D46" s="511">
        <v>26</v>
      </c>
      <c r="E46" s="143" t="str">
        <f t="shared" si="20"/>
        <v>3549_450x450.jpg</v>
      </c>
      <c r="F46" s="136" t="str">
        <f t="shared" si="3"/>
        <v>3549_300x300.jpg</v>
      </c>
      <c r="G46" s="136" t="str">
        <f t="shared" si="4"/>
        <v>3549_100x100.jpg</v>
      </c>
      <c r="H46" s="136" t="str">
        <f t="shared" si="5"/>
        <v>3549_220x220.jpg</v>
      </c>
      <c r="I46" s="143" t="str">
        <f t="shared" si="21"/>
        <v>3549_상세.jpg</v>
      </c>
      <c r="J46" s="70" t="s">
        <v>1343</v>
      </c>
      <c r="K46" s="136" t="str">
        <f t="shared" si="6"/>
        <v>&lt;p&gt;&lt;/p&gt;&lt;p align="center"&gt;&lt;IMG src="http://tongup1emd.cafe24.com/img/Image_detail/04_Snack_106ea/3549_상세.jpg" style="width:860px;"&gt;&lt;/p&gt;&lt;p&gt;&lt;br&gt;&lt;/p&gt;</v>
      </c>
      <c r="L46" s="70" t="s">
        <v>981</v>
      </c>
      <c r="M46" s="70" t="s">
        <v>981</v>
      </c>
      <c r="N46" s="144" t="s">
        <v>178</v>
      </c>
      <c r="O46" s="96" t="s">
        <v>179</v>
      </c>
      <c r="P46" s="71">
        <v>1</v>
      </c>
      <c r="Q46" s="172" t="s">
        <v>1345</v>
      </c>
      <c r="R46" s="71">
        <v>30</v>
      </c>
      <c r="S46" s="278">
        <f t="shared" si="8"/>
        <v>31</v>
      </c>
      <c r="T46" s="278">
        <f t="shared" si="9"/>
        <v>60</v>
      </c>
      <c r="U46" s="278">
        <f t="shared" si="10"/>
        <v>61</v>
      </c>
      <c r="V46" s="278">
        <f t="shared" si="11"/>
        <v>90</v>
      </c>
      <c r="W46" s="278">
        <f t="shared" si="12"/>
        <v>91</v>
      </c>
      <c r="X46" s="278">
        <f t="shared" si="13"/>
        <v>120</v>
      </c>
      <c r="Y46" s="278">
        <f t="shared" si="14"/>
        <v>121</v>
      </c>
      <c r="Z46" s="278">
        <f t="shared" si="15"/>
        <v>150</v>
      </c>
      <c r="AA46" s="278">
        <f t="shared" si="16"/>
        <v>151</v>
      </c>
      <c r="AB46" s="278">
        <f t="shared" si="17"/>
        <v>180</v>
      </c>
      <c r="AC46" s="136" t="str">
        <f t="shared" si="18"/>
        <v>1|30|2500//31|60|5000//61|90|7500//91|120|10000//121|150|12500//151|180|15000</v>
      </c>
      <c r="AD46" s="134">
        <v>1000</v>
      </c>
      <c r="AE46" s="492" t="s">
        <v>708</v>
      </c>
      <c r="AF46" s="99">
        <v>2500</v>
      </c>
      <c r="AG46" s="71"/>
      <c r="AH46" s="201">
        <v>1798</v>
      </c>
      <c r="AI46" s="71" t="s">
        <v>515</v>
      </c>
      <c r="AJ46" s="71">
        <v>50001998</v>
      </c>
      <c r="AK46" s="96" t="str">
        <f>CONCATENATE(N46,"[",C46,"/",P46,"]")</f>
        <v>땅콩꽈배기[3549/1]</v>
      </c>
      <c r="AL46" s="71" t="s">
        <v>507</v>
      </c>
      <c r="AM46" s="171" t="s">
        <v>1335</v>
      </c>
      <c r="AN46" s="71" t="s">
        <v>507</v>
      </c>
      <c r="AO46" s="136" t="str">
        <f t="shared" si="19"/>
        <v>땅콩꽈배기,스낵,농심</v>
      </c>
      <c r="AP46" s="121"/>
      <c r="AQ46" s="71"/>
      <c r="AR46" s="71"/>
      <c r="AS46" s="71"/>
      <c r="AT46" s="71"/>
      <c r="AU46" s="206"/>
    </row>
    <row r="47" spans="1:47" s="156" customFormat="1">
      <c r="A47" s="298">
        <v>27</v>
      </c>
      <c r="B47" s="493">
        <v>46</v>
      </c>
      <c r="C47" s="140">
        <v>3559</v>
      </c>
      <c r="D47" s="511">
        <v>26</v>
      </c>
      <c r="E47" s="143" t="str">
        <f t="shared" si="20"/>
        <v>3559_450x450.jpg</v>
      </c>
      <c r="F47" s="136" t="str">
        <f t="shared" si="3"/>
        <v>3559_300x300.jpg</v>
      </c>
      <c r="G47" s="136" t="str">
        <f t="shared" si="4"/>
        <v>3559_100x100.jpg</v>
      </c>
      <c r="H47" s="136" t="str">
        <f t="shared" si="5"/>
        <v>3559_220x220.jpg</v>
      </c>
      <c r="I47" s="143" t="str">
        <f t="shared" si="21"/>
        <v>3559_상세.jpg</v>
      </c>
      <c r="J47" s="70" t="s">
        <v>1343</v>
      </c>
      <c r="K47" s="136" t="str">
        <f t="shared" si="6"/>
        <v>&lt;p&gt;&lt;/p&gt;&lt;p align="center"&gt;&lt;IMG src="http://tongup1emd.cafe24.com/img/Image_detail/04_Snack_106ea/3559_상세.jpg" style="width:860px;"&gt;&lt;/p&gt;&lt;p&gt;&lt;br&gt;&lt;/p&gt;</v>
      </c>
      <c r="L47" s="70" t="s">
        <v>981</v>
      </c>
      <c r="M47" s="70" t="s">
        <v>981</v>
      </c>
      <c r="N47" s="144" t="s">
        <v>188</v>
      </c>
      <c r="O47" s="96" t="s">
        <v>186</v>
      </c>
      <c r="P47" s="71">
        <v>1</v>
      </c>
      <c r="Q47" s="172" t="s">
        <v>1345</v>
      </c>
      <c r="R47" s="71">
        <v>20</v>
      </c>
      <c r="S47" s="278">
        <f t="shared" si="8"/>
        <v>21</v>
      </c>
      <c r="T47" s="278">
        <f t="shared" si="9"/>
        <v>40</v>
      </c>
      <c r="U47" s="278">
        <f t="shared" si="10"/>
        <v>41</v>
      </c>
      <c r="V47" s="278">
        <f t="shared" si="11"/>
        <v>60</v>
      </c>
      <c r="W47" s="278">
        <f t="shared" si="12"/>
        <v>61</v>
      </c>
      <c r="X47" s="278">
        <f t="shared" si="13"/>
        <v>80</v>
      </c>
      <c r="Y47" s="278">
        <f t="shared" si="14"/>
        <v>81</v>
      </c>
      <c r="Z47" s="278">
        <f t="shared" si="15"/>
        <v>100</v>
      </c>
      <c r="AA47" s="278">
        <f t="shared" si="16"/>
        <v>101</v>
      </c>
      <c r="AB47" s="278">
        <f t="shared" si="17"/>
        <v>120</v>
      </c>
      <c r="AC47" s="136" t="str">
        <f t="shared" si="18"/>
        <v>1|20|2500//21|40|5000//41|60|7500//61|80|10000//81|100|12500//101|120|15000</v>
      </c>
      <c r="AD47" s="134">
        <v>1000</v>
      </c>
      <c r="AE47" s="492" t="s">
        <v>708</v>
      </c>
      <c r="AF47" s="99">
        <v>2500</v>
      </c>
      <c r="AG47" s="71"/>
      <c r="AH47" s="201">
        <v>1798</v>
      </c>
      <c r="AI47" s="71" t="s">
        <v>515</v>
      </c>
      <c r="AJ47" s="71">
        <v>50001998</v>
      </c>
      <c r="AK47" s="96" t="str">
        <f>CONCATENATE(N47,"[",C47,"/",P47,"]")</f>
        <v>오징어집[3559/1]</v>
      </c>
      <c r="AL47" s="71" t="s">
        <v>507</v>
      </c>
      <c r="AM47" s="171" t="s">
        <v>1335</v>
      </c>
      <c r="AN47" s="71" t="s">
        <v>507</v>
      </c>
      <c r="AO47" s="136" t="str">
        <f t="shared" si="19"/>
        <v>오징어집,스낵,농심</v>
      </c>
      <c r="AP47" s="121"/>
      <c r="AQ47" s="71"/>
      <c r="AR47" s="71"/>
      <c r="AS47" s="71"/>
      <c r="AT47" s="71"/>
      <c r="AU47" s="206"/>
    </row>
    <row r="48" spans="1:47" s="156" customFormat="1">
      <c r="A48" s="298">
        <v>28</v>
      </c>
      <c r="B48" s="493">
        <v>47</v>
      </c>
      <c r="C48" s="140">
        <v>3560</v>
      </c>
      <c r="D48" s="511">
        <v>26</v>
      </c>
      <c r="E48" s="143" t="str">
        <f t="shared" si="20"/>
        <v>3560_450x450.jpg</v>
      </c>
      <c r="F48" s="136" t="str">
        <f t="shared" si="3"/>
        <v>3560_300x300.jpg</v>
      </c>
      <c r="G48" s="136" t="str">
        <f t="shared" si="4"/>
        <v>3560_100x100.jpg</v>
      </c>
      <c r="H48" s="136" t="str">
        <f t="shared" si="5"/>
        <v>3560_220x220.jpg</v>
      </c>
      <c r="I48" s="143" t="str">
        <f t="shared" si="21"/>
        <v>3560_상세.jpg</v>
      </c>
      <c r="J48" s="70" t="s">
        <v>1343</v>
      </c>
      <c r="K48" s="136" t="str">
        <f t="shared" si="6"/>
        <v>&lt;p&gt;&lt;/p&gt;&lt;p align="center"&gt;&lt;IMG src="http://tongup1emd.cafe24.com/img/Image_detail/04_Snack_106ea/3560_상세.jpg" style="width:860px;"&gt;&lt;/p&gt;&lt;p&gt;&lt;br&gt;&lt;/p&gt;</v>
      </c>
      <c r="L48" s="70" t="s">
        <v>981</v>
      </c>
      <c r="M48" s="70" t="s">
        <v>981</v>
      </c>
      <c r="N48" s="144" t="s">
        <v>1038</v>
      </c>
      <c r="O48" s="96" t="s">
        <v>189</v>
      </c>
      <c r="P48" s="71">
        <v>1</v>
      </c>
      <c r="Q48" s="172" t="s">
        <v>1345</v>
      </c>
      <c r="R48" s="71">
        <v>6</v>
      </c>
      <c r="S48" s="278">
        <f t="shared" si="8"/>
        <v>7</v>
      </c>
      <c r="T48" s="278">
        <f t="shared" si="9"/>
        <v>12</v>
      </c>
      <c r="U48" s="278">
        <f t="shared" si="10"/>
        <v>13</v>
      </c>
      <c r="V48" s="278">
        <f t="shared" si="11"/>
        <v>18</v>
      </c>
      <c r="W48" s="278">
        <f t="shared" si="12"/>
        <v>19</v>
      </c>
      <c r="X48" s="278">
        <f t="shared" si="13"/>
        <v>24</v>
      </c>
      <c r="Y48" s="278">
        <f t="shared" si="14"/>
        <v>25</v>
      </c>
      <c r="Z48" s="278">
        <f t="shared" si="15"/>
        <v>30</v>
      </c>
      <c r="AA48" s="278">
        <f t="shared" si="16"/>
        <v>31</v>
      </c>
      <c r="AB48" s="278">
        <f t="shared" si="17"/>
        <v>36</v>
      </c>
      <c r="AC48" s="136" t="str">
        <f t="shared" si="18"/>
        <v>1|6|2500//7|12|5000//13|18|7500//19|24|10000//25|30|12500//31|36|15000</v>
      </c>
      <c r="AD48" s="134">
        <v>3150</v>
      </c>
      <c r="AE48" s="492" t="s">
        <v>708</v>
      </c>
      <c r="AF48" s="99">
        <v>2500</v>
      </c>
      <c r="AG48" s="71"/>
      <c r="AH48" s="201">
        <v>1798</v>
      </c>
      <c r="AI48" s="71" t="s">
        <v>515</v>
      </c>
      <c r="AJ48" s="71">
        <v>50001998</v>
      </c>
      <c r="AK48" s="96" t="str">
        <f>CONCATENATE(N48,"[",C48,"/",P48,"]")</f>
        <v>오징어집(지퍼/대)[3560/1]</v>
      </c>
      <c r="AL48" s="71" t="s">
        <v>507</v>
      </c>
      <c r="AM48" s="171" t="s">
        <v>1335</v>
      </c>
      <c r="AN48" s="71" t="s">
        <v>507</v>
      </c>
      <c r="AO48" s="136" t="str">
        <f t="shared" si="19"/>
        <v>오징어집(지퍼/대),스낵,농심</v>
      </c>
      <c r="AP48" s="121"/>
      <c r="AQ48" s="71"/>
      <c r="AR48" s="71"/>
      <c r="AS48" s="71"/>
      <c r="AT48" s="71"/>
      <c r="AU48" s="206"/>
    </row>
    <row r="49" spans="1:47" s="156" customFormat="1">
      <c r="A49" s="298">
        <v>16</v>
      </c>
      <c r="B49" s="493">
        <v>48</v>
      </c>
      <c r="C49" s="140">
        <v>3563</v>
      </c>
      <c r="D49" s="511">
        <v>26</v>
      </c>
      <c r="E49" s="143" t="str">
        <f t="shared" si="20"/>
        <v>3563_450x450.jpg</v>
      </c>
      <c r="F49" s="136" t="str">
        <f t="shared" si="3"/>
        <v>3563_300x300.jpg</v>
      </c>
      <c r="G49" s="136" t="str">
        <f t="shared" si="4"/>
        <v>3563_100x100.jpg</v>
      </c>
      <c r="H49" s="136" t="str">
        <f t="shared" si="5"/>
        <v>3563_220x220.jpg</v>
      </c>
      <c r="I49" s="143" t="str">
        <f t="shared" si="21"/>
        <v>3563_상세.jpg</v>
      </c>
      <c r="J49" s="70" t="s">
        <v>1343</v>
      </c>
      <c r="K49" s="136" t="str">
        <f t="shared" si="6"/>
        <v>&lt;p&gt;&lt;/p&gt;&lt;p align="center"&gt;&lt;IMG src="http://tongup1emd.cafe24.com/img/Image_detail/04_Snack_106ea/3563_상세.jpg" style="width:860px;"&gt;&lt;/p&gt;&lt;p&gt;&lt;br&gt;&lt;/p&gt;</v>
      </c>
      <c r="L49" s="70" t="s">
        <v>981</v>
      </c>
      <c r="M49" s="70" t="s">
        <v>981</v>
      </c>
      <c r="N49" s="144" t="s">
        <v>170</v>
      </c>
      <c r="O49" s="96" t="s">
        <v>171</v>
      </c>
      <c r="P49" s="71">
        <v>1</v>
      </c>
      <c r="Q49" s="172" t="s">
        <v>1345</v>
      </c>
      <c r="R49" s="71">
        <v>30</v>
      </c>
      <c r="S49" s="278">
        <f t="shared" si="8"/>
        <v>31</v>
      </c>
      <c r="T49" s="278">
        <f t="shared" si="9"/>
        <v>60</v>
      </c>
      <c r="U49" s="278">
        <f t="shared" si="10"/>
        <v>61</v>
      </c>
      <c r="V49" s="278">
        <f t="shared" si="11"/>
        <v>90</v>
      </c>
      <c r="W49" s="278">
        <f t="shared" si="12"/>
        <v>91</v>
      </c>
      <c r="X49" s="278">
        <f t="shared" si="13"/>
        <v>120</v>
      </c>
      <c r="Y49" s="278">
        <f t="shared" si="14"/>
        <v>121</v>
      </c>
      <c r="Z49" s="278">
        <f t="shared" si="15"/>
        <v>150</v>
      </c>
      <c r="AA49" s="278">
        <f t="shared" si="16"/>
        <v>151</v>
      </c>
      <c r="AB49" s="278">
        <f t="shared" si="17"/>
        <v>180</v>
      </c>
      <c r="AC49" s="136" t="str">
        <f t="shared" si="18"/>
        <v>1|30|2500//31|60|5000//61|90|7500//91|120|10000//121|150|12500//151|180|15000</v>
      </c>
      <c r="AD49" s="134">
        <v>1000</v>
      </c>
      <c r="AE49" s="492" t="s">
        <v>708</v>
      </c>
      <c r="AF49" s="99">
        <v>2500</v>
      </c>
      <c r="AG49" s="71"/>
      <c r="AH49" s="201">
        <v>1798</v>
      </c>
      <c r="AI49" s="71" t="s">
        <v>515</v>
      </c>
      <c r="AJ49" s="71">
        <v>50001998</v>
      </c>
      <c r="AK49" s="96" t="str">
        <f>CONCATENATE(N49,"[",C49,"/",P49,"]")</f>
        <v>고구마깡[3563/1]</v>
      </c>
      <c r="AL49" s="71" t="s">
        <v>507</v>
      </c>
      <c r="AM49" s="171" t="s">
        <v>1335</v>
      </c>
      <c r="AN49" s="71" t="s">
        <v>507</v>
      </c>
      <c r="AO49" s="136" t="str">
        <f t="shared" si="19"/>
        <v>고구마깡,스낵,농심</v>
      </c>
      <c r="AP49" s="121"/>
      <c r="AQ49" s="71"/>
      <c r="AR49" s="71"/>
      <c r="AS49" s="71"/>
      <c r="AT49" s="71"/>
      <c r="AU49" s="206"/>
    </row>
    <row r="50" spans="1:47" s="156" customFormat="1">
      <c r="A50" s="298">
        <v>35</v>
      </c>
      <c r="B50" s="493">
        <v>49</v>
      </c>
      <c r="C50" s="140">
        <v>3564</v>
      </c>
      <c r="D50" s="511">
        <v>26</v>
      </c>
      <c r="E50" s="143" t="str">
        <f t="shared" si="20"/>
        <v>3564_450x450.jpg</v>
      </c>
      <c r="F50" s="136" t="str">
        <f t="shared" si="3"/>
        <v>3564_300x300.jpg</v>
      </c>
      <c r="G50" s="136" t="str">
        <f t="shared" si="4"/>
        <v>3564_100x100.jpg</v>
      </c>
      <c r="H50" s="136" t="str">
        <f t="shared" si="5"/>
        <v>3564_220x220.jpg</v>
      </c>
      <c r="I50" s="143" t="str">
        <f t="shared" si="21"/>
        <v>3564_상세.jpg</v>
      </c>
      <c r="J50" s="70" t="s">
        <v>1343</v>
      </c>
      <c r="K50" s="136" t="str">
        <f t="shared" si="6"/>
        <v>&lt;p&gt;&lt;/p&gt;&lt;p align="center"&gt;&lt;IMG src="http://tongup1emd.cafe24.com/img/Image_detail/04_Snack_106ea/3564_상세.jpg" style="width:860px;"&gt;&lt;/p&gt;&lt;p&gt;&lt;br&gt;&lt;/p&gt;</v>
      </c>
      <c r="L50" s="70" t="s">
        <v>981</v>
      </c>
      <c r="M50" s="70" t="s">
        <v>981</v>
      </c>
      <c r="N50" s="144" t="s">
        <v>516</v>
      </c>
      <c r="O50" s="96" t="s">
        <v>200</v>
      </c>
      <c r="P50" s="71">
        <v>1</v>
      </c>
      <c r="Q50" s="172" t="s">
        <v>1345</v>
      </c>
      <c r="R50" s="71">
        <v>40</v>
      </c>
      <c r="S50" s="278">
        <f t="shared" si="8"/>
        <v>41</v>
      </c>
      <c r="T50" s="278">
        <f t="shared" si="9"/>
        <v>80</v>
      </c>
      <c r="U50" s="278">
        <f t="shared" si="10"/>
        <v>81</v>
      </c>
      <c r="V50" s="278">
        <f t="shared" si="11"/>
        <v>120</v>
      </c>
      <c r="W50" s="278">
        <f t="shared" si="12"/>
        <v>121</v>
      </c>
      <c r="X50" s="278">
        <f t="shared" si="13"/>
        <v>160</v>
      </c>
      <c r="Y50" s="278">
        <f t="shared" si="14"/>
        <v>161</v>
      </c>
      <c r="Z50" s="278">
        <f t="shared" si="15"/>
        <v>200</v>
      </c>
      <c r="AA50" s="278">
        <f t="shared" si="16"/>
        <v>201</v>
      </c>
      <c r="AB50" s="278">
        <f t="shared" si="17"/>
        <v>240</v>
      </c>
      <c r="AC50" s="136" t="str">
        <f t="shared" si="18"/>
        <v>1|40|2500//41|80|5000//81|120|7500//121|160|10000//161|200|12500//201|240|15000</v>
      </c>
      <c r="AD50" s="134">
        <v>1000</v>
      </c>
      <c r="AE50" s="492" t="s">
        <v>708</v>
      </c>
      <c r="AF50" s="99">
        <v>2500</v>
      </c>
      <c r="AG50" s="71"/>
      <c r="AH50" s="201">
        <v>1798</v>
      </c>
      <c r="AI50" s="71" t="s">
        <v>515</v>
      </c>
      <c r="AJ50" s="71">
        <v>50001998</v>
      </c>
      <c r="AK50" s="96" t="str">
        <f>CONCATENATE(N50,"[",C50,"/",P50,"]")</f>
        <v>닭다리후라이드[3564/1]</v>
      </c>
      <c r="AL50" s="71" t="s">
        <v>507</v>
      </c>
      <c r="AM50" s="171" t="s">
        <v>1335</v>
      </c>
      <c r="AN50" s="71" t="s">
        <v>507</v>
      </c>
      <c r="AO50" s="136" t="str">
        <f t="shared" si="19"/>
        <v>닭다리후라이드,스낵,농심</v>
      </c>
      <c r="AP50" s="121"/>
      <c r="AQ50" s="71"/>
      <c r="AR50" s="71"/>
      <c r="AS50" s="71"/>
      <c r="AT50" s="71"/>
      <c r="AU50" s="206"/>
    </row>
    <row r="51" spans="1:47" s="156" customFormat="1">
      <c r="A51" s="298">
        <v>29</v>
      </c>
      <c r="B51" s="493">
        <v>50</v>
      </c>
      <c r="C51" s="140">
        <v>3566</v>
      </c>
      <c r="D51" s="511">
        <v>26</v>
      </c>
      <c r="E51" s="143" t="str">
        <f t="shared" si="20"/>
        <v>3566_450x450.jpg</v>
      </c>
      <c r="F51" s="136" t="str">
        <f t="shared" si="3"/>
        <v>3566_300x300.jpg</v>
      </c>
      <c r="G51" s="136" t="str">
        <f t="shared" si="4"/>
        <v>3566_100x100.jpg</v>
      </c>
      <c r="H51" s="136" t="str">
        <f t="shared" si="5"/>
        <v>3566_220x220.jpg</v>
      </c>
      <c r="I51" s="143" t="str">
        <f t="shared" si="21"/>
        <v>3566_상세.jpg</v>
      </c>
      <c r="J51" s="70" t="s">
        <v>1343</v>
      </c>
      <c r="K51" s="136" t="str">
        <f t="shared" si="6"/>
        <v>&lt;p&gt;&lt;/p&gt;&lt;p align="center"&gt;&lt;IMG src="http://tongup1emd.cafe24.com/img/Image_detail/04_Snack_106ea/3566_상세.jpg" style="width:860px;"&gt;&lt;/p&gt;&lt;p&gt;&lt;br&gt;&lt;/p&gt;</v>
      </c>
      <c r="L51" s="70" t="s">
        <v>981</v>
      </c>
      <c r="M51" s="70" t="s">
        <v>981</v>
      </c>
      <c r="N51" s="144" t="s">
        <v>190</v>
      </c>
      <c r="O51" s="96" t="s">
        <v>191</v>
      </c>
      <c r="P51" s="71">
        <v>1</v>
      </c>
      <c r="Q51" s="172" t="s">
        <v>1345</v>
      </c>
      <c r="R51" s="71">
        <v>20</v>
      </c>
      <c r="S51" s="278">
        <f t="shared" si="8"/>
        <v>21</v>
      </c>
      <c r="T51" s="278">
        <f t="shared" si="9"/>
        <v>40</v>
      </c>
      <c r="U51" s="278">
        <f t="shared" si="10"/>
        <v>41</v>
      </c>
      <c r="V51" s="278">
        <f t="shared" si="11"/>
        <v>60</v>
      </c>
      <c r="W51" s="278">
        <f t="shared" si="12"/>
        <v>61</v>
      </c>
      <c r="X51" s="278">
        <f t="shared" si="13"/>
        <v>80</v>
      </c>
      <c r="Y51" s="278">
        <f t="shared" si="14"/>
        <v>81</v>
      </c>
      <c r="Z51" s="278">
        <f t="shared" si="15"/>
        <v>100</v>
      </c>
      <c r="AA51" s="278">
        <f t="shared" si="16"/>
        <v>101</v>
      </c>
      <c r="AB51" s="278">
        <f t="shared" si="17"/>
        <v>120</v>
      </c>
      <c r="AC51" s="136" t="str">
        <f t="shared" si="18"/>
        <v>1|20|2500//21|40|5000//41|60|7500//61|80|10000//81|100|12500//101|120|15000</v>
      </c>
      <c r="AD51" s="134">
        <v>1000</v>
      </c>
      <c r="AE51" s="492" t="s">
        <v>708</v>
      </c>
      <c r="AF51" s="99">
        <v>2500</v>
      </c>
      <c r="AG51" s="71"/>
      <c r="AH51" s="201">
        <v>1798</v>
      </c>
      <c r="AI51" s="71" t="s">
        <v>515</v>
      </c>
      <c r="AJ51" s="71">
        <v>50001998</v>
      </c>
      <c r="AK51" s="96" t="str">
        <f>CONCATENATE(N51,"[",C51,"/",P51,"]")</f>
        <v>알새우칩[3566/1]</v>
      </c>
      <c r="AL51" s="71" t="s">
        <v>507</v>
      </c>
      <c r="AM51" s="171" t="s">
        <v>1335</v>
      </c>
      <c r="AN51" s="71" t="s">
        <v>507</v>
      </c>
      <c r="AO51" s="136" t="str">
        <f t="shared" si="19"/>
        <v>알새우칩,스낵,농심</v>
      </c>
      <c r="AP51" s="121"/>
      <c r="AQ51" s="71"/>
      <c r="AR51" s="71"/>
      <c r="AS51" s="71"/>
      <c r="AT51" s="71"/>
      <c r="AU51" s="206"/>
    </row>
    <row r="52" spans="1:47" s="156" customFormat="1">
      <c r="A52" s="298">
        <v>36</v>
      </c>
      <c r="B52" s="493">
        <v>51</v>
      </c>
      <c r="C52" s="140">
        <v>3570</v>
      </c>
      <c r="D52" s="511">
        <v>26</v>
      </c>
      <c r="E52" s="143" t="str">
        <f t="shared" si="20"/>
        <v>3570_450x450.jpg</v>
      </c>
      <c r="F52" s="136" t="str">
        <f t="shared" si="3"/>
        <v>3570_300x300.jpg</v>
      </c>
      <c r="G52" s="136" t="str">
        <f t="shared" si="4"/>
        <v>3570_100x100.jpg</v>
      </c>
      <c r="H52" s="136" t="str">
        <f t="shared" si="5"/>
        <v>3570_220x220.jpg</v>
      </c>
      <c r="I52" s="143" t="str">
        <f t="shared" si="21"/>
        <v>3570_상세.jpg</v>
      </c>
      <c r="J52" s="70" t="s">
        <v>1343</v>
      </c>
      <c r="K52" s="136" t="str">
        <f t="shared" si="6"/>
        <v>&lt;p&gt;&lt;/p&gt;&lt;p align="center"&gt;&lt;IMG src="http://tongup1emd.cafe24.com/img/Image_detail/04_Snack_106ea/3570_상세.jpg" style="width:860px;"&gt;&lt;/p&gt;&lt;p&gt;&lt;br&gt;&lt;/p&gt;</v>
      </c>
      <c r="L52" s="70" t="s">
        <v>981</v>
      </c>
      <c r="M52" s="70" t="s">
        <v>981</v>
      </c>
      <c r="N52" s="144" t="s">
        <v>517</v>
      </c>
      <c r="O52" s="96" t="s">
        <v>200</v>
      </c>
      <c r="P52" s="71">
        <v>1</v>
      </c>
      <c r="Q52" s="172" t="s">
        <v>1345</v>
      </c>
      <c r="R52" s="71">
        <v>40</v>
      </c>
      <c r="S52" s="278">
        <f t="shared" si="8"/>
        <v>41</v>
      </c>
      <c r="T52" s="278">
        <f t="shared" si="9"/>
        <v>80</v>
      </c>
      <c r="U52" s="278">
        <f t="shared" si="10"/>
        <v>81</v>
      </c>
      <c r="V52" s="278">
        <f t="shared" si="11"/>
        <v>120</v>
      </c>
      <c r="W52" s="278">
        <f t="shared" si="12"/>
        <v>121</v>
      </c>
      <c r="X52" s="278">
        <f t="shared" si="13"/>
        <v>160</v>
      </c>
      <c r="Y52" s="278">
        <f t="shared" si="14"/>
        <v>161</v>
      </c>
      <c r="Z52" s="278">
        <f t="shared" si="15"/>
        <v>200</v>
      </c>
      <c r="AA52" s="278">
        <f t="shared" si="16"/>
        <v>201</v>
      </c>
      <c r="AB52" s="278">
        <f t="shared" si="17"/>
        <v>240</v>
      </c>
      <c r="AC52" s="136" t="str">
        <f t="shared" si="18"/>
        <v>1|40|2500//41|80|5000//81|120|7500//121|160|10000//161|200|12500//201|240|15000</v>
      </c>
      <c r="AD52" s="134">
        <v>1000</v>
      </c>
      <c r="AE52" s="492" t="s">
        <v>708</v>
      </c>
      <c r="AF52" s="99">
        <v>2500</v>
      </c>
      <c r="AG52" s="71"/>
      <c r="AH52" s="201">
        <v>1798</v>
      </c>
      <c r="AI52" s="71" t="s">
        <v>515</v>
      </c>
      <c r="AJ52" s="71">
        <v>50001998</v>
      </c>
      <c r="AK52" s="96" t="str">
        <f>CONCATENATE(N52,"[",C52,"/",P52,"]")</f>
        <v>닭다리핫숯불바베큐[3570/1]</v>
      </c>
      <c r="AL52" s="71" t="s">
        <v>507</v>
      </c>
      <c r="AM52" s="171" t="s">
        <v>1335</v>
      </c>
      <c r="AN52" s="71" t="s">
        <v>507</v>
      </c>
      <c r="AO52" s="136" t="str">
        <f t="shared" si="19"/>
        <v>닭다리핫숯불바베큐,스낵,농심</v>
      </c>
      <c r="AP52" s="121"/>
      <c r="AQ52" s="71"/>
      <c r="AR52" s="71"/>
      <c r="AS52" s="71"/>
      <c r="AT52" s="71"/>
      <c r="AU52" s="206"/>
    </row>
    <row r="53" spans="1:47" s="156" customFormat="1">
      <c r="A53" s="298">
        <v>41</v>
      </c>
      <c r="B53" s="493">
        <v>52</v>
      </c>
      <c r="C53" s="140">
        <v>3574</v>
      </c>
      <c r="D53" s="511">
        <v>26</v>
      </c>
      <c r="E53" s="143" t="str">
        <f t="shared" si="20"/>
        <v>3574_450x450.jpg</v>
      </c>
      <c r="F53" s="136" t="str">
        <f t="shared" si="3"/>
        <v>3574_300x300.jpg</v>
      </c>
      <c r="G53" s="136" t="str">
        <f t="shared" si="4"/>
        <v>3574_100x100.jpg</v>
      </c>
      <c r="H53" s="136" t="str">
        <f t="shared" si="5"/>
        <v>3574_220x220.jpg</v>
      </c>
      <c r="I53" s="143" t="str">
        <f t="shared" si="21"/>
        <v>3574_상세.jpg</v>
      </c>
      <c r="J53" s="70" t="s">
        <v>1343</v>
      </c>
      <c r="K53" s="136" t="str">
        <f t="shared" si="6"/>
        <v>&lt;p&gt;&lt;/p&gt;&lt;p align="center"&gt;&lt;IMG src="http://tongup1emd.cafe24.com/img/Image_detail/04_Snack_106ea/3574_상세.jpg" style="width:860px;"&gt;&lt;/p&gt;&lt;p&gt;&lt;br&gt;&lt;/p&gt;</v>
      </c>
      <c r="L53" s="70" t="s">
        <v>981</v>
      </c>
      <c r="M53" s="70" t="s">
        <v>981</v>
      </c>
      <c r="N53" s="144" t="s">
        <v>519</v>
      </c>
      <c r="O53" s="96" t="s">
        <v>204</v>
      </c>
      <c r="P53" s="71">
        <v>1</v>
      </c>
      <c r="Q53" s="172" t="s">
        <v>1345</v>
      </c>
      <c r="R53" s="71">
        <v>20</v>
      </c>
      <c r="S53" s="278">
        <f t="shared" si="8"/>
        <v>21</v>
      </c>
      <c r="T53" s="278">
        <f t="shared" si="9"/>
        <v>40</v>
      </c>
      <c r="U53" s="278">
        <f t="shared" si="10"/>
        <v>41</v>
      </c>
      <c r="V53" s="278">
        <f t="shared" si="11"/>
        <v>60</v>
      </c>
      <c r="W53" s="278">
        <f t="shared" si="12"/>
        <v>61</v>
      </c>
      <c r="X53" s="278">
        <f t="shared" si="13"/>
        <v>80</v>
      </c>
      <c r="Y53" s="278">
        <f t="shared" si="14"/>
        <v>81</v>
      </c>
      <c r="Z53" s="278">
        <f t="shared" si="15"/>
        <v>100</v>
      </c>
      <c r="AA53" s="278">
        <f t="shared" si="16"/>
        <v>101</v>
      </c>
      <c r="AB53" s="278">
        <f t="shared" si="17"/>
        <v>120</v>
      </c>
      <c r="AC53" s="136" t="str">
        <f t="shared" si="18"/>
        <v>1|20|2500//21|40|5000//41|60|7500//61|80|10000//81|100|12500//101|120|15000</v>
      </c>
      <c r="AD53" s="134">
        <v>1000</v>
      </c>
      <c r="AE53" s="492" t="s">
        <v>708</v>
      </c>
      <c r="AF53" s="99">
        <v>2500</v>
      </c>
      <c r="AG53" s="71"/>
      <c r="AH53" s="201">
        <v>1798</v>
      </c>
      <c r="AI53" s="71" t="s">
        <v>515</v>
      </c>
      <c r="AJ53" s="71">
        <v>50001998</v>
      </c>
      <c r="AK53" s="96" t="str">
        <f>CONCATENATE(N53,"[",C53,"/",P53,"]")</f>
        <v>바나나킥[3574/1]</v>
      </c>
      <c r="AL53" s="71" t="s">
        <v>507</v>
      </c>
      <c r="AM53" s="171" t="s">
        <v>1335</v>
      </c>
      <c r="AN53" s="71" t="s">
        <v>507</v>
      </c>
      <c r="AO53" s="136" t="str">
        <f t="shared" si="19"/>
        <v>바나나킥,스낵,농심</v>
      </c>
      <c r="AP53" s="121"/>
      <c r="AQ53" s="71"/>
      <c r="AR53" s="71"/>
      <c r="AS53" s="71"/>
      <c r="AT53" s="71"/>
      <c r="AU53" s="206"/>
    </row>
    <row r="54" spans="1:47" s="156" customFormat="1">
      <c r="A54" s="298">
        <v>42</v>
      </c>
      <c r="B54" s="493">
        <v>53</v>
      </c>
      <c r="C54" s="140">
        <v>3575</v>
      </c>
      <c r="D54" s="511">
        <v>26</v>
      </c>
      <c r="E54" s="143" t="str">
        <f t="shared" si="20"/>
        <v>3575_450x450.jpg</v>
      </c>
      <c r="F54" s="136" t="str">
        <f t="shared" si="3"/>
        <v>3575_300x300.jpg</v>
      </c>
      <c r="G54" s="136" t="str">
        <f t="shared" si="4"/>
        <v>3575_100x100.jpg</v>
      </c>
      <c r="H54" s="136" t="str">
        <f t="shared" si="5"/>
        <v>3575_220x220.jpg</v>
      </c>
      <c r="I54" s="143" t="str">
        <f t="shared" si="21"/>
        <v>3575_상세.jpg</v>
      </c>
      <c r="J54" s="70" t="s">
        <v>1343</v>
      </c>
      <c r="K54" s="136" t="str">
        <f t="shared" si="6"/>
        <v>&lt;p&gt;&lt;/p&gt;&lt;p align="center"&gt;&lt;IMG src="http://tongup1emd.cafe24.com/img/Image_detail/04_Snack_106ea/3575_상세.jpg" style="width:860px;"&gt;&lt;/p&gt;&lt;p&gt;&lt;br&gt;&lt;/p&gt;</v>
      </c>
      <c r="L54" s="70" t="s">
        <v>981</v>
      </c>
      <c r="M54" s="70" t="s">
        <v>981</v>
      </c>
      <c r="N54" s="144" t="s">
        <v>205</v>
      </c>
      <c r="O54" s="96" t="s">
        <v>171</v>
      </c>
      <c r="P54" s="71">
        <v>1</v>
      </c>
      <c r="Q54" s="172" t="s">
        <v>1345</v>
      </c>
      <c r="R54" s="71">
        <v>30</v>
      </c>
      <c r="S54" s="278">
        <f t="shared" si="8"/>
        <v>31</v>
      </c>
      <c r="T54" s="278">
        <f t="shared" si="9"/>
        <v>60</v>
      </c>
      <c r="U54" s="278">
        <f t="shared" si="10"/>
        <v>61</v>
      </c>
      <c r="V54" s="278">
        <f t="shared" si="11"/>
        <v>90</v>
      </c>
      <c r="W54" s="278">
        <f t="shared" si="12"/>
        <v>91</v>
      </c>
      <c r="X54" s="278">
        <f t="shared" si="13"/>
        <v>120</v>
      </c>
      <c r="Y54" s="278">
        <f t="shared" si="14"/>
        <v>121</v>
      </c>
      <c r="Z54" s="278">
        <f t="shared" si="15"/>
        <v>150</v>
      </c>
      <c r="AA54" s="278">
        <f t="shared" si="16"/>
        <v>151</v>
      </c>
      <c r="AB54" s="278">
        <f t="shared" si="17"/>
        <v>180</v>
      </c>
      <c r="AC54" s="136" t="str">
        <f t="shared" si="18"/>
        <v>1|30|2500//31|60|5000//61|90|7500//91|120|10000//121|150|12500//151|180|15000</v>
      </c>
      <c r="AD54" s="134">
        <v>1000</v>
      </c>
      <c r="AE54" s="492" t="s">
        <v>708</v>
      </c>
      <c r="AF54" s="99">
        <v>2500</v>
      </c>
      <c r="AG54" s="71"/>
      <c r="AH54" s="201">
        <v>1798</v>
      </c>
      <c r="AI54" s="71" t="s">
        <v>515</v>
      </c>
      <c r="AJ54" s="71">
        <v>50001998</v>
      </c>
      <c r="AK54" s="96" t="str">
        <f>CONCATENATE(N54,"[",C54,"/",P54,"]")</f>
        <v>인디안밥[3575/1]</v>
      </c>
      <c r="AL54" s="71" t="s">
        <v>507</v>
      </c>
      <c r="AM54" s="171" t="s">
        <v>1335</v>
      </c>
      <c r="AN54" s="71" t="s">
        <v>507</v>
      </c>
      <c r="AO54" s="136" t="str">
        <f t="shared" si="19"/>
        <v>인디안밥,스낵,농심</v>
      </c>
      <c r="AP54" s="121"/>
      <c r="AQ54" s="71"/>
      <c r="AR54" s="71"/>
      <c r="AS54" s="71"/>
      <c r="AT54" s="71"/>
      <c r="AU54" s="206"/>
    </row>
    <row r="55" spans="1:47" s="156" customFormat="1" ht="17.25" thickBot="1">
      <c r="A55" s="451">
        <v>45</v>
      </c>
      <c r="B55" s="500">
        <v>54</v>
      </c>
      <c r="C55" s="153">
        <v>3593</v>
      </c>
      <c r="D55" s="512">
        <v>26</v>
      </c>
      <c r="E55" s="289" t="str">
        <f t="shared" si="20"/>
        <v>3593_450x450.jpg</v>
      </c>
      <c r="F55" s="150" t="str">
        <f t="shared" si="3"/>
        <v>3593_300x300.jpg</v>
      </c>
      <c r="G55" s="150" t="str">
        <f t="shared" si="4"/>
        <v>3593_100x100.jpg</v>
      </c>
      <c r="H55" s="150" t="str">
        <f t="shared" si="5"/>
        <v>3593_220x220.jpg</v>
      </c>
      <c r="I55" s="289" t="str">
        <f t="shared" si="21"/>
        <v>3593_상세.jpg</v>
      </c>
      <c r="J55" s="311" t="s">
        <v>1343</v>
      </c>
      <c r="K55" s="150" t="str">
        <f t="shared" si="6"/>
        <v>&lt;p&gt;&lt;/p&gt;&lt;p align="center"&gt;&lt;IMG src="http://tongup1emd.cafe24.com/img/Image_detail/04_Snack_106ea/3593_상세.jpg" style="width:860px;"&gt;&lt;/p&gt;&lt;p&gt;&lt;br&gt;&lt;/p&gt;</v>
      </c>
      <c r="L55" s="311" t="s">
        <v>981</v>
      </c>
      <c r="M55" s="311" t="s">
        <v>981</v>
      </c>
      <c r="N55" s="154" t="s">
        <v>210</v>
      </c>
      <c r="O55" s="100" t="s">
        <v>211</v>
      </c>
      <c r="P55" s="124">
        <v>1</v>
      </c>
      <c r="Q55" s="247" t="s">
        <v>1345</v>
      </c>
      <c r="R55" s="124">
        <v>40</v>
      </c>
      <c r="S55" s="291">
        <f t="shared" si="8"/>
        <v>41</v>
      </c>
      <c r="T55" s="291">
        <f t="shared" si="9"/>
        <v>80</v>
      </c>
      <c r="U55" s="291">
        <f t="shared" si="10"/>
        <v>81</v>
      </c>
      <c r="V55" s="291">
        <f t="shared" si="11"/>
        <v>120</v>
      </c>
      <c r="W55" s="291">
        <f t="shared" si="12"/>
        <v>121</v>
      </c>
      <c r="X55" s="291">
        <f t="shared" si="13"/>
        <v>160</v>
      </c>
      <c r="Y55" s="291">
        <f t="shared" si="14"/>
        <v>161</v>
      </c>
      <c r="Z55" s="291">
        <f t="shared" si="15"/>
        <v>200</v>
      </c>
      <c r="AA55" s="291">
        <f t="shared" si="16"/>
        <v>201</v>
      </c>
      <c r="AB55" s="291">
        <f t="shared" si="17"/>
        <v>240</v>
      </c>
      <c r="AC55" s="150" t="str">
        <f t="shared" si="18"/>
        <v>1|40|2500//41|80|5000//81|120|7500//121|160|10000//161|200|12500//201|240|15000</v>
      </c>
      <c r="AD55" s="132">
        <v>1000</v>
      </c>
      <c r="AE55" s="497" t="s">
        <v>708</v>
      </c>
      <c r="AF55" s="101">
        <v>2500</v>
      </c>
      <c r="AG55" s="124"/>
      <c r="AH55" s="484">
        <v>1798</v>
      </c>
      <c r="AI55" s="124" t="s">
        <v>515</v>
      </c>
      <c r="AJ55" s="124">
        <v>50001998</v>
      </c>
      <c r="AK55" s="100" t="str">
        <f>CONCATENATE(N55,"[",C55,"/",P55,"]")</f>
        <v>조청유과[3593/1]</v>
      </c>
      <c r="AL55" s="124" t="s">
        <v>507</v>
      </c>
      <c r="AM55" s="186" t="s">
        <v>1335</v>
      </c>
      <c r="AN55" s="124" t="s">
        <v>507</v>
      </c>
      <c r="AO55" s="150" t="str">
        <f t="shared" si="19"/>
        <v>조청유과,스낵,농심</v>
      </c>
      <c r="AP55" s="354"/>
      <c r="AQ55" s="124"/>
      <c r="AR55" s="124"/>
      <c r="AS55" s="124"/>
      <c r="AT55" s="124"/>
      <c r="AU55" s="207"/>
    </row>
    <row r="56" spans="1:47" s="156" customFormat="1">
      <c r="A56" s="296">
        <v>72</v>
      </c>
      <c r="B56" s="491">
        <v>55</v>
      </c>
      <c r="C56" s="455">
        <v>201</v>
      </c>
      <c r="D56" s="510">
        <v>26</v>
      </c>
      <c r="E56" s="284" t="str">
        <f t="shared" ref="E56:E65" si="22">CONCATENATE(C56,"_450x450.jpg")</f>
        <v>201_450x450.jpg</v>
      </c>
      <c r="F56" s="208" t="str">
        <f t="shared" si="3"/>
        <v>201_300x300.jpg</v>
      </c>
      <c r="G56" s="208" t="str">
        <f t="shared" si="4"/>
        <v>201_100x100.jpg</v>
      </c>
      <c r="H56" s="208" t="str">
        <f t="shared" si="5"/>
        <v>201_220x220.jpg</v>
      </c>
      <c r="I56" s="284" t="str">
        <f t="shared" ref="I56:I66" si="23">CONCATENATE(C56,"_상세.jpg")</f>
        <v>201_상세.jpg</v>
      </c>
      <c r="J56" s="305" t="s">
        <v>1343</v>
      </c>
      <c r="K56" s="208" t="str">
        <f t="shared" si="6"/>
        <v>&lt;p&gt;&lt;/p&gt;&lt;p align="center"&gt;&lt;IMG src="http://tongup1emd.cafe24.com/img/Image_detail/04_Snack_106ea/201_상세.jpg" style="width:860px;"&gt;&lt;/p&gt;&lt;p&gt;&lt;br&gt;&lt;/p&gt;</v>
      </c>
      <c r="L56" s="305" t="s">
        <v>992</v>
      </c>
      <c r="M56" s="456" t="s">
        <v>995</v>
      </c>
      <c r="N56" s="210" t="s">
        <v>1204</v>
      </c>
      <c r="O56" s="284" t="s">
        <v>431</v>
      </c>
      <c r="P56" s="54">
        <v>1</v>
      </c>
      <c r="Q56" s="167" t="s">
        <v>1345</v>
      </c>
      <c r="R56" s="54">
        <v>16</v>
      </c>
      <c r="S56" s="286">
        <f t="shared" si="8"/>
        <v>17</v>
      </c>
      <c r="T56" s="286">
        <f t="shared" si="9"/>
        <v>32</v>
      </c>
      <c r="U56" s="286">
        <f t="shared" si="10"/>
        <v>33</v>
      </c>
      <c r="V56" s="286">
        <f t="shared" si="11"/>
        <v>48</v>
      </c>
      <c r="W56" s="286">
        <f t="shared" si="12"/>
        <v>49</v>
      </c>
      <c r="X56" s="286">
        <f t="shared" si="13"/>
        <v>64</v>
      </c>
      <c r="Y56" s="286">
        <f t="shared" si="14"/>
        <v>65</v>
      </c>
      <c r="Z56" s="286">
        <f t="shared" si="15"/>
        <v>80</v>
      </c>
      <c r="AA56" s="286">
        <f t="shared" si="16"/>
        <v>81</v>
      </c>
      <c r="AB56" s="286">
        <f t="shared" si="17"/>
        <v>96</v>
      </c>
      <c r="AC56" s="208" t="str">
        <f t="shared" si="18"/>
        <v>1|16|2500//17|32|5000//33|48|7500//49|64|10000//65|80|12500//81|96|15000</v>
      </c>
      <c r="AD56" s="55">
        <v>2050</v>
      </c>
      <c r="AE56" s="496" t="s">
        <v>708</v>
      </c>
      <c r="AF56" s="34">
        <v>2500</v>
      </c>
      <c r="AG56" s="212">
        <v>3000</v>
      </c>
      <c r="AH56" s="485">
        <v>1798</v>
      </c>
      <c r="AI56" s="54" t="s">
        <v>515</v>
      </c>
      <c r="AJ56" s="54">
        <v>50001998</v>
      </c>
      <c r="AK56" s="45" t="str">
        <f>CONCATENATE(N56,"[",C56,"/",P56,"]")</f>
        <v>몽쉘 카카오(3000)[201/1]</v>
      </c>
      <c r="AL56" s="288" t="s">
        <v>525</v>
      </c>
      <c r="AM56" s="166" t="s">
        <v>1349</v>
      </c>
      <c r="AN56" s="288" t="s">
        <v>525</v>
      </c>
      <c r="AO56" s="208" t="str">
        <f t="shared" si="19"/>
        <v>몽쉘 카카오(3000),스낵,롯데</v>
      </c>
      <c r="AP56" s="79"/>
      <c r="AQ56" s="54"/>
      <c r="AR56" s="54"/>
      <c r="AS56" s="54" t="s">
        <v>977</v>
      </c>
      <c r="AT56" s="54"/>
      <c r="AU56" s="205"/>
    </row>
    <row r="57" spans="1:47" s="156" customFormat="1">
      <c r="A57" s="298">
        <v>62</v>
      </c>
      <c r="B57" s="493">
        <v>56</v>
      </c>
      <c r="C57" s="457">
        <v>9035</v>
      </c>
      <c r="D57" s="511">
        <v>26</v>
      </c>
      <c r="E57" s="143" t="str">
        <f t="shared" si="22"/>
        <v>9035_450x450.jpg</v>
      </c>
      <c r="F57" s="136" t="str">
        <f t="shared" si="3"/>
        <v>9035_300x300.jpg</v>
      </c>
      <c r="G57" s="136" t="str">
        <f t="shared" si="4"/>
        <v>9035_100x100.jpg</v>
      </c>
      <c r="H57" s="136" t="str">
        <f t="shared" si="5"/>
        <v>9035_220x220.jpg</v>
      </c>
      <c r="I57" s="143" t="str">
        <f t="shared" si="23"/>
        <v>9035_상세.jpg</v>
      </c>
      <c r="J57" s="70" t="s">
        <v>1343</v>
      </c>
      <c r="K57" s="136" t="str">
        <f t="shared" si="6"/>
        <v>&lt;p&gt;&lt;/p&gt;&lt;p align="center"&gt;&lt;IMG src="http://tongup1emd.cafe24.com/img/Image_detail/04_Snack_106ea/9035_상세.jpg" style="width:860px;"&gt;&lt;/p&gt;&lt;p&gt;&lt;br&gt;&lt;/p&gt;</v>
      </c>
      <c r="L57" s="77" t="s">
        <v>986</v>
      </c>
      <c r="M57" s="77" t="s">
        <v>986</v>
      </c>
      <c r="N57" s="188" t="s">
        <v>524</v>
      </c>
      <c r="O57" s="143" t="s">
        <v>920</v>
      </c>
      <c r="P57" s="71">
        <v>1</v>
      </c>
      <c r="Q57" s="172" t="s">
        <v>1345</v>
      </c>
      <c r="R57" s="71">
        <v>30</v>
      </c>
      <c r="S57" s="278">
        <f t="shared" si="8"/>
        <v>31</v>
      </c>
      <c r="T57" s="278">
        <f t="shared" si="9"/>
        <v>60</v>
      </c>
      <c r="U57" s="278">
        <f t="shared" si="10"/>
        <v>61</v>
      </c>
      <c r="V57" s="278">
        <f t="shared" si="11"/>
        <v>90</v>
      </c>
      <c r="W57" s="278">
        <f t="shared" si="12"/>
        <v>91</v>
      </c>
      <c r="X57" s="278">
        <f t="shared" si="13"/>
        <v>120</v>
      </c>
      <c r="Y57" s="278">
        <f t="shared" si="14"/>
        <v>121</v>
      </c>
      <c r="Z57" s="278">
        <f t="shared" si="15"/>
        <v>150</v>
      </c>
      <c r="AA57" s="278">
        <f t="shared" si="16"/>
        <v>151</v>
      </c>
      <c r="AB57" s="278">
        <f t="shared" si="17"/>
        <v>180</v>
      </c>
      <c r="AC57" s="136" t="str">
        <f t="shared" si="18"/>
        <v>1|30|2500//31|60|5000//61|90|7500//91|120|10000//121|150|12500//151|180|15000</v>
      </c>
      <c r="AD57" s="134">
        <v>820</v>
      </c>
      <c r="AE57" s="492" t="s">
        <v>708</v>
      </c>
      <c r="AF57" s="99">
        <v>2500</v>
      </c>
      <c r="AG57" s="214">
        <v>1200</v>
      </c>
      <c r="AH57" s="201">
        <v>1798</v>
      </c>
      <c r="AI57" s="71" t="s">
        <v>515</v>
      </c>
      <c r="AJ57" s="71">
        <v>50001998</v>
      </c>
      <c r="AK57" s="96" t="str">
        <f>CONCATENATE(N57,"[",C57,"/",P57,"]")</f>
        <v>롯데샌드(1400)[9035/1]</v>
      </c>
      <c r="AL57" s="147" t="s">
        <v>525</v>
      </c>
      <c r="AM57" s="171" t="s">
        <v>1349</v>
      </c>
      <c r="AN57" s="147" t="s">
        <v>525</v>
      </c>
      <c r="AO57" s="136" t="str">
        <f t="shared" si="19"/>
        <v>롯데샌드(1400),스낵,롯데</v>
      </c>
      <c r="AP57" s="121"/>
      <c r="AQ57" s="121"/>
      <c r="AR57" s="319" t="s">
        <v>921</v>
      </c>
      <c r="AS57" s="319"/>
      <c r="AT57" s="71"/>
      <c r="AU57" s="206"/>
    </row>
    <row r="58" spans="1:47" s="156" customFormat="1">
      <c r="A58" s="298">
        <v>77</v>
      </c>
      <c r="B58" s="493">
        <v>57</v>
      </c>
      <c r="C58" s="457">
        <v>9040</v>
      </c>
      <c r="D58" s="511">
        <v>26</v>
      </c>
      <c r="E58" s="143" t="str">
        <f t="shared" si="22"/>
        <v>9040_450x450.jpg</v>
      </c>
      <c r="F58" s="136" t="str">
        <f t="shared" si="3"/>
        <v>9040_300x300.jpg</v>
      </c>
      <c r="G58" s="136" t="str">
        <f t="shared" si="4"/>
        <v>9040_100x100.jpg</v>
      </c>
      <c r="H58" s="136" t="str">
        <f t="shared" si="5"/>
        <v>9040_220x220.jpg</v>
      </c>
      <c r="I58" s="143" t="str">
        <f t="shared" si="23"/>
        <v>9040_상세.jpg</v>
      </c>
      <c r="J58" s="70" t="s">
        <v>1343</v>
      </c>
      <c r="K58" s="136" t="str">
        <f t="shared" si="6"/>
        <v>&lt;p&gt;&lt;/p&gt;&lt;p align="center"&gt;&lt;IMG src="http://tongup1emd.cafe24.com/img/Image_detail/04_Snack_106ea/9040_상세.jpg" style="width:860px;"&gt;&lt;/p&gt;&lt;p&gt;&lt;br&gt;&lt;/p&gt;</v>
      </c>
      <c r="L58" s="70" t="s">
        <v>992</v>
      </c>
      <c r="M58" s="499" t="s">
        <v>995</v>
      </c>
      <c r="N58" s="188" t="s">
        <v>435</v>
      </c>
      <c r="O58" s="143" t="s">
        <v>436</v>
      </c>
      <c r="P58" s="71">
        <v>1</v>
      </c>
      <c r="Q58" s="172" t="s">
        <v>1345</v>
      </c>
      <c r="R58" s="71">
        <v>40</v>
      </c>
      <c r="S58" s="278">
        <f t="shared" si="8"/>
        <v>41</v>
      </c>
      <c r="T58" s="278">
        <f t="shared" si="9"/>
        <v>80</v>
      </c>
      <c r="U58" s="278">
        <f t="shared" si="10"/>
        <v>81</v>
      </c>
      <c r="V58" s="278">
        <f t="shared" si="11"/>
        <v>120</v>
      </c>
      <c r="W58" s="278">
        <f t="shared" si="12"/>
        <v>121</v>
      </c>
      <c r="X58" s="278">
        <f t="shared" si="13"/>
        <v>160</v>
      </c>
      <c r="Y58" s="278">
        <f t="shared" si="14"/>
        <v>161</v>
      </c>
      <c r="Z58" s="278">
        <f t="shared" si="15"/>
        <v>200</v>
      </c>
      <c r="AA58" s="278">
        <f t="shared" si="16"/>
        <v>201</v>
      </c>
      <c r="AB58" s="278">
        <f t="shared" si="17"/>
        <v>240</v>
      </c>
      <c r="AC58" s="136" t="str">
        <f t="shared" si="18"/>
        <v>1|40|2500//41|80|5000//81|120|7500//121|160|10000//161|200|12500//201|240|15000</v>
      </c>
      <c r="AD58" s="134">
        <v>700</v>
      </c>
      <c r="AE58" s="492" t="s">
        <v>708</v>
      </c>
      <c r="AF58" s="99">
        <v>2500</v>
      </c>
      <c r="AG58" s="214">
        <v>1000</v>
      </c>
      <c r="AH58" s="201">
        <v>1798</v>
      </c>
      <c r="AI58" s="71" t="s">
        <v>515</v>
      </c>
      <c r="AJ58" s="71">
        <v>50001998</v>
      </c>
      <c r="AK58" s="96" t="str">
        <f>CONCATENATE(N58,"[",C58,"/",P58,"]")</f>
        <v>누드빼빼로(1200)[9040/1]</v>
      </c>
      <c r="AL58" s="147" t="s">
        <v>525</v>
      </c>
      <c r="AM58" s="171" t="s">
        <v>1349</v>
      </c>
      <c r="AN58" s="147" t="s">
        <v>525</v>
      </c>
      <c r="AO58" s="136" t="str">
        <f t="shared" si="19"/>
        <v>누드빼빼로(1200),스낵,롯데</v>
      </c>
      <c r="AP58" s="121"/>
      <c r="AQ58" s="71"/>
      <c r="AR58" s="319"/>
      <c r="AS58" s="319"/>
      <c r="AT58" s="71"/>
      <c r="AU58" s="206"/>
    </row>
    <row r="59" spans="1:47" s="156" customFormat="1">
      <c r="A59" s="298">
        <v>64</v>
      </c>
      <c r="B59" s="493">
        <v>58</v>
      </c>
      <c r="C59" s="457" t="s">
        <v>231</v>
      </c>
      <c r="D59" s="511">
        <v>26</v>
      </c>
      <c r="E59" s="143" t="str">
        <f t="shared" si="22"/>
        <v>9079_450x450.jpg</v>
      </c>
      <c r="F59" s="136" t="str">
        <f t="shared" si="3"/>
        <v>9079_300x300.jpg</v>
      </c>
      <c r="G59" s="136" t="str">
        <f t="shared" si="4"/>
        <v>9079_100x100.jpg</v>
      </c>
      <c r="H59" s="136" t="str">
        <f t="shared" si="5"/>
        <v>9079_220x220.jpg</v>
      </c>
      <c r="I59" s="143" t="str">
        <f t="shared" si="23"/>
        <v>9079_상세.jpg</v>
      </c>
      <c r="J59" s="70" t="s">
        <v>1343</v>
      </c>
      <c r="K59" s="136" t="str">
        <f t="shared" si="6"/>
        <v>&lt;p&gt;&lt;/p&gt;&lt;p align="center"&gt;&lt;IMG src="http://tongup1emd.cafe24.com/img/Image_detail/04_Snack_106ea/9079_상세.jpg" style="width:860px;"&gt;&lt;/p&gt;&lt;p&gt;&lt;br&gt;&lt;/p&gt;</v>
      </c>
      <c r="L59" s="70" t="s">
        <v>992</v>
      </c>
      <c r="M59" s="499" t="s">
        <v>995</v>
      </c>
      <c r="N59" s="215" t="s">
        <v>761</v>
      </c>
      <c r="O59" s="143" t="s">
        <v>426</v>
      </c>
      <c r="P59" s="71">
        <v>1</v>
      </c>
      <c r="Q59" s="172" t="s">
        <v>1345</v>
      </c>
      <c r="R59" s="71">
        <v>20</v>
      </c>
      <c r="S59" s="278">
        <f t="shared" si="8"/>
        <v>21</v>
      </c>
      <c r="T59" s="278">
        <f t="shared" si="9"/>
        <v>40</v>
      </c>
      <c r="U59" s="278">
        <f t="shared" si="10"/>
        <v>41</v>
      </c>
      <c r="V59" s="278">
        <f t="shared" si="11"/>
        <v>60</v>
      </c>
      <c r="W59" s="278">
        <f t="shared" si="12"/>
        <v>61</v>
      </c>
      <c r="X59" s="278">
        <f t="shared" si="13"/>
        <v>80</v>
      </c>
      <c r="Y59" s="278">
        <f t="shared" si="14"/>
        <v>81</v>
      </c>
      <c r="Z59" s="278">
        <f t="shared" si="15"/>
        <v>100</v>
      </c>
      <c r="AA59" s="278">
        <f t="shared" si="16"/>
        <v>101</v>
      </c>
      <c r="AB59" s="278">
        <f t="shared" si="17"/>
        <v>120</v>
      </c>
      <c r="AC59" s="136" t="str">
        <f t="shared" si="18"/>
        <v>1|20|2500//21|40|5000//41|60|7500//61|80|10000//81|100|12500//101|120|15000</v>
      </c>
      <c r="AD59" s="134">
        <v>1050</v>
      </c>
      <c r="AE59" s="492" t="s">
        <v>708</v>
      </c>
      <c r="AF59" s="99">
        <v>2500</v>
      </c>
      <c r="AG59" s="214">
        <v>1500</v>
      </c>
      <c r="AH59" s="201">
        <v>1798</v>
      </c>
      <c r="AI59" s="71" t="s">
        <v>515</v>
      </c>
      <c r="AJ59" s="71">
        <v>50001998</v>
      </c>
      <c r="AK59" s="96" t="str">
        <f>CONCATENATE(N59,"[",C59,"/",P59,"]")</f>
        <v>꼬깔콘고소한맛(1500)[9079/1]</v>
      </c>
      <c r="AL59" s="147" t="s">
        <v>525</v>
      </c>
      <c r="AM59" s="171" t="s">
        <v>1349</v>
      </c>
      <c r="AN59" s="147" t="s">
        <v>525</v>
      </c>
      <c r="AO59" s="136" t="str">
        <f t="shared" si="19"/>
        <v>꼬깔콘고소한맛(1500),스낵,롯데</v>
      </c>
      <c r="AP59" s="121"/>
      <c r="AQ59" s="71"/>
      <c r="AR59" s="319"/>
      <c r="AS59" s="319"/>
      <c r="AT59" s="71"/>
      <c r="AU59" s="206"/>
    </row>
    <row r="60" spans="1:47" s="156" customFormat="1">
      <c r="A60" s="298">
        <v>65</v>
      </c>
      <c r="B60" s="493">
        <v>59</v>
      </c>
      <c r="C60" s="457" t="s">
        <v>232</v>
      </c>
      <c r="D60" s="511">
        <v>26</v>
      </c>
      <c r="E60" s="143" t="str">
        <f t="shared" si="22"/>
        <v>9080_450x450.jpg</v>
      </c>
      <c r="F60" s="136" t="str">
        <f t="shared" si="3"/>
        <v>9080_300x300.jpg</v>
      </c>
      <c r="G60" s="136" t="str">
        <f t="shared" si="4"/>
        <v>9080_100x100.jpg</v>
      </c>
      <c r="H60" s="136" t="str">
        <f t="shared" si="5"/>
        <v>9080_220x220.jpg</v>
      </c>
      <c r="I60" s="143" t="str">
        <f t="shared" si="23"/>
        <v>9080_상세.jpg</v>
      </c>
      <c r="J60" s="70" t="s">
        <v>1343</v>
      </c>
      <c r="K60" s="136" t="str">
        <f t="shared" si="6"/>
        <v>&lt;p&gt;&lt;/p&gt;&lt;p align="center"&gt;&lt;IMG src="http://tongup1emd.cafe24.com/img/Image_detail/04_Snack_106ea/9080_상세.jpg" style="width:860px;"&gt;&lt;/p&gt;&lt;p&gt;&lt;br&gt;&lt;/p&gt;</v>
      </c>
      <c r="L60" s="70" t="s">
        <v>992</v>
      </c>
      <c r="M60" s="499" t="s">
        <v>995</v>
      </c>
      <c r="N60" s="188" t="s">
        <v>233</v>
      </c>
      <c r="O60" s="143" t="s">
        <v>426</v>
      </c>
      <c r="P60" s="71">
        <v>1</v>
      </c>
      <c r="Q60" s="172" t="s">
        <v>1345</v>
      </c>
      <c r="R60" s="71">
        <v>20</v>
      </c>
      <c r="S60" s="278">
        <f t="shared" si="8"/>
        <v>21</v>
      </c>
      <c r="T60" s="278">
        <f t="shared" si="9"/>
        <v>40</v>
      </c>
      <c r="U60" s="278">
        <f t="shared" si="10"/>
        <v>41</v>
      </c>
      <c r="V60" s="278">
        <f t="shared" si="11"/>
        <v>60</v>
      </c>
      <c r="W60" s="278">
        <f t="shared" si="12"/>
        <v>61</v>
      </c>
      <c r="X60" s="278">
        <f t="shared" si="13"/>
        <v>80</v>
      </c>
      <c r="Y60" s="278">
        <f t="shared" si="14"/>
        <v>81</v>
      </c>
      <c r="Z60" s="278">
        <f t="shared" si="15"/>
        <v>100</v>
      </c>
      <c r="AA60" s="278">
        <f t="shared" si="16"/>
        <v>101</v>
      </c>
      <c r="AB60" s="278">
        <f t="shared" si="17"/>
        <v>120</v>
      </c>
      <c r="AC60" s="136" t="str">
        <f t="shared" si="18"/>
        <v>1|20|2500//21|40|5000//41|60|7500//61|80|10000//81|100|12500//101|120|15000</v>
      </c>
      <c r="AD60" s="134">
        <v>1050</v>
      </c>
      <c r="AE60" s="492" t="s">
        <v>708</v>
      </c>
      <c r="AF60" s="99">
        <v>2500</v>
      </c>
      <c r="AG60" s="214">
        <v>1500</v>
      </c>
      <c r="AH60" s="201">
        <v>1798</v>
      </c>
      <c r="AI60" s="71" t="s">
        <v>515</v>
      </c>
      <c r="AJ60" s="71">
        <v>50001998</v>
      </c>
      <c r="AK60" s="96" t="str">
        <f>CONCATENATE(N60,"[",C60,"/",P60,"]")</f>
        <v>꼬깔콘군옥수수(1500)[9080/1]</v>
      </c>
      <c r="AL60" s="147" t="s">
        <v>525</v>
      </c>
      <c r="AM60" s="171" t="s">
        <v>1349</v>
      </c>
      <c r="AN60" s="147" t="s">
        <v>525</v>
      </c>
      <c r="AO60" s="136" t="str">
        <f t="shared" si="19"/>
        <v>꼬깔콘군옥수수(1500),스낵,롯데</v>
      </c>
      <c r="AP60" s="121"/>
      <c r="AQ60" s="71"/>
      <c r="AR60" s="319"/>
      <c r="AS60" s="319"/>
      <c r="AT60" s="71"/>
      <c r="AU60" s="206"/>
    </row>
    <row r="61" spans="1:47" s="156" customFormat="1">
      <c r="A61" s="298">
        <v>66</v>
      </c>
      <c r="B61" s="493">
        <v>60</v>
      </c>
      <c r="C61" s="457" t="s">
        <v>234</v>
      </c>
      <c r="D61" s="511">
        <v>26</v>
      </c>
      <c r="E61" s="143" t="str">
        <f t="shared" si="22"/>
        <v>9095_450x450.jpg</v>
      </c>
      <c r="F61" s="136" t="str">
        <f t="shared" si="3"/>
        <v>9095_300x300.jpg</v>
      </c>
      <c r="G61" s="136" t="str">
        <f t="shared" si="4"/>
        <v>9095_100x100.jpg</v>
      </c>
      <c r="H61" s="136" t="str">
        <f t="shared" si="5"/>
        <v>9095_220x220.jpg</v>
      </c>
      <c r="I61" s="143" t="str">
        <f t="shared" si="23"/>
        <v>9095_상세.jpg</v>
      </c>
      <c r="J61" s="70" t="s">
        <v>1343</v>
      </c>
      <c r="K61" s="136" t="str">
        <f t="shared" si="6"/>
        <v>&lt;p&gt;&lt;/p&gt;&lt;p align="center"&gt;&lt;IMG src="http://tongup1emd.cafe24.com/img/Image_detail/04_Snack_106ea/9095_상세.jpg" style="width:860px;"&gt;&lt;/p&gt;&lt;p&gt;&lt;br&gt;&lt;/p&gt;</v>
      </c>
      <c r="L61" s="70" t="s">
        <v>992</v>
      </c>
      <c r="M61" s="499" t="s">
        <v>995</v>
      </c>
      <c r="N61" s="188" t="s">
        <v>771</v>
      </c>
      <c r="O61" s="143" t="s">
        <v>427</v>
      </c>
      <c r="P61" s="71">
        <v>1</v>
      </c>
      <c r="Q61" s="172" t="s">
        <v>1345</v>
      </c>
      <c r="R61" s="71">
        <v>20</v>
      </c>
      <c r="S61" s="278">
        <f t="shared" si="8"/>
        <v>21</v>
      </c>
      <c r="T61" s="278">
        <f t="shared" si="9"/>
        <v>40</v>
      </c>
      <c r="U61" s="278">
        <f t="shared" si="10"/>
        <v>41</v>
      </c>
      <c r="V61" s="278">
        <f t="shared" si="11"/>
        <v>60</v>
      </c>
      <c r="W61" s="278">
        <f t="shared" si="12"/>
        <v>61</v>
      </c>
      <c r="X61" s="278">
        <f t="shared" si="13"/>
        <v>80</v>
      </c>
      <c r="Y61" s="278">
        <f t="shared" si="14"/>
        <v>81</v>
      </c>
      <c r="Z61" s="278">
        <f t="shared" si="15"/>
        <v>100</v>
      </c>
      <c r="AA61" s="278">
        <f t="shared" si="16"/>
        <v>101</v>
      </c>
      <c r="AB61" s="278">
        <f t="shared" si="17"/>
        <v>120</v>
      </c>
      <c r="AC61" s="136" t="str">
        <f t="shared" si="18"/>
        <v>1|20|2500//21|40|5000//41|60|7500//61|80|10000//81|100|12500//101|120|15000</v>
      </c>
      <c r="AD61" s="134">
        <v>1400</v>
      </c>
      <c r="AE61" s="492" t="s">
        <v>708</v>
      </c>
      <c r="AF61" s="99">
        <v>2500</v>
      </c>
      <c r="AG61" s="214">
        <v>2000</v>
      </c>
      <c r="AH61" s="201">
        <v>1798</v>
      </c>
      <c r="AI61" s="71" t="s">
        <v>515</v>
      </c>
      <c r="AJ61" s="71">
        <v>50001998</v>
      </c>
      <c r="AK61" s="96" t="str">
        <f>CONCATENATE(N61,"[",C61,"/",P61,"]")</f>
        <v>스카치캔디세가지(2000)[9095/1]</v>
      </c>
      <c r="AL61" s="147" t="s">
        <v>525</v>
      </c>
      <c r="AM61" s="171" t="s">
        <v>1349</v>
      </c>
      <c r="AN61" s="147" t="s">
        <v>525</v>
      </c>
      <c r="AO61" s="136" t="str">
        <f t="shared" si="19"/>
        <v>스카치캔디세가지(2000),스낵,롯데</v>
      </c>
      <c r="AP61" s="121"/>
      <c r="AQ61" s="71"/>
      <c r="AR61" s="319"/>
      <c r="AS61" s="319"/>
      <c r="AT61" s="71"/>
      <c r="AU61" s="206"/>
    </row>
    <row r="62" spans="1:47" s="156" customFormat="1">
      <c r="A62" s="298">
        <v>67</v>
      </c>
      <c r="B62" s="493">
        <v>61</v>
      </c>
      <c r="C62" s="457" t="s">
        <v>235</v>
      </c>
      <c r="D62" s="511">
        <v>26</v>
      </c>
      <c r="E62" s="143" t="str">
        <f t="shared" si="22"/>
        <v>9102_450x450.jpg</v>
      </c>
      <c r="F62" s="136" t="str">
        <f t="shared" si="3"/>
        <v>9102_300x300.jpg</v>
      </c>
      <c r="G62" s="136" t="str">
        <f t="shared" si="4"/>
        <v>9102_100x100.jpg</v>
      </c>
      <c r="H62" s="136" t="str">
        <f t="shared" si="5"/>
        <v>9102_220x220.jpg</v>
      </c>
      <c r="I62" s="143" t="str">
        <f t="shared" si="23"/>
        <v>9102_상세.jpg</v>
      </c>
      <c r="J62" s="70" t="s">
        <v>1343</v>
      </c>
      <c r="K62" s="136" t="str">
        <f t="shared" si="6"/>
        <v>&lt;p&gt;&lt;/p&gt;&lt;p align="center"&gt;&lt;IMG src="http://tongup1emd.cafe24.com/img/Image_detail/04_Snack_106ea/9102_상세.jpg" style="width:860px;"&gt;&lt;/p&gt;&lt;p&gt;&lt;br&gt;&lt;/p&gt;</v>
      </c>
      <c r="L62" s="70" t="s">
        <v>992</v>
      </c>
      <c r="M62" s="499" t="s">
        <v>995</v>
      </c>
      <c r="N62" s="188" t="s">
        <v>762</v>
      </c>
      <c r="O62" s="143" t="s">
        <v>428</v>
      </c>
      <c r="P62" s="71">
        <v>1</v>
      </c>
      <c r="Q62" s="172" t="s">
        <v>1345</v>
      </c>
      <c r="R62" s="71">
        <v>32</v>
      </c>
      <c r="S62" s="278">
        <f t="shared" si="8"/>
        <v>33</v>
      </c>
      <c r="T62" s="278">
        <f t="shared" si="9"/>
        <v>64</v>
      </c>
      <c r="U62" s="278">
        <f t="shared" si="10"/>
        <v>65</v>
      </c>
      <c r="V62" s="278">
        <f t="shared" si="11"/>
        <v>96</v>
      </c>
      <c r="W62" s="278">
        <f t="shared" si="12"/>
        <v>97</v>
      </c>
      <c r="X62" s="278">
        <f t="shared" si="13"/>
        <v>128</v>
      </c>
      <c r="Y62" s="278">
        <f t="shared" si="14"/>
        <v>129</v>
      </c>
      <c r="Z62" s="278">
        <f t="shared" si="15"/>
        <v>160</v>
      </c>
      <c r="AA62" s="278">
        <f t="shared" si="16"/>
        <v>161</v>
      </c>
      <c r="AB62" s="278">
        <f t="shared" si="17"/>
        <v>192</v>
      </c>
      <c r="AC62" s="136" t="str">
        <f t="shared" si="18"/>
        <v>1|32|2500//33|64|5000//65|96|7500//97|128|10000//129|160|12500//161|192|15000</v>
      </c>
      <c r="AD62" s="134">
        <v>700</v>
      </c>
      <c r="AE62" s="492" t="s">
        <v>708</v>
      </c>
      <c r="AF62" s="99">
        <v>2500</v>
      </c>
      <c r="AG62" s="214">
        <v>1000</v>
      </c>
      <c r="AH62" s="201">
        <v>1798</v>
      </c>
      <c r="AI62" s="71" t="s">
        <v>515</v>
      </c>
      <c r="AJ62" s="71">
        <v>50001998</v>
      </c>
      <c r="AK62" s="96" t="str">
        <f>CONCATENATE(N62,"[",C62,"/",P62,"]")</f>
        <v>칸쵸(1000)[9102/1]</v>
      </c>
      <c r="AL62" s="147" t="s">
        <v>525</v>
      </c>
      <c r="AM62" s="171" t="s">
        <v>1349</v>
      </c>
      <c r="AN62" s="147" t="s">
        <v>525</v>
      </c>
      <c r="AO62" s="136" t="str">
        <f t="shared" si="19"/>
        <v>칸쵸(1000),스낵,롯데</v>
      </c>
      <c r="AP62" s="121"/>
      <c r="AQ62" s="71"/>
      <c r="AR62" s="319"/>
      <c r="AS62" s="319"/>
      <c r="AT62" s="71"/>
      <c r="AU62" s="206"/>
    </row>
    <row r="63" spans="1:47" s="156" customFormat="1">
      <c r="A63" s="298">
        <v>69</v>
      </c>
      <c r="B63" s="493">
        <v>62</v>
      </c>
      <c r="C63" s="457">
        <v>9112</v>
      </c>
      <c r="D63" s="511">
        <v>26</v>
      </c>
      <c r="E63" s="143" t="str">
        <f t="shared" si="22"/>
        <v>9112_450x450.jpg</v>
      </c>
      <c r="F63" s="136" t="str">
        <f t="shared" si="3"/>
        <v>9112_300x300.jpg</v>
      </c>
      <c r="G63" s="136" t="str">
        <f t="shared" si="4"/>
        <v>9112_100x100.jpg</v>
      </c>
      <c r="H63" s="136" t="str">
        <f t="shared" si="5"/>
        <v>9112_220x220.jpg</v>
      </c>
      <c r="I63" s="143" t="str">
        <f t="shared" si="23"/>
        <v>9112_상세.jpg</v>
      </c>
      <c r="J63" s="70" t="s">
        <v>1343</v>
      </c>
      <c r="K63" s="136" t="str">
        <f t="shared" si="6"/>
        <v>&lt;p&gt;&lt;/p&gt;&lt;p align="center"&gt;&lt;IMG src="http://tongup1emd.cafe24.com/img/Image_detail/04_Snack_106ea/9112_상세.jpg" style="width:860px;"&gt;&lt;/p&gt;&lt;p&gt;&lt;br&gt;&lt;/p&gt;</v>
      </c>
      <c r="L63" s="70" t="s">
        <v>992</v>
      </c>
      <c r="M63" s="499" t="s">
        <v>995</v>
      </c>
      <c r="N63" s="188" t="s">
        <v>764</v>
      </c>
      <c r="O63" s="143" t="s">
        <v>429</v>
      </c>
      <c r="P63" s="71">
        <v>1</v>
      </c>
      <c r="Q63" s="172" t="s">
        <v>1345</v>
      </c>
      <c r="R63" s="71">
        <v>24</v>
      </c>
      <c r="S63" s="278">
        <f t="shared" si="8"/>
        <v>25</v>
      </c>
      <c r="T63" s="278">
        <f t="shared" si="9"/>
        <v>48</v>
      </c>
      <c r="U63" s="278">
        <f t="shared" si="10"/>
        <v>49</v>
      </c>
      <c r="V63" s="278">
        <f t="shared" si="11"/>
        <v>72</v>
      </c>
      <c r="W63" s="278">
        <f t="shared" si="12"/>
        <v>73</v>
      </c>
      <c r="X63" s="278">
        <f t="shared" si="13"/>
        <v>96</v>
      </c>
      <c r="Y63" s="278">
        <f t="shared" si="14"/>
        <v>97</v>
      </c>
      <c r="Z63" s="278">
        <f t="shared" si="15"/>
        <v>120</v>
      </c>
      <c r="AA63" s="278">
        <f t="shared" si="16"/>
        <v>121</v>
      </c>
      <c r="AB63" s="278">
        <f t="shared" si="17"/>
        <v>144</v>
      </c>
      <c r="AC63" s="136" t="str">
        <f t="shared" si="18"/>
        <v>1|24|2500//25|48|5000//49|72|7500//73|96|10000//97|120|12500//121|144|15000</v>
      </c>
      <c r="AD63" s="134">
        <v>900</v>
      </c>
      <c r="AE63" s="492" t="s">
        <v>708</v>
      </c>
      <c r="AF63" s="99">
        <v>2500</v>
      </c>
      <c r="AG63" s="214">
        <v>1400</v>
      </c>
      <c r="AH63" s="201">
        <v>1798</v>
      </c>
      <c r="AI63" s="71" t="s">
        <v>515</v>
      </c>
      <c r="AJ63" s="71">
        <v>50001998</v>
      </c>
      <c r="AK63" s="96" t="str">
        <f>CONCATENATE(N63,"[",C63,"/",P63,"]")</f>
        <v>제크오리지날(1400)[9112/1]</v>
      </c>
      <c r="AL63" s="147" t="s">
        <v>525</v>
      </c>
      <c r="AM63" s="171" t="s">
        <v>1349</v>
      </c>
      <c r="AN63" s="147" t="s">
        <v>525</v>
      </c>
      <c r="AO63" s="136" t="str">
        <f t="shared" si="19"/>
        <v>제크오리지날(1400),스낵,롯데</v>
      </c>
      <c r="AP63" s="121"/>
      <c r="AQ63" s="71"/>
      <c r="AR63" s="319"/>
      <c r="AS63" s="319"/>
      <c r="AT63" s="71"/>
      <c r="AU63" s="206"/>
    </row>
    <row r="64" spans="1:47" s="156" customFormat="1">
      <c r="A64" s="298">
        <v>68</v>
      </c>
      <c r="B64" s="493">
        <v>63</v>
      </c>
      <c r="C64" s="457" t="s">
        <v>236</v>
      </c>
      <c r="D64" s="511">
        <v>26</v>
      </c>
      <c r="E64" s="143" t="str">
        <f t="shared" si="22"/>
        <v>9113_450x450.jpg</v>
      </c>
      <c r="F64" s="136" t="str">
        <f t="shared" si="3"/>
        <v>9113_300x300.jpg</v>
      </c>
      <c r="G64" s="136" t="str">
        <f t="shared" si="4"/>
        <v>9113_100x100.jpg</v>
      </c>
      <c r="H64" s="136" t="str">
        <f t="shared" si="5"/>
        <v>9113_220x220.jpg</v>
      </c>
      <c r="I64" s="143" t="str">
        <f t="shared" si="23"/>
        <v>9113_상세.jpg</v>
      </c>
      <c r="J64" s="70" t="s">
        <v>1343</v>
      </c>
      <c r="K64" s="136" t="str">
        <f t="shared" si="6"/>
        <v>&lt;p&gt;&lt;/p&gt;&lt;p align="center"&gt;&lt;IMG src="http://tongup1emd.cafe24.com/img/Image_detail/04_Snack_106ea/9113_상세.jpg" style="width:860px;"&gt;&lt;/p&gt;&lt;p&gt;&lt;br&gt;&lt;/p&gt;</v>
      </c>
      <c r="L64" s="70" t="s">
        <v>992</v>
      </c>
      <c r="M64" s="499" t="s">
        <v>995</v>
      </c>
      <c r="N64" s="188" t="s">
        <v>763</v>
      </c>
      <c r="O64" s="143" t="s">
        <v>923</v>
      </c>
      <c r="P64" s="71">
        <v>1</v>
      </c>
      <c r="Q64" s="172" t="s">
        <v>1345</v>
      </c>
      <c r="R64" s="71">
        <v>12</v>
      </c>
      <c r="S64" s="278">
        <f t="shared" si="8"/>
        <v>13</v>
      </c>
      <c r="T64" s="278">
        <f t="shared" si="9"/>
        <v>24</v>
      </c>
      <c r="U64" s="278">
        <f t="shared" si="10"/>
        <v>25</v>
      </c>
      <c r="V64" s="278">
        <f t="shared" si="11"/>
        <v>36</v>
      </c>
      <c r="W64" s="278">
        <f t="shared" si="12"/>
        <v>37</v>
      </c>
      <c r="X64" s="278">
        <f t="shared" si="13"/>
        <v>48</v>
      </c>
      <c r="Y64" s="278">
        <f t="shared" si="14"/>
        <v>49</v>
      </c>
      <c r="Z64" s="278">
        <f t="shared" si="15"/>
        <v>60</v>
      </c>
      <c r="AA64" s="278">
        <f t="shared" si="16"/>
        <v>61</v>
      </c>
      <c r="AB64" s="278">
        <f t="shared" si="17"/>
        <v>72</v>
      </c>
      <c r="AC64" s="136" t="str">
        <f t="shared" si="18"/>
        <v>1|12|2500//13|24|5000//25|36|7500//37|48|10000//49|60|12500//61|72|15000</v>
      </c>
      <c r="AD64" s="134">
        <v>2050</v>
      </c>
      <c r="AE64" s="492" t="s">
        <v>708</v>
      </c>
      <c r="AF64" s="99">
        <v>2500</v>
      </c>
      <c r="AG64" s="214">
        <v>3000</v>
      </c>
      <c r="AH64" s="201">
        <v>1798</v>
      </c>
      <c r="AI64" s="71" t="s">
        <v>515</v>
      </c>
      <c r="AJ64" s="71">
        <v>50001998</v>
      </c>
      <c r="AK64" s="96" t="str">
        <f>CONCATENATE(N64,"[",C64,"/",P64,"]")</f>
        <v>카스타드 오리지널(3000)[9113/1]</v>
      </c>
      <c r="AL64" s="147" t="s">
        <v>525</v>
      </c>
      <c r="AM64" s="171" t="s">
        <v>1349</v>
      </c>
      <c r="AN64" s="147" t="s">
        <v>525</v>
      </c>
      <c r="AO64" s="136" t="str">
        <f t="shared" si="19"/>
        <v>카스타드 오리지널(3000),스낵,롯데</v>
      </c>
      <c r="AP64" s="319" t="s">
        <v>734</v>
      </c>
      <c r="AQ64" s="121"/>
      <c r="AR64" s="319" t="s">
        <v>922</v>
      </c>
      <c r="AS64" s="319"/>
      <c r="AT64" s="71"/>
      <c r="AU64" s="206"/>
    </row>
    <row r="65" spans="1:47" s="156" customFormat="1">
      <c r="A65" s="298">
        <v>70</v>
      </c>
      <c r="B65" s="493">
        <v>64</v>
      </c>
      <c r="C65" s="457" t="s">
        <v>237</v>
      </c>
      <c r="D65" s="511">
        <v>26</v>
      </c>
      <c r="E65" s="143" t="str">
        <f t="shared" si="22"/>
        <v>9119_450x450.jpg</v>
      </c>
      <c r="F65" s="136" t="str">
        <f t="shared" si="3"/>
        <v>9119_300x300.jpg</v>
      </c>
      <c r="G65" s="136" t="str">
        <f t="shared" si="4"/>
        <v>9119_100x100.jpg</v>
      </c>
      <c r="H65" s="136" t="str">
        <f t="shared" si="5"/>
        <v>9119_220x220.jpg</v>
      </c>
      <c r="I65" s="143" t="str">
        <f t="shared" si="23"/>
        <v>9119_상세.jpg</v>
      </c>
      <c r="J65" s="70" t="s">
        <v>1343</v>
      </c>
      <c r="K65" s="136" t="str">
        <f t="shared" si="6"/>
        <v>&lt;p&gt;&lt;/p&gt;&lt;p align="center"&gt;&lt;IMG src="http://tongup1emd.cafe24.com/img/Image_detail/04_Snack_106ea/9119_상세.jpg" style="width:860px;"&gt;&lt;/p&gt;&lt;p&gt;&lt;br&gt;&lt;/p&gt;</v>
      </c>
      <c r="L65" s="70" t="s">
        <v>992</v>
      </c>
      <c r="M65" s="499" t="s">
        <v>995</v>
      </c>
      <c r="N65" s="188" t="s">
        <v>765</v>
      </c>
      <c r="O65" s="143" t="s">
        <v>430</v>
      </c>
      <c r="P65" s="71">
        <v>1</v>
      </c>
      <c r="Q65" s="172" t="s">
        <v>1345</v>
      </c>
      <c r="R65" s="71">
        <v>20</v>
      </c>
      <c r="S65" s="278">
        <f t="shared" si="8"/>
        <v>21</v>
      </c>
      <c r="T65" s="278">
        <f t="shared" si="9"/>
        <v>40</v>
      </c>
      <c r="U65" s="278">
        <f t="shared" si="10"/>
        <v>41</v>
      </c>
      <c r="V65" s="278">
        <f t="shared" si="11"/>
        <v>60</v>
      </c>
      <c r="W65" s="278">
        <f t="shared" si="12"/>
        <v>61</v>
      </c>
      <c r="X65" s="278">
        <f t="shared" si="13"/>
        <v>80</v>
      </c>
      <c r="Y65" s="278">
        <f t="shared" si="14"/>
        <v>81</v>
      </c>
      <c r="Z65" s="278">
        <f t="shared" si="15"/>
        <v>100</v>
      </c>
      <c r="AA65" s="278">
        <f t="shared" si="16"/>
        <v>101</v>
      </c>
      <c r="AB65" s="278">
        <f t="shared" si="17"/>
        <v>120</v>
      </c>
      <c r="AC65" s="136" t="str">
        <f t="shared" si="18"/>
        <v>1|20|2500//21|40|5000//41|60|7500//61|80|10000//81|100|12500//101|120|15000</v>
      </c>
      <c r="AD65" s="134">
        <v>1650</v>
      </c>
      <c r="AE65" s="492" t="s">
        <v>708</v>
      </c>
      <c r="AF65" s="99">
        <v>2500</v>
      </c>
      <c r="AG65" s="214">
        <v>2400</v>
      </c>
      <c r="AH65" s="201">
        <v>1798</v>
      </c>
      <c r="AI65" s="71" t="s">
        <v>515</v>
      </c>
      <c r="AJ65" s="71">
        <v>50001998</v>
      </c>
      <c r="AK65" s="96" t="str">
        <f>CONCATENATE(N65,"[",C65,"/",P65,"]")</f>
        <v>빈츠(2400)[9119/1]</v>
      </c>
      <c r="AL65" s="147" t="s">
        <v>525</v>
      </c>
      <c r="AM65" s="171" t="s">
        <v>1349</v>
      </c>
      <c r="AN65" s="147" t="s">
        <v>525</v>
      </c>
      <c r="AO65" s="136" t="str">
        <f t="shared" si="19"/>
        <v>빈츠(2400),스낵,롯데</v>
      </c>
      <c r="AP65" s="121"/>
      <c r="AQ65" s="71"/>
      <c r="AR65" s="71"/>
      <c r="AS65" s="71"/>
      <c r="AT65" s="71"/>
      <c r="AU65" s="206"/>
    </row>
    <row r="66" spans="1:47" s="156" customFormat="1">
      <c r="A66" s="298">
        <v>71</v>
      </c>
      <c r="B66" s="493">
        <v>65</v>
      </c>
      <c r="C66" s="457" t="s">
        <v>238</v>
      </c>
      <c r="D66" s="511">
        <v>26</v>
      </c>
      <c r="E66" s="143" t="str">
        <f t="shared" ref="E66:E107" si="24">CONCATENATE(C66,"_450x450.jpg")</f>
        <v>9121_450x450.jpg</v>
      </c>
      <c r="F66" s="136" t="str">
        <f t="shared" si="3"/>
        <v>9121_300x300.jpg</v>
      </c>
      <c r="G66" s="136" t="str">
        <f t="shared" si="4"/>
        <v>9121_100x100.jpg</v>
      </c>
      <c r="H66" s="136" t="str">
        <f t="shared" si="5"/>
        <v>9121_220x220.jpg</v>
      </c>
      <c r="I66" s="143" t="str">
        <f t="shared" si="23"/>
        <v>9121_상세.jpg</v>
      </c>
      <c r="J66" s="70" t="s">
        <v>1343</v>
      </c>
      <c r="K66" s="136" t="str">
        <f t="shared" si="6"/>
        <v>&lt;p&gt;&lt;/p&gt;&lt;p align="center"&gt;&lt;IMG src="http://tongup1emd.cafe24.com/img/Image_detail/04_Snack_106ea/9121_상세.jpg" style="width:860px;"&gt;&lt;/p&gt;&lt;p&gt;&lt;br&gt;&lt;/p&gt;</v>
      </c>
      <c r="L66" s="70" t="s">
        <v>992</v>
      </c>
      <c r="M66" s="499" t="s">
        <v>995</v>
      </c>
      <c r="N66" s="188" t="s">
        <v>766</v>
      </c>
      <c r="O66" s="213" t="s">
        <v>431</v>
      </c>
      <c r="P66" s="71">
        <v>1</v>
      </c>
      <c r="Q66" s="172" t="s">
        <v>1345</v>
      </c>
      <c r="R66" s="71">
        <v>16</v>
      </c>
      <c r="S66" s="278">
        <f t="shared" si="8"/>
        <v>17</v>
      </c>
      <c r="T66" s="278">
        <f t="shared" si="9"/>
        <v>32</v>
      </c>
      <c r="U66" s="278">
        <f t="shared" si="10"/>
        <v>33</v>
      </c>
      <c r="V66" s="278">
        <f t="shared" si="11"/>
        <v>48</v>
      </c>
      <c r="W66" s="278">
        <f t="shared" si="12"/>
        <v>49</v>
      </c>
      <c r="X66" s="278">
        <f t="shared" si="13"/>
        <v>64</v>
      </c>
      <c r="Y66" s="278">
        <f t="shared" si="14"/>
        <v>65</v>
      </c>
      <c r="Z66" s="278">
        <f t="shared" si="15"/>
        <v>80</v>
      </c>
      <c r="AA66" s="278">
        <f t="shared" si="16"/>
        <v>81</v>
      </c>
      <c r="AB66" s="278">
        <f t="shared" si="17"/>
        <v>96</v>
      </c>
      <c r="AC66" s="136" t="str">
        <f t="shared" si="18"/>
        <v>1|16|2500//17|32|5000//33|48|7500//49|64|10000//65|80|12500//81|96|15000</v>
      </c>
      <c r="AD66" s="134">
        <v>2050</v>
      </c>
      <c r="AE66" s="492" t="s">
        <v>708</v>
      </c>
      <c r="AF66" s="99">
        <v>2500</v>
      </c>
      <c r="AG66" s="214">
        <v>3000</v>
      </c>
      <c r="AH66" s="201">
        <v>1798</v>
      </c>
      <c r="AI66" s="71" t="s">
        <v>515</v>
      </c>
      <c r="AJ66" s="71">
        <v>50001998</v>
      </c>
      <c r="AK66" s="96" t="str">
        <f>CONCATENATE(N66,"[",C66,"/",P66,"]")</f>
        <v>몽쉘 크림(3000)[9121/1]</v>
      </c>
      <c r="AL66" s="147" t="s">
        <v>525</v>
      </c>
      <c r="AM66" s="171" t="s">
        <v>1349</v>
      </c>
      <c r="AN66" s="147" t="s">
        <v>525</v>
      </c>
      <c r="AO66" s="136" t="str">
        <f t="shared" si="19"/>
        <v>몽쉘 크림(3000),스낵,롯데</v>
      </c>
      <c r="AP66" s="121"/>
      <c r="AQ66" s="71"/>
      <c r="AR66" s="71"/>
      <c r="AS66" s="71"/>
      <c r="AT66" s="71"/>
      <c r="AU66" s="206"/>
    </row>
    <row r="67" spans="1:47" s="156" customFormat="1">
      <c r="A67" s="298">
        <v>73</v>
      </c>
      <c r="B67" s="493">
        <v>66</v>
      </c>
      <c r="C67" s="457" t="s">
        <v>239</v>
      </c>
      <c r="D67" s="511">
        <v>26</v>
      </c>
      <c r="E67" s="143" t="str">
        <f t="shared" si="24"/>
        <v>9125_450x450.jpg</v>
      </c>
      <c r="F67" s="136" t="str">
        <f t="shared" ref="F67:F107" si="25">CONCATENATE(C67,"_300x300.jpg")</f>
        <v>9125_300x300.jpg</v>
      </c>
      <c r="G67" s="136" t="str">
        <f t="shared" ref="G67:G107" si="26">CONCATENATE(C67,"_100x100.jpg")</f>
        <v>9125_100x100.jpg</v>
      </c>
      <c r="H67" s="136" t="str">
        <f t="shared" ref="H67:H107" si="27">CONCATENATE(C67,"_220x220.jpg")</f>
        <v>9125_220x220.jpg</v>
      </c>
      <c r="I67" s="143" t="str">
        <f t="shared" ref="I67:I107" si="28">CONCATENATE(C67,"_상세.jpg")</f>
        <v>9125_상세.jpg</v>
      </c>
      <c r="J67" s="70" t="s">
        <v>1343</v>
      </c>
      <c r="K67" s="136" t="str">
        <f t="shared" ref="K67:K107" si="29">CONCATENATE("&lt;p&gt;&lt;/p&gt;&lt;p align=",J67,"center",J67,"&gt;","&lt;IMG src=",J67,"http://tongup1emd.cafe24.com/img/Image_detail/04_Snack_106ea/",I67,J67," style=",J67,"width:860px;",J67,"&gt;&lt;/p&gt;&lt;p&gt;&lt;br&gt;&lt;/p&gt;")</f>
        <v>&lt;p&gt;&lt;/p&gt;&lt;p align="center"&gt;&lt;IMG src="http://tongup1emd.cafe24.com/img/Image_detail/04_Snack_106ea/9125_상세.jpg" style="width:860px;"&gt;&lt;/p&gt;&lt;p&gt;&lt;br&gt;&lt;/p&gt;</v>
      </c>
      <c r="L67" s="70" t="s">
        <v>992</v>
      </c>
      <c r="M67" s="499" t="s">
        <v>995</v>
      </c>
      <c r="N67" s="188" t="s">
        <v>767</v>
      </c>
      <c r="O67" s="213" t="s">
        <v>432</v>
      </c>
      <c r="P67" s="71">
        <v>1</v>
      </c>
      <c r="Q67" s="172" t="s">
        <v>1345</v>
      </c>
      <c r="R67" s="71">
        <v>12</v>
      </c>
      <c r="S67" s="278">
        <f t="shared" si="8"/>
        <v>13</v>
      </c>
      <c r="T67" s="278">
        <f t="shared" si="9"/>
        <v>24</v>
      </c>
      <c r="U67" s="278">
        <f t="shared" si="10"/>
        <v>25</v>
      </c>
      <c r="V67" s="278">
        <f t="shared" si="11"/>
        <v>36</v>
      </c>
      <c r="W67" s="278">
        <f t="shared" si="12"/>
        <v>37</v>
      </c>
      <c r="X67" s="278">
        <f t="shared" si="13"/>
        <v>48</v>
      </c>
      <c r="Y67" s="278">
        <f t="shared" si="14"/>
        <v>49</v>
      </c>
      <c r="Z67" s="278">
        <f t="shared" si="15"/>
        <v>60</v>
      </c>
      <c r="AA67" s="278">
        <f t="shared" si="16"/>
        <v>61</v>
      </c>
      <c r="AB67" s="278">
        <f t="shared" si="17"/>
        <v>72</v>
      </c>
      <c r="AC67" s="136" t="str">
        <f t="shared" si="18"/>
        <v>1|12|2500//13|24|5000//25|36|7500//37|48|10000//49|60|12500//61|72|15000</v>
      </c>
      <c r="AD67" s="134">
        <v>2800</v>
      </c>
      <c r="AE67" s="492" t="s">
        <v>708</v>
      </c>
      <c r="AF67" s="99">
        <v>2500</v>
      </c>
      <c r="AG67" s="214">
        <v>4000</v>
      </c>
      <c r="AH67" s="201">
        <v>1798</v>
      </c>
      <c r="AI67" s="71" t="s">
        <v>515</v>
      </c>
      <c r="AJ67" s="71">
        <v>50001998</v>
      </c>
      <c r="AK67" s="96" t="str">
        <f>CONCATENATE(N67,"[",C67,"/",P67,"]")</f>
        <v>마가렛트(4400)[9125/1]</v>
      </c>
      <c r="AL67" s="147" t="s">
        <v>525</v>
      </c>
      <c r="AM67" s="171" t="s">
        <v>1349</v>
      </c>
      <c r="AN67" s="147" t="s">
        <v>525</v>
      </c>
      <c r="AO67" s="136" t="str">
        <f t="shared" ref="AO67:AO107" si="30">CONCATENATE(N67,",","스낵",",",AL67)</f>
        <v>마가렛트(4400),스낵,롯데</v>
      </c>
      <c r="AP67" s="121"/>
      <c r="AQ67" s="71"/>
      <c r="AR67" s="71"/>
      <c r="AS67" s="71"/>
      <c r="AT67" s="71"/>
      <c r="AU67" s="206"/>
    </row>
    <row r="68" spans="1:47" s="156" customFormat="1">
      <c r="A68" s="298">
        <v>74</v>
      </c>
      <c r="B68" s="493">
        <v>67</v>
      </c>
      <c r="C68" s="457" t="s">
        <v>240</v>
      </c>
      <c r="D68" s="511">
        <v>26</v>
      </c>
      <c r="E68" s="143" t="str">
        <f t="shared" si="24"/>
        <v>9127_450x450.jpg</v>
      </c>
      <c r="F68" s="136" t="str">
        <f t="shared" si="25"/>
        <v>9127_300x300.jpg</v>
      </c>
      <c r="G68" s="136" t="str">
        <f t="shared" si="26"/>
        <v>9127_100x100.jpg</v>
      </c>
      <c r="H68" s="136" t="str">
        <f t="shared" si="27"/>
        <v>9127_220x220.jpg</v>
      </c>
      <c r="I68" s="143" t="str">
        <f t="shared" si="28"/>
        <v>9127_상세.jpg</v>
      </c>
      <c r="J68" s="70" t="s">
        <v>1343</v>
      </c>
      <c r="K68" s="136" t="str">
        <f t="shared" si="29"/>
        <v>&lt;p&gt;&lt;/p&gt;&lt;p align="center"&gt;&lt;IMG src="http://tongup1emd.cafe24.com/img/Image_detail/04_Snack_106ea/9127_상세.jpg" style="width:860px;"&gt;&lt;/p&gt;&lt;p&gt;&lt;br&gt;&lt;/p&gt;</v>
      </c>
      <c r="L68" s="70" t="s">
        <v>992</v>
      </c>
      <c r="M68" s="499" t="s">
        <v>995</v>
      </c>
      <c r="N68" s="188" t="s">
        <v>768</v>
      </c>
      <c r="O68" s="213" t="s">
        <v>433</v>
      </c>
      <c r="P68" s="71">
        <v>1</v>
      </c>
      <c r="Q68" s="172" t="s">
        <v>1345</v>
      </c>
      <c r="R68" s="71">
        <v>40</v>
      </c>
      <c r="S68" s="278">
        <f t="shared" si="8"/>
        <v>41</v>
      </c>
      <c r="T68" s="278">
        <f t="shared" si="9"/>
        <v>80</v>
      </c>
      <c r="U68" s="278">
        <f t="shared" si="10"/>
        <v>81</v>
      </c>
      <c r="V68" s="278">
        <f t="shared" si="11"/>
        <v>120</v>
      </c>
      <c r="W68" s="278">
        <f t="shared" si="12"/>
        <v>121</v>
      </c>
      <c r="X68" s="278">
        <f t="shared" si="13"/>
        <v>160</v>
      </c>
      <c r="Y68" s="278">
        <f t="shared" si="14"/>
        <v>161</v>
      </c>
      <c r="Z68" s="278">
        <f t="shared" si="15"/>
        <v>200</v>
      </c>
      <c r="AA68" s="278">
        <f t="shared" si="16"/>
        <v>201</v>
      </c>
      <c r="AB68" s="278">
        <f t="shared" si="17"/>
        <v>240</v>
      </c>
      <c r="AC68" s="136" t="str">
        <f t="shared" si="18"/>
        <v>1|40|2500//41|80|5000//81|120|7500//121|160|10000//161|200|12500//201|240|15000</v>
      </c>
      <c r="AD68" s="134">
        <v>820</v>
      </c>
      <c r="AE68" s="492" t="s">
        <v>708</v>
      </c>
      <c r="AF68" s="99">
        <v>2500</v>
      </c>
      <c r="AG68" s="214">
        <v>1200</v>
      </c>
      <c r="AH68" s="201">
        <v>1798</v>
      </c>
      <c r="AI68" s="71" t="s">
        <v>515</v>
      </c>
      <c r="AJ68" s="71">
        <v>50001998</v>
      </c>
      <c r="AK68" s="96" t="str">
        <f>CONCATENATE(N68,"[",C68,"/",P68,"]")</f>
        <v>초코빼빼로(1200)[9127/1]</v>
      </c>
      <c r="AL68" s="147" t="s">
        <v>525</v>
      </c>
      <c r="AM68" s="171" t="s">
        <v>1349</v>
      </c>
      <c r="AN68" s="147" t="s">
        <v>525</v>
      </c>
      <c r="AO68" s="136" t="str">
        <f t="shared" si="30"/>
        <v>초코빼빼로(1200),스낵,롯데</v>
      </c>
      <c r="AP68" s="121"/>
      <c r="AQ68" s="71"/>
      <c r="AR68" s="71"/>
      <c r="AS68" s="71"/>
      <c r="AT68" s="71"/>
      <c r="AU68" s="206"/>
    </row>
    <row r="69" spans="1:47" s="156" customFormat="1">
      <c r="A69" s="298">
        <v>75</v>
      </c>
      <c r="B69" s="493">
        <v>68</v>
      </c>
      <c r="C69" s="457" t="s">
        <v>241</v>
      </c>
      <c r="D69" s="511">
        <v>26</v>
      </c>
      <c r="E69" s="143" t="str">
        <f t="shared" si="24"/>
        <v>9129_450x450.jpg</v>
      </c>
      <c r="F69" s="136" t="str">
        <f t="shared" si="25"/>
        <v>9129_300x300.jpg</v>
      </c>
      <c r="G69" s="136" t="str">
        <f t="shared" si="26"/>
        <v>9129_100x100.jpg</v>
      </c>
      <c r="H69" s="136" t="str">
        <f t="shared" si="27"/>
        <v>9129_220x220.jpg</v>
      </c>
      <c r="I69" s="143" t="str">
        <f t="shared" si="28"/>
        <v>9129_상세.jpg</v>
      </c>
      <c r="J69" s="70" t="s">
        <v>1343</v>
      </c>
      <c r="K69" s="136" t="str">
        <f t="shared" si="29"/>
        <v>&lt;p&gt;&lt;/p&gt;&lt;p align="center"&gt;&lt;IMG src="http://tongup1emd.cafe24.com/img/Image_detail/04_Snack_106ea/9129_상세.jpg" style="width:860px;"&gt;&lt;/p&gt;&lt;p&gt;&lt;br&gt;&lt;/p&gt;</v>
      </c>
      <c r="L69" s="70" t="s">
        <v>992</v>
      </c>
      <c r="M69" s="499" t="s">
        <v>995</v>
      </c>
      <c r="N69" s="188" t="s">
        <v>770</v>
      </c>
      <c r="O69" s="213" t="s">
        <v>434</v>
      </c>
      <c r="P69" s="71">
        <v>1</v>
      </c>
      <c r="Q69" s="172" t="s">
        <v>1345</v>
      </c>
      <c r="R69" s="71">
        <v>40</v>
      </c>
      <c r="S69" s="278">
        <f t="shared" ref="S69:S107" si="31">R69+1</f>
        <v>41</v>
      </c>
      <c r="T69" s="278">
        <f>R69+$R69</f>
        <v>80</v>
      </c>
      <c r="U69" s="278">
        <f t="shared" ref="U69:U107" si="32">T69+1</f>
        <v>81</v>
      </c>
      <c r="V69" s="278">
        <f>T69+$R69</f>
        <v>120</v>
      </c>
      <c r="W69" s="278">
        <f t="shared" ref="W69:W107" si="33">V69+1</f>
        <v>121</v>
      </c>
      <c r="X69" s="278">
        <f>V69+$R69</f>
        <v>160</v>
      </c>
      <c r="Y69" s="278">
        <f t="shared" ref="Y69:Y107" si="34">X69+1</f>
        <v>161</v>
      </c>
      <c r="Z69" s="278">
        <f>X69+$R69</f>
        <v>200</v>
      </c>
      <c r="AA69" s="278">
        <f t="shared" ref="AA69:AA107" si="35">Z69+1</f>
        <v>201</v>
      </c>
      <c r="AB69" s="278">
        <f>Z69+$R69</f>
        <v>240</v>
      </c>
      <c r="AC69" s="136" t="str">
        <f t="shared" ref="AC69:AC107" si="36">CONCATENATE("1","|",R69,"|","2500//",S69,"|",T69,"|","5000//",U69,"|",V69,"|","7500//",W69,"|",X69,"|","10000//",Y69,"|",Z69,"|","12500//",AA69,"|",AB69,"|","15000")</f>
        <v>1|40|2500//41|80|5000//81|120|7500//121|160|10000//161|200|12500//201|240|15000</v>
      </c>
      <c r="AD69" s="134">
        <v>820</v>
      </c>
      <c r="AE69" s="492" t="s">
        <v>708</v>
      </c>
      <c r="AF69" s="99">
        <v>2500</v>
      </c>
      <c r="AG69" s="214">
        <v>1200</v>
      </c>
      <c r="AH69" s="201">
        <v>1798</v>
      </c>
      <c r="AI69" s="71" t="s">
        <v>515</v>
      </c>
      <c r="AJ69" s="71">
        <v>50001998</v>
      </c>
      <c r="AK69" s="96" t="str">
        <f>CONCATENATE(N69,"[",C69,"/",P69,"]")</f>
        <v>아몬드빼빼로(1200)[9129/1]</v>
      </c>
      <c r="AL69" s="147" t="s">
        <v>525</v>
      </c>
      <c r="AM69" s="171" t="s">
        <v>1349</v>
      </c>
      <c r="AN69" s="147" t="s">
        <v>525</v>
      </c>
      <c r="AO69" s="136" t="str">
        <f t="shared" si="30"/>
        <v>아몬드빼빼로(1200),스낵,롯데</v>
      </c>
      <c r="AP69" s="121"/>
      <c r="AQ69" s="71"/>
      <c r="AR69" s="71"/>
      <c r="AS69" s="71"/>
      <c r="AT69" s="71"/>
      <c r="AU69" s="206"/>
    </row>
    <row r="70" spans="1:47" s="156" customFormat="1">
      <c r="A70" s="298">
        <v>76</v>
      </c>
      <c r="B70" s="493">
        <v>69</v>
      </c>
      <c r="C70" s="457" t="s">
        <v>242</v>
      </c>
      <c r="D70" s="511">
        <v>26</v>
      </c>
      <c r="E70" s="143" t="str">
        <f t="shared" si="24"/>
        <v>9139_450x450.jpg</v>
      </c>
      <c r="F70" s="136" t="str">
        <f t="shared" si="25"/>
        <v>9139_300x300.jpg</v>
      </c>
      <c r="G70" s="136" t="str">
        <f t="shared" si="26"/>
        <v>9139_100x100.jpg</v>
      </c>
      <c r="H70" s="136" t="str">
        <f t="shared" si="27"/>
        <v>9139_220x220.jpg</v>
      </c>
      <c r="I70" s="143" t="str">
        <f t="shared" si="28"/>
        <v>9139_상세.jpg</v>
      </c>
      <c r="J70" s="70" t="s">
        <v>1343</v>
      </c>
      <c r="K70" s="136" t="str">
        <f t="shared" si="29"/>
        <v>&lt;p&gt;&lt;/p&gt;&lt;p align="center"&gt;&lt;IMG src="http://tongup1emd.cafe24.com/img/Image_detail/04_Snack_106ea/9139_상세.jpg" style="width:860px;"&gt;&lt;/p&gt;&lt;p&gt;&lt;br&gt;&lt;/p&gt;</v>
      </c>
      <c r="L70" s="70" t="s">
        <v>992</v>
      </c>
      <c r="M70" s="499" t="s">
        <v>995</v>
      </c>
      <c r="N70" s="188" t="s">
        <v>769</v>
      </c>
      <c r="O70" s="213" t="s">
        <v>434</v>
      </c>
      <c r="P70" s="71">
        <v>1</v>
      </c>
      <c r="Q70" s="172" t="s">
        <v>1345</v>
      </c>
      <c r="R70" s="71">
        <v>40</v>
      </c>
      <c r="S70" s="278">
        <f t="shared" si="31"/>
        <v>41</v>
      </c>
      <c r="T70" s="278">
        <f>R70+$R70</f>
        <v>80</v>
      </c>
      <c r="U70" s="278">
        <f t="shared" si="32"/>
        <v>81</v>
      </c>
      <c r="V70" s="278">
        <f>T70+$R70</f>
        <v>120</v>
      </c>
      <c r="W70" s="278">
        <f t="shared" si="33"/>
        <v>121</v>
      </c>
      <c r="X70" s="278">
        <f>V70+$R70</f>
        <v>160</v>
      </c>
      <c r="Y70" s="278">
        <f t="shared" si="34"/>
        <v>161</v>
      </c>
      <c r="Z70" s="278">
        <f>X70+$R70</f>
        <v>200</v>
      </c>
      <c r="AA70" s="278">
        <f t="shared" si="35"/>
        <v>201</v>
      </c>
      <c r="AB70" s="278">
        <f>Z70+$R70</f>
        <v>240</v>
      </c>
      <c r="AC70" s="136" t="str">
        <f t="shared" si="36"/>
        <v>1|40|2500//41|80|5000//81|120|7500//121|160|10000//161|200|12500//201|240|15000</v>
      </c>
      <c r="AD70" s="134">
        <v>820</v>
      </c>
      <c r="AE70" s="492" t="s">
        <v>708</v>
      </c>
      <c r="AF70" s="99">
        <v>2500</v>
      </c>
      <c r="AG70" s="214">
        <v>1200</v>
      </c>
      <c r="AH70" s="201">
        <v>1798</v>
      </c>
      <c r="AI70" s="71" t="s">
        <v>515</v>
      </c>
      <c r="AJ70" s="71">
        <v>50001998</v>
      </c>
      <c r="AK70" s="96" t="str">
        <f>CONCATENATE(N70,"[",C70,"/",P70,"]")</f>
        <v>화이트쿠키빼빼로(1200)[9139/1]</v>
      </c>
      <c r="AL70" s="147" t="s">
        <v>525</v>
      </c>
      <c r="AM70" s="171" t="s">
        <v>1349</v>
      </c>
      <c r="AN70" s="147" t="s">
        <v>525</v>
      </c>
      <c r="AO70" s="136" t="str">
        <f t="shared" si="30"/>
        <v>화이트쿠키빼빼로(1200),스낵,롯데</v>
      </c>
      <c r="AP70" s="121"/>
      <c r="AQ70" s="71"/>
      <c r="AR70" s="71"/>
      <c r="AS70" s="71"/>
      <c r="AT70" s="71"/>
      <c r="AU70" s="206"/>
    </row>
    <row r="71" spans="1:47" s="156" customFormat="1">
      <c r="A71" s="298">
        <v>78</v>
      </c>
      <c r="B71" s="493">
        <v>70</v>
      </c>
      <c r="C71" s="457">
        <v>9157</v>
      </c>
      <c r="D71" s="511">
        <v>26</v>
      </c>
      <c r="E71" s="143" t="str">
        <f t="shared" si="24"/>
        <v>9157_450x450.jpg</v>
      </c>
      <c r="F71" s="136" t="str">
        <f t="shared" si="25"/>
        <v>9157_300x300.jpg</v>
      </c>
      <c r="G71" s="136" t="str">
        <f t="shared" si="26"/>
        <v>9157_100x100.jpg</v>
      </c>
      <c r="H71" s="136" t="str">
        <f t="shared" si="27"/>
        <v>9157_220x220.jpg</v>
      </c>
      <c r="I71" s="143" t="str">
        <f t="shared" si="28"/>
        <v>9157_상세.jpg</v>
      </c>
      <c r="J71" s="70" t="s">
        <v>1343</v>
      </c>
      <c r="K71" s="136" t="str">
        <f t="shared" si="29"/>
        <v>&lt;p&gt;&lt;/p&gt;&lt;p align="center"&gt;&lt;IMG src="http://tongup1emd.cafe24.com/img/Image_detail/04_Snack_106ea/9157_상세.jpg" style="width:860px;"&gt;&lt;/p&gt;&lt;p&gt;&lt;br&gt;&lt;/p&gt;</v>
      </c>
      <c r="L71" s="70" t="s">
        <v>992</v>
      </c>
      <c r="M71" s="499" t="s">
        <v>995</v>
      </c>
      <c r="N71" s="188" t="s">
        <v>772</v>
      </c>
      <c r="O71" s="213" t="s">
        <v>437</v>
      </c>
      <c r="P71" s="71">
        <v>1</v>
      </c>
      <c r="Q71" s="172" t="s">
        <v>1345</v>
      </c>
      <c r="R71" s="71">
        <v>16</v>
      </c>
      <c r="S71" s="278">
        <f t="shared" si="31"/>
        <v>17</v>
      </c>
      <c r="T71" s="278">
        <f>R71+$R71</f>
        <v>32</v>
      </c>
      <c r="U71" s="278">
        <f t="shared" si="32"/>
        <v>33</v>
      </c>
      <c r="V71" s="278">
        <f>T71+$R71</f>
        <v>48</v>
      </c>
      <c r="W71" s="278">
        <f t="shared" si="33"/>
        <v>49</v>
      </c>
      <c r="X71" s="278">
        <f>V71+$R71</f>
        <v>64</v>
      </c>
      <c r="Y71" s="278">
        <f t="shared" si="34"/>
        <v>65</v>
      </c>
      <c r="Z71" s="278">
        <f>X71+$R71</f>
        <v>80</v>
      </c>
      <c r="AA71" s="278">
        <f t="shared" si="35"/>
        <v>81</v>
      </c>
      <c r="AB71" s="278">
        <f>Z71+$R71</f>
        <v>96</v>
      </c>
      <c r="AC71" s="136" t="str">
        <f t="shared" si="36"/>
        <v>1|16|2500//17|32|5000//33|48|7500//49|64|10000//65|80|12500//81|96|15000</v>
      </c>
      <c r="AD71" s="134">
        <v>1050</v>
      </c>
      <c r="AE71" s="492" t="s">
        <v>708</v>
      </c>
      <c r="AF71" s="99">
        <v>2500</v>
      </c>
      <c r="AG71" s="214">
        <v>1500</v>
      </c>
      <c r="AH71" s="201">
        <v>1798</v>
      </c>
      <c r="AI71" s="71" t="s">
        <v>515</v>
      </c>
      <c r="AJ71" s="71">
        <v>50001998</v>
      </c>
      <c r="AK71" s="96" t="str">
        <f>CONCATENATE(N71,"[",C71,"/",P71,"]")</f>
        <v>치토스스모키바베큐(1500)[9157/1]</v>
      </c>
      <c r="AL71" s="147" t="s">
        <v>525</v>
      </c>
      <c r="AM71" s="171" t="s">
        <v>1349</v>
      </c>
      <c r="AN71" s="147" t="s">
        <v>525</v>
      </c>
      <c r="AO71" s="136" t="str">
        <f t="shared" si="30"/>
        <v>치토스스모키바베큐(1500),스낵,롯데</v>
      </c>
      <c r="AP71" s="121"/>
      <c r="AQ71" s="71"/>
      <c r="AR71" s="71"/>
      <c r="AS71" s="71"/>
      <c r="AT71" s="71"/>
      <c r="AU71" s="206"/>
    </row>
    <row r="72" spans="1:47" s="156" customFormat="1">
      <c r="A72" s="298">
        <v>63</v>
      </c>
      <c r="B72" s="493">
        <v>71</v>
      </c>
      <c r="C72" s="457">
        <v>9158</v>
      </c>
      <c r="D72" s="511">
        <v>26</v>
      </c>
      <c r="E72" s="143" t="str">
        <f t="shared" si="24"/>
        <v>9158_450x450.jpg</v>
      </c>
      <c r="F72" s="136" t="str">
        <f t="shared" si="25"/>
        <v>9158_300x300.jpg</v>
      </c>
      <c r="G72" s="136" t="str">
        <f t="shared" si="26"/>
        <v>9158_100x100.jpg</v>
      </c>
      <c r="H72" s="136" t="str">
        <f t="shared" si="27"/>
        <v>9158_220x220.jpg</v>
      </c>
      <c r="I72" s="143" t="str">
        <f t="shared" si="28"/>
        <v>9158_상세.jpg</v>
      </c>
      <c r="J72" s="70" t="s">
        <v>1343</v>
      </c>
      <c r="K72" s="136" t="str">
        <f t="shared" si="29"/>
        <v>&lt;p&gt;&lt;/p&gt;&lt;p align="center"&gt;&lt;IMG src="http://tongup1emd.cafe24.com/img/Image_detail/04_Snack_106ea/9158_상세.jpg" style="width:860px;"&gt;&lt;/p&gt;&lt;p&gt;&lt;br&gt;&lt;/p&gt;</v>
      </c>
      <c r="L72" s="77" t="s">
        <v>986</v>
      </c>
      <c r="M72" s="77" t="s">
        <v>986</v>
      </c>
      <c r="N72" s="188" t="s">
        <v>243</v>
      </c>
      <c r="O72" s="213" t="s">
        <v>425</v>
      </c>
      <c r="P72" s="71">
        <v>1</v>
      </c>
      <c r="Q72" s="172" t="s">
        <v>1345</v>
      </c>
      <c r="R72" s="71">
        <v>30</v>
      </c>
      <c r="S72" s="278">
        <f t="shared" si="31"/>
        <v>31</v>
      </c>
      <c r="T72" s="278">
        <f>R72+$R72</f>
        <v>60</v>
      </c>
      <c r="U72" s="278">
        <f t="shared" si="32"/>
        <v>61</v>
      </c>
      <c r="V72" s="278">
        <f>T72+$R72</f>
        <v>90</v>
      </c>
      <c r="W72" s="278">
        <f t="shared" si="33"/>
        <v>91</v>
      </c>
      <c r="X72" s="278">
        <f>V72+$R72</f>
        <v>120</v>
      </c>
      <c r="Y72" s="278">
        <f t="shared" si="34"/>
        <v>121</v>
      </c>
      <c r="Z72" s="278">
        <f>X72+$R72</f>
        <v>150</v>
      </c>
      <c r="AA72" s="278">
        <f t="shared" si="35"/>
        <v>151</v>
      </c>
      <c r="AB72" s="278">
        <f>Z72+$R72</f>
        <v>180</v>
      </c>
      <c r="AC72" s="136" t="str">
        <f t="shared" si="36"/>
        <v>1|30|2500//31|60|5000//61|90|7500//91|120|10000//121|150|12500//151|180|15000</v>
      </c>
      <c r="AD72" s="134">
        <v>870</v>
      </c>
      <c r="AE72" s="492" t="s">
        <v>708</v>
      </c>
      <c r="AF72" s="99">
        <v>2500</v>
      </c>
      <c r="AG72" s="214">
        <v>1400</v>
      </c>
      <c r="AH72" s="201">
        <v>1798</v>
      </c>
      <c r="AI72" s="71" t="s">
        <v>515</v>
      </c>
      <c r="AJ72" s="71">
        <v>50001998</v>
      </c>
      <c r="AK72" s="96" t="str">
        <f>CONCATENATE(N72,"[",C72,"/",P72,"]")</f>
        <v>빠다코코낫(1400)[9158/1]</v>
      </c>
      <c r="AL72" s="147" t="s">
        <v>525</v>
      </c>
      <c r="AM72" s="171" t="s">
        <v>1349</v>
      </c>
      <c r="AN72" s="147" t="s">
        <v>525</v>
      </c>
      <c r="AO72" s="136" t="str">
        <f t="shared" si="30"/>
        <v>빠다코코낫(1400),스낵,롯데</v>
      </c>
      <c r="AP72" s="121"/>
      <c r="AQ72" s="121"/>
      <c r="AR72" s="121"/>
      <c r="AS72" s="121"/>
      <c r="AT72" s="71"/>
      <c r="AU72" s="206"/>
    </row>
    <row r="73" spans="1:47" s="156" customFormat="1" ht="17.25" thickBot="1">
      <c r="A73" s="451">
        <v>79</v>
      </c>
      <c r="B73" s="500">
        <v>72</v>
      </c>
      <c r="C73" s="458">
        <v>9159</v>
      </c>
      <c r="D73" s="512">
        <v>26</v>
      </c>
      <c r="E73" s="289" t="str">
        <f t="shared" si="24"/>
        <v>9159_450x450.jpg</v>
      </c>
      <c r="F73" s="150" t="str">
        <f t="shared" si="25"/>
        <v>9159_300x300.jpg</v>
      </c>
      <c r="G73" s="150" t="str">
        <f t="shared" si="26"/>
        <v>9159_100x100.jpg</v>
      </c>
      <c r="H73" s="150" t="str">
        <f t="shared" si="27"/>
        <v>9159_220x220.jpg</v>
      </c>
      <c r="I73" s="289" t="str">
        <f t="shared" si="28"/>
        <v>9159_상세.jpg</v>
      </c>
      <c r="J73" s="311" t="s">
        <v>1343</v>
      </c>
      <c r="K73" s="150" t="str">
        <f t="shared" si="29"/>
        <v>&lt;p&gt;&lt;/p&gt;&lt;p align="center"&gt;&lt;IMG src="http://tongup1emd.cafe24.com/img/Image_detail/04_Snack_106ea/9159_상세.jpg" style="width:860px;"&gt;&lt;/p&gt;&lt;p&gt;&lt;br&gt;&lt;/p&gt;</v>
      </c>
      <c r="L73" s="311" t="s">
        <v>992</v>
      </c>
      <c r="M73" s="501" t="s">
        <v>995</v>
      </c>
      <c r="N73" s="314" t="s">
        <v>773</v>
      </c>
      <c r="O73" s="352" t="s">
        <v>437</v>
      </c>
      <c r="P73" s="124">
        <v>1</v>
      </c>
      <c r="Q73" s="247" t="s">
        <v>1345</v>
      </c>
      <c r="R73" s="124">
        <v>16</v>
      </c>
      <c r="S73" s="291">
        <f t="shared" si="31"/>
        <v>17</v>
      </c>
      <c r="T73" s="291">
        <f>R73+$R73</f>
        <v>32</v>
      </c>
      <c r="U73" s="291">
        <f t="shared" si="32"/>
        <v>33</v>
      </c>
      <c r="V73" s="291">
        <f>T73+$R73</f>
        <v>48</v>
      </c>
      <c r="W73" s="291">
        <f t="shared" si="33"/>
        <v>49</v>
      </c>
      <c r="X73" s="291">
        <f>V73+$R73</f>
        <v>64</v>
      </c>
      <c r="Y73" s="291">
        <f t="shared" si="34"/>
        <v>65</v>
      </c>
      <c r="Z73" s="291">
        <f>X73+$R73</f>
        <v>80</v>
      </c>
      <c r="AA73" s="291">
        <f t="shared" si="35"/>
        <v>81</v>
      </c>
      <c r="AB73" s="291">
        <f>Z73+$R73</f>
        <v>96</v>
      </c>
      <c r="AC73" s="150" t="str">
        <f t="shared" si="36"/>
        <v>1|16|2500//17|32|5000//33|48|7500//49|64|10000//65|80|12500//81|96|15000</v>
      </c>
      <c r="AD73" s="132">
        <v>1050</v>
      </c>
      <c r="AE73" s="497" t="s">
        <v>708</v>
      </c>
      <c r="AF73" s="101">
        <v>2500</v>
      </c>
      <c r="AG73" s="459">
        <v>1500</v>
      </c>
      <c r="AH73" s="270">
        <v>1798</v>
      </c>
      <c r="AI73" s="124" t="s">
        <v>515</v>
      </c>
      <c r="AJ73" s="124">
        <v>50001998</v>
      </c>
      <c r="AK73" s="100" t="str">
        <f>CONCATENATE(N73,"[",C73,"/",P73,"]")</f>
        <v>치토스매콤(1500)[9159/1]</v>
      </c>
      <c r="AL73" s="292" t="s">
        <v>525</v>
      </c>
      <c r="AM73" s="186" t="s">
        <v>1349</v>
      </c>
      <c r="AN73" s="292" t="s">
        <v>525</v>
      </c>
      <c r="AO73" s="150" t="str">
        <f t="shared" si="30"/>
        <v>치토스매콤(1500),스낵,롯데</v>
      </c>
      <c r="AP73" s="354"/>
      <c r="AQ73" s="124"/>
      <c r="AR73" s="124"/>
      <c r="AS73" s="124"/>
      <c r="AT73" s="124"/>
      <c r="AU73" s="207"/>
    </row>
    <row r="74" spans="1:47" s="156" customFormat="1">
      <c r="A74" s="296">
        <v>58</v>
      </c>
      <c r="B74" s="491">
        <v>73</v>
      </c>
      <c r="C74" s="49">
        <v>6001</v>
      </c>
      <c r="D74" s="510">
        <v>26</v>
      </c>
      <c r="E74" s="284" t="str">
        <f t="shared" si="24"/>
        <v>6001_450x450.jpg</v>
      </c>
      <c r="F74" s="208" t="str">
        <f t="shared" si="25"/>
        <v>6001_300x300.jpg</v>
      </c>
      <c r="G74" s="208" t="str">
        <f t="shared" si="26"/>
        <v>6001_100x100.jpg</v>
      </c>
      <c r="H74" s="208" t="str">
        <f t="shared" si="27"/>
        <v>6001_220x220.jpg</v>
      </c>
      <c r="I74" s="284" t="str">
        <f t="shared" si="28"/>
        <v>6001_상세.jpg</v>
      </c>
      <c r="J74" s="305" t="s">
        <v>1343</v>
      </c>
      <c r="K74" s="208" t="str">
        <f t="shared" si="29"/>
        <v>&lt;p&gt;&lt;/p&gt;&lt;p align="center"&gt;&lt;IMG src="http://tongup1emd.cafe24.com/img/Image_detail/04_Snack_106ea/6001_상세.jpg" style="width:860px;"&gt;&lt;/p&gt;&lt;p&gt;&lt;br&gt;&lt;/p&gt;</v>
      </c>
      <c r="L74" s="305" t="s">
        <v>981</v>
      </c>
      <c r="M74" s="305" t="s">
        <v>981</v>
      </c>
      <c r="N74" s="53" t="s">
        <v>229</v>
      </c>
      <c r="O74" s="45" t="s">
        <v>230</v>
      </c>
      <c r="P74" s="54">
        <v>1</v>
      </c>
      <c r="Q74" s="167" t="s">
        <v>1345</v>
      </c>
      <c r="R74" s="54">
        <v>30</v>
      </c>
      <c r="S74" s="286">
        <f t="shared" si="31"/>
        <v>31</v>
      </c>
      <c r="T74" s="286">
        <f>R74+$R74</f>
        <v>60</v>
      </c>
      <c r="U74" s="286">
        <f t="shared" si="32"/>
        <v>61</v>
      </c>
      <c r="V74" s="286">
        <f>T74+$R74</f>
        <v>90</v>
      </c>
      <c r="W74" s="286">
        <f t="shared" si="33"/>
        <v>91</v>
      </c>
      <c r="X74" s="286">
        <f>V74+$R74</f>
        <v>120</v>
      </c>
      <c r="Y74" s="286">
        <f t="shared" si="34"/>
        <v>121</v>
      </c>
      <c r="Z74" s="286">
        <f>X74+$R74</f>
        <v>150</v>
      </c>
      <c r="AA74" s="286">
        <f t="shared" si="35"/>
        <v>151</v>
      </c>
      <c r="AB74" s="286">
        <f>Z74+$R74</f>
        <v>180</v>
      </c>
      <c r="AC74" s="208" t="str">
        <f t="shared" si="36"/>
        <v>1|30|2500//31|60|5000//61|90|7500//91|120|10000//121|150|12500//151|180|15000</v>
      </c>
      <c r="AD74" s="55">
        <v>550</v>
      </c>
      <c r="AE74" s="496" t="s">
        <v>708</v>
      </c>
      <c r="AF74" s="34">
        <v>2500</v>
      </c>
      <c r="AG74" s="54"/>
      <c r="AH74" s="485">
        <v>1798</v>
      </c>
      <c r="AI74" s="54" t="s">
        <v>515</v>
      </c>
      <c r="AJ74" s="54">
        <v>50001998</v>
      </c>
      <c r="AK74" s="45" t="str">
        <f>CONCATENATE(N74,"[",C74,"/",P74,"]")</f>
        <v>별뽀빠이[6001/1]</v>
      </c>
      <c r="AL74" s="288" t="s">
        <v>482</v>
      </c>
      <c r="AM74" s="166" t="s">
        <v>1336</v>
      </c>
      <c r="AN74" s="288" t="s">
        <v>482</v>
      </c>
      <c r="AO74" s="208" t="str">
        <f t="shared" si="30"/>
        <v>별뽀빠이,스낵,삼양식품</v>
      </c>
      <c r="AP74" s="79"/>
      <c r="AQ74" s="54"/>
      <c r="AR74" s="54"/>
      <c r="AS74" s="54"/>
      <c r="AT74" s="54"/>
      <c r="AU74" s="205"/>
    </row>
    <row r="75" spans="1:47" s="156" customFormat="1">
      <c r="A75" s="298">
        <v>55</v>
      </c>
      <c r="B75" s="493">
        <v>74</v>
      </c>
      <c r="C75" s="140">
        <v>6029</v>
      </c>
      <c r="D75" s="511">
        <v>26</v>
      </c>
      <c r="E75" s="143" t="str">
        <f t="shared" si="24"/>
        <v>6029_450x450.jpg</v>
      </c>
      <c r="F75" s="136" t="str">
        <f t="shared" si="25"/>
        <v>6029_300x300.jpg</v>
      </c>
      <c r="G75" s="136" t="str">
        <f t="shared" si="26"/>
        <v>6029_100x100.jpg</v>
      </c>
      <c r="H75" s="136" t="str">
        <f t="shared" si="27"/>
        <v>6029_220x220.jpg</v>
      </c>
      <c r="I75" s="143" t="str">
        <f t="shared" si="28"/>
        <v>6029_상세.jpg</v>
      </c>
      <c r="J75" s="70" t="s">
        <v>1343</v>
      </c>
      <c r="K75" s="136" t="str">
        <f t="shared" si="29"/>
        <v>&lt;p&gt;&lt;/p&gt;&lt;p align="center"&gt;&lt;IMG src="http://tongup1emd.cafe24.com/img/Image_detail/04_Snack_106ea/6029_상세.jpg" style="width:860px;"&gt;&lt;/p&gt;&lt;p&gt;&lt;br&gt;&lt;/p&gt;</v>
      </c>
      <c r="L75" s="70" t="s">
        <v>981</v>
      </c>
      <c r="M75" s="70" t="s">
        <v>981</v>
      </c>
      <c r="N75" s="144" t="s">
        <v>521</v>
      </c>
      <c r="O75" s="96" t="s">
        <v>225</v>
      </c>
      <c r="P75" s="71">
        <v>1</v>
      </c>
      <c r="Q75" s="172" t="s">
        <v>1345</v>
      </c>
      <c r="R75" s="71">
        <v>24</v>
      </c>
      <c r="S75" s="278">
        <f t="shared" si="31"/>
        <v>25</v>
      </c>
      <c r="T75" s="278">
        <f>R75+$R75</f>
        <v>48</v>
      </c>
      <c r="U75" s="278">
        <f t="shared" si="32"/>
        <v>49</v>
      </c>
      <c r="V75" s="278">
        <f>T75+$R75</f>
        <v>72</v>
      </c>
      <c r="W75" s="278">
        <f t="shared" si="33"/>
        <v>73</v>
      </c>
      <c r="X75" s="278">
        <f>V75+$R75</f>
        <v>96</v>
      </c>
      <c r="Y75" s="278">
        <f t="shared" si="34"/>
        <v>97</v>
      </c>
      <c r="Z75" s="278">
        <f>X75+$R75</f>
        <v>120</v>
      </c>
      <c r="AA75" s="278">
        <f t="shared" si="35"/>
        <v>121</v>
      </c>
      <c r="AB75" s="278">
        <f>Z75+$R75</f>
        <v>144</v>
      </c>
      <c r="AC75" s="136" t="str">
        <f t="shared" si="36"/>
        <v>1|24|2500//25|48|5000//49|72|7500//73|96|10000//97|120|12500//121|144|15000</v>
      </c>
      <c r="AD75" s="134">
        <v>950</v>
      </c>
      <c r="AE75" s="492" t="s">
        <v>708</v>
      </c>
      <c r="AF75" s="99">
        <v>2500</v>
      </c>
      <c r="AG75" s="71"/>
      <c r="AH75" s="201">
        <v>1798</v>
      </c>
      <c r="AI75" s="71" t="s">
        <v>515</v>
      </c>
      <c r="AJ75" s="71">
        <v>50001998</v>
      </c>
      <c r="AK75" s="96" t="str">
        <f>CONCATENATE(N75,"[",C75,"/",P75,"]")</f>
        <v>짱구(115g)[6029/1]</v>
      </c>
      <c r="AL75" s="147" t="s">
        <v>1115</v>
      </c>
      <c r="AM75" s="171" t="s">
        <v>1336</v>
      </c>
      <c r="AN75" s="147" t="s">
        <v>482</v>
      </c>
      <c r="AO75" s="136" t="str">
        <f t="shared" si="30"/>
        <v>짱구(115g),스낵,삼양식품</v>
      </c>
      <c r="AP75" s="121"/>
      <c r="AQ75" s="71"/>
      <c r="AR75" s="71"/>
      <c r="AS75" s="71"/>
      <c r="AT75" s="71"/>
      <c r="AU75" s="206"/>
    </row>
    <row r="76" spans="1:47" s="156" customFormat="1">
      <c r="A76" s="298">
        <v>57</v>
      </c>
      <c r="B76" s="493">
        <v>75</v>
      </c>
      <c r="C76" s="140">
        <v>6030</v>
      </c>
      <c r="D76" s="511">
        <v>26</v>
      </c>
      <c r="E76" s="143" t="str">
        <f t="shared" si="24"/>
        <v>6030_450x450.jpg</v>
      </c>
      <c r="F76" s="136" t="str">
        <f t="shared" si="25"/>
        <v>6030_300x300.jpg</v>
      </c>
      <c r="G76" s="136" t="str">
        <f t="shared" si="26"/>
        <v>6030_100x100.jpg</v>
      </c>
      <c r="H76" s="136" t="str">
        <f t="shared" si="27"/>
        <v>6030_220x220.jpg</v>
      </c>
      <c r="I76" s="143" t="str">
        <f t="shared" si="28"/>
        <v>6030_상세.jpg</v>
      </c>
      <c r="J76" s="70" t="s">
        <v>1343</v>
      </c>
      <c r="K76" s="136" t="str">
        <f t="shared" si="29"/>
        <v>&lt;p&gt;&lt;/p&gt;&lt;p align="center"&gt;&lt;IMG src="http://tongup1emd.cafe24.com/img/Image_detail/04_Snack_106ea/6030_상세.jpg" style="width:860px;"&gt;&lt;/p&gt;&lt;p&gt;&lt;br&gt;&lt;/p&gt;</v>
      </c>
      <c r="L76" s="70" t="s">
        <v>981</v>
      </c>
      <c r="M76" s="70" t="s">
        <v>981</v>
      </c>
      <c r="N76" s="144" t="s">
        <v>227</v>
      </c>
      <c r="O76" s="96" t="s">
        <v>228</v>
      </c>
      <c r="P76" s="71">
        <v>1</v>
      </c>
      <c r="Q76" s="172" t="s">
        <v>1345</v>
      </c>
      <c r="R76" s="71">
        <v>20</v>
      </c>
      <c r="S76" s="278">
        <f t="shared" si="31"/>
        <v>21</v>
      </c>
      <c r="T76" s="278">
        <f>R76+$R76</f>
        <v>40</v>
      </c>
      <c r="U76" s="278">
        <f t="shared" si="32"/>
        <v>41</v>
      </c>
      <c r="V76" s="278">
        <f>T76+$R76</f>
        <v>60</v>
      </c>
      <c r="W76" s="278">
        <f t="shared" si="33"/>
        <v>61</v>
      </c>
      <c r="X76" s="278">
        <f>V76+$R76</f>
        <v>80</v>
      </c>
      <c r="Y76" s="278">
        <f t="shared" si="34"/>
        <v>81</v>
      </c>
      <c r="Z76" s="278">
        <f>X76+$R76</f>
        <v>100</v>
      </c>
      <c r="AA76" s="278">
        <f t="shared" si="35"/>
        <v>101</v>
      </c>
      <c r="AB76" s="278">
        <f>Z76+$R76</f>
        <v>120</v>
      </c>
      <c r="AC76" s="136" t="str">
        <f t="shared" si="36"/>
        <v>1|20|2500//21|40|5000//41|60|7500//61|80|10000//81|100|12500//101|120|15000</v>
      </c>
      <c r="AD76" s="134">
        <v>950</v>
      </c>
      <c r="AE76" s="492" t="s">
        <v>708</v>
      </c>
      <c r="AF76" s="99">
        <v>2500</v>
      </c>
      <c r="AG76" s="71"/>
      <c r="AH76" s="201">
        <v>1798</v>
      </c>
      <c r="AI76" s="71" t="s">
        <v>515</v>
      </c>
      <c r="AJ76" s="71">
        <v>50001998</v>
      </c>
      <c r="AK76" s="96" t="str">
        <f>CONCATENATE(N76,"[",C76,"/",P76,"]")</f>
        <v>사또밥[6030/1]</v>
      </c>
      <c r="AL76" s="147" t="s">
        <v>482</v>
      </c>
      <c r="AM76" s="171" t="s">
        <v>1336</v>
      </c>
      <c r="AN76" s="147" t="s">
        <v>482</v>
      </c>
      <c r="AO76" s="136" t="str">
        <f t="shared" si="30"/>
        <v>사또밥,스낵,삼양식품</v>
      </c>
      <c r="AP76" s="121"/>
      <c r="AQ76" s="71"/>
      <c r="AR76" s="71"/>
      <c r="AS76" s="71"/>
      <c r="AT76" s="71"/>
      <c r="AU76" s="206"/>
    </row>
    <row r="77" spans="1:47" s="156" customFormat="1" ht="17.25" thickBot="1">
      <c r="A77" s="451">
        <v>56</v>
      </c>
      <c r="B77" s="500">
        <v>76</v>
      </c>
      <c r="C77" s="153">
        <v>6041</v>
      </c>
      <c r="D77" s="512">
        <v>26</v>
      </c>
      <c r="E77" s="289" t="str">
        <f t="shared" si="24"/>
        <v>6041_450x450.jpg</v>
      </c>
      <c r="F77" s="150" t="str">
        <f t="shared" si="25"/>
        <v>6041_300x300.jpg</v>
      </c>
      <c r="G77" s="150" t="str">
        <f t="shared" si="26"/>
        <v>6041_100x100.jpg</v>
      </c>
      <c r="H77" s="150" t="str">
        <f t="shared" si="27"/>
        <v>6041_220x220.jpg</v>
      </c>
      <c r="I77" s="289" t="str">
        <f t="shared" si="28"/>
        <v>6041_상세.jpg</v>
      </c>
      <c r="J77" s="311" t="s">
        <v>1343</v>
      </c>
      <c r="K77" s="150" t="str">
        <f t="shared" si="29"/>
        <v>&lt;p&gt;&lt;/p&gt;&lt;p align="center"&gt;&lt;IMG src="http://tongup1emd.cafe24.com/img/Image_detail/04_Snack_106ea/6041_상세.jpg" style="width:860px;"&gt;&lt;/p&gt;&lt;p&gt;&lt;br&gt;&lt;/p&gt;</v>
      </c>
      <c r="L77" s="311" t="s">
        <v>981</v>
      </c>
      <c r="M77" s="311" t="s">
        <v>981</v>
      </c>
      <c r="N77" s="154" t="s">
        <v>522</v>
      </c>
      <c r="O77" s="100" t="s">
        <v>226</v>
      </c>
      <c r="P77" s="124">
        <v>1</v>
      </c>
      <c r="Q77" s="247" t="s">
        <v>1345</v>
      </c>
      <c r="R77" s="124">
        <v>10</v>
      </c>
      <c r="S77" s="291">
        <f t="shared" si="31"/>
        <v>11</v>
      </c>
      <c r="T77" s="291">
        <f>R77+$R77</f>
        <v>20</v>
      </c>
      <c r="U77" s="291">
        <f t="shared" si="32"/>
        <v>21</v>
      </c>
      <c r="V77" s="291">
        <f>T77+$R77</f>
        <v>30</v>
      </c>
      <c r="W77" s="291">
        <f t="shared" si="33"/>
        <v>31</v>
      </c>
      <c r="X77" s="291">
        <f>V77+$R77</f>
        <v>40</v>
      </c>
      <c r="Y77" s="291">
        <f t="shared" si="34"/>
        <v>41</v>
      </c>
      <c r="Z77" s="291">
        <f>X77+$R77</f>
        <v>50</v>
      </c>
      <c r="AA77" s="291">
        <f t="shared" si="35"/>
        <v>51</v>
      </c>
      <c r="AB77" s="291">
        <f>Z77+$R77</f>
        <v>60</v>
      </c>
      <c r="AC77" s="150" t="str">
        <f t="shared" si="36"/>
        <v>1|10|2500//11|20|5000//21|30|7500//31|40|10000//41|50|12500//51|60|15000</v>
      </c>
      <c r="AD77" s="132">
        <v>2000</v>
      </c>
      <c r="AE77" s="497" t="s">
        <v>708</v>
      </c>
      <c r="AF77" s="101">
        <v>2500</v>
      </c>
      <c r="AG77" s="124"/>
      <c r="AH77" s="270">
        <v>1798</v>
      </c>
      <c r="AI77" s="124" t="s">
        <v>515</v>
      </c>
      <c r="AJ77" s="124">
        <v>50001998</v>
      </c>
      <c r="AK77" s="100" t="str">
        <f>CONCATENATE(N77,"[",C77,"/",P77,"]")</f>
        <v>왕짱구(275g)[6041/1]</v>
      </c>
      <c r="AL77" s="292" t="s">
        <v>482</v>
      </c>
      <c r="AM77" s="186" t="s">
        <v>1336</v>
      </c>
      <c r="AN77" s="292" t="s">
        <v>482</v>
      </c>
      <c r="AO77" s="150" t="str">
        <f t="shared" si="30"/>
        <v>왕짱구(275g),스낵,삼양식품</v>
      </c>
      <c r="AP77" s="354"/>
      <c r="AQ77" s="124"/>
      <c r="AR77" s="124"/>
      <c r="AS77" s="124"/>
      <c r="AT77" s="124"/>
      <c r="AU77" s="207"/>
    </row>
    <row r="78" spans="1:47" s="156" customFormat="1">
      <c r="A78" s="296">
        <v>59</v>
      </c>
      <c r="B78" s="491">
        <v>77</v>
      </c>
      <c r="C78" s="49">
        <v>5793</v>
      </c>
      <c r="D78" s="510">
        <v>26</v>
      </c>
      <c r="E78" s="284" t="str">
        <f t="shared" si="24"/>
        <v>5793_450x450.jpg</v>
      </c>
      <c r="F78" s="208" t="str">
        <f t="shared" si="25"/>
        <v>5793_300x300.jpg</v>
      </c>
      <c r="G78" s="208" t="str">
        <f t="shared" si="26"/>
        <v>5793_100x100.jpg</v>
      </c>
      <c r="H78" s="208" t="str">
        <f t="shared" si="27"/>
        <v>5793_220x220.jpg</v>
      </c>
      <c r="I78" s="284" t="str">
        <f t="shared" si="28"/>
        <v>5793_상세.jpg</v>
      </c>
      <c r="J78" s="305" t="s">
        <v>1343</v>
      </c>
      <c r="K78" s="208" t="str">
        <f t="shared" si="29"/>
        <v>&lt;p&gt;&lt;/p&gt;&lt;p align="center"&gt;&lt;IMG src="http://tongup1emd.cafe24.com/img/Image_detail/04_Snack_106ea/5793_상세.jpg" style="width:860px;"&gt;&lt;/p&gt;&lt;p&gt;&lt;br&gt;&lt;/p&gt;</v>
      </c>
      <c r="L78" s="355" t="s">
        <v>986</v>
      </c>
      <c r="M78" s="305" t="s">
        <v>1112</v>
      </c>
      <c r="N78" s="53" t="s">
        <v>1268</v>
      </c>
      <c r="O78" s="45">
        <v>24</v>
      </c>
      <c r="P78" s="54">
        <v>1</v>
      </c>
      <c r="Q78" s="167" t="s">
        <v>1345</v>
      </c>
      <c r="R78" s="54">
        <v>24</v>
      </c>
      <c r="S78" s="286">
        <f t="shared" si="31"/>
        <v>25</v>
      </c>
      <c r="T78" s="286">
        <f>R78+$R78</f>
        <v>48</v>
      </c>
      <c r="U78" s="286">
        <f t="shared" si="32"/>
        <v>49</v>
      </c>
      <c r="V78" s="286">
        <f>T78+$R78</f>
        <v>72</v>
      </c>
      <c r="W78" s="286">
        <f t="shared" si="33"/>
        <v>73</v>
      </c>
      <c r="X78" s="286">
        <f>V78+$R78</f>
        <v>96</v>
      </c>
      <c r="Y78" s="286">
        <f t="shared" si="34"/>
        <v>97</v>
      </c>
      <c r="Z78" s="286">
        <f>X78+$R78</f>
        <v>120</v>
      </c>
      <c r="AA78" s="286">
        <f t="shared" si="35"/>
        <v>121</v>
      </c>
      <c r="AB78" s="286">
        <f>Z78+$R78</f>
        <v>144</v>
      </c>
      <c r="AC78" s="208" t="str">
        <f t="shared" si="36"/>
        <v>1|24|2500//25|48|5000//49|72|7500//73|96|10000//97|120|12500//121|144|15000</v>
      </c>
      <c r="AD78" s="55">
        <v>550</v>
      </c>
      <c r="AE78" s="496" t="s">
        <v>708</v>
      </c>
      <c r="AF78" s="34">
        <v>2500</v>
      </c>
      <c r="AG78" s="54"/>
      <c r="AH78" s="486">
        <v>1798</v>
      </c>
      <c r="AI78" s="54" t="s">
        <v>515</v>
      </c>
      <c r="AJ78" s="54">
        <v>50001998</v>
      </c>
      <c r="AK78" s="45" t="str">
        <f>CONCATENATE(N78,"[",C78,"/",P78,"]")</f>
        <v>뿌셔뿌셔 양념맛[5793/1]</v>
      </c>
      <c r="AL78" s="288" t="s">
        <v>1205</v>
      </c>
      <c r="AM78" s="166" t="s">
        <v>1337</v>
      </c>
      <c r="AN78" s="288" t="s">
        <v>484</v>
      </c>
      <c r="AO78" s="208" t="str">
        <f t="shared" si="30"/>
        <v>뿌셔뿌셔 양념맛,스낵,오뚜기</v>
      </c>
      <c r="AP78" s="79"/>
      <c r="AQ78" s="54"/>
      <c r="AR78" s="54"/>
      <c r="AS78" s="54"/>
      <c r="AT78" s="502" t="s">
        <v>1265</v>
      </c>
      <c r="AU78" s="205"/>
    </row>
    <row r="79" spans="1:47" s="156" customFormat="1">
      <c r="A79" s="298">
        <v>60</v>
      </c>
      <c r="B79" s="493">
        <v>78</v>
      </c>
      <c r="C79" s="140">
        <v>5794</v>
      </c>
      <c r="D79" s="511">
        <v>26</v>
      </c>
      <c r="E79" s="143" t="str">
        <f t="shared" si="24"/>
        <v>5794_450x450.jpg</v>
      </c>
      <c r="F79" s="136" t="str">
        <f t="shared" si="25"/>
        <v>5794_300x300.jpg</v>
      </c>
      <c r="G79" s="136" t="str">
        <f t="shared" si="26"/>
        <v>5794_100x100.jpg</v>
      </c>
      <c r="H79" s="136" t="str">
        <f t="shared" si="27"/>
        <v>5794_220x220.jpg</v>
      </c>
      <c r="I79" s="143" t="str">
        <f t="shared" si="28"/>
        <v>5794_상세.jpg</v>
      </c>
      <c r="J79" s="70" t="s">
        <v>1343</v>
      </c>
      <c r="K79" s="136" t="str">
        <f t="shared" si="29"/>
        <v>&lt;p&gt;&lt;/p&gt;&lt;p align="center"&gt;&lt;IMG src="http://tongup1emd.cafe24.com/img/Image_detail/04_Snack_106ea/5794_상세.jpg" style="width:860px;"&gt;&lt;/p&gt;&lt;p&gt;&lt;br&gt;&lt;/p&gt;</v>
      </c>
      <c r="L79" s="77" t="s">
        <v>986</v>
      </c>
      <c r="M79" s="70" t="s">
        <v>1112</v>
      </c>
      <c r="N79" s="144" t="s">
        <v>1269</v>
      </c>
      <c r="O79" s="96">
        <v>24</v>
      </c>
      <c r="P79" s="71">
        <v>1</v>
      </c>
      <c r="Q79" s="172" t="s">
        <v>1345</v>
      </c>
      <c r="R79" s="71">
        <v>24</v>
      </c>
      <c r="S79" s="278">
        <f t="shared" si="31"/>
        <v>25</v>
      </c>
      <c r="T79" s="278">
        <f>R79+$R79</f>
        <v>48</v>
      </c>
      <c r="U79" s="278">
        <f t="shared" si="32"/>
        <v>49</v>
      </c>
      <c r="V79" s="278">
        <f>T79+$R79</f>
        <v>72</v>
      </c>
      <c r="W79" s="278">
        <f t="shared" si="33"/>
        <v>73</v>
      </c>
      <c r="X79" s="278">
        <f>V79+$R79</f>
        <v>96</v>
      </c>
      <c r="Y79" s="278">
        <f t="shared" si="34"/>
        <v>97</v>
      </c>
      <c r="Z79" s="278">
        <f>X79+$R79</f>
        <v>120</v>
      </c>
      <c r="AA79" s="278">
        <f t="shared" si="35"/>
        <v>121</v>
      </c>
      <c r="AB79" s="278">
        <f>Z79+$R79</f>
        <v>144</v>
      </c>
      <c r="AC79" s="136" t="str">
        <f t="shared" si="36"/>
        <v>1|24|2500//25|48|5000//49|72|7500//73|96|10000//97|120|12500//121|144|15000</v>
      </c>
      <c r="AD79" s="134">
        <v>550</v>
      </c>
      <c r="AE79" s="492" t="s">
        <v>708</v>
      </c>
      <c r="AF79" s="99">
        <v>2500</v>
      </c>
      <c r="AG79" s="71"/>
      <c r="AH79" s="201">
        <v>1798</v>
      </c>
      <c r="AI79" s="71" t="s">
        <v>515</v>
      </c>
      <c r="AJ79" s="71">
        <v>50001998</v>
      </c>
      <c r="AK79" s="96" t="str">
        <f>CONCATENATE(N79,"[",C79,"/",P79,"]")</f>
        <v>뿌셔뿌셔 불고기맛[5794/1]</v>
      </c>
      <c r="AL79" s="147" t="s">
        <v>484</v>
      </c>
      <c r="AM79" s="171" t="s">
        <v>1337</v>
      </c>
      <c r="AN79" s="147" t="s">
        <v>484</v>
      </c>
      <c r="AO79" s="136" t="str">
        <f t="shared" si="30"/>
        <v>뿌셔뿌셔 불고기맛,스낵,오뚜기</v>
      </c>
      <c r="AP79" s="121"/>
      <c r="AQ79" s="71"/>
      <c r="AR79" s="71"/>
      <c r="AS79" s="71"/>
      <c r="AT79" s="503" t="s">
        <v>1266</v>
      </c>
      <c r="AU79" s="206"/>
    </row>
    <row r="80" spans="1:47" s="156" customFormat="1" ht="17.25" thickBot="1">
      <c r="A80" s="451">
        <v>61</v>
      </c>
      <c r="B80" s="500">
        <v>79</v>
      </c>
      <c r="C80" s="153">
        <v>5795</v>
      </c>
      <c r="D80" s="512">
        <v>26</v>
      </c>
      <c r="E80" s="289" t="str">
        <f t="shared" si="24"/>
        <v>5795_450x450.jpg</v>
      </c>
      <c r="F80" s="150" t="str">
        <f t="shared" si="25"/>
        <v>5795_300x300.jpg</v>
      </c>
      <c r="G80" s="150" t="str">
        <f t="shared" si="26"/>
        <v>5795_100x100.jpg</v>
      </c>
      <c r="H80" s="150" t="str">
        <f t="shared" si="27"/>
        <v>5795_220x220.jpg</v>
      </c>
      <c r="I80" s="289" t="str">
        <f t="shared" si="28"/>
        <v>5795_상세.jpg</v>
      </c>
      <c r="J80" s="311" t="s">
        <v>1343</v>
      </c>
      <c r="K80" s="150" t="str">
        <f t="shared" si="29"/>
        <v>&lt;p&gt;&lt;/p&gt;&lt;p align="center"&gt;&lt;IMG src="http://tongup1emd.cafe24.com/img/Image_detail/04_Snack_106ea/5795_상세.jpg" style="width:860px;"&gt;&lt;/p&gt;&lt;p&gt;&lt;br&gt;&lt;/p&gt;</v>
      </c>
      <c r="L80" s="347" t="s">
        <v>986</v>
      </c>
      <c r="M80" s="311" t="s">
        <v>1112</v>
      </c>
      <c r="N80" s="154" t="s">
        <v>1270</v>
      </c>
      <c r="O80" s="100">
        <v>24</v>
      </c>
      <c r="P80" s="124">
        <v>1</v>
      </c>
      <c r="Q80" s="247" t="s">
        <v>1345</v>
      </c>
      <c r="R80" s="124">
        <v>24</v>
      </c>
      <c r="S80" s="291">
        <f t="shared" si="31"/>
        <v>25</v>
      </c>
      <c r="T80" s="291">
        <f>R80+$R80</f>
        <v>48</v>
      </c>
      <c r="U80" s="291">
        <f t="shared" si="32"/>
        <v>49</v>
      </c>
      <c r="V80" s="291">
        <f>T80+$R80</f>
        <v>72</v>
      </c>
      <c r="W80" s="291">
        <f t="shared" si="33"/>
        <v>73</v>
      </c>
      <c r="X80" s="291">
        <f>V80+$R80</f>
        <v>96</v>
      </c>
      <c r="Y80" s="291">
        <f t="shared" si="34"/>
        <v>97</v>
      </c>
      <c r="Z80" s="291">
        <f>X80+$R80</f>
        <v>120</v>
      </c>
      <c r="AA80" s="291">
        <f t="shared" si="35"/>
        <v>121</v>
      </c>
      <c r="AB80" s="291">
        <f>Z80+$R80</f>
        <v>144</v>
      </c>
      <c r="AC80" s="150" t="str">
        <f t="shared" si="36"/>
        <v>1|24|2500//25|48|5000//49|72|7500//73|96|10000//97|120|12500//121|144|15000</v>
      </c>
      <c r="AD80" s="132">
        <v>550</v>
      </c>
      <c r="AE80" s="497" t="s">
        <v>708</v>
      </c>
      <c r="AF80" s="101">
        <v>2500</v>
      </c>
      <c r="AG80" s="124"/>
      <c r="AH80" s="484">
        <v>1798</v>
      </c>
      <c r="AI80" s="124" t="s">
        <v>515</v>
      </c>
      <c r="AJ80" s="124">
        <v>50001998</v>
      </c>
      <c r="AK80" s="100" t="str">
        <f>CONCATENATE(N80,"[",C80,"/",P80,"]")</f>
        <v>뿌셔뿌셔 바베큐맛[5795/1]</v>
      </c>
      <c r="AL80" s="292" t="s">
        <v>484</v>
      </c>
      <c r="AM80" s="186" t="s">
        <v>1337</v>
      </c>
      <c r="AN80" s="292" t="s">
        <v>484</v>
      </c>
      <c r="AO80" s="150" t="str">
        <f t="shared" si="30"/>
        <v>뿌셔뿌셔 바베큐맛,스낵,오뚜기</v>
      </c>
      <c r="AP80" s="354"/>
      <c r="AQ80" s="124"/>
      <c r="AR80" s="124"/>
      <c r="AS80" s="124"/>
      <c r="AT80" s="504" t="s">
        <v>1266</v>
      </c>
      <c r="AU80" s="207"/>
    </row>
    <row r="81" spans="1:49" s="156" customFormat="1">
      <c r="A81" s="296">
        <v>85</v>
      </c>
      <c r="B81" s="491">
        <v>80</v>
      </c>
      <c r="C81" s="460" t="s">
        <v>244</v>
      </c>
      <c r="D81" s="510">
        <v>26</v>
      </c>
      <c r="E81" s="284" t="str">
        <f t="shared" si="24"/>
        <v>9346_450x450.jpg</v>
      </c>
      <c r="F81" s="208" t="str">
        <f t="shared" si="25"/>
        <v>9346_300x300.jpg</v>
      </c>
      <c r="G81" s="208" t="str">
        <f t="shared" si="26"/>
        <v>9346_100x100.jpg</v>
      </c>
      <c r="H81" s="208" t="str">
        <f t="shared" si="27"/>
        <v>9346_220x220.jpg</v>
      </c>
      <c r="I81" s="284" t="str">
        <f t="shared" si="28"/>
        <v>9346_상세.jpg</v>
      </c>
      <c r="J81" s="305" t="s">
        <v>1343</v>
      </c>
      <c r="K81" s="208" t="str">
        <f t="shared" si="29"/>
        <v>&lt;p&gt;&lt;/p&gt;&lt;p align="center"&gt;&lt;IMG src="http://tongup1emd.cafe24.com/img/Image_detail/04_Snack_106ea/9346_상세.jpg" style="width:860px;"&gt;&lt;/p&gt;&lt;p&gt;&lt;br&gt;&lt;/p&gt;</v>
      </c>
      <c r="L81" s="305" t="s">
        <v>992</v>
      </c>
      <c r="M81" s="505" t="s">
        <v>1046</v>
      </c>
      <c r="N81" s="210" t="s">
        <v>1210</v>
      </c>
      <c r="O81" s="211" t="s">
        <v>442</v>
      </c>
      <c r="P81" s="54">
        <v>1</v>
      </c>
      <c r="Q81" s="167" t="s">
        <v>1345</v>
      </c>
      <c r="R81" s="54">
        <v>20</v>
      </c>
      <c r="S81" s="286">
        <f t="shared" si="31"/>
        <v>21</v>
      </c>
      <c r="T81" s="286">
        <f>R81+$R81</f>
        <v>40</v>
      </c>
      <c r="U81" s="286">
        <f t="shared" si="32"/>
        <v>41</v>
      </c>
      <c r="V81" s="286">
        <f>T81+$R81</f>
        <v>60</v>
      </c>
      <c r="W81" s="286">
        <f t="shared" si="33"/>
        <v>61</v>
      </c>
      <c r="X81" s="286">
        <f>V81+$R81</f>
        <v>80</v>
      </c>
      <c r="Y81" s="286">
        <f t="shared" si="34"/>
        <v>81</v>
      </c>
      <c r="Z81" s="286">
        <f>X81+$R81</f>
        <v>100</v>
      </c>
      <c r="AA81" s="286">
        <f t="shared" si="35"/>
        <v>101</v>
      </c>
      <c r="AB81" s="286">
        <f>Z81+$R81</f>
        <v>120</v>
      </c>
      <c r="AC81" s="208" t="str">
        <f t="shared" si="36"/>
        <v>1|20|2500//21|40|5000//41|60|7500//61|80|10000//81|100|12500//101|120|15000</v>
      </c>
      <c r="AD81" s="55">
        <v>1100</v>
      </c>
      <c r="AE81" s="496" t="s">
        <v>708</v>
      </c>
      <c r="AF81" s="34">
        <v>2500</v>
      </c>
      <c r="AG81" s="212">
        <v>1500</v>
      </c>
      <c r="AH81" s="485">
        <v>1798</v>
      </c>
      <c r="AI81" s="54" t="s">
        <v>528</v>
      </c>
      <c r="AJ81" s="54">
        <v>50001998</v>
      </c>
      <c r="AK81" s="45" t="str">
        <f>CONCATENATE(N81,"[",C81,"/",P81,"]")</f>
        <v>포카칩 오리지널(1500)[9346/1]</v>
      </c>
      <c r="AL81" s="54" t="s">
        <v>527</v>
      </c>
      <c r="AM81" s="166" t="s">
        <v>1350</v>
      </c>
      <c r="AN81" s="54" t="s">
        <v>527</v>
      </c>
      <c r="AO81" s="208" t="str">
        <f t="shared" si="30"/>
        <v>포카칩 오리지널(1500),스낵,오리온</v>
      </c>
      <c r="AP81" s="353" t="s">
        <v>734</v>
      </c>
      <c r="AQ81" s="353"/>
      <c r="AR81" s="353"/>
      <c r="AS81" s="353"/>
      <c r="AT81" s="502" t="s">
        <v>1267</v>
      </c>
      <c r="AU81" s="205"/>
    </row>
    <row r="82" spans="1:49" s="156" customFormat="1">
      <c r="A82" s="298">
        <v>86</v>
      </c>
      <c r="B82" s="493">
        <v>81</v>
      </c>
      <c r="C82" s="457" t="s">
        <v>245</v>
      </c>
      <c r="D82" s="511">
        <v>26</v>
      </c>
      <c r="E82" s="143" t="str">
        <f t="shared" si="24"/>
        <v>9347_450x450.jpg</v>
      </c>
      <c r="F82" s="136" t="str">
        <f t="shared" si="25"/>
        <v>9347_300x300.jpg</v>
      </c>
      <c r="G82" s="136" t="str">
        <f t="shared" si="26"/>
        <v>9347_100x100.jpg</v>
      </c>
      <c r="H82" s="136" t="str">
        <f t="shared" si="27"/>
        <v>9347_220x220.jpg</v>
      </c>
      <c r="I82" s="143" t="str">
        <f t="shared" si="28"/>
        <v>9347_상세.jpg</v>
      </c>
      <c r="J82" s="70" t="s">
        <v>1343</v>
      </c>
      <c r="K82" s="136" t="str">
        <f t="shared" si="29"/>
        <v>&lt;p&gt;&lt;/p&gt;&lt;p align="center"&gt;&lt;IMG src="http://tongup1emd.cafe24.com/img/Image_detail/04_Snack_106ea/9347_상세.jpg" style="width:860px;"&gt;&lt;/p&gt;&lt;p&gt;&lt;br&gt;&lt;/p&gt;</v>
      </c>
      <c r="L82" s="70" t="s">
        <v>992</v>
      </c>
      <c r="M82" s="454" t="s">
        <v>1046</v>
      </c>
      <c r="N82" s="188" t="s">
        <v>1209</v>
      </c>
      <c r="O82" s="213" t="s">
        <v>442</v>
      </c>
      <c r="P82" s="71">
        <v>1</v>
      </c>
      <c r="Q82" s="172" t="s">
        <v>1345</v>
      </c>
      <c r="R82" s="71">
        <v>20</v>
      </c>
      <c r="S82" s="278">
        <f t="shared" si="31"/>
        <v>21</v>
      </c>
      <c r="T82" s="278">
        <f>R82+$R82</f>
        <v>40</v>
      </c>
      <c r="U82" s="278">
        <f t="shared" si="32"/>
        <v>41</v>
      </c>
      <c r="V82" s="278">
        <f>T82+$R82</f>
        <v>60</v>
      </c>
      <c r="W82" s="278">
        <f t="shared" si="33"/>
        <v>61</v>
      </c>
      <c r="X82" s="278">
        <f>V82+$R82</f>
        <v>80</v>
      </c>
      <c r="Y82" s="278">
        <f t="shared" si="34"/>
        <v>81</v>
      </c>
      <c r="Z82" s="278">
        <f>X82+$R82</f>
        <v>100</v>
      </c>
      <c r="AA82" s="278">
        <f t="shared" si="35"/>
        <v>101</v>
      </c>
      <c r="AB82" s="278">
        <f>Z82+$R82</f>
        <v>120</v>
      </c>
      <c r="AC82" s="136" t="str">
        <f t="shared" si="36"/>
        <v>1|20|2500//21|40|5000//41|60|7500//61|80|10000//81|100|12500//101|120|15000</v>
      </c>
      <c r="AD82" s="134">
        <v>1100</v>
      </c>
      <c r="AE82" s="492" t="s">
        <v>708</v>
      </c>
      <c r="AF82" s="99">
        <v>2500</v>
      </c>
      <c r="AG82" s="214">
        <v>1500</v>
      </c>
      <c r="AH82" s="201">
        <v>1798</v>
      </c>
      <c r="AI82" s="71" t="s">
        <v>528</v>
      </c>
      <c r="AJ82" s="71">
        <v>50001998</v>
      </c>
      <c r="AK82" s="96" t="str">
        <f>CONCATENATE(N82,"[",C82,"/",P82,"]")</f>
        <v>포카칩 어니언(1500)[9347/1]</v>
      </c>
      <c r="AL82" s="71" t="s">
        <v>527</v>
      </c>
      <c r="AM82" s="171" t="s">
        <v>1350</v>
      </c>
      <c r="AN82" s="71" t="s">
        <v>527</v>
      </c>
      <c r="AO82" s="136" t="str">
        <f t="shared" si="30"/>
        <v>포카칩 어니언(1500),스낵,오리온</v>
      </c>
      <c r="AP82" s="121"/>
      <c r="AQ82" s="319"/>
      <c r="AR82" s="319"/>
      <c r="AS82" s="319"/>
      <c r="AT82" s="71"/>
      <c r="AU82" s="206"/>
    </row>
    <row r="83" spans="1:49" s="156" customFormat="1">
      <c r="A83" s="298">
        <v>87</v>
      </c>
      <c r="B83" s="493">
        <v>82</v>
      </c>
      <c r="C83" s="457" t="s">
        <v>246</v>
      </c>
      <c r="D83" s="511">
        <v>26</v>
      </c>
      <c r="E83" s="143" t="str">
        <f t="shared" si="24"/>
        <v>9361_450x450.jpg</v>
      </c>
      <c r="F83" s="136" t="str">
        <f t="shared" si="25"/>
        <v>9361_300x300.jpg</v>
      </c>
      <c r="G83" s="136" t="str">
        <f t="shared" si="26"/>
        <v>9361_100x100.jpg</v>
      </c>
      <c r="H83" s="136" t="str">
        <f t="shared" si="27"/>
        <v>9361_220x220.jpg</v>
      </c>
      <c r="I83" s="143" t="str">
        <f t="shared" si="28"/>
        <v>9361_상세.jpg</v>
      </c>
      <c r="J83" s="70" t="s">
        <v>1343</v>
      </c>
      <c r="K83" s="136" t="str">
        <f t="shared" si="29"/>
        <v>&lt;p&gt;&lt;/p&gt;&lt;p align="center"&gt;&lt;IMG src="http://tongup1emd.cafe24.com/img/Image_detail/04_Snack_106ea/9361_상세.jpg" style="width:860px;"&gt;&lt;/p&gt;&lt;p&gt;&lt;br&gt;&lt;/p&gt;</v>
      </c>
      <c r="L83" s="70" t="s">
        <v>992</v>
      </c>
      <c r="M83" s="454" t="s">
        <v>1046</v>
      </c>
      <c r="N83" s="188" t="s">
        <v>1211</v>
      </c>
      <c r="O83" s="143" t="s">
        <v>823</v>
      </c>
      <c r="P83" s="71">
        <v>1</v>
      </c>
      <c r="Q83" s="172" t="s">
        <v>1345</v>
      </c>
      <c r="R83" s="71">
        <v>20</v>
      </c>
      <c r="S83" s="278">
        <f t="shared" si="31"/>
        <v>21</v>
      </c>
      <c r="T83" s="278">
        <f>R83+$R83</f>
        <v>40</v>
      </c>
      <c r="U83" s="278">
        <f t="shared" si="32"/>
        <v>41</v>
      </c>
      <c r="V83" s="278">
        <f>T83+$R83</f>
        <v>60</v>
      </c>
      <c r="W83" s="278">
        <f t="shared" si="33"/>
        <v>61</v>
      </c>
      <c r="X83" s="278">
        <f>V83+$R83</f>
        <v>80</v>
      </c>
      <c r="Y83" s="278">
        <f t="shared" si="34"/>
        <v>81</v>
      </c>
      <c r="Z83" s="278">
        <f>X83+$R83</f>
        <v>100</v>
      </c>
      <c r="AA83" s="278">
        <f t="shared" si="35"/>
        <v>101</v>
      </c>
      <c r="AB83" s="278">
        <f>Z83+$R83</f>
        <v>120</v>
      </c>
      <c r="AC83" s="136" t="str">
        <f t="shared" si="36"/>
        <v>1|20|2500//21|40|5000//41|60|7500//61|80|10000//81|100|12500//101|120|15000</v>
      </c>
      <c r="AD83" s="134">
        <v>1100</v>
      </c>
      <c r="AE83" s="492" t="s">
        <v>708</v>
      </c>
      <c r="AF83" s="99">
        <v>2500</v>
      </c>
      <c r="AG83" s="214">
        <v>1500</v>
      </c>
      <c r="AH83" s="201">
        <v>1798</v>
      </c>
      <c r="AI83" s="71" t="s">
        <v>528</v>
      </c>
      <c r="AJ83" s="71">
        <v>50001998</v>
      </c>
      <c r="AK83" s="96" t="str">
        <f>CONCATENATE(N83,"[",C83,"/",P83,"]")</f>
        <v>스윙칩 볶음고추장(1500)[9361/1]</v>
      </c>
      <c r="AL83" s="71" t="s">
        <v>527</v>
      </c>
      <c r="AM83" s="171" t="s">
        <v>1350</v>
      </c>
      <c r="AN83" s="71" t="s">
        <v>527</v>
      </c>
      <c r="AO83" s="136" t="str">
        <f t="shared" si="30"/>
        <v>스윙칩 볶음고추장(1500),스낵,오리온</v>
      </c>
      <c r="AP83" s="121"/>
      <c r="AQ83" s="319" t="s">
        <v>824</v>
      </c>
      <c r="AR83" s="121"/>
      <c r="AS83" s="121"/>
      <c r="AT83" s="71"/>
      <c r="AU83" s="206"/>
    </row>
    <row r="84" spans="1:49" s="156" customFormat="1">
      <c r="A84" s="298">
        <v>88</v>
      </c>
      <c r="B84" s="493">
        <v>83</v>
      </c>
      <c r="C84" s="457" t="s">
        <v>247</v>
      </c>
      <c r="D84" s="511">
        <v>26</v>
      </c>
      <c r="E84" s="143" t="str">
        <f t="shared" si="24"/>
        <v>9362_450x450.jpg</v>
      </c>
      <c r="F84" s="136" t="str">
        <f t="shared" si="25"/>
        <v>9362_300x300.jpg</v>
      </c>
      <c r="G84" s="136" t="str">
        <f t="shared" si="26"/>
        <v>9362_100x100.jpg</v>
      </c>
      <c r="H84" s="136" t="str">
        <f t="shared" si="27"/>
        <v>9362_220x220.jpg</v>
      </c>
      <c r="I84" s="143" t="str">
        <f t="shared" si="28"/>
        <v>9362_상세.jpg</v>
      </c>
      <c r="J84" s="70" t="s">
        <v>1343</v>
      </c>
      <c r="K84" s="136" t="str">
        <f t="shared" si="29"/>
        <v>&lt;p&gt;&lt;/p&gt;&lt;p align="center"&gt;&lt;IMG src="http://tongup1emd.cafe24.com/img/Image_detail/04_Snack_106ea/9362_상세.jpg" style="width:860px;"&gt;&lt;/p&gt;&lt;p&gt;&lt;br&gt;&lt;/p&gt;</v>
      </c>
      <c r="L84" s="77" t="s">
        <v>986</v>
      </c>
      <c r="M84" s="77" t="s">
        <v>986</v>
      </c>
      <c r="N84" s="188" t="s">
        <v>1212</v>
      </c>
      <c r="O84" s="213" t="s">
        <v>443</v>
      </c>
      <c r="P84" s="71">
        <v>1</v>
      </c>
      <c r="Q84" s="172" t="s">
        <v>1345</v>
      </c>
      <c r="R84" s="71">
        <v>27</v>
      </c>
      <c r="S84" s="278">
        <f t="shared" si="31"/>
        <v>28</v>
      </c>
      <c r="T84" s="278">
        <f>R84+$R84</f>
        <v>54</v>
      </c>
      <c r="U84" s="278">
        <f t="shared" si="32"/>
        <v>55</v>
      </c>
      <c r="V84" s="278">
        <f>T84+$R84</f>
        <v>81</v>
      </c>
      <c r="W84" s="278">
        <f t="shared" si="33"/>
        <v>82</v>
      </c>
      <c r="X84" s="278">
        <f>V84+$R84</f>
        <v>108</v>
      </c>
      <c r="Y84" s="278">
        <f t="shared" si="34"/>
        <v>109</v>
      </c>
      <c r="Z84" s="278">
        <f>X84+$R84</f>
        <v>135</v>
      </c>
      <c r="AA84" s="278">
        <f t="shared" si="35"/>
        <v>136</v>
      </c>
      <c r="AB84" s="278">
        <f>Z84+$R84</f>
        <v>162</v>
      </c>
      <c r="AC84" s="136" t="str">
        <f t="shared" si="36"/>
        <v>1|27|2500//28|54|5000//55|81|7500//82|108|10000//109|135|12500//136|162|15000</v>
      </c>
      <c r="AD84" s="134">
        <v>1100</v>
      </c>
      <c r="AE84" s="492" t="s">
        <v>708</v>
      </c>
      <c r="AF84" s="99">
        <v>2500</v>
      </c>
      <c r="AG84" s="214">
        <v>1500</v>
      </c>
      <c r="AH84" s="201">
        <v>1798</v>
      </c>
      <c r="AI84" s="71" t="s">
        <v>528</v>
      </c>
      <c r="AJ84" s="71">
        <v>50001998</v>
      </c>
      <c r="AK84" s="96" t="str">
        <f>CONCATENATE(N84,"[",C84,"/",P84,"]")</f>
        <v>초코칩쿠키(1500)[9362/1]</v>
      </c>
      <c r="AL84" s="71" t="s">
        <v>527</v>
      </c>
      <c r="AM84" s="171" t="s">
        <v>1350</v>
      </c>
      <c r="AN84" s="71" t="s">
        <v>527</v>
      </c>
      <c r="AO84" s="136" t="str">
        <f t="shared" si="30"/>
        <v>초코칩쿠키(1500),스낵,오리온</v>
      </c>
      <c r="AP84" s="121"/>
      <c r="AQ84" s="319"/>
      <c r="AR84" s="71"/>
      <c r="AS84" s="71"/>
      <c r="AT84" s="71"/>
      <c r="AU84" s="206"/>
    </row>
    <row r="85" spans="1:49" s="156" customFormat="1">
      <c r="A85" s="298">
        <v>92</v>
      </c>
      <c r="B85" s="493">
        <v>84</v>
      </c>
      <c r="C85" s="457" t="s">
        <v>251</v>
      </c>
      <c r="D85" s="511">
        <v>26</v>
      </c>
      <c r="E85" s="143" t="str">
        <f t="shared" si="24"/>
        <v>9393_450x450.jpg</v>
      </c>
      <c r="F85" s="136" t="str">
        <f t="shared" si="25"/>
        <v>9393_300x300.jpg</v>
      </c>
      <c r="G85" s="136" t="str">
        <f t="shared" si="26"/>
        <v>9393_100x100.jpg</v>
      </c>
      <c r="H85" s="136" t="str">
        <f t="shared" si="27"/>
        <v>9393_220x220.jpg</v>
      </c>
      <c r="I85" s="143" t="str">
        <f t="shared" si="28"/>
        <v>9393_상세.jpg</v>
      </c>
      <c r="J85" s="70" t="s">
        <v>1343</v>
      </c>
      <c r="K85" s="136" t="str">
        <f t="shared" si="29"/>
        <v>&lt;p&gt;&lt;/p&gt;&lt;p align="center"&gt;&lt;IMG src="http://tongup1emd.cafe24.com/img/Image_detail/04_Snack_106ea/9393_상세.jpg" style="width:860px;"&gt;&lt;/p&gt;&lt;p&gt;&lt;br&gt;&lt;/p&gt;</v>
      </c>
      <c r="L85" s="70" t="s">
        <v>992</v>
      </c>
      <c r="M85" s="454" t="s">
        <v>1046</v>
      </c>
      <c r="N85" s="188" t="s">
        <v>1213</v>
      </c>
      <c r="O85" s="143" t="s">
        <v>735</v>
      </c>
      <c r="P85" s="136">
        <v>1</v>
      </c>
      <c r="Q85" s="172" t="s">
        <v>1345</v>
      </c>
      <c r="R85" s="136">
        <v>40</v>
      </c>
      <c r="S85" s="278">
        <f t="shared" si="31"/>
        <v>41</v>
      </c>
      <c r="T85" s="278">
        <f>R85+$R85</f>
        <v>80</v>
      </c>
      <c r="U85" s="278">
        <f t="shared" si="32"/>
        <v>81</v>
      </c>
      <c r="V85" s="278">
        <f>T85+$R85</f>
        <v>120</v>
      </c>
      <c r="W85" s="278">
        <f t="shared" si="33"/>
        <v>121</v>
      </c>
      <c r="X85" s="278">
        <f>V85+$R85</f>
        <v>160</v>
      </c>
      <c r="Y85" s="278">
        <f t="shared" si="34"/>
        <v>161</v>
      </c>
      <c r="Z85" s="278">
        <f>X85+$R85</f>
        <v>200</v>
      </c>
      <c r="AA85" s="278">
        <f t="shared" si="35"/>
        <v>201</v>
      </c>
      <c r="AB85" s="278">
        <f>Z85+$R85</f>
        <v>240</v>
      </c>
      <c r="AC85" s="136" t="str">
        <f t="shared" si="36"/>
        <v>1|40|2500//41|80|5000//81|120|7500//121|160|10000//161|200|12500//201|240|15000</v>
      </c>
      <c r="AD85" s="137">
        <v>650</v>
      </c>
      <c r="AE85" s="492" t="s">
        <v>708</v>
      </c>
      <c r="AF85" s="99">
        <v>2500</v>
      </c>
      <c r="AG85" s="214">
        <v>700</v>
      </c>
      <c r="AH85" s="201">
        <v>1798</v>
      </c>
      <c r="AI85" s="71" t="s">
        <v>528</v>
      </c>
      <c r="AJ85" s="71">
        <v>50001998</v>
      </c>
      <c r="AK85" s="96" t="str">
        <f>CONCATENATE(N85,"[",C85,"/",P85,"]")</f>
        <v>마이구미(1000)[9393/1]</v>
      </c>
      <c r="AL85" s="71" t="s">
        <v>527</v>
      </c>
      <c r="AM85" s="171" t="s">
        <v>1350</v>
      </c>
      <c r="AN85" s="71" t="s">
        <v>527</v>
      </c>
      <c r="AO85" s="136" t="str">
        <f t="shared" si="30"/>
        <v>마이구미(1000),스낵,오리온</v>
      </c>
      <c r="AP85" s="319" t="s">
        <v>736</v>
      </c>
      <c r="AQ85" s="319"/>
      <c r="AR85" s="71"/>
      <c r="AS85" s="71"/>
      <c r="AT85" s="71"/>
      <c r="AU85" s="206"/>
    </row>
    <row r="86" spans="1:49" s="156" customFormat="1">
      <c r="A86" s="298">
        <v>93</v>
      </c>
      <c r="B86" s="493">
        <v>85</v>
      </c>
      <c r="C86" s="457" t="s">
        <v>252</v>
      </c>
      <c r="D86" s="511">
        <v>26</v>
      </c>
      <c r="E86" s="143" t="str">
        <f t="shared" si="24"/>
        <v>9398_450x450.jpg</v>
      </c>
      <c r="F86" s="136" t="str">
        <f t="shared" si="25"/>
        <v>9398_300x300.jpg</v>
      </c>
      <c r="G86" s="136" t="str">
        <f t="shared" si="26"/>
        <v>9398_100x100.jpg</v>
      </c>
      <c r="H86" s="136" t="str">
        <f t="shared" si="27"/>
        <v>9398_220x220.jpg</v>
      </c>
      <c r="I86" s="143" t="str">
        <f t="shared" si="28"/>
        <v>9398_상세.jpg</v>
      </c>
      <c r="J86" s="70" t="s">
        <v>1343</v>
      </c>
      <c r="K86" s="136" t="str">
        <f t="shared" si="29"/>
        <v>&lt;p&gt;&lt;/p&gt;&lt;p align="center"&gt;&lt;IMG src="http://tongup1emd.cafe24.com/img/Image_detail/04_Snack_106ea/9398_상세.jpg" style="width:860px;"&gt;&lt;/p&gt;&lt;p&gt;&lt;br&gt;&lt;/p&gt;</v>
      </c>
      <c r="L86" s="77" t="s">
        <v>986</v>
      </c>
      <c r="M86" s="77" t="s">
        <v>986</v>
      </c>
      <c r="N86" s="188" t="s">
        <v>785</v>
      </c>
      <c r="O86" s="143" t="s">
        <v>826</v>
      </c>
      <c r="P86" s="136">
        <v>1</v>
      </c>
      <c r="Q86" s="172" t="s">
        <v>1345</v>
      </c>
      <c r="R86" s="136">
        <v>24</v>
      </c>
      <c r="S86" s="278">
        <f t="shared" si="31"/>
        <v>25</v>
      </c>
      <c r="T86" s="278">
        <f>R86+$R86</f>
        <v>48</v>
      </c>
      <c r="U86" s="278">
        <f t="shared" si="32"/>
        <v>49</v>
      </c>
      <c r="V86" s="278">
        <f>T86+$R86</f>
        <v>72</v>
      </c>
      <c r="W86" s="278">
        <f t="shared" si="33"/>
        <v>73</v>
      </c>
      <c r="X86" s="278">
        <f>V86+$R86</f>
        <v>96</v>
      </c>
      <c r="Y86" s="278">
        <f t="shared" si="34"/>
        <v>97</v>
      </c>
      <c r="Z86" s="278">
        <f>X86+$R86</f>
        <v>120</v>
      </c>
      <c r="AA86" s="278">
        <f t="shared" si="35"/>
        <v>121</v>
      </c>
      <c r="AB86" s="278">
        <f>Z86+$R86</f>
        <v>144</v>
      </c>
      <c r="AC86" s="136" t="str">
        <f t="shared" si="36"/>
        <v>1|24|2500//25|48|5000//49|72|7500//73|96|10000//97|120|12500//121|144|15000</v>
      </c>
      <c r="AD86" s="137">
        <v>750</v>
      </c>
      <c r="AE86" s="492" t="s">
        <v>708</v>
      </c>
      <c r="AF86" s="99">
        <v>2500</v>
      </c>
      <c r="AG86" s="214">
        <v>1000</v>
      </c>
      <c r="AH86" s="201">
        <v>1798</v>
      </c>
      <c r="AI86" s="71" t="s">
        <v>528</v>
      </c>
      <c r="AJ86" s="71">
        <v>50001998</v>
      </c>
      <c r="AK86" s="96" t="str">
        <f>CONCATENATE(N86,"[",C86,"/",P86,"]")</f>
        <v>초코송이(1000)[9398/1]</v>
      </c>
      <c r="AL86" s="71" t="s">
        <v>527</v>
      </c>
      <c r="AM86" s="171" t="s">
        <v>1350</v>
      </c>
      <c r="AN86" s="71" t="s">
        <v>527</v>
      </c>
      <c r="AO86" s="136" t="str">
        <f t="shared" si="30"/>
        <v>초코송이(1000),스낵,오리온</v>
      </c>
      <c r="AP86" s="121"/>
      <c r="AQ86" s="319" t="s">
        <v>825</v>
      </c>
      <c r="AR86" s="121"/>
      <c r="AS86" s="121"/>
      <c r="AT86" s="71"/>
      <c r="AU86" s="206"/>
    </row>
    <row r="87" spans="1:49" s="156" customFormat="1">
      <c r="A87" s="298">
        <v>94</v>
      </c>
      <c r="B87" s="493">
        <v>86</v>
      </c>
      <c r="C87" s="457" t="s">
        <v>253</v>
      </c>
      <c r="D87" s="511">
        <v>26</v>
      </c>
      <c r="E87" s="143" t="str">
        <f t="shared" si="24"/>
        <v>9399_450x450.jpg</v>
      </c>
      <c r="F87" s="136" t="str">
        <f t="shared" si="25"/>
        <v>9399_300x300.jpg</v>
      </c>
      <c r="G87" s="136" t="str">
        <f t="shared" si="26"/>
        <v>9399_100x100.jpg</v>
      </c>
      <c r="H87" s="136" t="str">
        <f t="shared" si="27"/>
        <v>9399_220x220.jpg</v>
      </c>
      <c r="I87" s="143" t="str">
        <f t="shared" si="28"/>
        <v>9399_상세.jpg</v>
      </c>
      <c r="J87" s="70" t="s">
        <v>1343</v>
      </c>
      <c r="K87" s="136" t="str">
        <f t="shared" si="29"/>
        <v>&lt;p&gt;&lt;/p&gt;&lt;p align="center"&gt;&lt;IMG src="http://tongup1emd.cafe24.com/img/Image_detail/04_Snack_106ea/9399_상세.jpg" style="width:860px;"&gt;&lt;/p&gt;&lt;p&gt;&lt;br&gt;&lt;/p&gt;</v>
      </c>
      <c r="L87" s="70" t="s">
        <v>992</v>
      </c>
      <c r="M87" s="454" t="s">
        <v>1046</v>
      </c>
      <c r="N87" s="188" t="s">
        <v>1214</v>
      </c>
      <c r="O87" s="143" t="s">
        <v>448</v>
      </c>
      <c r="P87" s="136">
        <v>1</v>
      </c>
      <c r="Q87" s="172" t="s">
        <v>1345</v>
      </c>
      <c r="R87" s="136">
        <v>24</v>
      </c>
      <c r="S87" s="278">
        <f t="shared" si="31"/>
        <v>25</v>
      </c>
      <c r="T87" s="278">
        <f>R87+$R87</f>
        <v>48</v>
      </c>
      <c r="U87" s="278">
        <f t="shared" si="32"/>
        <v>49</v>
      </c>
      <c r="V87" s="278">
        <f>T87+$R87</f>
        <v>72</v>
      </c>
      <c r="W87" s="278">
        <f t="shared" si="33"/>
        <v>73</v>
      </c>
      <c r="X87" s="278">
        <f>V87+$R87</f>
        <v>96</v>
      </c>
      <c r="Y87" s="278">
        <f t="shared" si="34"/>
        <v>97</v>
      </c>
      <c r="Z87" s="278">
        <f>X87+$R87</f>
        <v>120</v>
      </c>
      <c r="AA87" s="278">
        <f t="shared" si="35"/>
        <v>121</v>
      </c>
      <c r="AB87" s="278">
        <f>Z87+$R87</f>
        <v>144</v>
      </c>
      <c r="AC87" s="136" t="str">
        <f t="shared" si="36"/>
        <v>1|24|2500//25|48|5000//49|72|7500//73|96|10000//97|120|12500//121|144|15000</v>
      </c>
      <c r="AD87" s="137">
        <v>1100</v>
      </c>
      <c r="AE87" s="492" t="s">
        <v>708</v>
      </c>
      <c r="AF87" s="99">
        <v>2500</v>
      </c>
      <c r="AG87" s="214">
        <v>1500</v>
      </c>
      <c r="AH87" s="201">
        <v>1798</v>
      </c>
      <c r="AI87" s="71" t="s">
        <v>528</v>
      </c>
      <c r="AJ87" s="71">
        <v>50001998</v>
      </c>
      <c r="AK87" s="96" t="str">
        <f>CONCATENATE(N87,"[",C87,"/",P87,"]")</f>
        <v>오감자 그라탕(1200)[9399/1]</v>
      </c>
      <c r="AL87" s="71" t="s">
        <v>527</v>
      </c>
      <c r="AM87" s="171" t="s">
        <v>1350</v>
      </c>
      <c r="AN87" s="71" t="s">
        <v>527</v>
      </c>
      <c r="AO87" s="136" t="str">
        <f t="shared" si="30"/>
        <v>오감자 그라탕(1200),스낵,오리온</v>
      </c>
      <c r="AP87" s="121"/>
      <c r="AQ87" s="319" t="s">
        <v>827</v>
      </c>
      <c r="AR87" s="121"/>
      <c r="AS87" s="121"/>
      <c r="AT87" s="71"/>
      <c r="AU87" s="206"/>
    </row>
    <row r="88" spans="1:49" s="156" customFormat="1">
      <c r="A88" s="298">
        <v>95</v>
      </c>
      <c r="B88" s="493">
        <v>87</v>
      </c>
      <c r="C88" s="457" t="s">
        <v>254</v>
      </c>
      <c r="D88" s="511">
        <v>26</v>
      </c>
      <c r="E88" s="143" t="str">
        <f t="shared" si="24"/>
        <v>9496_450x450.jpg</v>
      </c>
      <c r="F88" s="136" t="str">
        <f t="shared" si="25"/>
        <v>9496_300x300.jpg</v>
      </c>
      <c r="G88" s="136" t="str">
        <f t="shared" si="26"/>
        <v>9496_100x100.jpg</v>
      </c>
      <c r="H88" s="136" t="str">
        <f t="shared" si="27"/>
        <v>9496_220x220.jpg</v>
      </c>
      <c r="I88" s="143" t="str">
        <f t="shared" si="28"/>
        <v>9496_상세.jpg</v>
      </c>
      <c r="J88" s="70" t="s">
        <v>1343</v>
      </c>
      <c r="K88" s="136" t="str">
        <f t="shared" si="29"/>
        <v>&lt;p&gt;&lt;/p&gt;&lt;p align="center"&gt;&lt;IMG src="http://tongup1emd.cafe24.com/img/Image_detail/04_Snack_106ea/9496_상세.jpg" style="width:860px;"&gt;&lt;/p&gt;&lt;p&gt;&lt;br&gt;&lt;/p&gt;</v>
      </c>
      <c r="L88" s="70" t="s">
        <v>992</v>
      </c>
      <c r="M88" s="454" t="s">
        <v>1046</v>
      </c>
      <c r="N88" s="188" t="s">
        <v>1215</v>
      </c>
      <c r="O88" s="143" t="s">
        <v>737</v>
      </c>
      <c r="P88" s="136">
        <v>1</v>
      </c>
      <c r="Q88" s="172" t="s">
        <v>1345</v>
      </c>
      <c r="R88" s="136">
        <v>40</v>
      </c>
      <c r="S88" s="278">
        <f t="shared" si="31"/>
        <v>41</v>
      </c>
      <c r="T88" s="278">
        <f>R88+$R88</f>
        <v>80</v>
      </c>
      <c r="U88" s="278">
        <f t="shared" si="32"/>
        <v>81</v>
      </c>
      <c r="V88" s="278">
        <f>T88+$R88</f>
        <v>120</v>
      </c>
      <c r="W88" s="278">
        <f t="shared" si="33"/>
        <v>121</v>
      </c>
      <c r="X88" s="278">
        <f>V88+$R88</f>
        <v>160</v>
      </c>
      <c r="Y88" s="278">
        <f t="shared" si="34"/>
        <v>161</v>
      </c>
      <c r="Z88" s="278">
        <f>X88+$R88</f>
        <v>200</v>
      </c>
      <c r="AA88" s="278">
        <f t="shared" si="35"/>
        <v>201</v>
      </c>
      <c r="AB88" s="278">
        <f>Z88+$R88</f>
        <v>240</v>
      </c>
      <c r="AC88" s="136" t="str">
        <f t="shared" si="36"/>
        <v>1|40|2500//41|80|5000//81|120|7500//121|160|10000//161|200|12500//201|240|15000</v>
      </c>
      <c r="AD88" s="137">
        <v>650</v>
      </c>
      <c r="AE88" s="492" t="s">
        <v>708</v>
      </c>
      <c r="AF88" s="99">
        <v>2500</v>
      </c>
      <c r="AG88" s="214">
        <v>700</v>
      </c>
      <c r="AH88" s="201">
        <v>1798</v>
      </c>
      <c r="AI88" s="71" t="s">
        <v>528</v>
      </c>
      <c r="AJ88" s="71">
        <v>50001998</v>
      </c>
      <c r="AK88" s="96" t="str">
        <f>CONCATENATE(N88,"[",C88,"/",P88,"]")</f>
        <v>돌아온 왕꿈틀이(1000)[9496/1]</v>
      </c>
      <c r="AL88" s="71" t="s">
        <v>527</v>
      </c>
      <c r="AM88" s="171" t="s">
        <v>1350</v>
      </c>
      <c r="AN88" s="71" t="s">
        <v>527</v>
      </c>
      <c r="AO88" s="136" t="str">
        <f t="shared" si="30"/>
        <v>돌아온 왕꿈틀이(1000),스낵,오리온</v>
      </c>
      <c r="AP88" s="319" t="s">
        <v>736</v>
      </c>
      <c r="AQ88" s="319" t="s">
        <v>830</v>
      </c>
      <c r="AR88" s="121"/>
      <c r="AS88" s="121"/>
      <c r="AT88" s="71"/>
      <c r="AU88" s="206"/>
    </row>
    <row r="89" spans="1:49" s="156" customFormat="1">
      <c r="A89" s="298">
        <v>96</v>
      </c>
      <c r="B89" s="493">
        <v>88</v>
      </c>
      <c r="C89" s="457" t="s">
        <v>255</v>
      </c>
      <c r="D89" s="511">
        <v>26</v>
      </c>
      <c r="E89" s="143" t="str">
        <f t="shared" si="24"/>
        <v>9515_450x450.jpg</v>
      </c>
      <c r="F89" s="136" t="str">
        <f t="shared" si="25"/>
        <v>9515_300x300.jpg</v>
      </c>
      <c r="G89" s="136" t="str">
        <f t="shared" si="26"/>
        <v>9515_100x100.jpg</v>
      </c>
      <c r="H89" s="136" t="str">
        <f t="shared" si="27"/>
        <v>9515_220x220.jpg</v>
      </c>
      <c r="I89" s="143" t="str">
        <f t="shared" si="28"/>
        <v>9515_상세.jpg</v>
      </c>
      <c r="J89" s="70" t="s">
        <v>1343</v>
      </c>
      <c r="K89" s="136" t="str">
        <f t="shared" si="29"/>
        <v>&lt;p&gt;&lt;/p&gt;&lt;p align="center"&gt;&lt;IMG src="http://tongup1emd.cafe24.com/img/Image_detail/04_Snack_106ea/9515_상세.jpg" style="width:860px;"&gt;&lt;/p&gt;&lt;p&gt;&lt;br&gt;&lt;/p&gt;</v>
      </c>
      <c r="L89" s="70" t="s">
        <v>992</v>
      </c>
      <c r="M89" s="454" t="s">
        <v>1046</v>
      </c>
      <c r="N89" s="188" t="s">
        <v>787</v>
      </c>
      <c r="O89" s="143" t="s">
        <v>449</v>
      </c>
      <c r="P89" s="136">
        <v>1</v>
      </c>
      <c r="Q89" s="172" t="s">
        <v>1345</v>
      </c>
      <c r="R89" s="136">
        <v>8</v>
      </c>
      <c r="S89" s="278">
        <f t="shared" si="31"/>
        <v>9</v>
      </c>
      <c r="T89" s="278">
        <f>R89+$R89</f>
        <v>16</v>
      </c>
      <c r="U89" s="278">
        <f t="shared" si="32"/>
        <v>17</v>
      </c>
      <c r="V89" s="278">
        <f>T89+$R89</f>
        <v>24</v>
      </c>
      <c r="W89" s="278">
        <f t="shared" si="33"/>
        <v>25</v>
      </c>
      <c r="X89" s="278">
        <f>V89+$R89</f>
        <v>32</v>
      </c>
      <c r="Y89" s="278">
        <f t="shared" si="34"/>
        <v>33</v>
      </c>
      <c r="Z89" s="278">
        <f>X89+$R89</f>
        <v>40</v>
      </c>
      <c r="AA89" s="278">
        <f t="shared" si="35"/>
        <v>41</v>
      </c>
      <c r="AB89" s="278">
        <f>Z89+$R89</f>
        <v>48</v>
      </c>
      <c r="AC89" s="136" t="str">
        <f t="shared" si="36"/>
        <v>1|8|2500//9|16|5000//17|24|7500//25|32|10000//33|40|12500//41|48|15000</v>
      </c>
      <c r="AD89" s="137">
        <v>3500</v>
      </c>
      <c r="AE89" s="492" t="s">
        <v>708</v>
      </c>
      <c r="AF89" s="99">
        <v>2500</v>
      </c>
      <c r="AG89" s="214">
        <v>4800</v>
      </c>
      <c r="AH89" s="201">
        <v>1798</v>
      </c>
      <c r="AI89" s="71" t="s">
        <v>528</v>
      </c>
      <c r="AJ89" s="71">
        <v>50001998</v>
      </c>
      <c r="AK89" s="96" t="str">
        <f>CONCATENATE(N89,"[",C89,"/",P89,"]")</f>
        <v>초코파이(4800)[9515/1]</v>
      </c>
      <c r="AL89" s="71" t="s">
        <v>527</v>
      </c>
      <c r="AM89" s="171" t="s">
        <v>1350</v>
      </c>
      <c r="AN89" s="71" t="s">
        <v>527</v>
      </c>
      <c r="AO89" s="136" t="str">
        <f t="shared" si="30"/>
        <v>초코파이(4800),스낵,오리온</v>
      </c>
      <c r="AP89" s="121"/>
      <c r="AQ89" s="319"/>
      <c r="AR89" s="121"/>
      <c r="AS89" s="121"/>
      <c r="AT89" s="71"/>
      <c r="AU89" s="206"/>
    </row>
    <row r="90" spans="1:49" s="156" customFormat="1">
      <c r="A90" s="298">
        <v>97</v>
      </c>
      <c r="B90" s="493">
        <v>89</v>
      </c>
      <c r="C90" s="457" t="s">
        <v>256</v>
      </c>
      <c r="D90" s="511">
        <v>26</v>
      </c>
      <c r="E90" s="143" t="str">
        <f t="shared" si="24"/>
        <v>9517_450x450.jpg</v>
      </c>
      <c r="F90" s="136" t="str">
        <f t="shared" si="25"/>
        <v>9517_300x300.jpg</v>
      </c>
      <c r="G90" s="136" t="str">
        <f t="shared" si="26"/>
        <v>9517_100x100.jpg</v>
      </c>
      <c r="H90" s="136" t="str">
        <f t="shared" si="27"/>
        <v>9517_220x220.jpg</v>
      </c>
      <c r="I90" s="143" t="str">
        <f t="shared" si="28"/>
        <v>9517_상세.jpg</v>
      </c>
      <c r="J90" s="70" t="s">
        <v>1343</v>
      </c>
      <c r="K90" s="136" t="str">
        <f t="shared" si="29"/>
        <v>&lt;p&gt;&lt;/p&gt;&lt;p align="center"&gt;&lt;IMG src="http://tongup1emd.cafe24.com/img/Image_detail/04_Snack_106ea/9517_상세.jpg" style="width:860px;"&gt;&lt;/p&gt;&lt;p&gt;&lt;br&gt;&lt;/p&gt;</v>
      </c>
      <c r="L90" s="77" t="s">
        <v>986</v>
      </c>
      <c r="M90" s="77" t="s">
        <v>986</v>
      </c>
      <c r="N90" s="188" t="s">
        <v>828</v>
      </c>
      <c r="O90" s="143" t="s">
        <v>450</v>
      </c>
      <c r="P90" s="136">
        <v>1</v>
      </c>
      <c r="Q90" s="172" t="s">
        <v>1345</v>
      </c>
      <c r="R90" s="136">
        <v>12</v>
      </c>
      <c r="S90" s="278">
        <f t="shared" si="31"/>
        <v>13</v>
      </c>
      <c r="T90" s="278">
        <f>R90+$R90</f>
        <v>24</v>
      </c>
      <c r="U90" s="278">
        <f t="shared" si="32"/>
        <v>25</v>
      </c>
      <c r="V90" s="278">
        <f>T90+$R90</f>
        <v>36</v>
      </c>
      <c r="W90" s="278">
        <f t="shared" si="33"/>
        <v>37</v>
      </c>
      <c r="X90" s="278">
        <f>V90+$R90</f>
        <v>48</v>
      </c>
      <c r="Y90" s="278">
        <f t="shared" si="34"/>
        <v>49</v>
      </c>
      <c r="Z90" s="278">
        <f>X90+$R90</f>
        <v>60</v>
      </c>
      <c r="AA90" s="278">
        <f t="shared" si="35"/>
        <v>61</v>
      </c>
      <c r="AB90" s="278">
        <f>Z90+$R90</f>
        <v>72</v>
      </c>
      <c r="AC90" s="136" t="str">
        <f t="shared" si="36"/>
        <v>1|12|2500//13|24|5000//25|36|7500//37|48|10000//49|60|12500//61|72|15000</v>
      </c>
      <c r="AD90" s="137">
        <v>1100</v>
      </c>
      <c r="AE90" s="492" t="s">
        <v>708</v>
      </c>
      <c r="AF90" s="99">
        <v>2500</v>
      </c>
      <c r="AG90" s="214"/>
      <c r="AH90" s="201">
        <v>1798</v>
      </c>
      <c r="AI90" s="71" t="s">
        <v>528</v>
      </c>
      <c r="AJ90" s="71">
        <v>50001998</v>
      </c>
      <c r="AK90" s="96" t="str">
        <f>CONCATENATE(N90,"[",C90,"/",P90,"]")</f>
        <v>도도한나쵸 오리지날[9517/1]</v>
      </c>
      <c r="AL90" s="71" t="s">
        <v>527</v>
      </c>
      <c r="AM90" s="171" t="s">
        <v>1350</v>
      </c>
      <c r="AN90" s="71" t="s">
        <v>527</v>
      </c>
      <c r="AO90" s="136" t="str">
        <f t="shared" si="30"/>
        <v>도도한나쵸 오리지날,스낵,오리온</v>
      </c>
      <c r="AP90" s="121"/>
      <c r="AQ90" s="319" t="s">
        <v>829</v>
      </c>
      <c r="AR90" s="121"/>
      <c r="AS90" s="121"/>
      <c r="AT90" s="71"/>
      <c r="AU90" s="206"/>
    </row>
    <row r="91" spans="1:49" s="156" customFormat="1">
      <c r="A91" s="298">
        <v>98</v>
      </c>
      <c r="B91" s="493">
        <v>90</v>
      </c>
      <c r="C91" s="457" t="s">
        <v>257</v>
      </c>
      <c r="D91" s="511">
        <v>26</v>
      </c>
      <c r="E91" s="143" t="str">
        <f t="shared" si="24"/>
        <v>9554_450x450.jpg</v>
      </c>
      <c r="F91" s="136" t="str">
        <f t="shared" si="25"/>
        <v>9554_300x300.jpg</v>
      </c>
      <c r="G91" s="136" t="str">
        <f t="shared" si="26"/>
        <v>9554_100x100.jpg</v>
      </c>
      <c r="H91" s="136" t="str">
        <f t="shared" si="27"/>
        <v>9554_220x220.jpg</v>
      </c>
      <c r="I91" s="143" t="str">
        <f t="shared" si="28"/>
        <v>9554_상세.jpg</v>
      </c>
      <c r="J91" s="70" t="s">
        <v>1343</v>
      </c>
      <c r="K91" s="136" t="str">
        <f t="shared" si="29"/>
        <v>&lt;p&gt;&lt;/p&gt;&lt;p align="center"&gt;&lt;IMG src="http://tongup1emd.cafe24.com/img/Image_detail/04_Snack_106ea/9554_상세.jpg" style="width:860px;"&gt;&lt;/p&gt;&lt;p&gt;&lt;br&gt;&lt;/p&gt;</v>
      </c>
      <c r="L91" s="70" t="s">
        <v>992</v>
      </c>
      <c r="M91" s="454" t="s">
        <v>1046</v>
      </c>
      <c r="N91" s="188" t="s">
        <v>1216</v>
      </c>
      <c r="O91" s="143" t="s">
        <v>451</v>
      </c>
      <c r="P91" s="136">
        <v>1</v>
      </c>
      <c r="Q91" s="172" t="s">
        <v>1345</v>
      </c>
      <c r="R91" s="136">
        <v>32</v>
      </c>
      <c r="S91" s="278">
        <f t="shared" si="31"/>
        <v>33</v>
      </c>
      <c r="T91" s="278">
        <f>R91+$R91</f>
        <v>64</v>
      </c>
      <c r="U91" s="278">
        <f t="shared" si="32"/>
        <v>65</v>
      </c>
      <c r="V91" s="278">
        <f>T91+$R91</f>
        <v>96</v>
      </c>
      <c r="W91" s="278">
        <f t="shared" si="33"/>
        <v>97</v>
      </c>
      <c r="X91" s="278">
        <f>V91+$R91</f>
        <v>128</v>
      </c>
      <c r="Y91" s="278">
        <f t="shared" si="34"/>
        <v>129</v>
      </c>
      <c r="Z91" s="278">
        <f>X91+$R91</f>
        <v>160</v>
      </c>
      <c r="AA91" s="278">
        <f t="shared" si="35"/>
        <v>161</v>
      </c>
      <c r="AB91" s="278">
        <f>Z91+$R91</f>
        <v>192</v>
      </c>
      <c r="AC91" s="136" t="str">
        <f t="shared" si="36"/>
        <v>1|32|2500//33|64|5000//65|96|7500//97|128|10000//129|160|12500//161|192|15000</v>
      </c>
      <c r="AD91" s="137">
        <v>1100</v>
      </c>
      <c r="AE91" s="492" t="s">
        <v>708</v>
      </c>
      <c r="AF91" s="99">
        <v>2500</v>
      </c>
      <c r="AG91" s="214">
        <v>1500</v>
      </c>
      <c r="AH91" s="201">
        <v>1798</v>
      </c>
      <c r="AI91" s="71" t="s">
        <v>528</v>
      </c>
      <c r="AJ91" s="71">
        <v>50001998</v>
      </c>
      <c r="AK91" s="96" t="str">
        <f>CONCATENATE(N91,"[",C91,"/",P91,"]")</f>
        <v>고소미(1500)[9554/1]</v>
      </c>
      <c r="AL91" s="71" t="s">
        <v>527</v>
      </c>
      <c r="AM91" s="171" t="s">
        <v>1350</v>
      </c>
      <c r="AN91" s="71" t="s">
        <v>527</v>
      </c>
      <c r="AO91" s="136" t="str">
        <f t="shared" si="30"/>
        <v>고소미(1500),스낵,오리온</v>
      </c>
      <c r="AP91" s="121"/>
      <c r="AQ91" s="319"/>
      <c r="AR91" s="71"/>
      <c r="AS91" s="71"/>
      <c r="AT91" s="71"/>
      <c r="AU91" s="206"/>
    </row>
    <row r="92" spans="1:49" s="156" customFormat="1">
      <c r="A92" s="298">
        <v>99</v>
      </c>
      <c r="B92" s="493">
        <v>91</v>
      </c>
      <c r="C92" s="457" t="s">
        <v>258</v>
      </c>
      <c r="D92" s="511">
        <v>26</v>
      </c>
      <c r="E92" s="143" t="str">
        <f t="shared" si="24"/>
        <v>9563_450x450.jpg</v>
      </c>
      <c r="F92" s="136" t="str">
        <f t="shared" si="25"/>
        <v>9563_300x300.jpg</v>
      </c>
      <c r="G92" s="136" t="str">
        <f t="shared" si="26"/>
        <v>9563_100x100.jpg</v>
      </c>
      <c r="H92" s="136" t="str">
        <f t="shared" si="27"/>
        <v>9563_220x220.jpg</v>
      </c>
      <c r="I92" s="143" t="str">
        <f t="shared" si="28"/>
        <v>9563_상세.jpg</v>
      </c>
      <c r="J92" s="70" t="s">
        <v>1343</v>
      </c>
      <c r="K92" s="136" t="str">
        <f t="shared" si="29"/>
        <v>&lt;p&gt;&lt;/p&gt;&lt;p align="center"&gt;&lt;IMG src="http://tongup1emd.cafe24.com/img/Image_detail/04_Snack_106ea/9563_상세.jpg" style="width:860px;"&gt;&lt;/p&gt;&lt;p&gt;&lt;br&gt;&lt;/p&gt;</v>
      </c>
      <c r="L92" s="70" t="s">
        <v>992</v>
      </c>
      <c r="M92" s="454" t="s">
        <v>1046</v>
      </c>
      <c r="N92" s="215" t="s">
        <v>786</v>
      </c>
      <c r="O92" s="213" t="s">
        <v>452</v>
      </c>
      <c r="P92" s="71">
        <v>1</v>
      </c>
      <c r="Q92" s="172" t="s">
        <v>1345</v>
      </c>
      <c r="R92" s="71">
        <v>30</v>
      </c>
      <c r="S92" s="278">
        <f t="shared" si="31"/>
        <v>31</v>
      </c>
      <c r="T92" s="278">
        <f>R92+$R92</f>
        <v>60</v>
      </c>
      <c r="U92" s="278">
        <f t="shared" si="32"/>
        <v>61</v>
      </c>
      <c r="V92" s="278">
        <f>T92+$R92</f>
        <v>90</v>
      </c>
      <c r="W92" s="278">
        <f t="shared" si="33"/>
        <v>91</v>
      </c>
      <c r="X92" s="278">
        <f>V92+$R92</f>
        <v>120</v>
      </c>
      <c r="Y92" s="278">
        <f t="shared" si="34"/>
        <v>121</v>
      </c>
      <c r="Z92" s="278">
        <f>X92+$R92</f>
        <v>150</v>
      </c>
      <c r="AA92" s="278">
        <f t="shared" si="35"/>
        <v>151</v>
      </c>
      <c r="AB92" s="278">
        <f>Z92+$R92</f>
        <v>180</v>
      </c>
      <c r="AC92" s="136" t="str">
        <f t="shared" si="36"/>
        <v>1|30|2500//31|60|5000//61|90|7500//91|120|10000//121|150|12500//151|180|15000</v>
      </c>
      <c r="AD92" s="134">
        <v>500</v>
      </c>
      <c r="AE92" s="492" t="s">
        <v>708</v>
      </c>
      <c r="AF92" s="99">
        <v>2500</v>
      </c>
      <c r="AG92" s="214">
        <v>700</v>
      </c>
      <c r="AH92" s="201">
        <v>1798</v>
      </c>
      <c r="AI92" s="71" t="s">
        <v>528</v>
      </c>
      <c r="AJ92" s="71">
        <v>50001998</v>
      </c>
      <c r="AK92" s="96" t="str">
        <f>CONCATENATE(N92,"[",C92,"/",P92,"]")</f>
        <v>고래밥볶음(700)[9563/1]</v>
      </c>
      <c r="AL92" s="71" t="s">
        <v>527</v>
      </c>
      <c r="AM92" s="171" t="s">
        <v>1350</v>
      </c>
      <c r="AN92" s="71" t="s">
        <v>527</v>
      </c>
      <c r="AO92" s="136" t="str">
        <f t="shared" si="30"/>
        <v>고래밥볶음(700),스낵,오리온</v>
      </c>
      <c r="AP92" s="121"/>
      <c r="AQ92" s="319"/>
      <c r="AR92" s="71"/>
      <c r="AS92" s="71"/>
      <c r="AT92" s="71"/>
      <c r="AU92" s="206"/>
      <c r="AV92" s="156" t="s">
        <v>1217</v>
      </c>
    </row>
    <row r="93" spans="1:49" s="156" customFormat="1">
      <c r="A93" s="298">
        <v>100</v>
      </c>
      <c r="B93" s="493">
        <v>92</v>
      </c>
      <c r="C93" s="457" t="s">
        <v>259</v>
      </c>
      <c r="D93" s="511">
        <v>26</v>
      </c>
      <c r="E93" s="143" t="str">
        <f t="shared" si="24"/>
        <v>9565_450x450.jpg</v>
      </c>
      <c r="F93" s="136" t="str">
        <f t="shared" si="25"/>
        <v>9565_300x300.jpg</v>
      </c>
      <c r="G93" s="136" t="str">
        <f t="shared" si="26"/>
        <v>9565_100x100.jpg</v>
      </c>
      <c r="H93" s="136" t="str">
        <f t="shared" si="27"/>
        <v>9565_220x220.jpg</v>
      </c>
      <c r="I93" s="143" t="str">
        <f t="shared" si="28"/>
        <v>9565_상세.jpg</v>
      </c>
      <c r="J93" s="70" t="s">
        <v>1343</v>
      </c>
      <c r="K93" s="136" t="str">
        <f t="shared" si="29"/>
        <v>&lt;p&gt;&lt;/p&gt;&lt;p align="center"&gt;&lt;IMG src="http://tongup1emd.cafe24.com/img/Image_detail/04_Snack_106ea/9565_상세.jpg" style="width:860px;"&gt;&lt;/p&gt;&lt;p&gt;&lt;br&gt;&lt;/p&gt;</v>
      </c>
      <c r="L93" s="70" t="s">
        <v>992</v>
      </c>
      <c r="M93" s="454" t="s">
        <v>1046</v>
      </c>
      <c r="N93" s="215" t="s">
        <v>788</v>
      </c>
      <c r="O93" s="213" t="s">
        <v>453</v>
      </c>
      <c r="P93" s="71">
        <v>1</v>
      </c>
      <c r="Q93" s="172" t="s">
        <v>1345</v>
      </c>
      <c r="R93" s="71">
        <v>16</v>
      </c>
      <c r="S93" s="278">
        <f t="shared" si="31"/>
        <v>17</v>
      </c>
      <c r="T93" s="278">
        <f>R93+$R93</f>
        <v>32</v>
      </c>
      <c r="U93" s="278">
        <f t="shared" si="32"/>
        <v>33</v>
      </c>
      <c r="V93" s="278">
        <f>T93+$R93</f>
        <v>48</v>
      </c>
      <c r="W93" s="278">
        <f t="shared" si="33"/>
        <v>49</v>
      </c>
      <c r="X93" s="278">
        <f>V93+$R93</f>
        <v>64</v>
      </c>
      <c r="Y93" s="278">
        <f t="shared" si="34"/>
        <v>65</v>
      </c>
      <c r="Z93" s="278">
        <f>X93+$R93</f>
        <v>80</v>
      </c>
      <c r="AA93" s="278">
        <f t="shared" si="35"/>
        <v>81</v>
      </c>
      <c r="AB93" s="278">
        <f>Z93+$R93</f>
        <v>96</v>
      </c>
      <c r="AC93" s="136" t="str">
        <f t="shared" si="36"/>
        <v>1|16|2500//17|32|5000//33|48|7500//49|64|10000//65|80|12500//81|96|15000</v>
      </c>
      <c r="AD93" s="134">
        <v>1450</v>
      </c>
      <c r="AE93" s="492" t="s">
        <v>708</v>
      </c>
      <c r="AF93" s="99">
        <v>2500</v>
      </c>
      <c r="AG93" s="214">
        <v>2000</v>
      </c>
      <c r="AH93" s="201">
        <v>1798</v>
      </c>
      <c r="AI93" s="71" t="s">
        <v>528</v>
      </c>
      <c r="AJ93" s="71">
        <v>50001998</v>
      </c>
      <c r="AK93" s="96" t="str">
        <f>CONCATENATE(N93,"[",C93,"/",P93,"]")</f>
        <v>다이제2000[9565/1]</v>
      </c>
      <c r="AL93" s="71" t="s">
        <v>527</v>
      </c>
      <c r="AM93" s="171" t="s">
        <v>1350</v>
      </c>
      <c r="AN93" s="71" t="s">
        <v>527</v>
      </c>
      <c r="AO93" s="136" t="str">
        <f t="shared" si="30"/>
        <v>다이제2000,스낵,오리온</v>
      </c>
      <c r="AP93" s="71"/>
      <c r="AQ93" s="319"/>
      <c r="AR93" s="71"/>
      <c r="AS93" s="71"/>
      <c r="AT93" s="71"/>
      <c r="AU93" s="206"/>
      <c r="AV93" s="156" t="s">
        <v>1218</v>
      </c>
    </row>
    <row r="94" spans="1:49" s="156" customFormat="1">
      <c r="A94" s="298">
        <v>101</v>
      </c>
      <c r="B94" s="493">
        <v>93</v>
      </c>
      <c r="C94" s="457" t="s">
        <v>260</v>
      </c>
      <c r="D94" s="511">
        <v>26</v>
      </c>
      <c r="E94" s="143" t="str">
        <f t="shared" si="24"/>
        <v>9566_450x450.jpg</v>
      </c>
      <c r="F94" s="136" t="str">
        <f t="shared" si="25"/>
        <v>9566_300x300.jpg</v>
      </c>
      <c r="G94" s="136" t="str">
        <f t="shared" si="26"/>
        <v>9566_100x100.jpg</v>
      </c>
      <c r="H94" s="136" t="str">
        <f t="shared" si="27"/>
        <v>9566_220x220.jpg</v>
      </c>
      <c r="I94" s="143" t="str">
        <f t="shared" si="28"/>
        <v>9566_상세.jpg</v>
      </c>
      <c r="J94" s="70" t="s">
        <v>1343</v>
      </c>
      <c r="K94" s="136" t="str">
        <f t="shared" si="29"/>
        <v>&lt;p&gt;&lt;/p&gt;&lt;p align="center"&gt;&lt;IMG src="http://tongup1emd.cafe24.com/img/Image_detail/04_Snack_106ea/9566_상세.jpg" style="width:860px;"&gt;&lt;/p&gt;&lt;p&gt;&lt;br&gt;&lt;/p&gt;</v>
      </c>
      <c r="L94" s="77" t="s">
        <v>986</v>
      </c>
      <c r="M94" s="77" t="s">
        <v>986</v>
      </c>
      <c r="N94" s="215" t="s">
        <v>261</v>
      </c>
      <c r="O94" s="213" t="s">
        <v>454</v>
      </c>
      <c r="P94" s="71">
        <v>1</v>
      </c>
      <c r="Q94" s="172" t="s">
        <v>1345</v>
      </c>
      <c r="R94" s="71">
        <v>16</v>
      </c>
      <c r="S94" s="278">
        <f t="shared" si="31"/>
        <v>17</v>
      </c>
      <c r="T94" s="278">
        <f>R94+$R94</f>
        <v>32</v>
      </c>
      <c r="U94" s="278">
        <f t="shared" si="32"/>
        <v>33</v>
      </c>
      <c r="V94" s="278">
        <f>T94+$R94</f>
        <v>48</v>
      </c>
      <c r="W94" s="278">
        <f t="shared" si="33"/>
        <v>49</v>
      </c>
      <c r="X94" s="278">
        <f>V94+$R94</f>
        <v>64</v>
      </c>
      <c r="Y94" s="278">
        <f t="shared" si="34"/>
        <v>65</v>
      </c>
      <c r="Z94" s="278">
        <f>X94+$R94</f>
        <v>80</v>
      </c>
      <c r="AA94" s="278">
        <f t="shared" si="35"/>
        <v>81</v>
      </c>
      <c r="AB94" s="278">
        <f>Z94+$R94</f>
        <v>96</v>
      </c>
      <c r="AC94" s="136" t="str">
        <f t="shared" si="36"/>
        <v>1|16|2500//17|32|5000//33|48|7500//49|64|10000//65|80|12500//81|96|15000</v>
      </c>
      <c r="AD94" s="134">
        <v>1800</v>
      </c>
      <c r="AE94" s="492" t="s">
        <v>708</v>
      </c>
      <c r="AF94" s="99">
        <v>2500</v>
      </c>
      <c r="AG94" s="214">
        <v>2500</v>
      </c>
      <c r="AH94" s="201">
        <v>1798</v>
      </c>
      <c r="AI94" s="71" t="s">
        <v>528</v>
      </c>
      <c r="AJ94" s="71">
        <v>50001998</v>
      </c>
      <c r="AK94" s="96" t="str">
        <f>CONCATENATE(N94,"[",C94,"/",P94,"]")</f>
        <v>초코다이제2500[9566/1]</v>
      </c>
      <c r="AL94" s="71" t="s">
        <v>527</v>
      </c>
      <c r="AM94" s="171" t="s">
        <v>1350</v>
      </c>
      <c r="AN94" s="71" t="s">
        <v>527</v>
      </c>
      <c r="AO94" s="136" t="str">
        <f t="shared" si="30"/>
        <v>초코다이제2500,스낵,오리온</v>
      </c>
      <c r="AP94" s="71"/>
      <c r="AQ94" s="319"/>
      <c r="AR94" s="71"/>
      <c r="AS94" s="71"/>
      <c r="AT94" s="71"/>
      <c r="AU94" s="206"/>
      <c r="AV94" s="461" t="s">
        <v>1220</v>
      </c>
      <c r="AW94" s="156" t="s">
        <v>1221</v>
      </c>
    </row>
    <row r="95" spans="1:49" s="156" customFormat="1">
      <c r="A95" s="298">
        <v>89</v>
      </c>
      <c r="B95" s="493">
        <v>94</v>
      </c>
      <c r="C95" s="457" t="s">
        <v>248</v>
      </c>
      <c r="D95" s="511">
        <v>26</v>
      </c>
      <c r="E95" s="143" t="str">
        <f t="shared" si="24"/>
        <v>93632_450x450.jpg</v>
      </c>
      <c r="F95" s="136" t="str">
        <f t="shared" si="25"/>
        <v>93632_300x300.jpg</v>
      </c>
      <c r="G95" s="136" t="str">
        <f t="shared" si="26"/>
        <v>93632_100x100.jpg</v>
      </c>
      <c r="H95" s="136" t="str">
        <f t="shared" si="27"/>
        <v>93632_220x220.jpg</v>
      </c>
      <c r="I95" s="143" t="str">
        <f t="shared" si="28"/>
        <v>93632_상세.jpg</v>
      </c>
      <c r="J95" s="70" t="s">
        <v>1343</v>
      </c>
      <c r="K95" s="136" t="str">
        <f t="shared" si="29"/>
        <v>&lt;p&gt;&lt;/p&gt;&lt;p align="center"&gt;&lt;IMG src="http://tongup1emd.cafe24.com/img/Image_detail/04_Snack_106ea/93632_상세.jpg" style="width:860px;"&gt;&lt;/p&gt;&lt;p&gt;&lt;br&gt;&lt;/p&gt;</v>
      </c>
      <c r="L95" s="77" t="s">
        <v>986</v>
      </c>
      <c r="M95" s="77" t="s">
        <v>986</v>
      </c>
      <c r="N95" s="188" t="s">
        <v>249</v>
      </c>
      <c r="O95" s="143" t="s">
        <v>444</v>
      </c>
      <c r="P95" s="136">
        <v>1</v>
      </c>
      <c r="Q95" s="172" t="s">
        <v>1345</v>
      </c>
      <c r="R95" s="136">
        <v>16</v>
      </c>
      <c r="S95" s="278">
        <f t="shared" si="31"/>
        <v>17</v>
      </c>
      <c r="T95" s="278">
        <f>R95+$R95</f>
        <v>32</v>
      </c>
      <c r="U95" s="278">
        <f t="shared" si="32"/>
        <v>33</v>
      </c>
      <c r="V95" s="278">
        <f>T95+$R95</f>
        <v>48</v>
      </c>
      <c r="W95" s="278">
        <f t="shared" si="33"/>
        <v>49</v>
      </c>
      <c r="X95" s="278">
        <f>V95+$R95</f>
        <v>64</v>
      </c>
      <c r="Y95" s="278">
        <f t="shared" si="34"/>
        <v>65</v>
      </c>
      <c r="Z95" s="278">
        <f>X95+$R95</f>
        <v>80</v>
      </c>
      <c r="AA95" s="278">
        <f t="shared" si="35"/>
        <v>81</v>
      </c>
      <c r="AB95" s="278">
        <f>Z95+$R95</f>
        <v>96</v>
      </c>
      <c r="AC95" s="136" t="str">
        <f t="shared" si="36"/>
        <v>1|16|2500//17|32|5000//33|48|7500//49|64|10000//65|80|12500//81|96|15000</v>
      </c>
      <c r="AD95" s="137">
        <v>1100</v>
      </c>
      <c r="AE95" s="492" t="s">
        <v>708</v>
      </c>
      <c r="AF95" s="99">
        <v>2500</v>
      </c>
      <c r="AG95" s="214">
        <v>1500</v>
      </c>
      <c r="AH95" s="201">
        <v>1798</v>
      </c>
      <c r="AI95" s="71" t="s">
        <v>528</v>
      </c>
      <c r="AJ95" s="71">
        <v>50001998</v>
      </c>
      <c r="AK95" s="96" t="str">
        <f>CONCATENATE(N95,"[",C95,"/",P95,"]")</f>
        <v>오징어땅콩(1500)[93632/1]</v>
      </c>
      <c r="AL95" s="71" t="s">
        <v>527</v>
      </c>
      <c r="AM95" s="171" t="s">
        <v>1350</v>
      </c>
      <c r="AN95" s="71" t="s">
        <v>527</v>
      </c>
      <c r="AO95" s="136" t="str">
        <f t="shared" si="30"/>
        <v>오징어땅콩(1500),스낵,오리온</v>
      </c>
      <c r="AP95" s="121"/>
      <c r="AQ95" s="319"/>
      <c r="AR95" s="71"/>
      <c r="AS95" s="71"/>
      <c r="AT95" s="71"/>
      <c r="AU95" s="206"/>
    </row>
    <row r="96" spans="1:49" s="156" customFormat="1">
      <c r="A96" s="298">
        <v>90</v>
      </c>
      <c r="B96" s="493">
        <v>95</v>
      </c>
      <c r="C96" s="457">
        <v>93634</v>
      </c>
      <c r="D96" s="511">
        <v>26</v>
      </c>
      <c r="E96" s="143" t="str">
        <f t="shared" si="24"/>
        <v>93634_450x450.jpg</v>
      </c>
      <c r="F96" s="136" t="str">
        <f t="shared" si="25"/>
        <v>93634_300x300.jpg</v>
      </c>
      <c r="G96" s="136" t="str">
        <f t="shared" si="26"/>
        <v>93634_100x100.jpg</v>
      </c>
      <c r="H96" s="136" t="str">
        <f t="shared" si="27"/>
        <v>93634_220x220.jpg</v>
      </c>
      <c r="I96" s="143" t="str">
        <f t="shared" si="28"/>
        <v>93634_상세.jpg</v>
      </c>
      <c r="J96" s="70" t="s">
        <v>1343</v>
      </c>
      <c r="K96" s="136" t="str">
        <f t="shared" si="29"/>
        <v>&lt;p&gt;&lt;/p&gt;&lt;p align="center"&gt;&lt;IMG src="http://tongup1emd.cafe24.com/img/Image_detail/04_Snack_106ea/93634_상세.jpg" style="width:860px;"&gt;&lt;/p&gt;&lt;p&gt;&lt;br&gt;&lt;/p&gt;</v>
      </c>
      <c r="L96" s="77" t="s">
        <v>986</v>
      </c>
      <c r="M96" s="77" t="s">
        <v>986</v>
      </c>
      <c r="N96" s="188" t="s">
        <v>445</v>
      </c>
      <c r="O96" s="143" t="s">
        <v>446</v>
      </c>
      <c r="P96" s="136">
        <v>1</v>
      </c>
      <c r="Q96" s="172" t="s">
        <v>1345</v>
      </c>
      <c r="R96" s="136">
        <v>30</v>
      </c>
      <c r="S96" s="278">
        <f t="shared" si="31"/>
        <v>31</v>
      </c>
      <c r="T96" s="278">
        <f>R96+$R96</f>
        <v>60</v>
      </c>
      <c r="U96" s="278">
        <f t="shared" si="32"/>
        <v>61</v>
      </c>
      <c r="V96" s="278">
        <f>T96+$R96</f>
        <v>90</v>
      </c>
      <c r="W96" s="278">
        <f t="shared" si="33"/>
        <v>91</v>
      </c>
      <c r="X96" s="278">
        <f>V96+$R96</f>
        <v>120</v>
      </c>
      <c r="Y96" s="278">
        <f t="shared" si="34"/>
        <v>121</v>
      </c>
      <c r="Z96" s="278">
        <f>X96+$R96</f>
        <v>150</v>
      </c>
      <c r="AA96" s="278">
        <f t="shared" si="35"/>
        <v>151</v>
      </c>
      <c r="AB96" s="278">
        <f>Z96+$R96</f>
        <v>180</v>
      </c>
      <c r="AC96" s="136" t="str">
        <f t="shared" si="36"/>
        <v>1|30|2500//31|60|5000//61|90|7500//91|120|10000//121|150|12500//151|180|15000</v>
      </c>
      <c r="AD96" s="137">
        <v>1100</v>
      </c>
      <c r="AE96" s="492" t="s">
        <v>708</v>
      </c>
      <c r="AF96" s="99">
        <v>2500</v>
      </c>
      <c r="AG96" s="214">
        <v>1500</v>
      </c>
      <c r="AH96" s="201">
        <v>1798</v>
      </c>
      <c r="AI96" s="71" t="s">
        <v>528</v>
      </c>
      <c r="AJ96" s="71">
        <v>50001998</v>
      </c>
      <c r="AK96" s="96" t="str">
        <f>CONCATENATE(N96,"[",C96,"/",P96,"]")</f>
        <v>땅콩강정(1500)[93634/1]</v>
      </c>
      <c r="AL96" s="71" t="s">
        <v>527</v>
      </c>
      <c r="AM96" s="171" t="s">
        <v>1350</v>
      </c>
      <c r="AN96" s="71" t="s">
        <v>527</v>
      </c>
      <c r="AO96" s="136" t="str">
        <f t="shared" si="30"/>
        <v>땅콩강정(1500),스낵,오리온</v>
      </c>
      <c r="AP96" s="121"/>
      <c r="AQ96" s="319"/>
      <c r="AR96" s="71"/>
      <c r="AS96" s="71"/>
      <c r="AT96" s="71"/>
      <c r="AU96" s="206"/>
    </row>
    <row r="97" spans="1:47" s="156" customFormat="1" ht="17.25" thickBot="1">
      <c r="A97" s="451">
        <v>91</v>
      </c>
      <c r="B97" s="500">
        <v>96</v>
      </c>
      <c r="C97" s="458" t="s">
        <v>250</v>
      </c>
      <c r="D97" s="512">
        <v>26</v>
      </c>
      <c r="E97" s="289" t="str">
        <f t="shared" si="24"/>
        <v>93751_450x450.jpg</v>
      </c>
      <c r="F97" s="150" t="str">
        <f t="shared" si="25"/>
        <v>93751_300x300.jpg</v>
      </c>
      <c r="G97" s="150" t="str">
        <f t="shared" si="26"/>
        <v>93751_100x100.jpg</v>
      </c>
      <c r="H97" s="150" t="str">
        <f t="shared" si="27"/>
        <v>93751_220x220.jpg</v>
      </c>
      <c r="I97" s="289" t="str">
        <f t="shared" si="28"/>
        <v>93751_상세.jpg</v>
      </c>
      <c r="J97" s="311" t="s">
        <v>1343</v>
      </c>
      <c r="K97" s="150" t="str">
        <f t="shared" si="29"/>
        <v>&lt;p&gt;&lt;/p&gt;&lt;p align="center"&gt;&lt;IMG src="http://tongup1emd.cafe24.com/img/Image_detail/04_Snack_106ea/93751_상세.jpg" style="width:860px;"&gt;&lt;/p&gt;&lt;p&gt;&lt;br&gt;&lt;/p&gt;</v>
      </c>
      <c r="L97" s="311" t="s">
        <v>992</v>
      </c>
      <c r="M97" s="506" t="s">
        <v>1046</v>
      </c>
      <c r="N97" s="314" t="s">
        <v>784</v>
      </c>
      <c r="O97" s="289" t="s">
        <v>447</v>
      </c>
      <c r="P97" s="150">
        <v>1</v>
      </c>
      <c r="Q97" s="247" t="s">
        <v>1345</v>
      </c>
      <c r="R97" s="150">
        <v>30</v>
      </c>
      <c r="S97" s="291">
        <f t="shared" si="31"/>
        <v>31</v>
      </c>
      <c r="T97" s="291">
        <f>R97+$R97</f>
        <v>60</v>
      </c>
      <c r="U97" s="291">
        <f t="shared" si="32"/>
        <v>61</v>
      </c>
      <c r="V97" s="291">
        <f>T97+$R97</f>
        <v>90</v>
      </c>
      <c r="W97" s="291">
        <f t="shared" si="33"/>
        <v>91</v>
      </c>
      <c r="X97" s="291">
        <f>V97+$R97</f>
        <v>120</v>
      </c>
      <c r="Y97" s="291">
        <f t="shared" si="34"/>
        <v>121</v>
      </c>
      <c r="Z97" s="291">
        <f>X97+$R97</f>
        <v>150</v>
      </c>
      <c r="AA97" s="291">
        <f t="shared" si="35"/>
        <v>151</v>
      </c>
      <c r="AB97" s="291">
        <f>Z97+$R97</f>
        <v>180</v>
      </c>
      <c r="AC97" s="150" t="str">
        <f t="shared" si="36"/>
        <v>1|30|2500//31|60|5000//61|90|7500//91|120|10000//121|150|12500//151|180|15000</v>
      </c>
      <c r="AD97" s="151">
        <v>900</v>
      </c>
      <c r="AE97" s="497" t="s">
        <v>708</v>
      </c>
      <c r="AF97" s="101">
        <v>2500</v>
      </c>
      <c r="AG97" s="459">
        <v>1200</v>
      </c>
      <c r="AH97" s="270">
        <v>1798</v>
      </c>
      <c r="AI97" s="124" t="s">
        <v>528</v>
      </c>
      <c r="AJ97" s="124">
        <v>50001998</v>
      </c>
      <c r="AK97" s="100" t="str">
        <f>CONCATENATE(N97,"[",C97,"/",P97,"]")</f>
        <v>예감치즈(1200)[93751/1]</v>
      </c>
      <c r="AL97" s="124" t="s">
        <v>527</v>
      </c>
      <c r="AM97" s="186" t="s">
        <v>1350</v>
      </c>
      <c r="AN97" s="124" t="s">
        <v>527</v>
      </c>
      <c r="AO97" s="150" t="str">
        <f t="shared" si="30"/>
        <v>예감치즈(1200),스낵,오리온</v>
      </c>
      <c r="AP97" s="354"/>
      <c r="AQ97" s="325"/>
      <c r="AR97" s="124"/>
      <c r="AS97" s="124"/>
      <c r="AT97" s="124"/>
      <c r="AU97" s="221" t="s">
        <v>1219</v>
      </c>
    </row>
    <row r="98" spans="1:47" s="156" customFormat="1">
      <c r="A98" s="296">
        <v>102</v>
      </c>
      <c r="B98" s="491">
        <v>97</v>
      </c>
      <c r="C98" s="460" t="s">
        <v>267</v>
      </c>
      <c r="D98" s="510">
        <v>26</v>
      </c>
      <c r="E98" s="284" t="str">
        <f t="shared" si="24"/>
        <v>9507_450x450.jpg</v>
      </c>
      <c r="F98" s="208" t="str">
        <f t="shared" si="25"/>
        <v>9507_300x300.jpg</v>
      </c>
      <c r="G98" s="208" t="str">
        <f t="shared" si="26"/>
        <v>9507_100x100.jpg</v>
      </c>
      <c r="H98" s="208" t="str">
        <f t="shared" si="27"/>
        <v>9507_220x220.jpg</v>
      </c>
      <c r="I98" s="284" t="str">
        <f t="shared" si="28"/>
        <v>9507_상세.jpg</v>
      </c>
      <c r="J98" s="305" t="s">
        <v>1343</v>
      </c>
      <c r="K98" s="208" t="str">
        <f t="shared" si="29"/>
        <v>&lt;p&gt;&lt;/p&gt;&lt;p align="center"&gt;&lt;IMG src="http://tongup1emd.cafe24.com/img/Image_detail/04_Snack_106ea/9507_상세.jpg" style="width:860px;"&gt;&lt;/p&gt;&lt;p&gt;&lt;br&gt;&lt;/p&gt;</v>
      </c>
      <c r="L98" s="355" t="s">
        <v>986</v>
      </c>
      <c r="M98" s="355" t="s">
        <v>986</v>
      </c>
      <c r="N98" s="350" t="s">
        <v>268</v>
      </c>
      <c r="O98" s="211" t="s">
        <v>439</v>
      </c>
      <c r="P98" s="54">
        <v>1</v>
      </c>
      <c r="Q98" s="167" t="s">
        <v>1345</v>
      </c>
      <c r="R98" s="54">
        <v>24</v>
      </c>
      <c r="S98" s="286">
        <f t="shared" si="31"/>
        <v>25</v>
      </c>
      <c r="T98" s="286">
        <f>R98+$R98</f>
        <v>48</v>
      </c>
      <c r="U98" s="286">
        <f t="shared" si="32"/>
        <v>49</v>
      </c>
      <c r="V98" s="286">
        <f>T98+$R98</f>
        <v>72</v>
      </c>
      <c r="W98" s="286">
        <f t="shared" si="33"/>
        <v>73</v>
      </c>
      <c r="X98" s="286">
        <f>V98+$R98</f>
        <v>96</v>
      </c>
      <c r="Y98" s="286">
        <f t="shared" si="34"/>
        <v>97</v>
      </c>
      <c r="Z98" s="286">
        <f>X98+$R98</f>
        <v>120</v>
      </c>
      <c r="AA98" s="286">
        <f t="shared" si="35"/>
        <v>121</v>
      </c>
      <c r="AB98" s="286">
        <f>Z98+$R98</f>
        <v>144</v>
      </c>
      <c r="AC98" s="208" t="str">
        <f t="shared" si="36"/>
        <v>1|24|2500//25|48|5000//49|72|7500//73|96|10000//97|120|12500//121|144|15000</v>
      </c>
      <c r="AD98" s="55">
        <v>650</v>
      </c>
      <c r="AE98" s="496" t="s">
        <v>708</v>
      </c>
      <c r="AF98" s="34">
        <v>2500</v>
      </c>
      <c r="AG98" s="462">
        <v>900</v>
      </c>
      <c r="AH98" s="486">
        <v>1798</v>
      </c>
      <c r="AI98" s="54" t="s">
        <v>515</v>
      </c>
      <c r="AJ98" s="54">
        <v>50001998</v>
      </c>
      <c r="AK98" s="45" t="str">
        <f>CONCATENATE(N98,"[",C98,"/",P98,"]")</f>
        <v>참크래커(900)[9507/1]</v>
      </c>
      <c r="AL98" s="54" t="s">
        <v>526</v>
      </c>
      <c r="AM98" s="166" t="s">
        <v>1351</v>
      </c>
      <c r="AN98" s="54" t="s">
        <v>526</v>
      </c>
      <c r="AO98" s="208" t="str">
        <f t="shared" si="30"/>
        <v>참크래커(900),스낵,크라운</v>
      </c>
      <c r="AP98" s="54"/>
      <c r="AQ98" s="353"/>
      <c r="AR98" s="54"/>
      <c r="AS98" s="54"/>
      <c r="AT98" s="54"/>
      <c r="AU98" s="205"/>
    </row>
    <row r="99" spans="1:47" s="156" customFormat="1">
      <c r="A99" s="298">
        <v>103</v>
      </c>
      <c r="B99" s="493">
        <v>98</v>
      </c>
      <c r="C99" s="457" t="s">
        <v>269</v>
      </c>
      <c r="D99" s="511">
        <v>26</v>
      </c>
      <c r="E99" s="143" t="str">
        <f t="shared" si="24"/>
        <v>9532_450x450.jpg</v>
      </c>
      <c r="F99" s="136" t="str">
        <f t="shared" si="25"/>
        <v>9532_300x300.jpg</v>
      </c>
      <c r="G99" s="136" t="str">
        <f t="shared" si="26"/>
        <v>9532_100x100.jpg</v>
      </c>
      <c r="H99" s="136" t="str">
        <f t="shared" si="27"/>
        <v>9532_220x220.jpg</v>
      </c>
      <c r="I99" s="143" t="str">
        <f t="shared" si="28"/>
        <v>9532_상세.jpg</v>
      </c>
      <c r="J99" s="70" t="s">
        <v>1343</v>
      </c>
      <c r="K99" s="136" t="str">
        <f t="shared" si="29"/>
        <v>&lt;p&gt;&lt;/p&gt;&lt;p align="center"&gt;&lt;IMG src="http://tongup1emd.cafe24.com/img/Image_detail/04_Snack_106ea/9532_상세.jpg" style="width:860px;"&gt;&lt;/p&gt;&lt;p&gt;&lt;br&gt;&lt;/p&gt;</v>
      </c>
      <c r="L99" s="77" t="s">
        <v>986</v>
      </c>
      <c r="M99" s="77" t="s">
        <v>986</v>
      </c>
      <c r="N99" s="215" t="s">
        <v>789</v>
      </c>
      <c r="O99" s="143" t="s">
        <v>455</v>
      </c>
      <c r="P99" s="71">
        <v>1</v>
      </c>
      <c r="Q99" s="172" t="s">
        <v>1345</v>
      </c>
      <c r="R99" s="71">
        <v>18</v>
      </c>
      <c r="S99" s="278">
        <f t="shared" si="31"/>
        <v>19</v>
      </c>
      <c r="T99" s="278">
        <f>R99+$R99</f>
        <v>36</v>
      </c>
      <c r="U99" s="278">
        <f t="shared" si="32"/>
        <v>37</v>
      </c>
      <c r="V99" s="278">
        <f>T99+$R99</f>
        <v>54</v>
      </c>
      <c r="W99" s="278">
        <f t="shared" si="33"/>
        <v>55</v>
      </c>
      <c r="X99" s="278">
        <f>V99+$R99</f>
        <v>72</v>
      </c>
      <c r="Y99" s="278">
        <f t="shared" si="34"/>
        <v>73</v>
      </c>
      <c r="Z99" s="278">
        <f>X99+$R99</f>
        <v>90</v>
      </c>
      <c r="AA99" s="278">
        <f t="shared" si="35"/>
        <v>91</v>
      </c>
      <c r="AB99" s="278">
        <f>Z99+$R99</f>
        <v>108</v>
      </c>
      <c r="AC99" s="136" t="str">
        <f t="shared" si="36"/>
        <v>1|18|2500//19|36|5000//37|54|7500//55|72|10000//73|90|12500//91|108|15000</v>
      </c>
      <c r="AD99" s="134">
        <v>1050</v>
      </c>
      <c r="AE99" s="492" t="s">
        <v>708</v>
      </c>
      <c r="AF99" s="99">
        <v>2500</v>
      </c>
      <c r="AG99" s="463">
        <v>1500</v>
      </c>
      <c r="AH99" s="201">
        <v>1798</v>
      </c>
      <c r="AI99" s="71" t="s">
        <v>515</v>
      </c>
      <c r="AJ99" s="71">
        <v>50001998</v>
      </c>
      <c r="AK99" s="96" t="str">
        <f>CONCATENATE(N99,"[",C99,"/",P99,"]")</f>
        <v>콘칩(1500)[9532/1]</v>
      </c>
      <c r="AL99" s="71" t="s">
        <v>526</v>
      </c>
      <c r="AM99" s="171" t="s">
        <v>1351</v>
      </c>
      <c r="AN99" s="71" t="s">
        <v>526</v>
      </c>
      <c r="AO99" s="136" t="str">
        <f t="shared" si="30"/>
        <v>콘칩(1500),스낵,크라운</v>
      </c>
      <c r="AP99" s="71"/>
      <c r="AQ99" s="319" t="s">
        <v>831</v>
      </c>
      <c r="AR99" s="121"/>
      <c r="AS99" s="121"/>
      <c r="AT99" s="71"/>
      <c r="AU99" s="206"/>
    </row>
    <row r="100" spans="1:47" s="156" customFormat="1">
      <c r="A100" s="298">
        <v>104</v>
      </c>
      <c r="B100" s="493">
        <v>99</v>
      </c>
      <c r="C100" s="457" t="s">
        <v>270</v>
      </c>
      <c r="D100" s="511">
        <v>26</v>
      </c>
      <c r="E100" s="143" t="str">
        <f t="shared" si="24"/>
        <v>9536_450x450.jpg</v>
      </c>
      <c r="F100" s="136" t="str">
        <f t="shared" si="25"/>
        <v>9536_300x300.jpg</v>
      </c>
      <c r="G100" s="136" t="str">
        <f t="shared" si="26"/>
        <v>9536_100x100.jpg</v>
      </c>
      <c r="H100" s="136" t="str">
        <f t="shared" si="27"/>
        <v>9536_220x220.jpg</v>
      </c>
      <c r="I100" s="143" t="str">
        <f t="shared" si="28"/>
        <v>9536_상세.jpg</v>
      </c>
      <c r="J100" s="70" t="s">
        <v>1343</v>
      </c>
      <c r="K100" s="136" t="str">
        <f t="shared" si="29"/>
        <v>&lt;p&gt;&lt;/p&gt;&lt;p align="center"&gt;&lt;IMG src="http://tongup1emd.cafe24.com/img/Image_detail/04_Snack_106ea/9536_상세.jpg" style="width:860px;"&gt;&lt;/p&gt;&lt;p&gt;&lt;br&gt;&lt;/p&gt;</v>
      </c>
      <c r="L100" s="70" t="s">
        <v>992</v>
      </c>
      <c r="M100" s="499" t="s">
        <v>995</v>
      </c>
      <c r="N100" s="188" t="s">
        <v>832</v>
      </c>
      <c r="O100" s="213" t="s">
        <v>456</v>
      </c>
      <c r="P100" s="71">
        <v>1</v>
      </c>
      <c r="Q100" s="172" t="s">
        <v>1345</v>
      </c>
      <c r="R100" s="71">
        <v>18</v>
      </c>
      <c r="S100" s="278">
        <f t="shared" si="31"/>
        <v>19</v>
      </c>
      <c r="T100" s="278">
        <f>R100+$R100</f>
        <v>36</v>
      </c>
      <c r="U100" s="278">
        <f t="shared" si="32"/>
        <v>37</v>
      </c>
      <c r="V100" s="278">
        <f>T100+$R100</f>
        <v>54</v>
      </c>
      <c r="W100" s="278">
        <f t="shared" si="33"/>
        <v>55</v>
      </c>
      <c r="X100" s="278">
        <f>V100+$R100</f>
        <v>72</v>
      </c>
      <c r="Y100" s="278">
        <f t="shared" si="34"/>
        <v>73</v>
      </c>
      <c r="Z100" s="278">
        <f>X100+$R100</f>
        <v>90</v>
      </c>
      <c r="AA100" s="278">
        <f t="shared" si="35"/>
        <v>91</v>
      </c>
      <c r="AB100" s="278">
        <f>Z100+$R100</f>
        <v>108</v>
      </c>
      <c r="AC100" s="136" t="str">
        <f t="shared" si="36"/>
        <v>1|18|2500//19|36|5000//37|54|7500//55|72|10000//73|90|12500//91|108|15000</v>
      </c>
      <c r="AD100" s="134">
        <v>1050</v>
      </c>
      <c r="AE100" s="492" t="s">
        <v>708</v>
      </c>
      <c r="AF100" s="99">
        <v>2500</v>
      </c>
      <c r="AG100" s="463">
        <v>1500</v>
      </c>
      <c r="AH100" s="201">
        <v>1798</v>
      </c>
      <c r="AI100" s="71" t="s">
        <v>515</v>
      </c>
      <c r="AJ100" s="71">
        <v>50001998</v>
      </c>
      <c r="AK100" s="96" t="str">
        <f>CONCATENATE(N100,"[",C100,"/",P100,"]")</f>
        <v>콘초(1500)[9536/1]</v>
      </c>
      <c r="AL100" s="71" t="s">
        <v>526</v>
      </c>
      <c r="AM100" s="171" t="s">
        <v>1351</v>
      </c>
      <c r="AN100" s="71" t="s">
        <v>526</v>
      </c>
      <c r="AO100" s="136" t="str">
        <f t="shared" si="30"/>
        <v>콘초(1500),스낵,크라운</v>
      </c>
      <c r="AP100" s="71"/>
      <c r="AQ100" s="319" t="s">
        <v>833</v>
      </c>
      <c r="AR100" s="121"/>
      <c r="AS100" s="121"/>
      <c r="AT100" s="71"/>
      <c r="AU100" s="206"/>
    </row>
    <row r="101" spans="1:47" s="156" customFormat="1">
      <c r="A101" s="298">
        <v>105</v>
      </c>
      <c r="B101" s="493">
        <v>100</v>
      </c>
      <c r="C101" s="457" t="s">
        <v>271</v>
      </c>
      <c r="D101" s="511">
        <v>26</v>
      </c>
      <c r="E101" s="143" t="str">
        <f t="shared" si="24"/>
        <v>9537_450x450.jpg</v>
      </c>
      <c r="F101" s="136" t="str">
        <f t="shared" si="25"/>
        <v>9537_300x300.jpg</v>
      </c>
      <c r="G101" s="136" t="str">
        <f t="shared" si="26"/>
        <v>9537_100x100.jpg</v>
      </c>
      <c r="H101" s="136" t="str">
        <f t="shared" si="27"/>
        <v>9537_220x220.jpg</v>
      </c>
      <c r="I101" s="143" t="str">
        <f t="shared" si="28"/>
        <v>9537_상세.jpg</v>
      </c>
      <c r="J101" s="70" t="s">
        <v>1343</v>
      </c>
      <c r="K101" s="136" t="str">
        <f t="shared" si="29"/>
        <v>&lt;p&gt;&lt;/p&gt;&lt;p align="center"&gt;&lt;IMG src="http://tongup1emd.cafe24.com/img/Image_detail/04_Snack_106ea/9537_상세.jpg" style="width:860px;"&gt;&lt;/p&gt;&lt;p&gt;&lt;br&gt;&lt;/p&gt;</v>
      </c>
      <c r="L101" s="77" t="s">
        <v>986</v>
      </c>
      <c r="M101" s="77" t="s">
        <v>986</v>
      </c>
      <c r="N101" s="215" t="s">
        <v>272</v>
      </c>
      <c r="O101" s="213" t="s">
        <v>457</v>
      </c>
      <c r="P101" s="71">
        <v>1</v>
      </c>
      <c r="Q101" s="172" t="s">
        <v>1345</v>
      </c>
      <c r="R101" s="71">
        <v>16</v>
      </c>
      <c r="S101" s="278">
        <f t="shared" si="31"/>
        <v>17</v>
      </c>
      <c r="T101" s="278">
        <f>R101+$R101</f>
        <v>32</v>
      </c>
      <c r="U101" s="278">
        <f t="shared" si="32"/>
        <v>33</v>
      </c>
      <c r="V101" s="278">
        <f>T101+$R101</f>
        <v>48</v>
      </c>
      <c r="W101" s="278">
        <f t="shared" si="33"/>
        <v>49</v>
      </c>
      <c r="X101" s="278">
        <f>V101+$R101</f>
        <v>64</v>
      </c>
      <c r="Y101" s="278">
        <f t="shared" si="34"/>
        <v>65</v>
      </c>
      <c r="Z101" s="278">
        <f>X101+$R101</f>
        <v>80</v>
      </c>
      <c r="AA101" s="278">
        <f t="shared" si="35"/>
        <v>81</v>
      </c>
      <c r="AB101" s="278">
        <f>Z101+$R101</f>
        <v>96</v>
      </c>
      <c r="AC101" s="136" t="str">
        <f t="shared" si="36"/>
        <v>1|16|2500//17|32|5000//33|48|7500//49|64|10000//65|80|12500//81|96|15000</v>
      </c>
      <c r="AD101" s="134">
        <v>1050</v>
      </c>
      <c r="AE101" s="492" t="s">
        <v>708</v>
      </c>
      <c r="AF101" s="99">
        <v>2500</v>
      </c>
      <c r="AG101" s="463">
        <v>1500</v>
      </c>
      <c r="AH101" s="201">
        <v>1798</v>
      </c>
      <c r="AI101" s="71" t="s">
        <v>515</v>
      </c>
      <c r="AJ101" s="71">
        <v>50001998</v>
      </c>
      <c r="AK101" s="96" t="str">
        <f>CONCATENATE(N101,"[",C101,"/",P101,"]")</f>
        <v>죠리퐁(1500)[9537/1]</v>
      </c>
      <c r="AL101" s="71" t="s">
        <v>526</v>
      </c>
      <c r="AM101" s="171" t="s">
        <v>1351</v>
      </c>
      <c r="AN101" s="71" t="s">
        <v>526</v>
      </c>
      <c r="AO101" s="136" t="str">
        <f t="shared" si="30"/>
        <v>죠리퐁(1500),스낵,크라운</v>
      </c>
      <c r="AP101" s="71"/>
      <c r="AQ101" s="319"/>
      <c r="AR101" s="71"/>
      <c r="AS101" s="71"/>
      <c r="AT101" s="71"/>
      <c r="AU101" s="206"/>
    </row>
    <row r="102" spans="1:47" s="156" customFormat="1" ht="17.25" thickBot="1">
      <c r="A102" s="451">
        <v>106</v>
      </c>
      <c r="B102" s="500">
        <v>101</v>
      </c>
      <c r="C102" s="458" t="s">
        <v>273</v>
      </c>
      <c r="D102" s="512">
        <v>26</v>
      </c>
      <c r="E102" s="289" t="str">
        <f t="shared" si="24"/>
        <v>9538_450x450.jpg</v>
      </c>
      <c r="F102" s="150" t="str">
        <f t="shared" si="25"/>
        <v>9538_300x300.jpg</v>
      </c>
      <c r="G102" s="150" t="str">
        <f t="shared" si="26"/>
        <v>9538_100x100.jpg</v>
      </c>
      <c r="H102" s="150" t="str">
        <f t="shared" si="27"/>
        <v>9538_220x220.jpg</v>
      </c>
      <c r="I102" s="289" t="str">
        <f t="shared" si="28"/>
        <v>9538_상세.jpg</v>
      </c>
      <c r="J102" s="311" t="s">
        <v>1343</v>
      </c>
      <c r="K102" s="150" t="str">
        <f t="shared" si="29"/>
        <v>&lt;p&gt;&lt;/p&gt;&lt;p align="center"&gt;&lt;IMG src="http://tongup1emd.cafe24.com/img/Image_detail/04_Snack_106ea/9538_상세.jpg" style="width:860px;"&gt;&lt;/p&gt;&lt;p&gt;&lt;br&gt;&lt;/p&gt;</v>
      </c>
      <c r="L102" s="347" t="s">
        <v>986</v>
      </c>
      <c r="M102" s="347" t="s">
        <v>986</v>
      </c>
      <c r="N102" s="351" t="s">
        <v>458</v>
      </c>
      <c r="O102" s="352" t="s">
        <v>459</v>
      </c>
      <c r="P102" s="124">
        <v>1</v>
      </c>
      <c r="Q102" s="247" t="s">
        <v>1345</v>
      </c>
      <c r="R102" s="124">
        <v>16</v>
      </c>
      <c r="S102" s="291">
        <f t="shared" si="31"/>
        <v>17</v>
      </c>
      <c r="T102" s="291">
        <f>R102+$R102</f>
        <v>32</v>
      </c>
      <c r="U102" s="291">
        <f t="shared" si="32"/>
        <v>33</v>
      </c>
      <c r="V102" s="291">
        <f>T102+$R102</f>
        <v>48</v>
      </c>
      <c r="W102" s="291">
        <f t="shared" si="33"/>
        <v>49</v>
      </c>
      <c r="X102" s="291">
        <f>V102+$R102</f>
        <v>64</v>
      </c>
      <c r="Y102" s="291">
        <f t="shared" si="34"/>
        <v>65</v>
      </c>
      <c r="Z102" s="291">
        <f>X102+$R102</f>
        <v>80</v>
      </c>
      <c r="AA102" s="291">
        <f t="shared" si="35"/>
        <v>81</v>
      </c>
      <c r="AB102" s="291">
        <f>Z102+$R102</f>
        <v>96</v>
      </c>
      <c r="AC102" s="150" t="str">
        <f t="shared" si="36"/>
        <v>1|16|2500//17|32|5000//33|48|7500//49|64|10000//65|80|12500//81|96|15000</v>
      </c>
      <c r="AD102" s="132">
        <v>1050</v>
      </c>
      <c r="AE102" s="497" t="s">
        <v>708</v>
      </c>
      <c r="AF102" s="101">
        <v>2500</v>
      </c>
      <c r="AG102" s="464">
        <v>1500</v>
      </c>
      <c r="AH102" s="484">
        <v>1798</v>
      </c>
      <c r="AI102" s="124" t="s">
        <v>515</v>
      </c>
      <c r="AJ102" s="124">
        <v>50001998</v>
      </c>
      <c r="AK102" s="100" t="str">
        <f>CONCATENATE(N102,"[",C102,"/",P102,"]")</f>
        <v>카라멜콘땅콩(1500)[9538/1]</v>
      </c>
      <c r="AL102" s="124" t="s">
        <v>526</v>
      </c>
      <c r="AM102" s="186" t="s">
        <v>1351</v>
      </c>
      <c r="AN102" s="124" t="s">
        <v>526</v>
      </c>
      <c r="AO102" s="150" t="str">
        <f t="shared" si="30"/>
        <v>카라멜콘땅콩(1500),스낵,크라운</v>
      </c>
      <c r="AP102" s="124"/>
      <c r="AQ102" s="325"/>
      <c r="AR102" s="124"/>
      <c r="AS102" s="124"/>
      <c r="AT102" s="124"/>
      <c r="AU102" s="207"/>
    </row>
    <row r="103" spans="1:47" s="156" customFormat="1">
      <c r="A103" s="296">
        <v>80</v>
      </c>
      <c r="B103" s="491">
        <v>102</v>
      </c>
      <c r="C103" s="460" t="s">
        <v>262</v>
      </c>
      <c r="D103" s="510">
        <v>26</v>
      </c>
      <c r="E103" s="284" t="str">
        <f t="shared" si="24"/>
        <v>9249_450x450.jpg</v>
      </c>
      <c r="F103" s="208" t="str">
        <f t="shared" si="25"/>
        <v>9249_300x300.jpg</v>
      </c>
      <c r="G103" s="208" t="str">
        <f t="shared" si="26"/>
        <v>9249_100x100.jpg</v>
      </c>
      <c r="H103" s="208" t="str">
        <f t="shared" si="27"/>
        <v>9249_220x220.jpg</v>
      </c>
      <c r="I103" s="284" t="str">
        <f t="shared" si="28"/>
        <v>9249_상세.jpg</v>
      </c>
      <c r="J103" s="305" t="s">
        <v>1343</v>
      </c>
      <c r="K103" s="208" t="str">
        <f t="shared" si="29"/>
        <v>&lt;p&gt;&lt;/p&gt;&lt;p align="center"&gt;&lt;IMG src="http://tongup1emd.cafe24.com/img/Image_detail/04_Snack_106ea/9249_상세.jpg" style="width:860px;"&gt;&lt;/p&gt;&lt;p&gt;&lt;br&gt;&lt;/p&gt;</v>
      </c>
      <c r="L103" s="355" t="s">
        <v>986</v>
      </c>
      <c r="M103" s="505" t="s">
        <v>1046</v>
      </c>
      <c r="N103" s="210" t="s">
        <v>530</v>
      </c>
      <c r="O103" s="211" t="s">
        <v>438</v>
      </c>
      <c r="P103" s="54">
        <v>1</v>
      </c>
      <c r="Q103" s="167" t="s">
        <v>1345</v>
      </c>
      <c r="R103" s="54">
        <v>24</v>
      </c>
      <c r="S103" s="286">
        <f t="shared" si="31"/>
        <v>25</v>
      </c>
      <c r="T103" s="286">
        <f>R103+$R103</f>
        <v>48</v>
      </c>
      <c r="U103" s="286">
        <f t="shared" si="32"/>
        <v>49</v>
      </c>
      <c r="V103" s="286">
        <f>T103+$R103</f>
        <v>72</v>
      </c>
      <c r="W103" s="286">
        <f t="shared" si="33"/>
        <v>73</v>
      </c>
      <c r="X103" s="286">
        <f>V103+$R103</f>
        <v>96</v>
      </c>
      <c r="Y103" s="286">
        <f t="shared" si="34"/>
        <v>97</v>
      </c>
      <c r="Z103" s="286">
        <f>X103+$R103</f>
        <v>120</v>
      </c>
      <c r="AA103" s="286">
        <f t="shared" si="35"/>
        <v>121</v>
      </c>
      <c r="AB103" s="286">
        <f>Z103+$R103</f>
        <v>144</v>
      </c>
      <c r="AC103" s="208" t="str">
        <f t="shared" si="36"/>
        <v>1|24|2500//25|48|5000//49|72|7500//73|96|10000//97|120|12500//121|144|15000</v>
      </c>
      <c r="AD103" s="55">
        <v>1050</v>
      </c>
      <c r="AE103" s="496" t="s">
        <v>708</v>
      </c>
      <c r="AF103" s="34">
        <v>2500</v>
      </c>
      <c r="AG103" s="34">
        <v>1500</v>
      </c>
      <c r="AH103" s="485">
        <v>1798</v>
      </c>
      <c r="AI103" s="54" t="s">
        <v>528</v>
      </c>
      <c r="AJ103" s="54">
        <v>50001998</v>
      </c>
      <c r="AK103" s="45" t="str">
        <f>CONCATENATE(N103,"[",C103,"/",P103,"]")</f>
        <v>버터링(1500)[9249/1]</v>
      </c>
      <c r="AL103" s="54" t="s">
        <v>529</v>
      </c>
      <c r="AM103" s="166" t="s">
        <v>1352</v>
      </c>
      <c r="AN103" s="54" t="s">
        <v>529</v>
      </c>
      <c r="AO103" s="208" t="str">
        <f t="shared" si="30"/>
        <v>버터링(1500),스낵,해태</v>
      </c>
      <c r="AP103" s="79"/>
      <c r="AQ103" s="353"/>
      <c r="AR103" s="54"/>
      <c r="AS103" s="54"/>
      <c r="AT103" s="54"/>
      <c r="AU103" s="205"/>
    </row>
    <row r="104" spans="1:47" s="156" customFormat="1">
      <c r="A104" s="298">
        <v>81</v>
      </c>
      <c r="B104" s="493">
        <v>103</v>
      </c>
      <c r="C104" s="457" t="s">
        <v>263</v>
      </c>
      <c r="D104" s="511">
        <v>26</v>
      </c>
      <c r="E104" s="143" t="str">
        <f t="shared" si="24"/>
        <v>9250_450x450.jpg</v>
      </c>
      <c r="F104" s="136" t="str">
        <f t="shared" si="25"/>
        <v>9250_300x300.jpg</v>
      </c>
      <c r="G104" s="136" t="str">
        <f t="shared" si="26"/>
        <v>9250_100x100.jpg</v>
      </c>
      <c r="H104" s="136" t="str">
        <f t="shared" si="27"/>
        <v>9250_220x220.jpg</v>
      </c>
      <c r="I104" s="143" t="str">
        <f t="shared" si="28"/>
        <v>9250_상세.jpg</v>
      </c>
      <c r="J104" s="70" t="s">
        <v>1343</v>
      </c>
      <c r="K104" s="136" t="str">
        <f t="shared" si="29"/>
        <v>&lt;p&gt;&lt;/p&gt;&lt;p align="center"&gt;&lt;IMG src="http://tongup1emd.cafe24.com/img/Image_detail/04_Snack_106ea/9250_상세.jpg" style="width:860px;"&gt;&lt;/p&gt;&lt;p&gt;&lt;br&gt;&lt;/p&gt;</v>
      </c>
      <c r="L104" s="77" t="s">
        <v>986</v>
      </c>
      <c r="M104" s="454" t="s">
        <v>1046</v>
      </c>
      <c r="N104" s="188" t="s">
        <v>775</v>
      </c>
      <c r="O104" s="143" t="s">
        <v>834</v>
      </c>
      <c r="P104" s="71">
        <v>1</v>
      </c>
      <c r="Q104" s="172" t="s">
        <v>1345</v>
      </c>
      <c r="R104" s="71">
        <v>24</v>
      </c>
      <c r="S104" s="278">
        <f t="shared" si="31"/>
        <v>25</v>
      </c>
      <c r="T104" s="278">
        <f>R104+$R104</f>
        <v>48</v>
      </c>
      <c r="U104" s="278">
        <f t="shared" si="32"/>
        <v>49</v>
      </c>
      <c r="V104" s="278">
        <f>T104+$R104</f>
        <v>72</v>
      </c>
      <c r="W104" s="278">
        <f t="shared" si="33"/>
        <v>73</v>
      </c>
      <c r="X104" s="278">
        <f>V104+$R104</f>
        <v>96</v>
      </c>
      <c r="Y104" s="278">
        <f t="shared" si="34"/>
        <v>97</v>
      </c>
      <c r="Z104" s="278">
        <f>X104+$R104</f>
        <v>120</v>
      </c>
      <c r="AA104" s="278">
        <f t="shared" si="35"/>
        <v>121</v>
      </c>
      <c r="AB104" s="278">
        <f>Z104+$R104</f>
        <v>144</v>
      </c>
      <c r="AC104" s="136" t="str">
        <f t="shared" si="36"/>
        <v>1|24|2500//25|48|5000//49|72|7500//73|96|10000//97|120|12500//121|144|15000</v>
      </c>
      <c r="AD104" s="134">
        <v>700</v>
      </c>
      <c r="AE104" s="492" t="s">
        <v>708</v>
      </c>
      <c r="AF104" s="99">
        <v>2500</v>
      </c>
      <c r="AG104" s="99">
        <v>1000</v>
      </c>
      <c r="AH104" s="201">
        <v>1798</v>
      </c>
      <c r="AI104" s="71" t="s">
        <v>528</v>
      </c>
      <c r="AJ104" s="71">
        <v>50001998</v>
      </c>
      <c r="AK104" s="96" t="str">
        <f>CONCATENATE(N104,"[",C104,"/",P104,"]")</f>
        <v>아이비(1000)[9250/1]</v>
      </c>
      <c r="AL104" s="71" t="s">
        <v>529</v>
      </c>
      <c r="AM104" s="171" t="s">
        <v>1352</v>
      </c>
      <c r="AN104" s="71" t="s">
        <v>529</v>
      </c>
      <c r="AO104" s="136" t="str">
        <f t="shared" si="30"/>
        <v>아이비(1000),스낵,해태</v>
      </c>
      <c r="AP104" s="121"/>
      <c r="AQ104" s="319" t="s">
        <v>820</v>
      </c>
      <c r="AR104" s="121"/>
      <c r="AS104" s="121"/>
      <c r="AT104" s="71"/>
      <c r="AU104" s="206"/>
    </row>
    <row r="105" spans="1:47" s="156" customFormat="1">
      <c r="A105" s="298">
        <v>82</v>
      </c>
      <c r="B105" s="493">
        <v>104</v>
      </c>
      <c r="C105" s="457" t="s">
        <v>264</v>
      </c>
      <c r="D105" s="511">
        <v>26</v>
      </c>
      <c r="E105" s="143" t="str">
        <f t="shared" si="24"/>
        <v>9552_450x450.jpg</v>
      </c>
      <c r="F105" s="136" t="str">
        <f t="shared" si="25"/>
        <v>9552_300x300.jpg</v>
      </c>
      <c r="G105" s="136" t="str">
        <f t="shared" si="26"/>
        <v>9552_100x100.jpg</v>
      </c>
      <c r="H105" s="136" t="str">
        <f t="shared" si="27"/>
        <v>9552_220x220.jpg</v>
      </c>
      <c r="I105" s="143" t="str">
        <f t="shared" si="28"/>
        <v>9552_상세.jpg</v>
      </c>
      <c r="J105" s="70" t="s">
        <v>1343</v>
      </c>
      <c r="K105" s="136" t="str">
        <f t="shared" si="29"/>
        <v>&lt;p&gt;&lt;/p&gt;&lt;p align="center"&gt;&lt;IMG src="http://tongup1emd.cafe24.com/img/Image_detail/04_Snack_106ea/9552_상세.jpg" style="width:860px;"&gt;&lt;/p&gt;&lt;p&gt;&lt;br&gt;&lt;/p&gt;</v>
      </c>
      <c r="L105" s="77" t="s">
        <v>986</v>
      </c>
      <c r="M105" s="454" t="s">
        <v>1046</v>
      </c>
      <c r="N105" s="188" t="s">
        <v>1206</v>
      </c>
      <c r="O105" s="143" t="s">
        <v>835</v>
      </c>
      <c r="P105" s="71">
        <v>1</v>
      </c>
      <c r="Q105" s="172" t="s">
        <v>1345</v>
      </c>
      <c r="R105" s="71">
        <v>30</v>
      </c>
      <c r="S105" s="278">
        <f t="shared" si="31"/>
        <v>31</v>
      </c>
      <c r="T105" s="278">
        <f>R105+$R105</f>
        <v>60</v>
      </c>
      <c r="U105" s="278">
        <f t="shared" si="32"/>
        <v>61</v>
      </c>
      <c r="V105" s="278">
        <f>T105+$R105</f>
        <v>90</v>
      </c>
      <c r="W105" s="278">
        <f t="shared" si="33"/>
        <v>91</v>
      </c>
      <c r="X105" s="278">
        <f>V105+$R105</f>
        <v>120</v>
      </c>
      <c r="Y105" s="278">
        <f t="shared" si="34"/>
        <v>121</v>
      </c>
      <c r="Z105" s="278">
        <f>X105+$R105</f>
        <v>150</v>
      </c>
      <c r="AA105" s="278">
        <f t="shared" si="35"/>
        <v>151</v>
      </c>
      <c r="AB105" s="278">
        <f>Z105+$R105</f>
        <v>180</v>
      </c>
      <c r="AC105" s="136" t="str">
        <f t="shared" si="36"/>
        <v>1|30|2500//31|60|5000//61|90|7500//91|120|10000//121|150|12500//151|180|15000</v>
      </c>
      <c r="AD105" s="134">
        <v>1050</v>
      </c>
      <c r="AE105" s="492" t="s">
        <v>708</v>
      </c>
      <c r="AF105" s="99">
        <v>2500</v>
      </c>
      <c r="AG105" s="99">
        <v>1500</v>
      </c>
      <c r="AH105" s="201">
        <v>1798</v>
      </c>
      <c r="AI105" s="71" t="s">
        <v>528</v>
      </c>
      <c r="AJ105" s="71">
        <v>50001998</v>
      </c>
      <c r="AK105" s="96" t="str">
        <f>CONCATENATE(N105,"[",C105,"/",P105,"]")</f>
        <v>에이스(1500)[9552/1]</v>
      </c>
      <c r="AL105" s="71" t="s">
        <v>529</v>
      </c>
      <c r="AM105" s="171" t="s">
        <v>1352</v>
      </c>
      <c r="AN105" s="71" t="s">
        <v>529</v>
      </c>
      <c r="AO105" s="136" t="str">
        <f t="shared" si="30"/>
        <v>에이스(1500),스낵,해태</v>
      </c>
      <c r="AP105" s="121"/>
      <c r="AQ105" s="319" t="s">
        <v>821</v>
      </c>
      <c r="AR105" s="121"/>
      <c r="AS105" s="121"/>
      <c r="AT105" s="71"/>
      <c r="AU105" s="206"/>
    </row>
    <row r="106" spans="1:47" s="156" customFormat="1">
      <c r="A106" s="298">
        <v>83</v>
      </c>
      <c r="B106" s="493">
        <v>105</v>
      </c>
      <c r="C106" s="457" t="s">
        <v>265</v>
      </c>
      <c r="D106" s="511">
        <v>26</v>
      </c>
      <c r="E106" s="143" t="str">
        <f t="shared" si="24"/>
        <v>9553_450x450.jpg</v>
      </c>
      <c r="F106" s="136" t="str">
        <f t="shared" si="25"/>
        <v>9553_300x300.jpg</v>
      </c>
      <c r="G106" s="136" t="str">
        <f t="shared" si="26"/>
        <v>9553_100x100.jpg</v>
      </c>
      <c r="H106" s="136" t="str">
        <f t="shared" si="27"/>
        <v>9553_220x220.jpg</v>
      </c>
      <c r="I106" s="143" t="str">
        <f t="shared" si="28"/>
        <v>9553_상세.jpg</v>
      </c>
      <c r="J106" s="70" t="s">
        <v>1343</v>
      </c>
      <c r="K106" s="136" t="str">
        <f t="shared" si="29"/>
        <v>&lt;p&gt;&lt;/p&gt;&lt;p align="center"&gt;&lt;IMG src="http://tongup1emd.cafe24.com/img/Image_detail/04_Snack_106ea/9553_상세.jpg" style="width:860px;"&gt;&lt;/p&gt;&lt;p&gt;&lt;br&gt;&lt;/p&gt;</v>
      </c>
      <c r="L106" s="77" t="s">
        <v>986</v>
      </c>
      <c r="M106" s="454" t="s">
        <v>1046</v>
      </c>
      <c r="N106" s="188" t="s">
        <v>1207</v>
      </c>
      <c r="O106" s="213" t="s">
        <v>440</v>
      </c>
      <c r="P106" s="71">
        <v>1</v>
      </c>
      <c r="Q106" s="172" t="s">
        <v>1345</v>
      </c>
      <c r="R106" s="71">
        <v>30</v>
      </c>
      <c r="S106" s="278">
        <f t="shared" si="31"/>
        <v>31</v>
      </c>
      <c r="T106" s="278">
        <f>R106+$R106</f>
        <v>60</v>
      </c>
      <c r="U106" s="278">
        <f t="shared" si="32"/>
        <v>61</v>
      </c>
      <c r="V106" s="278">
        <f>T106+$R106</f>
        <v>90</v>
      </c>
      <c r="W106" s="278">
        <f t="shared" si="33"/>
        <v>91</v>
      </c>
      <c r="X106" s="278">
        <f>V106+$R106</f>
        <v>120</v>
      </c>
      <c r="Y106" s="278">
        <f t="shared" si="34"/>
        <v>121</v>
      </c>
      <c r="Z106" s="278">
        <f>X106+$R106</f>
        <v>150</v>
      </c>
      <c r="AA106" s="278">
        <f t="shared" si="35"/>
        <v>151</v>
      </c>
      <c r="AB106" s="278">
        <f>Z106+$R106</f>
        <v>180</v>
      </c>
      <c r="AC106" s="136" t="str">
        <f t="shared" si="36"/>
        <v>1|30|2500//31|60|5000//61|90|7500//91|120|10000//121|150|12500//151|180|15000</v>
      </c>
      <c r="AD106" s="134">
        <v>1050</v>
      </c>
      <c r="AE106" s="492" t="s">
        <v>708</v>
      </c>
      <c r="AF106" s="99">
        <v>2500</v>
      </c>
      <c r="AG106" s="99">
        <v>1500</v>
      </c>
      <c r="AH106" s="201">
        <v>1798</v>
      </c>
      <c r="AI106" s="71" t="s">
        <v>528</v>
      </c>
      <c r="AJ106" s="71">
        <v>50001998</v>
      </c>
      <c r="AK106" s="96" t="str">
        <f>CONCATENATE(N106,"[",C106,"/",P106,"]")</f>
        <v>홈런볼(1500)[9553/1]</v>
      </c>
      <c r="AL106" s="71" t="s">
        <v>529</v>
      </c>
      <c r="AM106" s="171" t="s">
        <v>1352</v>
      </c>
      <c r="AN106" s="71" t="s">
        <v>529</v>
      </c>
      <c r="AO106" s="136" t="str">
        <f t="shared" si="30"/>
        <v>홈런볼(1500),스낵,해태</v>
      </c>
      <c r="AP106" s="121"/>
      <c r="AQ106" s="319"/>
      <c r="AR106" s="71"/>
      <c r="AS106" s="71"/>
      <c r="AT106" s="71"/>
      <c r="AU106" s="206"/>
    </row>
    <row r="107" spans="1:47" s="156" customFormat="1" ht="17.25" thickBot="1">
      <c r="A107" s="451">
        <v>84</v>
      </c>
      <c r="B107" s="500">
        <v>106</v>
      </c>
      <c r="C107" s="458" t="s">
        <v>266</v>
      </c>
      <c r="D107" s="512">
        <v>26</v>
      </c>
      <c r="E107" s="289" t="str">
        <f t="shared" si="24"/>
        <v>9564_450x450.jpg</v>
      </c>
      <c r="F107" s="150" t="str">
        <f t="shared" si="25"/>
        <v>9564_300x300.jpg</v>
      </c>
      <c r="G107" s="150" t="str">
        <f t="shared" si="26"/>
        <v>9564_100x100.jpg</v>
      </c>
      <c r="H107" s="150" t="str">
        <f t="shared" si="27"/>
        <v>9564_220x220.jpg</v>
      </c>
      <c r="I107" s="289" t="str">
        <f t="shared" si="28"/>
        <v>9564_상세.jpg</v>
      </c>
      <c r="J107" s="311" t="s">
        <v>1343</v>
      </c>
      <c r="K107" s="150" t="str">
        <f t="shared" si="29"/>
        <v>&lt;p&gt;&lt;/p&gt;&lt;p align="center"&gt;&lt;IMG src="http://tongup1emd.cafe24.com/img/Image_detail/04_Snack_106ea/9564_상세.jpg" style="width:860px;"&gt;&lt;/p&gt;&lt;p&gt;&lt;br&gt;&lt;/p&gt;</v>
      </c>
      <c r="L107" s="311" t="s">
        <v>981</v>
      </c>
      <c r="M107" s="506" t="s">
        <v>1046</v>
      </c>
      <c r="N107" s="314" t="s">
        <v>774</v>
      </c>
      <c r="O107" s="289" t="s">
        <v>836</v>
      </c>
      <c r="P107" s="124">
        <v>1</v>
      </c>
      <c r="Q107" s="247" t="s">
        <v>1345</v>
      </c>
      <c r="R107" s="124">
        <v>20</v>
      </c>
      <c r="S107" s="291">
        <f t="shared" si="31"/>
        <v>21</v>
      </c>
      <c r="T107" s="291">
        <f>R107+$R107</f>
        <v>40</v>
      </c>
      <c r="U107" s="291">
        <f t="shared" si="32"/>
        <v>41</v>
      </c>
      <c r="V107" s="291">
        <f>T107+$R107</f>
        <v>60</v>
      </c>
      <c r="W107" s="291">
        <f t="shared" si="33"/>
        <v>61</v>
      </c>
      <c r="X107" s="291">
        <f>V107+$R107</f>
        <v>80</v>
      </c>
      <c r="Y107" s="291">
        <f t="shared" si="34"/>
        <v>81</v>
      </c>
      <c r="Z107" s="291">
        <f>X107+$R107</f>
        <v>100</v>
      </c>
      <c r="AA107" s="291">
        <f t="shared" si="35"/>
        <v>101</v>
      </c>
      <c r="AB107" s="291">
        <f>Z107+$R107</f>
        <v>120</v>
      </c>
      <c r="AC107" s="150" t="str">
        <f t="shared" si="36"/>
        <v>1|20|2500//21|40|5000//41|60|7500//61|80|10000//81|100|12500//101|120|15000</v>
      </c>
      <c r="AD107" s="132">
        <v>1050</v>
      </c>
      <c r="AE107" s="497" t="s">
        <v>708</v>
      </c>
      <c r="AF107" s="101">
        <v>2500</v>
      </c>
      <c r="AG107" s="101">
        <v>1500</v>
      </c>
      <c r="AH107" s="270">
        <v>1798</v>
      </c>
      <c r="AI107" s="124" t="s">
        <v>528</v>
      </c>
      <c r="AJ107" s="124">
        <v>50001998</v>
      </c>
      <c r="AK107" s="100" t="str">
        <f>CONCATENATE(N107,"[",C107,"/",P107,"]")</f>
        <v>맛동산(1500)[9564/1]</v>
      </c>
      <c r="AL107" s="124" t="s">
        <v>529</v>
      </c>
      <c r="AM107" s="186" t="s">
        <v>1352</v>
      </c>
      <c r="AN107" s="124" t="s">
        <v>529</v>
      </c>
      <c r="AO107" s="150" t="str">
        <f t="shared" si="30"/>
        <v>맛동산(1500),스낵,해태</v>
      </c>
      <c r="AP107" s="354"/>
      <c r="AQ107" s="325" t="s">
        <v>822</v>
      </c>
      <c r="AR107" s="354"/>
      <c r="AS107" s="354"/>
      <c r="AT107" s="124"/>
      <c r="AU107" s="207"/>
    </row>
    <row r="108" spans="1:47">
      <c r="N108" s="2">
        <v>106</v>
      </c>
      <c r="AQ108" s="156"/>
    </row>
    <row r="109" spans="1:47">
      <c r="AQ109" s="156"/>
    </row>
    <row r="110" spans="1:47">
      <c r="N110" s="498" t="s">
        <v>586</v>
      </c>
    </row>
    <row r="111" spans="1:47">
      <c r="N111" s="498" t="s">
        <v>587</v>
      </c>
    </row>
    <row r="112" spans="1:47">
      <c r="N112" s="498" t="s">
        <v>588</v>
      </c>
    </row>
    <row r="113" spans="5:14">
      <c r="E113" s="2"/>
      <c r="F113" s="2"/>
      <c r="G113" s="2"/>
      <c r="H113" s="2"/>
      <c r="I113" s="2"/>
      <c r="J113" s="2"/>
      <c r="K113" s="2"/>
    </row>
    <row r="114" spans="5:14">
      <c r="E114" s="2"/>
      <c r="F114" s="2"/>
      <c r="G114" s="2"/>
      <c r="H114" s="2"/>
      <c r="I114" s="2"/>
      <c r="J114" s="2"/>
      <c r="K114" s="2"/>
    </row>
    <row r="115" spans="5:14">
      <c r="E115" s="2"/>
      <c r="F115" s="2"/>
      <c r="G115" s="2"/>
      <c r="H115" s="2"/>
      <c r="I115" s="2"/>
      <c r="J115" s="2"/>
      <c r="K115" s="2"/>
    </row>
    <row r="116" spans="5:14">
      <c r="E116" s="2"/>
      <c r="F116" s="2"/>
      <c r="G116" s="2"/>
      <c r="H116" s="2"/>
      <c r="I116" s="2"/>
      <c r="J116" s="2"/>
      <c r="K116" s="2"/>
    </row>
    <row r="117" spans="5:14">
      <c r="E117" s="2"/>
      <c r="F117" s="2"/>
      <c r="G117" s="2"/>
      <c r="H117" s="2"/>
      <c r="I117" s="2"/>
      <c r="J117" s="2"/>
      <c r="K117" s="2"/>
    </row>
    <row r="118" spans="5:14">
      <c r="E118" s="2"/>
      <c r="F118" s="2"/>
      <c r="G118" s="2"/>
      <c r="H118" s="2"/>
      <c r="I118" s="2"/>
      <c r="J118" s="2"/>
      <c r="K118" s="2"/>
      <c r="L118" s="131"/>
      <c r="M118" s="131"/>
    </row>
    <row r="119" spans="5:14">
      <c r="E119" s="2"/>
      <c r="F119" s="2"/>
      <c r="G119" s="2"/>
      <c r="H119" s="2"/>
      <c r="I119" s="2"/>
      <c r="J119" s="2"/>
      <c r="K119" s="2"/>
      <c r="L119" s="131"/>
      <c r="M119" s="131"/>
    </row>
    <row r="120" spans="5:14">
      <c r="E120" s="2"/>
      <c r="F120" s="2"/>
      <c r="G120" s="2"/>
      <c r="H120" s="2"/>
      <c r="I120" s="2"/>
      <c r="J120" s="2"/>
      <c r="K120" s="2"/>
      <c r="L120" s="131"/>
      <c r="M120" s="131"/>
      <c r="N120" s="415"/>
    </row>
    <row r="121" spans="5:14">
      <c r="E121" s="2"/>
      <c r="F121" s="2"/>
      <c r="G121" s="2"/>
      <c r="H121" s="2"/>
      <c r="I121" s="2"/>
      <c r="J121" s="2"/>
      <c r="K121" s="2"/>
      <c r="L121" s="131"/>
      <c r="M121" s="131"/>
    </row>
    <row r="122" spans="5:14">
      <c r="E122" s="2"/>
      <c r="F122" s="2"/>
      <c r="G122" s="2"/>
      <c r="H122" s="2"/>
      <c r="I122" s="2"/>
      <c r="J122" s="2"/>
      <c r="K122" s="2"/>
      <c r="L122" s="131"/>
      <c r="M122" s="131"/>
    </row>
    <row r="123" spans="5:14">
      <c r="E123" s="2"/>
      <c r="F123" s="2"/>
      <c r="G123" s="2"/>
      <c r="H123" s="2"/>
      <c r="I123" s="2"/>
      <c r="J123" s="2"/>
      <c r="K123" s="2"/>
      <c r="L123" s="131"/>
      <c r="M123" s="131"/>
    </row>
    <row r="124" spans="5:14">
      <c r="E124" s="2"/>
      <c r="F124" s="2"/>
      <c r="G124" s="2"/>
      <c r="H124" s="2"/>
      <c r="I124" s="2"/>
      <c r="J124" s="2"/>
      <c r="K124" s="2"/>
      <c r="L124" s="131"/>
      <c r="M124" s="131"/>
    </row>
    <row r="125" spans="5:14">
      <c r="E125" s="2"/>
      <c r="F125" s="2"/>
      <c r="G125" s="2"/>
      <c r="H125" s="2"/>
      <c r="I125" s="2"/>
      <c r="J125" s="2"/>
      <c r="K125" s="2"/>
      <c r="L125" s="131"/>
      <c r="M125" s="131"/>
    </row>
    <row r="126" spans="5:14">
      <c r="E126" s="2"/>
      <c r="F126" s="2"/>
      <c r="G126" s="2"/>
      <c r="H126" s="2"/>
      <c r="I126" s="2"/>
      <c r="J126" s="2"/>
      <c r="K126" s="2"/>
      <c r="L126" s="131"/>
      <c r="M126" s="131"/>
    </row>
    <row r="127" spans="5:14">
      <c r="E127" s="2"/>
      <c r="F127" s="2"/>
      <c r="G127" s="2"/>
      <c r="H127" s="2"/>
      <c r="I127" s="2"/>
      <c r="J127" s="2"/>
      <c r="K127" s="2"/>
      <c r="L127" s="131"/>
      <c r="M127" s="131"/>
    </row>
    <row r="128" spans="5:14">
      <c r="E128" s="2"/>
      <c r="F128" s="2"/>
      <c r="G128" s="2"/>
      <c r="H128" s="2"/>
      <c r="I128" s="2"/>
      <c r="J128" s="2"/>
      <c r="K128" s="2"/>
      <c r="L128" s="131"/>
      <c r="M128" s="131"/>
    </row>
    <row r="129" spans="5:13">
      <c r="E129" s="2"/>
      <c r="F129" s="2"/>
      <c r="G129" s="2"/>
      <c r="H129" s="2"/>
      <c r="I129" s="2"/>
      <c r="J129" s="2"/>
      <c r="K129" s="2"/>
      <c r="L129" s="131"/>
      <c r="M129" s="131"/>
    </row>
    <row r="130" spans="5:13">
      <c r="E130" s="2"/>
      <c r="F130" s="2"/>
      <c r="G130" s="2"/>
      <c r="H130" s="2"/>
      <c r="I130" s="2"/>
      <c r="J130" s="2"/>
      <c r="K130" s="2"/>
      <c r="L130" s="131"/>
      <c r="M130" s="131"/>
    </row>
    <row r="131" spans="5:13">
      <c r="E131" s="2"/>
      <c r="F131" s="2"/>
      <c r="G131" s="2"/>
      <c r="H131" s="2"/>
      <c r="I131" s="2"/>
      <c r="J131" s="2"/>
      <c r="K131" s="2"/>
      <c r="L131" s="131"/>
      <c r="M131" s="131"/>
    </row>
    <row r="132" spans="5:13">
      <c r="E132" s="2"/>
      <c r="F132" s="2"/>
      <c r="G132" s="2"/>
      <c r="H132" s="2"/>
      <c r="I132" s="2"/>
      <c r="J132" s="2"/>
      <c r="K132" s="2"/>
      <c r="L132" s="131"/>
      <c r="M132" s="131"/>
    </row>
    <row r="133" spans="5:13">
      <c r="E133" s="2"/>
      <c r="F133" s="2"/>
      <c r="G133" s="2"/>
      <c r="H133" s="2"/>
      <c r="I133" s="2"/>
      <c r="J133" s="2"/>
      <c r="K133" s="2"/>
      <c r="L133" s="131"/>
      <c r="M133" s="131"/>
    </row>
    <row r="134" spans="5:13">
      <c r="E134" s="2"/>
      <c r="F134" s="2"/>
      <c r="G134" s="2"/>
      <c r="H134" s="2"/>
      <c r="I134" s="2"/>
      <c r="J134" s="2"/>
      <c r="K134" s="2"/>
      <c r="L134" s="131"/>
      <c r="M134" s="131"/>
    </row>
    <row r="135" spans="5:13">
      <c r="E135" s="2"/>
      <c r="F135" s="2"/>
      <c r="G135" s="2"/>
      <c r="H135" s="2"/>
      <c r="I135" s="2"/>
      <c r="J135" s="2"/>
      <c r="K135" s="2"/>
      <c r="L135" s="131"/>
      <c r="M135" s="131"/>
    </row>
    <row r="136" spans="5:13">
      <c r="E136" s="2"/>
      <c r="F136" s="2"/>
      <c r="G136" s="2"/>
      <c r="H136" s="2"/>
      <c r="I136" s="2"/>
      <c r="J136" s="2"/>
      <c r="K136" s="2"/>
      <c r="L136" s="131"/>
      <c r="M136" s="131"/>
    </row>
    <row r="137" spans="5:13">
      <c r="E137" s="2"/>
      <c r="F137" s="2"/>
      <c r="G137" s="2"/>
      <c r="H137" s="2"/>
      <c r="I137" s="2"/>
      <c r="J137" s="2"/>
      <c r="K137" s="2"/>
      <c r="L137" s="131"/>
      <c r="M137" s="131"/>
    </row>
    <row r="138" spans="5:13">
      <c r="E138" s="2"/>
      <c r="F138" s="2"/>
      <c r="G138" s="2"/>
      <c r="H138" s="2"/>
      <c r="I138" s="2"/>
      <c r="J138" s="2"/>
      <c r="K138" s="2"/>
      <c r="L138" s="131"/>
      <c r="M138" s="131"/>
    </row>
    <row r="139" spans="5:13">
      <c r="E139" s="2"/>
      <c r="F139" s="2"/>
      <c r="G139" s="2"/>
      <c r="H139" s="2"/>
      <c r="I139" s="2"/>
      <c r="J139" s="2"/>
      <c r="K139" s="2"/>
      <c r="L139" s="131"/>
      <c r="M139" s="131"/>
    </row>
    <row r="140" spans="5:13">
      <c r="E140" s="2"/>
      <c r="F140" s="2"/>
      <c r="G140" s="2"/>
      <c r="H140" s="2"/>
      <c r="I140" s="2"/>
      <c r="J140" s="2"/>
      <c r="K140" s="2"/>
      <c r="L140" s="131"/>
      <c r="M140" s="131"/>
    </row>
    <row r="141" spans="5:13">
      <c r="E141" s="2"/>
      <c r="F141" s="2"/>
      <c r="G141" s="2"/>
      <c r="H141" s="2"/>
      <c r="I141" s="2"/>
      <c r="J141" s="2"/>
      <c r="K141" s="2"/>
      <c r="L141" s="131"/>
      <c r="M141" s="131"/>
    </row>
    <row r="142" spans="5:13">
      <c r="E142" s="2"/>
      <c r="F142" s="2"/>
      <c r="G142" s="2"/>
      <c r="H142" s="2"/>
      <c r="I142" s="2"/>
      <c r="J142" s="2"/>
      <c r="K142" s="2"/>
      <c r="L142" s="131"/>
      <c r="M142" s="131"/>
    </row>
    <row r="143" spans="5:13">
      <c r="E143" s="2"/>
      <c r="F143" s="2"/>
      <c r="G143" s="2"/>
      <c r="H143" s="2"/>
      <c r="I143" s="2"/>
      <c r="J143" s="2"/>
      <c r="K143" s="2"/>
      <c r="L143" s="131"/>
      <c r="M143" s="131"/>
    </row>
    <row r="144" spans="5:13">
      <c r="E144" s="2"/>
      <c r="F144" s="2"/>
      <c r="G144" s="2"/>
      <c r="H144" s="2"/>
      <c r="I144" s="2"/>
      <c r="J144" s="2"/>
      <c r="K144" s="2"/>
      <c r="L144" s="131"/>
      <c r="M144" s="131"/>
    </row>
    <row r="145" spans="5:11">
      <c r="E145" s="2"/>
      <c r="F145" s="2"/>
      <c r="G145" s="2"/>
      <c r="H145" s="2"/>
      <c r="I145" s="2"/>
      <c r="J145" s="2"/>
      <c r="K145" s="2"/>
    </row>
    <row r="146" spans="5:11">
      <c r="E146" s="2"/>
      <c r="F146" s="2"/>
      <c r="G146" s="2"/>
      <c r="H146" s="2"/>
      <c r="I146" s="2"/>
      <c r="J146" s="2"/>
      <c r="K146" s="2"/>
    </row>
    <row r="147" spans="5:11">
      <c r="E147" s="2"/>
      <c r="F147" s="2"/>
      <c r="G147" s="2"/>
      <c r="H147" s="2"/>
      <c r="I147" s="2"/>
      <c r="J147" s="2"/>
      <c r="K147" s="2"/>
    </row>
    <row r="148" spans="5:11">
      <c r="E148" s="2"/>
      <c r="F148" s="2"/>
      <c r="G148" s="2"/>
      <c r="H148" s="2"/>
      <c r="I148" s="2"/>
      <c r="J148" s="2"/>
      <c r="K148" s="2"/>
    </row>
    <row r="149" spans="5:11">
      <c r="E149" s="2"/>
      <c r="F149" s="2"/>
      <c r="G149" s="2"/>
      <c r="H149" s="2"/>
      <c r="I149" s="2"/>
      <c r="J149" s="2"/>
      <c r="K149" s="2"/>
    </row>
    <row r="150" spans="5:11">
      <c r="E150" s="2"/>
      <c r="F150" s="2"/>
      <c r="G150" s="2"/>
      <c r="H150" s="2"/>
      <c r="I150" s="2"/>
      <c r="J150" s="2"/>
      <c r="K150" s="2"/>
    </row>
    <row r="151" spans="5:11">
      <c r="E151" s="2"/>
      <c r="F151" s="2"/>
      <c r="G151" s="2"/>
      <c r="H151" s="2"/>
      <c r="I151" s="2"/>
      <c r="J151" s="2"/>
      <c r="K151" s="2"/>
    </row>
    <row r="152" spans="5:11">
      <c r="E152" s="2"/>
      <c r="F152" s="2"/>
      <c r="G152" s="2"/>
      <c r="H152" s="2"/>
      <c r="I152" s="2"/>
      <c r="J152" s="2"/>
      <c r="K152" s="2"/>
    </row>
    <row r="153" spans="5:11">
      <c r="E153" s="2"/>
      <c r="F153" s="2"/>
      <c r="G153" s="2"/>
      <c r="H153" s="2"/>
      <c r="I153" s="2"/>
      <c r="J153" s="2"/>
      <c r="K153" s="2"/>
    </row>
    <row r="154" spans="5:11">
      <c r="E154" s="2"/>
      <c r="F154" s="2"/>
      <c r="G154" s="2"/>
      <c r="H154" s="2"/>
      <c r="I154" s="2"/>
      <c r="J154" s="2"/>
      <c r="K154" s="2"/>
    </row>
    <row r="155" spans="5:11">
      <c r="E155" s="2"/>
      <c r="F155" s="2"/>
      <c r="G155" s="2"/>
      <c r="H155" s="2"/>
      <c r="I155" s="2"/>
      <c r="J155" s="2"/>
      <c r="K155" s="2"/>
    </row>
  </sheetData>
  <sortState ref="A2:Z55">
    <sortCondition ref="B2:B55"/>
  </sortState>
  <phoneticPr fontId="1" type="noConversion"/>
  <dataValidations count="1">
    <dataValidation type="list" allowBlank="1" showErrorMessage="1" sqref="AE2:AE107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U25"/>
  <sheetViews>
    <sheetView topLeftCell="V1" zoomScale="85" zoomScaleNormal="85" workbookViewId="0">
      <selection activeCell="AK39" sqref="AK39"/>
    </sheetView>
  </sheetViews>
  <sheetFormatPr defaultRowHeight="16.5"/>
  <cols>
    <col min="1" max="2" width="4.375" style="12" customWidth="1"/>
    <col min="3" max="3" width="9.25" style="12" bestFit="1" customWidth="1"/>
    <col min="4" max="4" width="9.25" style="12" customWidth="1"/>
    <col min="5" max="9" width="17.375" style="12" customWidth="1"/>
    <col min="10" max="10" width="2.5" style="12" bestFit="1" customWidth="1"/>
    <col min="11" max="11" width="106.375" style="163" customWidth="1"/>
    <col min="12" max="12" width="8.75" style="163" customWidth="1"/>
    <col min="13" max="13" width="19.375" style="163" customWidth="1"/>
    <col min="14" max="14" width="45.75" style="12" customWidth="1"/>
    <col min="15" max="15" width="10.375" style="12" bestFit="1" customWidth="1"/>
    <col min="16" max="16" width="8.25" style="12" bestFit="1" customWidth="1"/>
    <col min="17" max="17" width="8.25" style="12" customWidth="1"/>
    <col min="18" max="18" width="9.5" style="12" customWidth="1"/>
    <col min="19" max="21" width="4.25" style="12" bestFit="1" customWidth="1"/>
    <col min="22" max="28" width="5.25" style="12" bestFit="1" customWidth="1"/>
    <col min="29" max="29" width="62.375" style="12" customWidth="1"/>
    <col min="30" max="30" width="8.75" style="13" bestFit="1" customWidth="1"/>
    <col min="31" max="31" width="11.625" style="12" customWidth="1"/>
    <col min="32" max="32" width="10.625" style="12" customWidth="1"/>
    <col min="33" max="33" width="9.75" style="12" customWidth="1"/>
    <col min="34" max="34" width="11.5" style="12" customWidth="1"/>
    <col min="35" max="35" width="34.375" style="12" customWidth="1"/>
    <col min="36" max="36" width="10" style="12" customWidth="1"/>
    <col min="37" max="37" width="49.75" style="12" customWidth="1"/>
    <col min="38" max="38" width="13" style="12" bestFit="1" customWidth="1"/>
    <col min="39" max="39" width="13" style="12" customWidth="1"/>
    <col min="40" max="40" width="13" style="12" bestFit="1" customWidth="1"/>
    <col min="41" max="41" width="58.75" style="12" customWidth="1"/>
    <col min="42" max="42" width="15.375" style="12" hidden="1" customWidth="1"/>
    <col min="43" max="43" width="54" style="12" hidden="1" customWidth="1"/>
    <col min="44" max="44" width="22.875" style="12" hidden="1" customWidth="1"/>
    <col min="45" max="45" width="41.625" style="12" hidden="1" customWidth="1"/>
    <col min="46" max="46" width="62.75" style="12" customWidth="1"/>
    <col min="47" max="47" width="9" style="12" customWidth="1"/>
    <col min="48" max="16384" width="9" style="12"/>
  </cols>
  <sheetData>
    <row r="1" spans="1:47" s="6" customFormat="1" ht="33.75" thickBot="1">
      <c r="A1" s="36" t="s">
        <v>531</v>
      </c>
      <c r="B1" s="38" t="s">
        <v>790</v>
      </c>
      <c r="C1" s="521" t="s">
        <v>1347</v>
      </c>
      <c r="D1" s="507" t="s">
        <v>1348</v>
      </c>
      <c r="E1" s="507" t="s">
        <v>1328</v>
      </c>
      <c r="F1" s="507" t="s">
        <v>1327</v>
      </c>
      <c r="G1" s="507" t="s">
        <v>1339</v>
      </c>
      <c r="H1" s="507" t="s">
        <v>1340</v>
      </c>
      <c r="I1" s="487" t="s">
        <v>1341</v>
      </c>
      <c r="J1" s="487"/>
      <c r="K1" s="488" t="s">
        <v>1329</v>
      </c>
      <c r="L1" s="155" t="s">
        <v>898</v>
      </c>
      <c r="M1" s="155" t="s">
        <v>985</v>
      </c>
      <c r="N1" s="521" t="s">
        <v>1353</v>
      </c>
      <c r="O1" s="38" t="s">
        <v>89</v>
      </c>
      <c r="P1" s="46" t="s">
        <v>487</v>
      </c>
      <c r="Q1" s="507" t="s">
        <v>1344</v>
      </c>
      <c r="R1" s="37" t="s">
        <v>471</v>
      </c>
      <c r="S1" s="375">
        <v>1</v>
      </c>
      <c r="T1" s="375">
        <v>1</v>
      </c>
      <c r="U1" s="375">
        <v>2</v>
      </c>
      <c r="V1" s="375">
        <v>2</v>
      </c>
      <c r="W1" s="375">
        <v>3</v>
      </c>
      <c r="X1" s="375">
        <v>3</v>
      </c>
      <c r="Y1" s="375">
        <v>4</v>
      </c>
      <c r="Z1" s="375">
        <v>4</v>
      </c>
      <c r="AA1" s="375">
        <v>5</v>
      </c>
      <c r="AB1" s="375">
        <v>5</v>
      </c>
      <c r="AC1" s="507" t="s">
        <v>1333</v>
      </c>
      <c r="AD1" s="40" t="s">
        <v>473</v>
      </c>
      <c r="AE1" s="47" t="s">
        <v>560</v>
      </c>
      <c r="AF1" s="37" t="s">
        <v>472</v>
      </c>
      <c r="AG1" s="38" t="s">
        <v>468</v>
      </c>
      <c r="AH1" s="521" t="s">
        <v>1358</v>
      </c>
      <c r="AI1" s="41" t="s">
        <v>509</v>
      </c>
      <c r="AJ1" s="375" t="s">
        <v>474</v>
      </c>
      <c r="AK1" s="40" t="s">
        <v>470</v>
      </c>
      <c r="AL1" s="37" t="s">
        <v>477</v>
      </c>
      <c r="AM1" s="507" t="s">
        <v>477</v>
      </c>
      <c r="AN1" s="37" t="s">
        <v>478</v>
      </c>
      <c r="AO1" s="507" t="s">
        <v>1334</v>
      </c>
      <c r="AP1" s="128" t="s">
        <v>727</v>
      </c>
      <c r="AQ1" s="128" t="s">
        <v>800</v>
      </c>
      <c r="AR1" s="362" t="s">
        <v>978</v>
      </c>
      <c r="AS1" s="218" t="s">
        <v>1107</v>
      </c>
      <c r="AT1" s="546" t="s">
        <v>1165</v>
      </c>
    </row>
    <row r="2" spans="1:47">
      <c r="A2" s="66">
        <v>21</v>
      </c>
      <c r="B2" s="8">
        <v>1</v>
      </c>
      <c r="C2" s="305">
        <v>1416</v>
      </c>
      <c r="D2" s="305">
        <v>27</v>
      </c>
      <c r="E2" s="284" t="str">
        <f t="shared" ref="E2:E25" si="0">CONCATENATE(C2,"_450x450.jpg")</f>
        <v>1416_450x450.jpg</v>
      </c>
      <c r="F2" s="208" t="str">
        <f t="shared" ref="F2:F25" si="1">CONCATENATE(C2,"_300x300.jpg")</f>
        <v>1416_300x300.jpg</v>
      </c>
      <c r="G2" s="208" t="str">
        <f t="shared" ref="G2:G25" si="2">CONCATENATE(C2,"_100x100.jpg")</f>
        <v>1416_100x100.jpg</v>
      </c>
      <c r="H2" s="208" t="str">
        <f t="shared" ref="H2:H25" si="3">CONCATENATE(C2,"_220x220.jpg")</f>
        <v>1416_220x220.jpg</v>
      </c>
      <c r="I2" s="284" t="str">
        <f>CONCATENATE(C2,"_상세.jpg")</f>
        <v>1416_상세.jpg</v>
      </c>
      <c r="J2" s="305" t="s">
        <v>1343</v>
      </c>
      <c r="K2" s="208" t="str">
        <f>CONCATENATE("&lt;p&gt;&lt;/p&gt;&lt;p align=",J2,"center",J2,"&gt;","&lt;IMG src=",J2,"http://tongup1emd.cafe24.com/img/Image_detail/06_Water_50ea/",I2,J2," style=",J2,"width:860px;",J2,"&gt;&lt;/p&gt;&lt;p&gt;&lt;br&gt;&lt;/p&gt;")</f>
        <v>&lt;p&gt;&lt;/p&gt;&lt;p align="center"&gt;&lt;IMG src="http://tongup1emd.cafe24.com/img/Image_detail/06_Water_50ea/1416_상세.jpg" style="width:860px;"&gt;&lt;/p&gt;&lt;p&gt;&lt;br&gt;&lt;/p&gt;</v>
      </c>
      <c r="L2" s="355" t="s">
        <v>996</v>
      </c>
      <c r="M2" s="532" t="s">
        <v>1046</v>
      </c>
      <c r="N2" s="210" t="s">
        <v>1104</v>
      </c>
      <c r="O2" s="284" t="s">
        <v>326</v>
      </c>
      <c r="P2" s="166">
        <v>24</v>
      </c>
      <c r="Q2" s="515" t="s">
        <v>1346</v>
      </c>
      <c r="R2" s="547">
        <v>1</v>
      </c>
      <c r="S2" s="547"/>
      <c r="T2" s="547"/>
      <c r="U2" s="547"/>
      <c r="V2" s="547"/>
      <c r="W2" s="547"/>
      <c r="X2" s="547"/>
      <c r="Y2" s="547"/>
      <c r="Z2" s="547"/>
      <c r="AA2" s="547"/>
      <c r="AB2" s="547"/>
      <c r="AC2" s="388">
        <v>2500</v>
      </c>
      <c r="AD2" s="548">
        <v>27700</v>
      </c>
      <c r="AE2" s="51" t="s">
        <v>708</v>
      </c>
      <c r="AF2" s="549">
        <v>2500</v>
      </c>
      <c r="AG2" s="166" t="s">
        <v>469</v>
      </c>
      <c r="AH2" s="550">
        <v>320</v>
      </c>
      <c r="AI2" s="166" t="s">
        <v>535</v>
      </c>
      <c r="AJ2" s="166">
        <v>50002032</v>
      </c>
      <c r="AK2" s="22" t="str">
        <f>CONCATENATE(N2,"[",C2,"/",P2,"]")</f>
        <v>파워오투 아이스베리 24개입[1416/24]</v>
      </c>
      <c r="AL2" s="388" t="s">
        <v>507</v>
      </c>
      <c r="AM2" s="166" t="s">
        <v>1335</v>
      </c>
      <c r="AN2" s="54" t="s">
        <v>924</v>
      </c>
      <c r="AO2" s="208" t="str">
        <f>CONCATENATE(N2,",","음료",",",AL2,",",AN2)</f>
        <v>파워오투 아이스베리 24개입,음료,농심,파워오투</v>
      </c>
      <c r="AP2" s="166"/>
      <c r="AQ2" s="551" t="s">
        <v>930</v>
      </c>
      <c r="AR2" s="166" t="s">
        <v>979</v>
      </c>
      <c r="AS2" s="166"/>
      <c r="AT2" s="357"/>
      <c r="AU2" s="17" t="s">
        <v>596</v>
      </c>
    </row>
    <row r="3" spans="1:47">
      <c r="A3" s="85">
        <v>18</v>
      </c>
      <c r="B3" s="428">
        <v>2</v>
      </c>
      <c r="C3" s="70">
        <v>1418</v>
      </c>
      <c r="D3" s="70">
        <v>27</v>
      </c>
      <c r="E3" s="143" t="str">
        <f t="shared" si="0"/>
        <v>1418_450x450.jpg</v>
      </c>
      <c r="F3" s="136" t="str">
        <f t="shared" si="1"/>
        <v>1418_300x300.jpg</v>
      </c>
      <c r="G3" s="136" t="str">
        <f t="shared" si="2"/>
        <v>1418_100x100.jpg</v>
      </c>
      <c r="H3" s="136" t="str">
        <f t="shared" si="3"/>
        <v>1418_220x220.jpg</v>
      </c>
      <c r="I3" s="143" t="str">
        <f t="shared" ref="I3:I25" si="4">CONCATENATE(C3,"_상세.jpg")</f>
        <v>1418_상세.jpg</v>
      </c>
      <c r="J3" s="70" t="s">
        <v>1343</v>
      </c>
      <c r="K3" s="136" t="str">
        <f t="shared" ref="K3:K25" si="5">CONCATENATE("&lt;p&gt;&lt;/p&gt;&lt;p align=",J3,"center",J3,"&gt;","&lt;IMG src=",J3,"http://tongup1emd.cafe24.com/img/Image_detail/06_Water_50ea/",I3,J3," style=",J3,"width:860px;",J3,"&gt;&lt;/p&gt;&lt;p&gt;&lt;br&gt;&lt;/p&gt;")</f>
        <v>&lt;p&gt;&lt;/p&gt;&lt;p align="center"&gt;&lt;IMG src="http://tongup1emd.cafe24.com/img/Image_detail/06_Water_50ea/1418_상세.jpg" style="width:860px;"&gt;&lt;/p&gt;&lt;p&gt;&lt;br&gt;&lt;/p&gt;</v>
      </c>
      <c r="L3" s="77" t="s">
        <v>996</v>
      </c>
      <c r="M3" s="77" t="s">
        <v>996</v>
      </c>
      <c r="N3" s="188" t="s">
        <v>539</v>
      </c>
      <c r="O3" s="143" t="s">
        <v>326</v>
      </c>
      <c r="P3" s="171">
        <v>24</v>
      </c>
      <c r="Q3" s="467" t="s">
        <v>1346</v>
      </c>
      <c r="R3" s="537">
        <v>1</v>
      </c>
      <c r="S3" s="537"/>
      <c r="T3" s="537"/>
      <c r="U3" s="537"/>
      <c r="V3" s="537"/>
      <c r="W3" s="537"/>
      <c r="X3" s="537"/>
      <c r="Y3" s="537"/>
      <c r="Z3" s="537"/>
      <c r="AA3" s="537"/>
      <c r="AB3" s="537"/>
      <c r="AC3" s="139">
        <v>2500</v>
      </c>
      <c r="AD3" s="189">
        <v>27700</v>
      </c>
      <c r="AE3" s="90" t="s">
        <v>708</v>
      </c>
      <c r="AF3" s="180">
        <v>2500</v>
      </c>
      <c r="AG3" s="171" t="s">
        <v>469</v>
      </c>
      <c r="AH3" s="408">
        <v>320</v>
      </c>
      <c r="AI3" s="171" t="s">
        <v>535</v>
      </c>
      <c r="AJ3" s="171">
        <v>50002032</v>
      </c>
      <c r="AK3" s="65" t="str">
        <f>CONCATENATE(N3,"[",C3,"/",P3,"]")</f>
        <v>파워오투 애플키위맛 24개입[1418/24]</v>
      </c>
      <c r="AL3" s="139" t="s">
        <v>507</v>
      </c>
      <c r="AM3" s="171" t="s">
        <v>1335</v>
      </c>
      <c r="AN3" s="71" t="s">
        <v>924</v>
      </c>
      <c r="AO3" s="136" t="str">
        <f t="shared" ref="AO3:AO23" si="6">CONCATENATE(N3,",","음료",",",AL3,",",AN3)</f>
        <v>파워오투 애플키위맛 24개입,음료,농심,파워오투</v>
      </c>
      <c r="AP3" s="171"/>
      <c r="AQ3" s="356" t="s">
        <v>931</v>
      </c>
      <c r="AR3" s="171" t="s">
        <v>979</v>
      </c>
      <c r="AS3" s="171"/>
      <c r="AT3" s="174"/>
    </row>
    <row r="4" spans="1:47">
      <c r="A4" s="85">
        <v>19</v>
      </c>
      <c r="B4" s="428">
        <v>3</v>
      </c>
      <c r="C4" s="70">
        <v>1419</v>
      </c>
      <c r="D4" s="70">
        <v>27</v>
      </c>
      <c r="E4" s="143" t="str">
        <f t="shared" si="0"/>
        <v>1419_450x450.jpg</v>
      </c>
      <c r="F4" s="136" t="str">
        <f t="shared" si="1"/>
        <v>1419_300x300.jpg</v>
      </c>
      <c r="G4" s="136" t="str">
        <f t="shared" si="2"/>
        <v>1419_100x100.jpg</v>
      </c>
      <c r="H4" s="136" t="str">
        <f t="shared" si="3"/>
        <v>1419_220x220.jpg</v>
      </c>
      <c r="I4" s="143" t="str">
        <f t="shared" si="4"/>
        <v>1419_상세.jpg</v>
      </c>
      <c r="J4" s="70" t="s">
        <v>1343</v>
      </c>
      <c r="K4" s="136" t="str">
        <f t="shared" si="5"/>
        <v>&lt;p&gt;&lt;/p&gt;&lt;p align="center"&gt;&lt;IMG src="http://tongup1emd.cafe24.com/img/Image_detail/06_Water_50ea/1419_상세.jpg" style="width:860px;"&gt;&lt;/p&gt;&lt;p&gt;&lt;br&gt;&lt;/p&gt;</v>
      </c>
      <c r="L4" s="77" t="s">
        <v>996</v>
      </c>
      <c r="M4" s="77" t="s">
        <v>996</v>
      </c>
      <c r="N4" s="188" t="s">
        <v>328</v>
      </c>
      <c r="O4" s="143" t="s">
        <v>326</v>
      </c>
      <c r="P4" s="171">
        <v>24</v>
      </c>
      <c r="Q4" s="467" t="s">
        <v>1346</v>
      </c>
      <c r="R4" s="537">
        <v>1</v>
      </c>
      <c r="S4" s="537"/>
      <c r="T4" s="537"/>
      <c r="U4" s="537"/>
      <c r="V4" s="537"/>
      <c r="W4" s="537"/>
      <c r="X4" s="537"/>
      <c r="Y4" s="537"/>
      <c r="Z4" s="537"/>
      <c r="AA4" s="537"/>
      <c r="AB4" s="537"/>
      <c r="AC4" s="139">
        <v>2500</v>
      </c>
      <c r="AD4" s="189">
        <v>27700</v>
      </c>
      <c r="AE4" s="90" t="s">
        <v>708</v>
      </c>
      <c r="AF4" s="180">
        <v>2500</v>
      </c>
      <c r="AG4" s="171" t="s">
        <v>469</v>
      </c>
      <c r="AH4" s="408">
        <v>320</v>
      </c>
      <c r="AI4" s="171" t="s">
        <v>535</v>
      </c>
      <c r="AJ4" s="171">
        <v>50002032</v>
      </c>
      <c r="AK4" s="65" t="str">
        <f>CONCATENATE(N4,"[",C4,"/",P4,"]")</f>
        <v>파워오투 오렌지레몬맛 24개입[1419/24]</v>
      </c>
      <c r="AL4" s="139" t="s">
        <v>507</v>
      </c>
      <c r="AM4" s="171" t="s">
        <v>1335</v>
      </c>
      <c r="AN4" s="71" t="s">
        <v>924</v>
      </c>
      <c r="AO4" s="136" t="str">
        <f t="shared" si="6"/>
        <v>파워오투 오렌지레몬맛 24개입,음료,농심,파워오투</v>
      </c>
      <c r="AP4" s="171"/>
      <c r="AQ4" s="356" t="s">
        <v>931</v>
      </c>
      <c r="AR4" s="171" t="s">
        <v>979</v>
      </c>
      <c r="AS4" s="171"/>
      <c r="AT4" s="174"/>
    </row>
    <row r="5" spans="1:47">
      <c r="A5" s="85">
        <v>20</v>
      </c>
      <c r="B5" s="428">
        <v>4</v>
      </c>
      <c r="C5" s="70">
        <v>1447</v>
      </c>
      <c r="D5" s="70">
        <v>27</v>
      </c>
      <c r="E5" s="143" t="str">
        <f t="shared" si="0"/>
        <v>1447_450x450.jpg</v>
      </c>
      <c r="F5" s="136" t="str">
        <f t="shared" si="1"/>
        <v>1447_300x300.jpg</v>
      </c>
      <c r="G5" s="136" t="str">
        <f t="shared" si="2"/>
        <v>1447_100x100.jpg</v>
      </c>
      <c r="H5" s="136" t="str">
        <f t="shared" si="3"/>
        <v>1447_220x220.jpg</v>
      </c>
      <c r="I5" s="143" t="str">
        <f t="shared" si="4"/>
        <v>1447_상세.jpg</v>
      </c>
      <c r="J5" s="70" t="s">
        <v>1343</v>
      </c>
      <c r="K5" s="136" t="str">
        <f t="shared" si="5"/>
        <v>&lt;p&gt;&lt;/p&gt;&lt;p align="center"&gt;&lt;IMG src="http://tongup1emd.cafe24.com/img/Image_detail/06_Water_50ea/1447_상세.jpg" style="width:860px;"&gt;&lt;/p&gt;&lt;p&gt;&lt;br&gt;&lt;/p&gt;</v>
      </c>
      <c r="L5" s="77" t="s">
        <v>996</v>
      </c>
      <c r="M5" s="77" t="s">
        <v>996</v>
      </c>
      <c r="N5" s="188" t="s">
        <v>327</v>
      </c>
      <c r="O5" s="143" t="s">
        <v>326</v>
      </c>
      <c r="P5" s="171">
        <v>24</v>
      </c>
      <c r="Q5" s="467" t="s">
        <v>1346</v>
      </c>
      <c r="R5" s="537">
        <v>1</v>
      </c>
      <c r="S5" s="537"/>
      <c r="T5" s="537"/>
      <c r="U5" s="537"/>
      <c r="V5" s="537"/>
      <c r="W5" s="537"/>
      <c r="X5" s="537"/>
      <c r="Y5" s="537"/>
      <c r="Z5" s="537"/>
      <c r="AA5" s="537"/>
      <c r="AB5" s="537"/>
      <c r="AC5" s="139">
        <v>2500</v>
      </c>
      <c r="AD5" s="189">
        <v>27700</v>
      </c>
      <c r="AE5" s="90" t="s">
        <v>708</v>
      </c>
      <c r="AF5" s="180">
        <v>2500</v>
      </c>
      <c r="AG5" s="171" t="s">
        <v>469</v>
      </c>
      <c r="AH5" s="408">
        <v>320</v>
      </c>
      <c r="AI5" s="171" t="s">
        <v>535</v>
      </c>
      <c r="AJ5" s="171">
        <v>50002032</v>
      </c>
      <c r="AK5" s="65" t="str">
        <f>CONCATENATE(N5,"[",C5,"/",P5,"]")</f>
        <v>파워오투 스포츠레몬 24개입[1447/24]</v>
      </c>
      <c r="AL5" s="139" t="s">
        <v>507</v>
      </c>
      <c r="AM5" s="171" t="s">
        <v>1335</v>
      </c>
      <c r="AN5" s="71" t="s">
        <v>925</v>
      </c>
      <c r="AO5" s="136" t="str">
        <f t="shared" si="6"/>
        <v>파워오투 스포츠레몬 24개입,음료,농심,파워오투</v>
      </c>
      <c r="AP5" s="171"/>
      <c r="AQ5" s="356" t="s">
        <v>999</v>
      </c>
      <c r="AR5" s="171" t="s">
        <v>979</v>
      </c>
      <c r="AS5" s="171"/>
      <c r="AT5" s="174"/>
    </row>
    <row r="6" spans="1:47">
      <c r="A6" s="85">
        <v>1</v>
      </c>
      <c r="B6" s="428">
        <v>5</v>
      </c>
      <c r="C6" s="190">
        <v>1594</v>
      </c>
      <c r="D6" s="70">
        <v>27</v>
      </c>
      <c r="E6" s="143" t="str">
        <f t="shared" si="0"/>
        <v>1594_450x450.jpg</v>
      </c>
      <c r="F6" s="136" t="str">
        <f t="shared" si="1"/>
        <v>1594_300x300.jpg</v>
      </c>
      <c r="G6" s="136" t="str">
        <f t="shared" si="2"/>
        <v>1594_100x100.jpg</v>
      </c>
      <c r="H6" s="136" t="str">
        <f t="shared" si="3"/>
        <v>1594_220x220.jpg</v>
      </c>
      <c r="I6" s="143" t="str">
        <f t="shared" si="4"/>
        <v>1594_상세.jpg</v>
      </c>
      <c r="J6" s="70" t="s">
        <v>1343</v>
      </c>
      <c r="K6" s="136" t="str">
        <f t="shared" si="5"/>
        <v>&lt;p&gt;&lt;/p&gt;&lt;p align="center"&gt;&lt;IMG src="http://tongup1emd.cafe24.com/img/Image_detail/06_Water_50ea/1594_상세.jpg" style="width:860px;"&gt;&lt;/p&gt;&lt;p&gt;&lt;br&gt;&lt;/p&gt;</v>
      </c>
      <c r="L6" s="77" t="s">
        <v>996</v>
      </c>
      <c r="M6" s="77" t="s">
        <v>996</v>
      </c>
      <c r="N6" s="69" t="s">
        <v>997</v>
      </c>
      <c r="O6" s="96" t="s">
        <v>314</v>
      </c>
      <c r="P6" s="171">
        <v>6</v>
      </c>
      <c r="Q6" s="467" t="s">
        <v>1346</v>
      </c>
      <c r="R6" s="537">
        <v>1</v>
      </c>
      <c r="S6" s="537"/>
      <c r="T6" s="537"/>
      <c r="U6" s="537"/>
      <c r="V6" s="537"/>
      <c r="W6" s="537"/>
      <c r="X6" s="537"/>
      <c r="Y6" s="537"/>
      <c r="Z6" s="537"/>
      <c r="AA6" s="537"/>
      <c r="AB6" s="537"/>
      <c r="AC6" s="139">
        <v>2500</v>
      </c>
      <c r="AD6" s="191">
        <v>5000</v>
      </c>
      <c r="AE6" s="90" t="s">
        <v>708</v>
      </c>
      <c r="AF6" s="180">
        <v>2500</v>
      </c>
      <c r="AG6" s="171" t="s">
        <v>467</v>
      </c>
      <c r="AH6" s="408">
        <v>264</v>
      </c>
      <c r="AI6" s="171" t="s">
        <v>535</v>
      </c>
      <c r="AJ6" s="171">
        <v>50002032</v>
      </c>
      <c r="AK6" s="65" t="str">
        <f>CONCATENATE(N6,"[",C6,"/",P6,"]")</f>
        <v>백산수2.0L /6개입[1594/6]</v>
      </c>
      <c r="AL6" s="71" t="s">
        <v>926</v>
      </c>
      <c r="AM6" s="171" t="s">
        <v>1335</v>
      </c>
      <c r="AN6" s="71" t="s">
        <v>998</v>
      </c>
      <c r="AO6" s="136" t="str">
        <f t="shared" si="6"/>
        <v>백산수2.0L /6개입,음료,농심,백산수</v>
      </c>
      <c r="AP6" s="171"/>
      <c r="AQ6" s="171"/>
      <c r="AR6" s="171" t="s">
        <v>1000</v>
      </c>
      <c r="AS6" s="171"/>
      <c r="AT6" s="174"/>
      <c r="AU6" s="17" t="s">
        <v>592</v>
      </c>
    </row>
    <row r="7" spans="1:47">
      <c r="A7" s="85">
        <v>2</v>
      </c>
      <c r="B7" s="428">
        <v>6</v>
      </c>
      <c r="C7" s="190">
        <v>1596</v>
      </c>
      <c r="D7" s="70">
        <v>27</v>
      </c>
      <c r="E7" s="143" t="str">
        <f t="shared" si="0"/>
        <v>1596_450x450.jpg</v>
      </c>
      <c r="F7" s="136" t="str">
        <f t="shared" si="1"/>
        <v>1596_300x300.jpg</v>
      </c>
      <c r="G7" s="136" t="str">
        <f t="shared" si="2"/>
        <v>1596_100x100.jpg</v>
      </c>
      <c r="H7" s="136" t="str">
        <f t="shared" si="3"/>
        <v>1596_220x220.jpg</v>
      </c>
      <c r="I7" s="143" t="str">
        <f t="shared" si="4"/>
        <v>1596_상세.jpg</v>
      </c>
      <c r="J7" s="70" t="s">
        <v>1343</v>
      </c>
      <c r="K7" s="136" t="str">
        <f t="shared" si="5"/>
        <v>&lt;p&gt;&lt;/p&gt;&lt;p align="center"&gt;&lt;IMG src="http://tongup1emd.cafe24.com/img/Image_detail/06_Water_50ea/1596_상세.jpg" style="width:860px;"&gt;&lt;/p&gt;&lt;p&gt;&lt;br&gt;&lt;/p&gt;</v>
      </c>
      <c r="L7" s="77" t="s">
        <v>996</v>
      </c>
      <c r="M7" s="77" t="s">
        <v>996</v>
      </c>
      <c r="N7" s="69" t="s">
        <v>316</v>
      </c>
      <c r="O7" s="96" t="s">
        <v>315</v>
      </c>
      <c r="P7" s="171">
        <v>20</v>
      </c>
      <c r="Q7" s="467" t="s">
        <v>1363</v>
      </c>
      <c r="R7" s="537">
        <v>1</v>
      </c>
      <c r="S7" s="537"/>
      <c r="T7" s="537"/>
      <c r="U7" s="537"/>
      <c r="V7" s="537"/>
      <c r="W7" s="537"/>
      <c r="X7" s="537"/>
      <c r="Y7" s="537"/>
      <c r="Z7" s="537"/>
      <c r="AA7" s="537"/>
      <c r="AB7" s="537"/>
      <c r="AC7" s="139">
        <v>2500</v>
      </c>
      <c r="AD7" s="191">
        <v>6900</v>
      </c>
      <c r="AE7" s="90" t="s">
        <v>708</v>
      </c>
      <c r="AF7" s="180">
        <v>2500</v>
      </c>
      <c r="AG7" s="171" t="s">
        <v>467</v>
      </c>
      <c r="AH7" s="537">
        <v>264</v>
      </c>
      <c r="AI7" s="171" t="s">
        <v>535</v>
      </c>
      <c r="AJ7" s="171">
        <v>50002032</v>
      </c>
      <c r="AK7" s="65" t="str">
        <f>CONCATENATE(N7,"[",C7,"/",P7,"]")</f>
        <v>백산수0.5L /20개입[1596/20]</v>
      </c>
      <c r="AL7" s="71" t="s">
        <v>926</v>
      </c>
      <c r="AM7" s="171" t="s">
        <v>1335</v>
      </c>
      <c r="AN7" s="71" t="s">
        <v>998</v>
      </c>
      <c r="AO7" s="136" t="str">
        <f t="shared" si="6"/>
        <v>백산수0.5L /20개입,음료,농심,백산수</v>
      </c>
      <c r="AP7" s="171"/>
      <c r="AQ7" s="171"/>
      <c r="AR7" s="171" t="s">
        <v>1000</v>
      </c>
      <c r="AS7" s="171"/>
      <c r="AT7" s="174"/>
    </row>
    <row r="8" spans="1:47">
      <c r="A8" s="85">
        <v>3</v>
      </c>
      <c r="B8" s="428">
        <v>7</v>
      </c>
      <c r="C8" s="70">
        <v>1579</v>
      </c>
      <c r="D8" s="70">
        <v>27</v>
      </c>
      <c r="E8" s="143" t="str">
        <f t="shared" si="0"/>
        <v>1579_450x450.jpg</v>
      </c>
      <c r="F8" s="136" t="str">
        <f t="shared" si="1"/>
        <v>1579_300x300.jpg</v>
      </c>
      <c r="G8" s="136" t="str">
        <f t="shared" si="2"/>
        <v>1579_100x100.jpg</v>
      </c>
      <c r="H8" s="136" t="str">
        <f t="shared" si="3"/>
        <v>1579_220x220.jpg</v>
      </c>
      <c r="I8" s="143" t="str">
        <f t="shared" si="4"/>
        <v>1579_상세.jpg</v>
      </c>
      <c r="J8" s="70" t="s">
        <v>1362</v>
      </c>
      <c r="K8" s="136" t="str">
        <f t="shared" si="5"/>
        <v>&lt;p&gt;&lt;/p&gt;&lt;p align="center"&gt;&lt;IMG src="http://tongup1emd.cafe24.com/img/Image_detail/06_Water_50ea/1579_상세.jpg" style="width:860px;"&gt;&lt;/p&gt;&lt;p&gt;&lt;br&gt;&lt;/p&gt;</v>
      </c>
      <c r="L8" s="77" t="s">
        <v>996</v>
      </c>
      <c r="M8" s="77" t="s">
        <v>996</v>
      </c>
      <c r="N8" s="188" t="s">
        <v>536</v>
      </c>
      <c r="O8" s="143" t="s">
        <v>317</v>
      </c>
      <c r="P8" s="171">
        <v>10</v>
      </c>
      <c r="Q8" s="172" t="s">
        <v>1345</v>
      </c>
      <c r="R8" s="172">
        <v>4</v>
      </c>
      <c r="S8" s="278">
        <f t="shared" ref="S8:S18" si="7">R8+1</f>
        <v>5</v>
      </c>
      <c r="T8" s="278">
        <f t="shared" ref="T8:T18" si="8">R8+$R8</f>
        <v>8</v>
      </c>
      <c r="U8" s="278">
        <f t="shared" ref="U8:U18" si="9">T8+1</f>
        <v>9</v>
      </c>
      <c r="V8" s="278">
        <f t="shared" ref="V8:V18" si="10">T8+$R8</f>
        <v>12</v>
      </c>
      <c r="W8" s="278">
        <f t="shared" ref="W8:W18" si="11">V8+1</f>
        <v>13</v>
      </c>
      <c r="X8" s="278">
        <f t="shared" ref="X8:X18" si="12">V8+$R8</f>
        <v>16</v>
      </c>
      <c r="Y8" s="278">
        <f t="shared" ref="Y8:Y18" si="13">X8+1</f>
        <v>17</v>
      </c>
      <c r="Z8" s="278">
        <f t="shared" ref="Z8:Z18" si="14">X8+$R8</f>
        <v>20</v>
      </c>
      <c r="AA8" s="278">
        <f t="shared" ref="AA8:AA18" si="15">Z8+1</f>
        <v>21</v>
      </c>
      <c r="AB8" s="278">
        <f t="shared" ref="AB8:AB18" si="16">Z8+$R8</f>
        <v>24</v>
      </c>
      <c r="AC8" s="136" t="str">
        <f t="shared" ref="AC8:AC18" si="17">CONCATENATE("1","|",R8,"|","2500//",S8,"|",T8,"|","5000//",U8,"|",V8,"|","7500//",W8,"|",X8,"|","10000//",Y8,"|",Z8,"|","12500//",AA8,"|",AB8,"|","15000")</f>
        <v>1|4|2500//5|8|5000//9|12|7500//13|16|10000//17|20|12500//21|24|15000</v>
      </c>
      <c r="AD8" s="175">
        <v>4000</v>
      </c>
      <c r="AE8" s="90" t="s">
        <v>708</v>
      </c>
      <c r="AF8" s="180">
        <v>2500</v>
      </c>
      <c r="AG8" s="171"/>
      <c r="AH8" s="201">
        <v>1798</v>
      </c>
      <c r="AI8" s="171" t="s">
        <v>537</v>
      </c>
      <c r="AJ8" s="171">
        <v>50002265</v>
      </c>
      <c r="AK8" s="65" t="str">
        <f>CONCATENATE(N8,"[",C8,"/",P8,"]")</f>
        <v>카프리썬 오렌지/10개입[1579/10]</v>
      </c>
      <c r="AL8" s="71" t="s">
        <v>926</v>
      </c>
      <c r="AM8" s="171" t="s">
        <v>1335</v>
      </c>
      <c r="AN8" s="71" t="s">
        <v>927</v>
      </c>
      <c r="AO8" s="136" t="str">
        <f t="shared" si="6"/>
        <v>카프리썬 오렌지/10개입,음료,농심,카프리썬</v>
      </c>
      <c r="AP8" s="171"/>
      <c r="AQ8" s="171"/>
      <c r="AR8" s="171"/>
      <c r="AS8" s="171"/>
      <c r="AT8" s="174"/>
      <c r="AU8" s="17" t="s">
        <v>593</v>
      </c>
    </row>
    <row r="9" spans="1:47">
      <c r="A9" s="85">
        <v>4</v>
      </c>
      <c r="B9" s="428">
        <v>8</v>
      </c>
      <c r="C9" s="70">
        <v>1580</v>
      </c>
      <c r="D9" s="70">
        <v>27</v>
      </c>
      <c r="E9" s="143" t="str">
        <f t="shared" si="0"/>
        <v>1580_450x450.jpg</v>
      </c>
      <c r="F9" s="136" t="str">
        <f t="shared" si="1"/>
        <v>1580_300x300.jpg</v>
      </c>
      <c r="G9" s="136" t="str">
        <f t="shared" si="2"/>
        <v>1580_100x100.jpg</v>
      </c>
      <c r="H9" s="136" t="str">
        <f t="shared" si="3"/>
        <v>1580_220x220.jpg</v>
      </c>
      <c r="I9" s="143" t="str">
        <f t="shared" si="4"/>
        <v>1580_상세.jpg</v>
      </c>
      <c r="J9" s="70" t="s">
        <v>1362</v>
      </c>
      <c r="K9" s="136" t="str">
        <f t="shared" si="5"/>
        <v>&lt;p&gt;&lt;/p&gt;&lt;p align="center"&gt;&lt;IMG src="http://tongup1emd.cafe24.com/img/Image_detail/06_Water_50ea/1580_상세.jpg" style="width:860px;"&gt;&lt;/p&gt;&lt;p&gt;&lt;br&gt;&lt;/p&gt;</v>
      </c>
      <c r="L9" s="77" t="s">
        <v>996</v>
      </c>
      <c r="M9" s="77" t="s">
        <v>996</v>
      </c>
      <c r="N9" s="188" t="s">
        <v>318</v>
      </c>
      <c r="O9" s="143" t="s">
        <v>317</v>
      </c>
      <c r="P9" s="171">
        <v>10</v>
      </c>
      <c r="Q9" s="172" t="s">
        <v>1345</v>
      </c>
      <c r="R9" s="172">
        <v>4</v>
      </c>
      <c r="S9" s="278">
        <f t="shared" si="7"/>
        <v>5</v>
      </c>
      <c r="T9" s="278">
        <f t="shared" si="8"/>
        <v>8</v>
      </c>
      <c r="U9" s="278">
        <f t="shared" si="9"/>
        <v>9</v>
      </c>
      <c r="V9" s="278">
        <f t="shared" si="10"/>
        <v>12</v>
      </c>
      <c r="W9" s="278">
        <f t="shared" si="11"/>
        <v>13</v>
      </c>
      <c r="X9" s="278">
        <f t="shared" si="12"/>
        <v>16</v>
      </c>
      <c r="Y9" s="278">
        <f t="shared" si="13"/>
        <v>17</v>
      </c>
      <c r="Z9" s="278">
        <f t="shared" si="14"/>
        <v>20</v>
      </c>
      <c r="AA9" s="278">
        <f t="shared" si="15"/>
        <v>21</v>
      </c>
      <c r="AB9" s="278">
        <f t="shared" si="16"/>
        <v>24</v>
      </c>
      <c r="AC9" s="136" t="str">
        <f t="shared" si="17"/>
        <v>1|4|2500//5|8|5000//9|12|7500//13|16|10000//17|20|12500//21|24|15000</v>
      </c>
      <c r="AD9" s="175">
        <v>4000</v>
      </c>
      <c r="AE9" s="90" t="s">
        <v>708</v>
      </c>
      <c r="AF9" s="180">
        <v>2500</v>
      </c>
      <c r="AG9" s="171"/>
      <c r="AH9" s="201">
        <v>1798</v>
      </c>
      <c r="AI9" s="171" t="s">
        <v>537</v>
      </c>
      <c r="AJ9" s="171">
        <v>50002265</v>
      </c>
      <c r="AK9" s="65" t="str">
        <f>CONCATENATE(N9,"[",C9,"/",P9,"]")</f>
        <v>카프리썬 사파리/10개입[1580/10]</v>
      </c>
      <c r="AL9" s="71" t="s">
        <v>926</v>
      </c>
      <c r="AM9" s="171" t="s">
        <v>1335</v>
      </c>
      <c r="AN9" s="71" t="s">
        <v>927</v>
      </c>
      <c r="AO9" s="136" t="str">
        <f t="shared" si="6"/>
        <v>카프리썬 사파리/10개입,음료,농심,카프리썬</v>
      </c>
      <c r="AP9" s="171"/>
      <c r="AQ9" s="171"/>
      <c r="AR9" s="171"/>
      <c r="AS9" s="171"/>
      <c r="AT9" s="174"/>
    </row>
    <row r="10" spans="1:47">
      <c r="A10" s="85">
        <v>5</v>
      </c>
      <c r="B10" s="428">
        <v>9</v>
      </c>
      <c r="C10" s="70">
        <v>1581</v>
      </c>
      <c r="D10" s="70">
        <v>27</v>
      </c>
      <c r="E10" s="143" t="str">
        <f t="shared" si="0"/>
        <v>1581_450x450.jpg</v>
      </c>
      <c r="F10" s="136" t="str">
        <f t="shared" si="1"/>
        <v>1581_300x300.jpg</v>
      </c>
      <c r="G10" s="136" t="str">
        <f t="shared" si="2"/>
        <v>1581_100x100.jpg</v>
      </c>
      <c r="H10" s="136" t="str">
        <f t="shared" si="3"/>
        <v>1581_220x220.jpg</v>
      </c>
      <c r="I10" s="143" t="str">
        <f t="shared" si="4"/>
        <v>1581_상세.jpg</v>
      </c>
      <c r="J10" s="70" t="s">
        <v>1362</v>
      </c>
      <c r="K10" s="136" t="str">
        <f t="shared" si="5"/>
        <v>&lt;p&gt;&lt;/p&gt;&lt;p align="center"&gt;&lt;IMG src="http://tongup1emd.cafe24.com/img/Image_detail/06_Water_50ea/1581_상세.jpg" style="width:860px;"&gt;&lt;/p&gt;&lt;p&gt;&lt;br&gt;&lt;/p&gt;</v>
      </c>
      <c r="L10" s="77" t="s">
        <v>996</v>
      </c>
      <c r="M10" s="77" t="s">
        <v>996</v>
      </c>
      <c r="N10" s="188" t="s">
        <v>928</v>
      </c>
      <c r="O10" s="143" t="s">
        <v>317</v>
      </c>
      <c r="P10" s="171">
        <v>10</v>
      </c>
      <c r="Q10" s="172" t="s">
        <v>1345</v>
      </c>
      <c r="R10" s="172">
        <v>4</v>
      </c>
      <c r="S10" s="278">
        <f t="shared" si="7"/>
        <v>5</v>
      </c>
      <c r="T10" s="278">
        <f t="shared" si="8"/>
        <v>8</v>
      </c>
      <c r="U10" s="278">
        <f t="shared" si="9"/>
        <v>9</v>
      </c>
      <c r="V10" s="278">
        <f t="shared" si="10"/>
        <v>12</v>
      </c>
      <c r="W10" s="278">
        <f t="shared" si="11"/>
        <v>13</v>
      </c>
      <c r="X10" s="278">
        <f t="shared" si="12"/>
        <v>16</v>
      </c>
      <c r="Y10" s="278">
        <f t="shared" si="13"/>
        <v>17</v>
      </c>
      <c r="Z10" s="278">
        <f t="shared" si="14"/>
        <v>20</v>
      </c>
      <c r="AA10" s="278">
        <f t="shared" si="15"/>
        <v>21</v>
      </c>
      <c r="AB10" s="278">
        <f t="shared" si="16"/>
        <v>24</v>
      </c>
      <c r="AC10" s="136" t="str">
        <f t="shared" si="17"/>
        <v>1|4|2500//5|8|5000//9|12|7500//13|16|10000//17|20|12500//21|24|15000</v>
      </c>
      <c r="AD10" s="175">
        <v>4000</v>
      </c>
      <c r="AE10" s="90" t="s">
        <v>708</v>
      </c>
      <c r="AF10" s="180">
        <v>2500</v>
      </c>
      <c r="AG10" s="171"/>
      <c r="AH10" s="201">
        <v>1798</v>
      </c>
      <c r="AI10" s="171" t="s">
        <v>537</v>
      </c>
      <c r="AJ10" s="171">
        <v>50002265</v>
      </c>
      <c r="AK10" s="65" t="str">
        <f>CONCATENATE(N10,"[",C10,"/",P10,"]")</f>
        <v>카프리썬 알라스카 아이스티/10개입[1581/10]</v>
      </c>
      <c r="AL10" s="136" t="s">
        <v>507</v>
      </c>
      <c r="AM10" s="171" t="s">
        <v>1335</v>
      </c>
      <c r="AN10" s="71" t="s">
        <v>927</v>
      </c>
      <c r="AO10" s="136" t="str">
        <f t="shared" si="6"/>
        <v>카프리썬 알라스카 아이스티/10개입,음료,농심,카프리썬</v>
      </c>
      <c r="AP10" s="171"/>
      <c r="AQ10" s="319" t="s">
        <v>932</v>
      </c>
      <c r="AR10" s="171"/>
      <c r="AS10" s="171"/>
      <c r="AT10" s="174"/>
    </row>
    <row r="11" spans="1:47">
      <c r="A11" s="85">
        <v>7</v>
      </c>
      <c r="B11" s="428">
        <v>10</v>
      </c>
      <c r="C11" s="70">
        <v>1583</v>
      </c>
      <c r="D11" s="70">
        <v>27</v>
      </c>
      <c r="E11" s="143" t="str">
        <f t="shared" si="0"/>
        <v>1583_450x450.jpg</v>
      </c>
      <c r="F11" s="136" t="str">
        <f t="shared" si="1"/>
        <v>1583_300x300.jpg</v>
      </c>
      <c r="G11" s="136" t="str">
        <f t="shared" si="2"/>
        <v>1583_100x100.jpg</v>
      </c>
      <c r="H11" s="136" t="str">
        <f t="shared" si="3"/>
        <v>1583_220x220.jpg</v>
      </c>
      <c r="I11" s="143" t="str">
        <f t="shared" si="4"/>
        <v>1583_상세.jpg</v>
      </c>
      <c r="J11" s="70" t="s">
        <v>1362</v>
      </c>
      <c r="K11" s="136" t="str">
        <f t="shared" si="5"/>
        <v>&lt;p&gt;&lt;/p&gt;&lt;p align="center"&gt;&lt;IMG src="http://tongup1emd.cafe24.com/img/Image_detail/06_Water_50ea/1583_상세.jpg" style="width:860px;"&gt;&lt;/p&gt;&lt;p&gt;&lt;br&gt;&lt;/p&gt;</v>
      </c>
      <c r="L11" s="77" t="s">
        <v>996</v>
      </c>
      <c r="M11" s="77" t="s">
        <v>996</v>
      </c>
      <c r="N11" s="188" t="s">
        <v>320</v>
      </c>
      <c r="O11" s="143" t="s">
        <v>317</v>
      </c>
      <c r="P11" s="171">
        <v>10</v>
      </c>
      <c r="Q11" s="172" t="s">
        <v>1345</v>
      </c>
      <c r="R11" s="172">
        <v>4</v>
      </c>
      <c r="S11" s="278">
        <f t="shared" si="7"/>
        <v>5</v>
      </c>
      <c r="T11" s="278">
        <f t="shared" si="8"/>
        <v>8</v>
      </c>
      <c r="U11" s="278">
        <f t="shared" si="9"/>
        <v>9</v>
      </c>
      <c r="V11" s="278">
        <f t="shared" si="10"/>
        <v>12</v>
      </c>
      <c r="W11" s="278">
        <f t="shared" si="11"/>
        <v>13</v>
      </c>
      <c r="X11" s="278">
        <f t="shared" si="12"/>
        <v>16</v>
      </c>
      <c r="Y11" s="278">
        <f t="shared" si="13"/>
        <v>17</v>
      </c>
      <c r="Z11" s="278">
        <f t="shared" si="14"/>
        <v>20</v>
      </c>
      <c r="AA11" s="278">
        <f t="shared" si="15"/>
        <v>21</v>
      </c>
      <c r="AB11" s="278">
        <f t="shared" si="16"/>
        <v>24</v>
      </c>
      <c r="AC11" s="136" t="str">
        <f t="shared" si="17"/>
        <v>1|4|2500//5|8|5000//9|12|7500//13|16|10000//17|20|12500//21|24|15000</v>
      </c>
      <c r="AD11" s="175">
        <v>4000</v>
      </c>
      <c r="AE11" s="90" t="s">
        <v>708</v>
      </c>
      <c r="AF11" s="180">
        <v>2500</v>
      </c>
      <c r="AG11" s="171"/>
      <c r="AH11" s="201">
        <v>1798</v>
      </c>
      <c r="AI11" s="171" t="s">
        <v>537</v>
      </c>
      <c r="AJ11" s="171">
        <v>50002265</v>
      </c>
      <c r="AK11" s="65" t="str">
        <f>CONCATENATE(N11,"[",C11,"/",P11,"]")</f>
        <v>카프리썬 사과맛/10개입[1583/10]</v>
      </c>
      <c r="AL11" s="71" t="s">
        <v>507</v>
      </c>
      <c r="AM11" s="171" t="s">
        <v>1335</v>
      </c>
      <c r="AN11" s="71" t="s">
        <v>927</v>
      </c>
      <c r="AO11" s="136" t="str">
        <f t="shared" si="6"/>
        <v>카프리썬 사과맛/10개입,음료,농심,카프리썬</v>
      </c>
      <c r="AP11" s="171"/>
      <c r="AQ11" s="319"/>
      <c r="AR11" s="171"/>
      <c r="AS11" s="171"/>
      <c r="AT11" s="174"/>
    </row>
    <row r="12" spans="1:47">
      <c r="A12" s="85">
        <v>6</v>
      </c>
      <c r="B12" s="428">
        <v>11</v>
      </c>
      <c r="C12" s="70">
        <v>1584</v>
      </c>
      <c r="D12" s="70">
        <v>27</v>
      </c>
      <c r="E12" s="143" t="str">
        <f t="shared" si="0"/>
        <v>1584_450x450.jpg</v>
      </c>
      <c r="F12" s="136" t="str">
        <f t="shared" si="1"/>
        <v>1584_300x300.jpg</v>
      </c>
      <c r="G12" s="136" t="str">
        <f t="shared" si="2"/>
        <v>1584_100x100.jpg</v>
      </c>
      <c r="H12" s="136" t="str">
        <f t="shared" si="3"/>
        <v>1584_220x220.jpg</v>
      </c>
      <c r="I12" s="143" t="str">
        <f t="shared" si="4"/>
        <v>1584_상세.jpg</v>
      </c>
      <c r="J12" s="70" t="s">
        <v>1362</v>
      </c>
      <c r="K12" s="136" t="str">
        <f t="shared" si="5"/>
        <v>&lt;p&gt;&lt;/p&gt;&lt;p align="center"&gt;&lt;IMG src="http://tongup1emd.cafe24.com/img/Image_detail/06_Water_50ea/1584_상세.jpg" style="width:860px;"&gt;&lt;/p&gt;&lt;p&gt;&lt;br&gt;&lt;/p&gt;</v>
      </c>
      <c r="L12" s="77" t="s">
        <v>996</v>
      </c>
      <c r="M12" s="77" t="s">
        <v>996</v>
      </c>
      <c r="N12" s="188" t="s">
        <v>319</v>
      </c>
      <c r="O12" s="143" t="s">
        <v>317</v>
      </c>
      <c r="P12" s="171">
        <v>10</v>
      </c>
      <c r="Q12" s="172" t="s">
        <v>1345</v>
      </c>
      <c r="R12" s="172">
        <v>4</v>
      </c>
      <c r="S12" s="278">
        <f t="shared" si="7"/>
        <v>5</v>
      </c>
      <c r="T12" s="278">
        <f t="shared" si="8"/>
        <v>8</v>
      </c>
      <c r="U12" s="278">
        <f t="shared" si="9"/>
        <v>9</v>
      </c>
      <c r="V12" s="278">
        <f t="shared" si="10"/>
        <v>12</v>
      </c>
      <c r="W12" s="278">
        <f t="shared" si="11"/>
        <v>13</v>
      </c>
      <c r="X12" s="278">
        <f t="shared" si="12"/>
        <v>16</v>
      </c>
      <c r="Y12" s="278">
        <f t="shared" si="13"/>
        <v>17</v>
      </c>
      <c r="Z12" s="278">
        <f t="shared" si="14"/>
        <v>20</v>
      </c>
      <c r="AA12" s="278">
        <f t="shared" si="15"/>
        <v>21</v>
      </c>
      <c r="AB12" s="278">
        <f t="shared" si="16"/>
        <v>24</v>
      </c>
      <c r="AC12" s="136" t="str">
        <f t="shared" si="17"/>
        <v>1|4|2500//5|8|5000//9|12|7500//13|16|10000//17|20|12500//21|24|15000</v>
      </c>
      <c r="AD12" s="175">
        <v>4000</v>
      </c>
      <c r="AE12" s="90" t="s">
        <v>708</v>
      </c>
      <c r="AF12" s="180">
        <v>2500</v>
      </c>
      <c r="AG12" s="171"/>
      <c r="AH12" s="201">
        <v>1798</v>
      </c>
      <c r="AI12" s="171" t="s">
        <v>537</v>
      </c>
      <c r="AJ12" s="171">
        <v>50002265</v>
      </c>
      <c r="AK12" s="65" t="str">
        <f>CONCATENATE(N12,"[",C12,"/",P12,"]")</f>
        <v>카프리썬 딸기와키위/10개입[1584/10]</v>
      </c>
      <c r="AL12" s="74" t="s">
        <v>507</v>
      </c>
      <c r="AM12" s="171" t="s">
        <v>1335</v>
      </c>
      <c r="AN12" s="71" t="s">
        <v>927</v>
      </c>
      <c r="AO12" s="136" t="str">
        <f t="shared" si="6"/>
        <v>카프리썬 딸기와키위/10개입,음료,농심,카프리썬</v>
      </c>
      <c r="AP12" s="171"/>
      <c r="AQ12" s="319"/>
      <c r="AR12" s="171"/>
      <c r="AS12" s="171"/>
      <c r="AT12" s="174"/>
    </row>
    <row r="13" spans="1:47">
      <c r="A13" s="85">
        <v>8</v>
      </c>
      <c r="B13" s="428">
        <v>12</v>
      </c>
      <c r="C13" s="70">
        <v>1588</v>
      </c>
      <c r="D13" s="70">
        <v>27</v>
      </c>
      <c r="E13" s="143" t="str">
        <f t="shared" si="0"/>
        <v>1588_450x450.jpg</v>
      </c>
      <c r="F13" s="136" t="str">
        <f t="shared" si="1"/>
        <v>1588_300x300.jpg</v>
      </c>
      <c r="G13" s="136" t="str">
        <f t="shared" si="2"/>
        <v>1588_100x100.jpg</v>
      </c>
      <c r="H13" s="136" t="str">
        <f t="shared" si="3"/>
        <v>1588_220x220.jpg</v>
      </c>
      <c r="I13" s="143" t="str">
        <f t="shared" si="4"/>
        <v>1588_상세.jpg</v>
      </c>
      <c r="J13" s="70" t="s">
        <v>1362</v>
      </c>
      <c r="K13" s="136" t="str">
        <f t="shared" si="5"/>
        <v>&lt;p&gt;&lt;/p&gt;&lt;p align="center"&gt;&lt;IMG src="http://tongup1emd.cafe24.com/img/Image_detail/06_Water_50ea/1588_상세.jpg" style="width:860px;"&gt;&lt;/p&gt;&lt;p&gt;&lt;br&gt;&lt;/p&gt;</v>
      </c>
      <c r="L13" s="77" t="s">
        <v>996</v>
      </c>
      <c r="M13" s="77" t="s">
        <v>996</v>
      </c>
      <c r="N13" s="188" t="s">
        <v>321</v>
      </c>
      <c r="O13" s="143" t="s">
        <v>317</v>
      </c>
      <c r="P13" s="171">
        <v>10</v>
      </c>
      <c r="Q13" s="172" t="s">
        <v>1345</v>
      </c>
      <c r="R13" s="172">
        <v>4</v>
      </c>
      <c r="S13" s="278">
        <f t="shared" si="7"/>
        <v>5</v>
      </c>
      <c r="T13" s="278">
        <f t="shared" si="8"/>
        <v>8</v>
      </c>
      <c r="U13" s="278">
        <f t="shared" si="9"/>
        <v>9</v>
      </c>
      <c r="V13" s="278">
        <f t="shared" si="10"/>
        <v>12</v>
      </c>
      <c r="W13" s="278">
        <f t="shared" si="11"/>
        <v>13</v>
      </c>
      <c r="X13" s="278">
        <f t="shared" si="12"/>
        <v>16</v>
      </c>
      <c r="Y13" s="278">
        <f t="shared" si="13"/>
        <v>17</v>
      </c>
      <c r="Z13" s="278">
        <f t="shared" si="14"/>
        <v>20</v>
      </c>
      <c r="AA13" s="278">
        <f t="shared" si="15"/>
        <v>21</v>
      </c>
      <c r="AB13" s="278">
        <f t="shared" si="16"/>
        <v>24</v>
      </c>
      <c r="AC13" s="136" t="str">
        <f t="shared" si="17"/>
        <v>1|4|2500//5|8|5000//9|12|7500//13|16|10000//17|20|12500//21|24|15000</v>
      </c>
      <c r="AD13" s="175">
        <v>4000</v>
      </c>
      <c r="AE13" s="90" t="s">
        <v>708</v>
      </c>
      <c r="AF13" s="180">
        <v>2500</v>
      </c>
      <c r="AG13" s="171"/>
      <c r="AH13" s="201">
        <v>1798</v>
      </c>
      <c r="AI13" s="171" t="s">
        <v>537</v>
      </c>
      <c r="AJ13" s="171">
        <v>50002265</v>
      </c>
      <c r="AK13" s="65" t="str">
        <f>CONCATENATE(N13,"[",C13,"/",P13,"]")</f>
        <v>카프리썬 오렌지망고/10개입[1588/10]</v>
      </c>
      <c r="AL13" s="74" t="s">
        <v>507</v>
      </c>
      <c r="AM13" s="171" t="s">
        <v>1335</v>
      </c>
      <c r="AN13" s="71" t="s">
        <v>927</v>
      </c>
      <c r="AO13" s="136" t="str">
        <f t="shared" si="6"/>
        <v>카프리썬 오렌지망고/10개입,음료,농심,카프리썬</v>
      </c>
      <c r="AP13" s="171"/>
      <c r="AQ13" s="319"/>
      <c r="AR13" s="171"/>
      <c r="AS13" s="171"/>
      <c r="AT13" s="174"/>
    </row>
    <row r="14" spans="1:47">
      <c r="A14" s="85">
        <v>9</v>
      </c>
      <c r="B14" s="428">
        <v>13</v>
      </c>
      <c r="C14" s="70">
        <v>1589</v>
      </c>
      <c r="D14" s="70">
        <v>27</v>
      </c>
      <c r="E14" s="143" t="str">
        <f t="shared" si="0"/>
        <v>1589_450x450.jpg</v>
      </c>
      <c r="F14" s="136" t="str">
        <f t="shared" si="1"/>
        <v>1589_300x300.jpg</v>
      </c>
      <c r="G14" s="136" t="str">
        <f t="shared" si="2"/>
        <v>1589_100x100.jpg</v>
      </c>
      <c r="H14" s="136" t="str">
        <f t="shared" si="3"/>
        <v>1589_220x220.jpg</v>
      </c>
      <c r="I14" s="143" t="str">
        <f t="shared" si="4"/>
        <v>1589_상세.jpg</v>
      </c>
      <c r="J14" s="70" t="s">
        <v>1362</v>
      </c>
      <c r="K14" s="136" t="str">
        <f t="shared" si="5"/>
        <v>&lt;p&gt;&lt;/p&gt;&lt;p align="center"&gt;&lt;IMG src="http://tongup1emd.cafe24.com/img/Image_detail/06_Water_50ea/1589_상세.jpg" style="width:860px;"&gt;&lt;/p&gt;&lt;p&gt;&lt;br&gt;&lt;/p&gt;</v>
      </c>
      <c r="L14" s="344" t="s">
        <v>899</v>
      </c>
      <c r="M14" s="377" t="s">
        <v>1046</v>
      </c>
      <c r="N14" s="188" t="s">
        <v>1105</v>
      </c>
      <c r="O14" s="143" t="s">
        <v>317</v>
      </c>
      <c r="P14" s="171">
        <v>10</v>
      </c>
      <c r="Q14" s="172" t="s">
        <v>1345</v>
      </c>
      <c r="R14" s="172">
        <v>4</v>
      </c>
      <c r="S14" s="278">
        <f t="shared" si="7"/>
        <v>5</v>
      </c>
      <c r="T14" s="278">
        <f t="shared" si="8"/>
        <v>8</v>
      </c>
      <c r="U14" s="278">
        <f t="shared" si="9"/>
        <v>9</v>
      </c>
      <c r="V14" s="278">
        <f t="shared" si="10"/>
        <v>12</v>
      </c>
      <c r="W14" s="278">
        <f t="shared" si="11"/>
        <v>13</v>
      </c>
      <c r="X14" s="278">
        <f t="shared" si="12"/>
        <v>16</v>
      </c>
      <c r="Y14" s="278">
        <f t="shared" si="13"/>
        <v>17</v>
      </c>
      <c r="Z14" s="278">
        <f t="shared" si="14"/>
        <v>20</v>
      </c>
      <c r="AA14" s="278">
        <f t="shared" si="15"/>
        <v>21</v>
      </c>
      <c r="AB14" s="278">
        <f t="shared" si="16"/>
        <v>24</v>
      </c>
      <c r="AC14" s="136" t="str">
        <f t="shared" si="17"/>
        <v>1|4|2500//5|8|5000//9|12|7500//13|16|10000//17|20|12500//21|24|15000</v>
      </c>
      <c r="AD14" s="175">
        <v>4000</v>
      </c>
      <c r="AE14" s="90" t="s">
        <v>708</v>
      </c>
      <c r="AF14" s="180">
        <v>2500</v>
      </c>
      <c r="AG14" s="171"/>
      <c r="AH14" s="201">
        <v>1798</v>
      </c>
      <c r="AI14" s="171" t="s">
        <v>537</v>
      </c>
      <c r="AJ14" s="171">
        <v>50002265</v>
      </c>
      <c r="AK14" s="65" t="str">
        <f>CONCATENATE(N14,"[",C14,"/",P14,"]")</f>
        <v>카프리썬 페어리드링크/10개입[1589/10]</v>
      </c>
      <c r="AL14" s="74" t="s">
        <v>507</v>
      </c>
      <c r="AM14" s="171" t="s">
        <v>1335</v>
      </c>
      <c r="AN14" s="71" t="s">
        <v>927</v>
      </c>
      <c r="AO14" s="136" t="str">
        <f t="shared" si="6"/>
        <v>카프리썬 페어리드링크/10개입,음료,농심,카프리썬</v>
      </c>
      <c r="AP14" s="171"/>
      <c r="AQ14" s="319"/>
      <c r="AR14" s="171"/>
      <c r="AS14" s="171"/>
      <c r="AT14" s="174"/>
    </row>
    <row r="15" spans="1:47">
      <c r="A15" s="85">
        <v>13</v>
      </c>
      <c r="B15" s="428">
        <v>14</v>
      </c>
      <c r="C15" s="192">
        <v>1640</v>
      </c>
      <c r="D15" s="70">
        <v>27</v>
      </c>
      <c r="E15" s="143" t="str">
        <f t="shared" si="0"/>
        <v>1640_450x450.jpg</v>
      </c>
      <c r="F15" s="136" t="str">
        <f t="shared" si="1"/>
        <v>1640_300x300.jpg</v>
      </c>
      <c r="G15" s="136" t="str">
        <f t="shared" si="2"/>
        <v>1640_100x100.jpg</v>
      </c>
      <c r="H15" s="136" t="str">
        <f t="shared" si="3"/>
        <v>1640_220x220.jpg</v>
      </c>
      <c r="I15" s="143" t="str">
        <f t="shared" si="4"/>
        <v>1640_상세.jpg</v>
      </c>
      <c r="J15" s="70" t="s">
        <v>1362</v>
      </c>
      <c r="K15" s="136" t="str">
        <f t="shared" si="5"/>
        <v>&lt;p&gt;&lt;/p&gt;&lt;p align="center"&gt;&lt;IMG src="http://tongup1emd.cafe24.com/img/Image_detail/06_Water_50ea/1640_상세.jpg" style="width:860px;"&gt;&lt;/p&gt;&lt;p&gt;&lt;br&gt;&lt;/p&gt;</v>
      </c>
      <c r="L15" s="77" t="s">
        <v>996</v>
      </c>
      <c r="M15" s="377" t="s">
        <v>1046</v>
      </c>
      <c r="N15" s="188" t="s">
        <v>1106</v>
      </c>
      <c r="O15" s="143" t="s">
        <v>323</v>
      </c>
      <c r="P15" s="171">
        <v>30</v>
      </c>
      <c r="Q15" s="172" t="s">
        <v>1345</v>
      </c>
      <c r="R15" s="172">
        <v>2</v>
      </c>
      <c r="S15" s="278">
        <f t="shared" si="7"/>
        <v>3</v>
      </c>
      <c r="T15" s="278">
        <f t="shared" si="8"/>
        <v>4</v>
      </c>
      <c r="U15" s="278">
        <f t="shared" si="9"/>
        <v>5</v>
      </c>
      <c r="V15" s="278">
        <f t="shared" si="10"/>
        <v>6</v>
      </c>
      <c r="W15" s="278">
        <f t="shared" si="11"/>
        <v>7</v>
      </c>
      <c r="X15" s="278">
        <f t="shared" si="12"/>
        <v>8</v>
      </c>
      <c r="Y15" s="278">
        <f t="shared" si="13"/>
        <v>9</v>
      </c>
      <c r="Z15" s="278">
        <f t="shared" si="14"/>
        <v>10</v>
      </c>
      <c r="AA15" s="278">
        <f t="shared" si="15"/>
        <v>11</v>
      </c>
      <c r="AB15" s="278">
        <f t="shared" si="16"/>
        <v>12</v>
      </c>
      <c r="AC15" s="136" t="str">
        <f t="shared" si="17"/>
        <v>1|2|2500//3|4|5000//5|6|7500//7|8|10000//9|10|12500//11|12|15000</v>
      </c>
      <c r="AD15" s="184">
        <v>13500</v>
      </c>
      <c r="AE15" s="90" t="s">
        <v>708</v>
      </c>
      <c r="AF15" s="180">
        <v>2500</v>
      </c>
      <c r="AG15" s="171"/>
      <c r="AH15" s="201">
        <v>1798</v>
      </c>
      <c r="AI15" s="171" t="s">
        <v>538</v>
      </c>
      <c r="AJ15" s="171">
        <v>50002250</v>
      </c>
      <c r="AK15" s="65" t="str">
        <f>CONCATENATE(N15,"[",C15,"/",P15,"]")</f>
        <v>웰치소다 포도(250ml)30개입[1640/30]</v>
      </c>
      <c r="AL15" s="74" t="s">
        <v>507</v>
      </c>
      <c r="AM15" s="171" t="s">
        <v>1335</v>
      </c>
      <c r="AN15" s="136" t="s">
        <v>929</v>
      </c>
      <c r="AO15" s="136" t="str">
        <f t="shared" si="6"/>
        <v>웰치소다 포도(250ml)30개입,음료,농심,웰치</v>
      </c>
      <c r="AP15" s="171"/>
      <c r="AQ15" s="319" t="s">
        <v>933</v>
      </c>
      <c r="AR15" s="171"/>
      <c r="AS15" s="171"/>
      <c r="AT15" s="174"/>
      <c r="AU15" s="17" t="s">
        <v>594</v>
      </c>
    </row>
    <row r="16" spans="1:47">
      <c r="A16" s="85">
        <v>10</v>
      </c>
      <c r="B16" s="428">
        <v>15</v>
      </c>
      <c r="C16" s="192">
        <v>1641</v>
      </c>
      <c r="D16" s="70">
        <v>27</v>
      </c>
      <c r="E16" s="143" t="str">
        <f t="shared" si="0"/>
        <v>1641_450x450.jpg</v>
      </c>
      <c r="F16" s="136" t="str">
        <f t="shared" si="1"/>
        <v>1641_300x300.jpg</v>
      </c>
      <c r="G16" s="136" t="str">
        <f t="shared" si="2"/>
        <v>1641_100x100.jpg</v>
      </c>
      <c r="H16" s="136" t="str">
        <f t="shared" si="3"/>
        <v>1641_220x220.jpg</v>
      </c>
      <c r="I16" s="143" t="str">
        <f t="shared" si="4"/>
        <v>1641_상세.jpg</v>
      </c>
      <c r="J16" s="70" t="s">
        <v>1362</v>
      </c>
      <c r="K16" s="136" t="str">
        <f t="shared" si="5"/>
        <v>&lt;p&gt;&lt;/p&gt;&lt;p align="center"&gt;&lt;IMG src="http://tongup1emd.cafe24.com/img/Image_detail/06_Water_50ea/1641_상세.jpg" style="width:860px;"&gt;&lt;/p&gt;&lt;p&gt;&lt;br&gt;&lt;/p&gt;</v>
      </c>
      <c r="L16" s="77" t="s">
        <v>996</v>
      </c>
      <c r="M16" s="77" t="s">
        <v>996</v>
      </c>
      <c r="N16" s="188" t="s">
        <v>936</v>
      </c>
      <c r="O16" s="143" t="s">
        <v>322</v>
      </c>
      <c r="P16" s="171">
        <v>24</v>
      </c>
      <c r="Q16" s="172" t="s">
        <v>1345</v>
      </c>
      <c r="R16" s="172">
        <v>2</v>
      </c>
      <c r="S16" s="278">
        <f t="shared" si="7"/>
        <v>3</v>
      </c>
      <c r="T16" s="278">
        <f t="shared" si="8"/>
        <v>4</v>
      </c>
      <c r="U16" s="278">
        <f t="shared" si="9"/>
        <v>5</v>
      </c>
      <c r="V16" s="278">
        <f t="shared" si="10"/>
        <v>6</v>
      </c>
      <c r="W16" s="278">
        <f t="shared" si="11"/>
        <v>7</v>
      </c>
      <c r="X16" s="278">
        <f t="shared" si="12"/>
        <v>8</v>
      </c>
      <c r="Y16" s="278">
        <f t="shared" si="13"/>
        <v>9</v>
      </c>
      <c r="Z16" s="278">
        <f t="shared" si="14"/>
        <v>10</v>
      </c>
      <c r="AA16" s="278">
        <f t="shared" si="15"/>
        <v>11</v>
      </c>
      <c r="AB16" s="278">
        <f t="shared" si="16"/>
        <v>12</v>
      </c>
      <c r="AC16" s="136" t="str">
        <f t="shared" si="17"/>
        <v>1|2|2500//3|4|5000//5|6|7500//7|8|10000//9|10|12500//11|12|15000</v>
      </c>
      <c r="AD16" s="189">
        <v>13000</v>
      </c>
      <c r="AE16" s="90" t="s">
        <v>708</v>
      </c>
      <c r="AF16" s="180">
        <v>2500</v>
      </c>
      <c r="AG16" s="171"/>
      <c r="AH16" s="201">
        <v>1798</v>
      </c>
      <c r="AI16" s="171" t="s">
        <v>538</v>
      </c>
      <c r="AJ16" s="171">
        <v>50002250</v>
      </c>
      <c r="AK16" s="65" t="str">
        <f>CONCATENATE(N16,"[",C16,"/",P16,"]")</f>
        <v>웰치소다 포도(355ml)/24개입[1641/24]</v>
      </c>
      <c r="AL16" s="74" t="s">
        <v>507</v>
      </c>
      <c r="AM16" s="171" t="s">
        <v>1335</v>
      </c>
      <c r="AN16" s="136" t="s">
        <v>929</v>
      </c>
      <c r="AO16" s="136" t="str">
        <f t="shared" si="6"/>
        <v>웰치소다 포도(355ml)/24개입,음료,농심,웰치</v>
      </c>
      <c r="AP16" s="171"/>
      <c r="AQ16" s="319" t="s">
        <v>933</v>
      </c>
      <c r="AR16" s="171"/>
      <c r="AS16" s="171"/>
      <c r="AT16" s="174"/>
    </row>
    <row r="17" spans="1:47">
      <c r="A17" s="85">
        <v>11</v>
      </c>
      <c r="B17" s="428">
        <v>16</v>
      </c>
      <c r="C17" s="192">
        <v>1642</v>
      </c>
      <c r="D17" s="70">
        <v>27</v>
      </c>
      <c r="E17" s="143" t="str">
        <f t="shared" si="0"/>
        <v>1642_450x450.jpg</v>
      </c>
      <c r="F17" s="136" t="str">
        <f t="shared" si="1"/>
        <v>1642_300x300.jpg</v>
      </c>
      <c r="G17" s="136" t="str">
        <f t="shared" si="2"/>
        <v>1642_100x100.jpg</v>
      </c>
      <c r="H17" s="136" t="str">
        <f t="shared" si="3"/>
        <v>1642_220x220.jpg</v>
      </c>
      <c r="I17" s="143" t="str">
        <f t="shared" si="4"/>
        <v>1642_상세.jpg</v>
      </c>
      <c r="J17" s="70" t="s">
        <v>1362</v>
      </c>
      <c r="K17" s="136" t="str">
        <f t="shared" si="5"/>
        <v>&lt;p&gt;&lt;/p&gt;&lt;p align="center"&gt;&lt;IMG src="http://tongup1emd.cafe24.com/img/Image_detail/06_Water_50ea/1642_상세.jpg" style="width:860px;"&gt;&lt;/p&gt;&lt;p&gt;&lt;br&gt;&lt;/p&gt;</v>
      </c>
      <c r="L17" s="77" t="s">
        <v>996</v>
      </c>
      <c r="M17" s="77" t="s">
        <v>996</v>
      </c>
      <c r="N17" s="188" t="s">
        <v>937</v>
      </c>
      <c r="O17" s="143" t="s">
        <v>322</v>
      </c>
      <c r="P17" s="171">
        <v>24</v>
      </c>
      <c r="Q17" s="172" t="s">
        <v>1345</v>
      </c>
      <c r="R17" s="172">
        <v>2</v>
      </c>
      <c r="S17" s="278">
        <f t="shared" si="7"/>
        <v>3</v>
      </c>
      <c r="T17" s="278">
        <f t="shared" si="8"/>
        <v>4</v>
      </c>
      <c r="U17" s="278">
        <f t="shared" si="9"/>
        <v>5</v>
      </c>
      <c r="V17" s="278">
        <f t="shared" si="10"/>
        <v>6</v>
      </c>
      <c r="W17" s="278">
        <f t="shared" si="11"/>
        <v>7</v>
      </c>
      <c r="X17" s="278">
        <f t="shared" si="12"/>
        <v>8</v>
      </c>
      <c r="Y17" s="278">
        <f t="shared" si="13"/>
        <v>9</v>
      </c>
      <c r="Z17" s="278">
        <f t="shared" si="14"/>
        <v>10</v>
      </c>
      <c r="AA17" s="278">
        <f t="shared" si="15"/>
        <v>11</v>
      </c>
      <c r="AB17" s="278">
        <f t="shared" si="16"/>
        <v>12</v>
      </c>
      <c r="AC17" s="136" t="str">
        <f t="shared" si="17"/>
        <v>1|2|2500//3|4|5000//5|6|7500//7|8|10000//9|10|12500//11|12|15000</v>
      </c>
      <c r="AD17" s="189">
        <v>13000</v>
      </c>
      <c r="AE17" s="90" t="s">
        <v>708</v>
      </c>
      <c r="AF17" s="180">
        <v>2500</v>
      </c>
      <c r="AG17" s="171"/>
      <c r="AH17" s="201">
        <v>1798</v>
      </c>
      <c r="AI17" s="171" t="s">
        <v>538</v>
      </c>
      <c r="AJ17" s="171">
        <v>50002250</v>
      </c>
      <c r="AK17" s="65" t="str">
        <f>CONCATENATE(N17,"[",C17,"/",P17,"]")</f>
        <v>웰치소다 딸기(355ml)/24개입[1642/24]</v>
      </c>
      <c r="AL17" s="74" t="s">
        <v>507</v>
      </c>
      <c r="AM17" s="171" t="s">
        <v>1335</v>
      </c>
      <c r="AN17" s="136" t="s">
        <v>929</v>
      </c>
      <c r="AO17" s="136" t="str">
        <f t="shared" si="6"/>
        <v>웰치소다 딸기(355ml)/24개입,음료,농심,웰치</v>
      </c>
      <c r="AP17" s="171"/>
      <c r="AQ17" s="319" t="s">
        <v>934</v>
      </c>
      <c r="AR17" s="171"/>
      <c r="AS17" s="171"/>
      <c r="AT17" s="174"/>
    </row>
    <row r="18" spans="1:47">
      <c r="A18" s="85">
        <v>12</v>
      </c>
      <c r="B18" s="428">
        <v>17</v>
      </c>
      <c r="C18" s="192">
        <v>1653</v>
      </c>
      <c r="D18" s="70">
        <v>27</v>
      </c>
      <c r="E18" s="143" t="str">
        <f t="shared" si="0"/>
        <v>1653_450x450.jpg</v>
      </c>
      <c r="F18" s="136" t="str">
        <f t="shared" si="1"/>
        <v>1653_300x300.jpg</v>
      </c>
      <c r="G18" s="136" t="str">
        <f t="shared" si="2"/>
        <v>1653_100x100.jpg</v>
      </c>
      <c r="H18" s="136" t="str">
        <f t="shared" si="3"/>
        <v>1653_220x220.jpg</v>
      </c>
      <c r="I18" s="143" t="str">
        <f t="shared" si="4"/>
        <v>1653_상세.jpg</v>
      </c>
      <c r="J18" s="70" t="s">
        <v>1362</v>
      </c>
      <c r="K18" s="136" t="str">
        <f t="shared" si="5"/>
        <v>&lt;p&gt;&lt;/p&gt;&lt;p align="center"&gt;&lt;IMG src="http://tongup1emd.cafe24.com/img/Image_detail/06_Water_50ea/1653_상세.jpg" style="width:860px;"&gt;&lt;/p&gt;&lt;p&gt;&lt;br&gt;&lt;/p&gt;</v>
      </c>
      <c r="L18" s="77" t="s">
        <v>996</v>
      </c>
      <c r="M18" s="77" t="s">
        <v>996</v>
      </c>
      <c r="N18" s="188" t="s">
        <v>938</v>
      </c>
      <c r="O18" s="143" t="s">
        <v>322</v>
      </c>
      <c r="P18" s="171">
        <v>24</v>
      </c>
      <c r="Q18" s="172" t="s">
        <v>1345</v>
      </c>
      <c r="R18" s="172">
        <v>2</v>
      </c>
      <c r="S18" s="278">
        <f t="shared" si="7"/>
        <v>3</v>
      </c>
      <c r="T18" s="278">
        <f t="shared" si="8"/>
        <v>4</v>
      </c>
      <c r="U18" s="278">
        <f t="shared" si="9"/>
        <v>5</v>
      </c>
      <c r="V18" s="278">
        <f t="shared" si="10"/>
        <v>6</v>
      </c>
      <c r="W18" s="278">
        <f t="shared" si="11"/>
        <v>7</v>
      </c>
      <c r="X18" s="278">
        <f t="shared" si="12"/>
        <v>8</v>
      </c>
      <c r="Y18" s="278">
        <f t="shared" si="13"/>
        <v>9</v>
      </c>
      <c r="Z18" s="278">
        <f t="shared" si="14"/>
        <v>10</v>
      </c>
      <c r="AA18" s="278">
        <f t="shared" si="15"/>
        <v>11</v>
      </c>
      <c r="AB18" s="278">
        <f t="shared" si="16"/>
        <v>12</v>
      </c>
      <c r="AC18" s="136" t="str">
        <f t="shared" si="17"/>
        <v>1|2|2500//3|4|5000//5|6|7500//7|8|10000//9|10|12500//11|12|15000</v>
      </c>
      <c r="AD18" s="189">
        <v>13000</v>
      </c>
      <c r="AE18" s="90" t="s">
        <v>708</v>
      </c>
      <c r="AF18" s="180">
        <v>2500</v>
      </c>
      <c r="AG18" s="171"/>
      <c r="AH18" s="201">
        <v>1798</v>
      </c>
      <c r="AI18" s="171" t="s">
        <v>538</v>
      </c>
      <c r="AJ18" s="171">
        <v>50002250</v>
      </c>
      <c r="AK18" s="65" t="str">
        <f>CONCATENATE(N18,"[",C18,"/",P18,"]")</f>
        <v>웰치소다 청포도(355ml)/24개입[1653/24]</v>
      </c>
      <c r="AL18" s="74" t="s">
        <v>507</v>
      </c>
      <c r="AM18" s="171" t="s">
        <v>1335</v>
      </c>
      <c r="AN18" s="136" t="s">
        <v>929</v>
      </c>
      <c r="AO18" s="136" t="str">
        <f t="shared" si="6"/>
        <v>웰치소다 청포도(355ml)/24개입,음료,농심,웰치</v>
      </c>
      <c r="AP18" s="171"/>
      <c r="AQ18" s="319" t="s">
        <v>933</v>
      </c>
      <c r="AR18" s="171"/>
      <c r="AS18" s="171"/>
      <c r="AT18" s="174"/>
    </row>
    <row r="19" spans="1:47">
      <c r="A19" s="85">
        <v>17</v>
      </c>
      <c r="B19" s="428">
        <v>18</v>
      </c>
      <c r="C19" s="192">
        <v>1996</v>
      </c>
      <c r="D19" s="70">
        <v>27</v>
      </c>
      <c r="E19" s="143" t="str">
        <f t="shared" si="0"/>
        <v>1996_450x450.jpg</v>
      </c>
      <c r="F19" s="136" t="str">
        <f t="shared" si="1"/>
        <v>1996_300x300.jpg</v>
      </c>
      <c r="G19" s="136" t="str">
        <f t="shared" si="2"/>
        <v>1996_100x100.jpg</v>
      </c>
      <c r="H19" s="136" t="str">
        <f t="shared" si="3"/>
        <v>1996_220x220.jpg</v>
      </c>
      <c r="I19" s="143" t="str">
        <f t="shared" si="4"/>
        <v>1996_상세.jpg</v>
      </c>
      <c r="J19" s="70" t="s">
        <v>1362</v>
      </c>
      <c r="K19" s="136" t="str">
        <f t="shared" si="5"/>
        <v>&lt;p&gt;&lt;/p&gt;&lt;p align="center"&gt;&lt;IMG src="http://tongup1emd.cafe24.com/img/Image_detail/06_Water_50ea/1996_상세.jpg" style="width:860px;"&gt;&lt;/p&gt;&lt;p&gt;&lt;br&gt;&lt;/p&gt;</v>
      </c>
      <c r="L19" s="344" t="s">
        <v>899</v>
      </c>
      <c r="M19" s="377" t="s">
        <v>1046</v>
      </c>
      <c r="N19" s="188" t="s">
        <v>1274</v>
      </c>
      <c r="O19" s="143" t="s">
        <v>325</v>
      </c>
      <c r="P19" s="171">
        <v>6</v>
      </c>
      <c r="Q19" s="467" t="s">
        <v>1346</v>
      </c>
      <c r="R19" s="537">
        <v>1</v>
      </c>
      <c r="S19" s="537"/>
      <c r="T19" s="537"/>
      <c r="U19" s="537"/>
      <c r="V19" s="537"/>
      <c r="W19" s="537"/>
      <c r="X19" s="537"/>
      <c r="Y19" s="537"/>
      <c r="Z19" s="537"/>
      <c r="AA19" s="537"/>
      <c r="AB19" s="537"/>
      <c r="AC19" s="139">
        <v>2500</v>
      </c>
      <c r="AD19" s="193">
        <v>8700</v>
      </c>
      <c r="AE19" s="90" t="s">
        <v>708</v>
      </c>
      <c r="AF19" s="180">
        <v>2500</v>
      </c>
      <c r="AG19" s="171"/>
      <c r="AH19" s="201">
        <v>1798</v>
      </c>
      <c r="AI19" s="171" t="s">
        <v>538</v>
      </c>
      <c r="AJ19" s="171">
        <v>50002250</v>
      </c>
      <c r="AK19" s="65" t="str">
        <f>CONCATENATE(N19,"[",C19,"/",P19,"]")</f>
        <v>웰치소다 백포도(1.5L)/6입[1996/6]</v>
      </c>
      <c r="AL19" s="74" t="s">
        <v>507</v>
      </c>
      <c r="AM19" s="171" t="s">
        <v>1335</v>
      </c>
      <c r="AN19" s="136" t="s">
        <v>929</v>
      </c>
      <c r="AO19" s="136" t="str">
        <f t="shared" si="6"/>
        <v>웰치소다 백포도(1.5L)/6입,음료,농심,웰치</v>
      </c>
      <c r="AP19" s="171"/>
      <c r="AQ19" s="319" t="s">
        <v>935</v>
      </c>
      <c r="AR19" s="171"/>
      <c r="AS19" s="363" t="s">
        <v>1149</v>
      </c>
      <c r="AT19" s="552" t="s">
        <v>1271</v>
      </c>
      <c r="AU19" s="17" t="s">
        <v>595</v>
      </c>
    </row>
    <row r="20" spans="1:47">
      <c r="A20" s="85">
        <v>15</v>
      </c>
      <c r="B20" s="428">
        <v>19</v>
      </c>
      <c r="C20" s="192">
        <v>1997</v>
      </c>
      <c r="D20" s="70">
        <v>27</v>
      </c>
      <c r="E20" s="143" t="str">
        <f t="shared" si="0"/>
        <v>1997_450x450.jpg</v>
      </c>
      <c r="F20" s="136" t="str">
        <f t="shared" si="1"/>
        <v>1997_300x300.jpg</v>
      </c>
      <c r="G20" s="136" t="str">
        <f t="shared" si="2"/>
        <v>1997_100x100.jpg</v>
      </c>
      <c r="H20" s="136" t="str">
        <f t="shared" si="3"/>
        <v>1997_220x220.jpg</v>
      </c>
      <c r="I20" s="143" t="str">
        <f t="shared" si="4"/>
        <v>1997_상세.jpg</v>
      </c>
      <c r="J20" s="70" t="s">
        <v>1362</v>
      </c>
      <c r="K20" s="136" t="str">
        <f t="shared" si="5"/>
        <v>&lt;p&gt;&lt;/p&gt;&lt;p align="center"&gt;&lt;IMG src="http://tongup1emd.cafe24.com/img/Image_detail/06_Water_50ea/1997_상세.jpg" style="width:860px;"&gt;&lt;/p&gt;&lt;p&gt;&lt;br&gt;&lt;/p&gt;</v>
      </c>
      <c r="L20" s="344" t="s">
        <v>899</v>
      </c>
      <c r="M20" s="377" t="s">
        <v>1046</v>
      </c>
      <c r="N20" s="188" t="s">
        <v>1275</v>
      </c>
      <c r="O20" s="143" t="s">
        <v>324</v>
      </c>
      <c r="P20" s="171">
        <v>24</v>
      </c>
      <c r="Q20" s="467" t="s">
        <v>1346</v>
      </c>
      <c r="R20" s="537">
        <v>1</v>
      </c>
      <c r="S20" s="537"/>
      <c r="T20" s="537"/>
      <c r="U20" s="537"/>
      <c r="V20" s="537"/>
      <c r="W20" s="537"/>
      <c r="X20" s="537"/>
      <c r="Y20" s="537"/>
      <c r="Z20" s="537"/>
      <c r="AA20" s="537"/>
      <c r="AB20" s="537"/>
      <c r="AC20" s="139">
        <v>2500</v>
      </c>
      <c r="AD20" s="193">
        <v>22000</v>
      </c>
      <c r="AE20" s="90" t="s">
        <v>708</v>
      </c>
      <c r="AF20" s="180">
        <v>2500</v>
      </c>
      <c r="AG20" s="171"/>
      <c r="AH20" s="201">
        <v>1798</v>
      </c>
      <c r="AI20" s="171" t="s">
        <v>538</v>
      </c>
      <c r="AJ20" s="171">
        <v>50002250</v>
      </c>
      <c r="AK20" s="65" t="str">
        <f>CONCATENATE(N20,"[",C20,"/",P20,"]")</f>
        <v>웰치소다 백포도(500ml)/24입[1997/24]</v>
      </c>
      <c r="AL20" s="74" t="s">
        <v>507</v>
      </c>
      <c r="AM20" s="171" t="s">
        <v>1335</v>
      </c>
      <c r="AN20" s="136" t="s">
        <v>929</v>
      </c>
      <c r="AO20" s="136" t="str">
        <f t="shared" si="6"/>
        <v>웰치소다 백포도(500ml)/24입,음료,농심,웰치</v>
      </c>
      <c r="AP20" s="171"/>
      <c r="AQ20" s="319" t="s">
        <v>935</v>
      </c>
      <c r="AR20" s="171"/>
      <c r="AS20" s="319" t="s">
        <v>1149</v>
      </c>
      <c r="AT20" s="416" t="s">
        <v>1271</v>
      </c>
    </row>
    <row r="21" spans="1:47">
      <c r="A21" s="85">
        <v>14</v>
      </c>
      <c r="B21" s="428">
        <v>20</v>
      </c>
      <c r="C21" s="192">
        <v>1998</v>
      </c>
      <c r="D21" s="70">
        <v>27</v>
      </c>
      <c r="E21" s="143" t="str">
        <f t="shared" si="0"/>
        <v>1998_450x450.jpg</v>
      </c>
      <c r="F21" s="136" t="str">
        <f t="shared" si="1"/>
        <v>1998_300x300.jpg</v>
      </c>
      <c r="G21" s="136" t="str">
        <f t="shared" si="2"/>
        <v>1998_100x100.jpg</v>
      </c>
      <c r="H21" s="136" t="str">
        <f t="shared" si="3"/>
        <v>1998_220x220.jpg</v>
      </c>
      <c r="I21" s="143" t="str">
        <f t="shared" si="4"/>
        <v>1998_상세.jpg</v>
      </c>
      <c r="J21" s="70" t="s">
        <v>1362</v>
      </c>
      <c r="K21" s="136" t="str">
        <f t="shared" si="5"/>
        <v>&lt;p&gt;&lt;/p&gt;&lt;p align="center"&gt;&lt;IMG src="http://tongup1emd.cafe24.com/img/Image_detail/06_Water_50ea/1998_상세.jpg" style="width:860px;"&gt;&lt;/p&gt;&lt;p&gt;&lt;br&gt;&lt;/p&gt;</v>
      </c>
      <c r="L21" s="344" t="s">
        <v>899</v>
      </c>
      <c r="M21" s="377" t="s">
        <v>1046</v>
      </c>
      <c r="N21" s="188" t="s">
        <v>939</v>
      </c>
      <c r="O21" s="143" t="s">
        <v>324</v>
      </c>
      <c r="P21" s="171">
        <v>24</v>
      </c>
      <c r="Q21" s="467" t="s">
        <v>1346</v>
      </c>
      <c r="R21" s="537">
        <v>1</v>
      </c>
      <c r="S21" s="537"/>
      <c r="T21" s="537"/>
      <c r="U21" s="537"/>
      <c r="V21" s="537"/>
      <c r="W21" s="537"/>
      <c r="X21" s="537"/>
      <c r="Y21" s="537"/>
      <c r="Z21" s="537"/>
      <c r="AA21" s="537"/>
      <c r="AB21" s="537"/>
      <c r="AC21" s="139">
        <v>2500</v>
      </c>
      <c r="AD21" s="193">
        <v>22000</v>
      </c>
      <c r="AE21" s="90" t="s">
        <v>708</v>
      </c>
      <c r="AF21" s="180">
        <v>2500</v>
      </c>
      <c r="AG21" s="171"/>
      <c r="AH21" s="201">
        <v>1798</v>
      </c>
      <c r="AI21" s="171" t="s">
        <v>538</v>
      </c>
      <c r="AJ21" s="171">
        <v>50002250</v>
      </c>
      <c r="AK21" s="65" t="str">
        <f>CONCATENATE(N21,"[",C21,"/",P21,"]")</f>
        <v>웰치소다 포도(500ml)/24입[1998/24]</v>
      </c>
      <c r="AL21" s="74" t="s">
        <v>507</v>
      </c>
      <c r="AM21" s="171" t="s">
        <v>1335</v>
      </c>
      <c r="AN21" s="136" t="s">
        <v>929</v>
      </c>
      <c r="AO21" s="136" t="str">
        <f t="shared" si="6"/>
        <v>웰치소다 포도(500ml)/24입,음료,농심,웰치</v>
      </c>
      <c r="AP21" s="171"/>
      <c r="AQ21" s="319"/>
      <c r="AR21" s="171"/>
      <c r="AS21" s="319" t="s">
        <v>1150</v>
      </c>
      <c r="AT21" s="416" t="s">
        <v>1273</v>
      </c>
      <c r="AU21" s="17"/>
    </row>
    <row r="22" spans="1:47" ht="17.25" thickBot="1">
      <c r="A22" s="60">
        <v>16</v>
      </c>
      <c r="B22" s="428">
        <v>21</v>
      </c>
      <c r="C22" s="315">
        <v>1999</v>
      </c>
      <c r="D22" s="311">
        <v>27</v>
      </c>
      <c r="E22" s="289" t="str">
        <f t="shared" si="0"/>
        <v>1999_450x450.jpg</v>
      </c>
      <c r="F22" s="150" t="str">
        <f t="shared" si="1"/>
        <v>1999_300x300.jpg</v>
      </c>
      <c r="G22" s="150" t="str">
        <f t="shared" si="2"/>
        <v>1999_100x100.jpg</v>
      </c>
      <c r="H22" s="150" t="str">
        <f t="shared" si="3"/>
        <v>1999_220x220.jpg</v>
      </c>
      <c r="I22" s="289" t="str">
        <f t="shared" si="4"/>
        <v>1999_상세.jpg</v>
      </c>
      <c r="J22" s="311" t="s">
        <v>1362</v>
      </c>
      <c r="K22" s="150" t="str">
        <f t="shared" si="5"/>
        <v>&lt;p&gt;&lt;/p&gt;&lt;p align="center"&gt;&lt;IMG src="http://tongup1emd.cafe24.com/img/Image_detail/06_Water_50ea/1999_상세.jpg" style="width:860px;"&gt;&lt;/p&gt;&lt;p&gt;&lt;br&gt;&lt;/p&gt;</v>
      </c>
      <c r="L22" s="346" t="s">
        <v>899</v>
      </c>
      <c r="M22" s="531" t="s">
        <v>1046</v>
      </c>
      <c r="N22" s="314" t="s">
        <v>940</v>
      </c>
      <c r="O22" s="289" t="s">
        <v>325</v>
      </c>
      <c r="P22" s="186">
        <v>6</v>
      </c>
      <c r="Q22" s="538" t="s">
        <v>1346</v>
      </c>
      <c r="R22" s="553">
        <v>1</v>
      </c>
      <c r="S22" s="553"/>
      <c r="T22" s="553"/>
      <c r="U22" s="553"/>
      <c r="V22" s="553"/>
      <c r="W22" s="553"/>
      <c r="X22" s="553"/>
      <c r="Y22" s="553"/>
      <c r="Z22" s="553"/>
      <c r="AA22" s="553"/>
      <c r="AB22" s="553"/>
      <c r="AC22" s="366">
        <v>2500</v>
      </c>
      <c r="AD22" s="554">
        <v>8700</v>
      </c>
      <c r="AE22" s="94" t="s">
        <v>708</v>
      </c>
      <c r="AF22" s="544">
        <v>2500</v>
      </c>
      <c r="AG22" s="186"/>
      <c r="AH22" s="270">
        <v>1798</v>
      </c>
      <c r="AI22" s="186" t="s">
        <v>538</v>
      </c>
      <c r="AJ22" s="186">
        <v>50002250</v>
      </c>
      <c r="AK22" s="61" t="str">
        <f>CONCATENATE(N22,"[",C22,"/",P22,"]")</f>
        <v>웰치소다 포도(1.5L)/6입[1999/6]</v>
      </c>
      <c r="AL22" s="63" t="s">
        <v>507</v>
      </c>
      <c r="AM22" s="186" t="s">
        <v>1335</v>
      </c>
      <c r="AN22" s="150" t="s">
        <v>929</v>
      </c>
      <c r="AO22" s="150" t="str">
        <f t="shared" si="6"/>
        <v>웰치소다 포도(1.5L)/6입,음료,농심,웰치</v>
      </c>
      <c r="AP22" s="186"/>
      <c r="AQ22" s="325"/>
      <c r="AR22" s="186"/>
      <c r="AS22" s="325" t="s">
        <v>1150</v>
      </c>
      <c r="AT22" s="555" t="s">
        <v>1272</v>
      </c>
    </row>
    <row r="23" spans="1:47" ht="17.25" thickBot="1">
      <c r="A23" s="66">
        <v>22</v>
      </c>
      <c r="B23" s="428">
        <v>22</v>
      </c>
      <c r="C23" s="403">
        <v>403</v>
      </c>
      <c r="D23" s="305">
        <v>27</v>
      </c>
      <c r="E23" s="284" t="str">
        <f t="shared" ref="E23" si="18">CONCATENATE(C23,"_450x450.jpg")</f>
        <v>403_450x450.jpg</v>
      </c>
      <c r="F23" s="208" t="str">
        <f t="shared" si="1"/>
        <v>403_300x300.jpg</v>
      </c>
      <c r="G23" s="208" t="str">
        <f t="shared" si="2"/>
        <v>403_100x100.jpg</v>
      </c>
      <c r="H23" s="208" t="str">
        <f t="shared" si="3"/>
        <v>403_220x220.jpg</v>
      </c>
      <c r="I23" s="284" t="str">
        <f t="shared" ref="I23" si="19">CONCATENATE(C23,"_상세.jpg")</f>
        <v>403_상세.jpg</v>
      </c>
      <c r="J23" s="305" t="s">
        <v>1362</v>
      </c>
      <c r="K23" s="208" t="str">
        <f t="shared" si="5"/>
        <v>&lt;p&gt;&lt;/p&gt;&lt;p align="center"&gt;&lt;IMG src="http://tongup1emd.cafe24.com/img/Image_detail/06_Water_50ea/403_상세.jpg" style="width:860px;"&gt;&lt;/p&gt;&lt;p&gt;&lt;br&gt;&lt;/p&gt;</v>
      </c>
      <c r="L23" s="355" t="s">
        <v>996</v>
      </c>
      <c r="M23" s="305" t="s">
        <v>1132</v>
      </c>
      <c r="N23" s="80" t="s">
        <v>540</v>
      </c>
      <c r="O23" s="404"/>
      <c r="P23" s="166">
        <v>30</v>
      </c>
      <c r="Q23" s="167" t="s">
        <v>1345</v>
      </c>
      <c r="R23" s="167">
        <v>2</v>
      </c>
      <c r="S23" s="286">
        <f t="shared" ref="S23" si="20">R23+1</f>
        <v>3</v>
      </c>
      <c r="T23" s="286">
        <f t="shared" ref="T23" si="21">R23+$R23</f>
        <v>4</v>
      </c>
      <c r="U23" s="286">
        <f t="shared" ref="U23" si="22">T23+1</f>
        <v>5</v>
      </c>
      <c r="V23" s="286">
        <f t="shared" ref="V23" si="23">T23+$R23</f>
        <v>6</v>
      </c>
      <c r="W23" s="286">
        <f t="shared" ref="W23" si="24">V23+1</f>
        <v>7</v>
      </c>
      <c r="X23" s="286">
        <f t="shared" ref="X23" si="25">V23+$R23</f>
        <v>8</v>
      </c>
      <c r="Y23" s="286">
        <f t="shared" ref="Y23" si="26">X23+1</f>
        <v>9</v>
      </c>
      <c r="Z23" s="286">
        <f t="shared" ref="Z23" si="27">X23+$R23</f>
        <v>10</v>
      </c>
      <c r="AA23" s="286">
        <f t="shared" ref="AA23" si="28">Z23+1</f>
        <v>11</v>
      </c>
      <c r="AB23" s="286">
        <f t="shared" ref="AB23" si="29">Z23+$R23</f>
        <v>12</v>
      </c>
      <c r="AC23" s="208" t="str">
        <f t="shared" ref="AC23" si="30">CONCATENATE("1","|",R23,"|","2500//",S23,"|",T23,"|","5000//",U23,"|",V23,"|","7500//",W23,"|",X23,"|","10000//",Y23,"|",Z23,"|","12500//",AA23,"|",AB23,"|","15000")</f>
        <v>1|2|2500//3|4|5000//5|6|7500//7|8|10000//9|10|12500//11|12|15000</v>
      </c>
      <c r="AD23" s="405">
        <v>8800</v>
      </c>
      <c r="AE23" s="51" t="s">
        <v>708</v>
      </c>
      <c r="AF23" s="168">
        <v>2500</v>
      </c>
      <c r="AG23" s="166"/>
      <c r="AH23" s="485">
        <v>1798</v>
      </c>
      <c r="AI23" s="166" t="s">
        <v>544</v>
      </c>
      <c r="AJ23" s="166">
        <v>50002267</v>
      </c>
      <c r="AK23" s="22" t="str">
        <f>CONCATENATE(N23,"[",C23,"/",P23,"]")</f>
        <v>제티 초코렛맛 175mlx30캔[403/30]</v>
      </c>
      <c r="AL23" s="23" t="s">
        <v>533</v>
      </c>
      <c r="AM23" s="449" t="s">
        <v>1357</v>
      </c>
      <c r="AN23" s="23" t="s">
        <v>1366</v>
      </c>
      <c r="AO23" s="208" t="str">
        <f t="shared" si="6"/>
        <v>제티 초코렛맛 175mlx30캔,음료,동서식품,제티</v>
      </c>
      <c r="AP23" s="166"/>
      <c r="AQ23" s="353" t="s">
        <v>944</v>
      </c>
      <c r="AR23" s="166"/>
      <c r="AS23" s="166"/>
      <c r="AT23" s="357"/>
      <c r="AU23" s="17" t="s">
        <v>598</v>
      </c>
    </row>
    <row r="24" spans="1:47">
      <c r="A24" s="66"/>
      <c r="B24" s="428">
        <v>23</v>
      </c>
      <c r="C24" s="390">
        <v>94543</v>
      </c>
      <c r="D24" s="305">
        <v>27</v>
      </c>
      <c r="E24" s="284" t="str">
        <f t="shared" si="0"/>
        <v>94543_450x450.jpg</v>
      </c>
      <c r="F24" s="208" t="str">
        <f t="shared" si="1"/>
        <v>94543_300x300.jpg</v>
      </c>
      <c r="G24" s="208" t="str">
        <f t="shared" si="2"/>
        <v>94543_100x100.jpg</v>
      </c>
      <c r="H24" s="208" t="str">
        <f t="shared" si="3"/>
        <v>94543_220x220.jpg</v>
      </c>
      <c r="I24" s="284" t="str">
        <f t="shared" si="4"/>
        <v>94543_상세.jpg</v>
      </c>
      <c r="J24" s="305" t="s">
        <v>1362</v>
      </c>
      <c r="K24" s="208" t="str">
        <f t="shared" si="5"/>
        <v>&lt;p&gt;&lt;/p&gt;&lt;p align="center"&gt;&lt;IMG src="http://tongup1emd.cafe24.com/img/Image_detail/06_Water_50ea/94543_상세.jpg" style="width:860px;"&gt;&lt;/p&gt;&lt;p&gt;&lt;br&gt;&lt;/p&gt;</v>
      </c>
      <c r="L24" s="355" t="s">
        <v>981</v>
      </c>
      <c r="M24" s="355" t="s">
        <v>981</v>
      </c>
      <c r="N24" s="50" t="s">
        <v>1111</v>
      </c>
      <c r="O24" s="284" t="s">
        <v>314</v>
      </c>
      <c r="P24" s="391">
        <v>6</v>
      </c>
      <c r="Q24" s="515" t="s">
        <v>1346</v>
      </c>
      <c r="R24" s="515">
        <v>1</v>
      </c>
      <c r="S24" s="515"/>
      <c r="T24" s="515"/>
      <c r="U24" s="515"/>
      <c r="V24" s="515"/>
      <c r="W24" s="515"/>
      <c r="X24" s="515"/>
      <c r="Y24" s="515"/>
      <c r="Z24" s="515"/>
      <c r="AA24" s="515"/>
      <c r="AB24" s="515"/>
      <c r="AC24" s="388">
        <v>2500</v>
      </c>
      <c r="AD24" s="392">
        <v>2300</v>
      </c>
      <c r="AE24" s="44" t="s">
        <v>708</v>
      </c>
      <c r="AF24" s="393">
        <v>2500</v>
      </c>
      <c r="AG24" s="391"/>
      <c r="AH24" s="485">
        <v>1798</v>
      </c>
      <c r="AI24" s="166" t="s">
        <v>535</v>
      </c>
      <c r="AJ24" s="166">
        <v>50002032</v>
      </c>
      <c r="AK24" s="22" t="str">
        <f>CONCATENATE(N24,"[",C24,"/",P24,"]")</f>
        <v>크리스탈 생수2.0L /6개입[94543/6]</v>
      </c>
      <c r="AL24" s="208" t="s">
        <v>1110</v>
      </c>
      <c r="AM24" s="449" t="s">
        <v>1365</v>
      </c>
      <c r="AN24" s="208" t="s">
        <v>1110</v>
      </c>
      <c r="AO24" s="208" t="str">
        <f>CONCATENATE(N24,",","음료,생수",",",AL24)</f>
        <v>크리스탈 생수2.0L /6개입,음료,생수,크리스탈샘물</v>
      </c>
      <c r="AP24" s="127"/>
      <c r="AQ24" s="353"/>
      <c r="AR24" s="127" t="s">
        <v>1080</v>
      </c>
      <c r="AS24" s="149"/>
      <c r="AT24" s="540"/>
    </row>
    <row r="25" spans="1:47" ht="17.25" thickBot="1">
      <c r="A25" s="60"/>
      <c r="B25" s="428">
        <v>24</v>
      </c>
      <c r="C25" s="394">
        <v>94541</v>
      </c>
      <c r="D25" s="311">
        <v>27</v>
      </c>
      <c r="E25" s="289" t="str">
        <f t="shared" si="0"/>
        <v>94541_450x450.jpg</v>
      </c>
      <c r="F25" s="150" t="str">
        <f t="shared" si="1"/>
        <v>94541_300x300.jpg</v>
      </c>
      <c r="G25" s="150" t="str">
        <f t="shared" si="2"/>
        <v>94541_100x100.jpg</v>
      </c>
      <c r="H25" s="150" t="str">
        <f t="shared" si="3"/>
        <v>94541_220x220.jpg</v>
      </c>
      <c r="I25" s="289" t="str">
        <f t="shared" si="4"/>
        <v>94541_상세.jpg</v>
      </c>
      <c r="J25" s="311" t="s">
        <v>1362</v>
      </c>
      <c r="K25" s="150" t="str">
        <f t="shared" si="5"/>
        <v>&lt;p&gt;&lt;/p&gt;&lt;p align="center"&gt;&lt;IMG src="http://tongup1emd.cafe24.com/img/Image_detail/06_Water_50ea/94541_상세.jpg" style="width:860px;"&gt;&lt;/p&gt;&lt;p&gt;&lt;br&gt;&lt;/p&gt;</v>
      </c>
      <c r="L25" s="347" t="s">
        <v>981</v>
      </c>
      <c r="M25" s="347" t="s">
        <v>981</v>
      </c>
      <c r="N25" s="130" t="s">
        <v>1077</v>
      </c>
      <c r="O25" s="289" t="s">
        <v>315</v>
      </c>
      <c r="P25" s="389">
        <v>20</v>
      </c>
      <c r="Q25" s="538" t="s">
        <v>1346</v>
      </c>
      <c r="R25" s="538">
        <v>1</v>
      </c>
      <c r="S25" s="538"/>
      <c r="T25" s="538"/>
      <c r="U25" s="538"/>
      <c r="V25" s="538"/>
      <c r="W25" s="538"/>
      <c r="X25" s="538"/>
      <c r="Y25" s="538"/>
      <c r="Z25" s="538"/>
      <c r="AA25" s="538"/>
      <c r="AB25" s="538"/>
      <c r="AC25" s="366">
        <v>2500</v>
      </c>
      <c r="AD25" s="395">
        <v>2800</v>
      </c>
      <c r="AE25" s="64" t="s">
        <v>708</v>
      </c>
      <c r="AF25" s="396">
        <v>2500</v>
      </c>
      <c r="AG25" s="389"/>
      <c r="AH25" s="270">
        <v>1798</v>
      </c>
      <c r="AI25" s="186" t="s">
        <v>535</v>
      </c>
      <c r="AJ25" s="186">
        <v>50002032</v>
      </c>
      <c r="AK25" s="61" t="str">
        <f>CONCATENATE(N25,"[",C25,"/",P25,"]")</f>
        <v>크리스탈 생수0.5L /20개입[94541/20]</v>
      </c>
      <c r="AL25" s="150" t="s">
        <v>1078</v>
      </c>
      <c r="AM25" s="203" t="s">
        <v>1365</v>
      </c>
      <c r="AN25" s="150" t="s">
        <v>1079</v>
      </c>
      <c r="AO25" s="150" t="str">
        <f>CONCATENATE(N25,",","음료,생수",",",AL25)</f>
        <v>크리스탈 생수0.5L /20개입,음료,생수,크리스탈샘물</v>
      </c>
      <c r="AP25" s="194"/>
      <c r="AQ25" s="194"/>
      <c r="AR25" s="125" t="s">
        <v>1081</v>
      </c>
      <c r="AS25" s="111"/>
      <c r="AT25" s="148"/>
    </row>
  </sheetData>
  <sortState ref="A23:AC49">
    <sortCondition ref="C23:C49"/>
  </sortState>
  <phoneticPr fontId="1" type="noConversion"/>
  <dataValidations count="1">
    <dataValidation type="list" allowBlank="1" showErrorMessage="1" sqref="AE2:AE25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V27"/>
  <sheetViews>
    <sheetView topLeftCell="AE1" zoomScale="85" zoomScaleNormal="85" workbookViewId="0">
      <selection activeCell="AD31" sqref="AD31"/>
    </sheetView>
  </sheetViews>
  <sheetFormatPr defaultRowHeight="16.5"/>
  <cols>
    <col min="1" max="2" width="4.375" style="12" customWidth="1"/>
    <col min="3" max="3" width="9.25" style="12" bestFit="1" customWidth="1"/>
    <col min="4" max="4" width="9.25" style="12" customWidth="1"/>
    <col min="5" max="9" width="17.375" style="12" customWidth="1"/>
    <col min="10" max="10" width="2.5" style="12" bestFit="1" customWidth="1"/>
    <col min="11" max="11" width="106.375" style="163" customWidth="1"/>
    <col min="12" max="12" width="8.75" style="163" customWidth="1"/>
    <col min="13" max="13" width="19.375" style="163" customWidth="1"/>
    <col min="14" max="14" width="45.75" style="12" customWidth="1"/>
    <col min="15" max="15" width="10.375" style="12" bestFit="1" customWidth="1"/>
    <col min="16" max="16" width="8.25" style="12" bestFit="1" customWidth="1"/>
    <col min="17" max="17" width="8.25" style="12" customWidth="1"/>
    <col min="18" max="18" width="9.5" style="12" customWidth="1"/>
    <col min="19" max="21" width="4.25" style="12" bestFit="1" customWidth="1"/>
    <col min="22" max="28" width="5.25" style="12" bestFit="1" customWidth="1"/>
    <col min="29" max="29" width="62.375" style="12" customWidth="1"/>
    <col min="30" max="30" width="8.75" style="13" bestFit="1" customWidth="1"/>
    <col min="31" max="31" width="11.625" style="12" customWidth="1"/>
    <col min="32" max="32" width="10.625" style="12" customWidth="1"/>
    <col min="33" max="33" width="9.75" style="12" customWidth="1"/>
    <col min="34" max="34" width="11.5" style="12" customWidth="1"/>
    <col min="35" max="35" width="34.375" style="12" customWidth="1"/>
    <col min="36" max="36" width="10" style="12" customWidth="1"/>
    <col min="37" max="37" width="49.75" style="12" customWidth="1"/>
    <col min="38" max="38" width="13" style="12" bestFit="1" customWidth="1"/>
    <col min="39" max="39" width="13" style="12" customWidth="1"/>
    <col min="40" max="40" width="13" style="12" bestFit="1" customWidth="1"/>
    <col min="41" max="41" width="58.75" style="12" customWidth="1"/>
    <col min="42" max="42" width="15.375" style="12" hidden="1" customWidth="1"/>
    <col min="43" max="43" width="54" style="12" hidden="1" customWidth="1"/>
    <col min="44" max="44" width="22.875" style="12" hidden="1" customWidth="1"/>
    <col min="45" max="45" width="41.625" style="12" hidden="1" customWidth="1"/>
    <col min="46" max="46" width="62.75" style="12" customWidth="1"/>
    <col min="47" max="47" width="9" style="12" customWidth="1"/>
    <col min="48" max="16384" width="9" style="12"/>
  </cols>
  <sheetData>
    <row r="1" spans="1:48" s="6" customFormat="1" ht="33">
      <c r="A1" s="36" t="s">
        <v>531</v>
      </c>
      <c r="B1" s="38" t="s">
        <v>790</v>
      </c>
      <c r="C1" s="521" t="s">
        <v>1347</v>
      </c>
      <c r="D1" s="507" t="s">
        <v>1348</v>
      </c>
      <c r="E1" s="507" t="s">
        <v>1328</v>
      </c>
      <c r="F1" s="507" t="s">
        <v>1327</v>
      </c>
      <c r="G1" s="507" t="s">
        <v>1339</v>
      </c>
      <c r="H1" s="507" t="s">
        <v>1340</v>
      </c>
      <c r="I1" s="487" t="s">
        <v>1341</v>
      </c>
      <c r="J1" s="487"/>
      <c r="K1" s="488" t="s">
        <v>1329</v>
      </c>
      <c r="L1" s="155" t="s">
        <v>898</v>
      </c>
      <c r="M1" s="155" t="s">
        <v>985</v>
      </c>
      <c r="N1" s="521" t="s">
        <v>1353</v>
      </c>
      <c r="O1" s="38" t="s">
        <v>89</v>
      </c>
      <c r="P1" s="46" t="s">
        <v>487</v>
      </c>
      <c r="Q1" s="507" t="s">
        <v>1344</v>
      </c>
      <c r="R1" s="37" t="s">
        <v>471</v>
      </c>
      <c r="S1" s="375">
        <v>1</v>
      </c>
      <c r="T1" s="375">
        <v>1</v>
      </c>
      <c r="U1" s="375">
        <v>2</v>
      </c>
      <c r="V1" s="375">
        <v>2</v>
      </c>
      <c r="W1" s="375">
        <v>3</v>
      </c>
      <c r="X1" s="375">
        <v>3</v>
      </c>
      <c r="Y1" s="375">
        <v>4</v>
      </c>
      <c r="Z1" s="375">
        <v>4</v>
      </c>
      <c r="AA1" s="375">
        <v>5</v>
      </c>
      <c r="AB1" s="375">
        <v>5</v>
      </c>
      <c r="AC1" s="507" t="s">
        <v>1333</v>
      </c>
      <c r="AD1" s="40" t="s">
        <v>473</v>
      </c>
      <c r="AE1" s="47" t="s">
        <v>560</v>
      </c>
      <c r="AF1" s="37" t="s">
        <v>472</v>
      </c>
      <c r="AG1" s="38" t="s">
        <v>468</v>
      </c>
      <c r="AH1" s="521" t="s">
        <v>1358</v>
      </c>
      <c r="AI1" s="41" t="s">
        <v>509</v>
      </c>
      <c r="AJ1" s="375" t="s">
        <v>474</v>
      </c>
      <c r="AK1" s="40" t="s">
        <v>470</v>
      </c>
      <c r="AL1" s="37" t="s">
        <v>477</v>
      </c>
      <c r="AM1" s="507" t="s">
        <v>477</v>
      </c>
      <c r="AN1" s="37" t="s">
        <v>478</v>
      </c>
      <c r="AO1" s="507" t="s">
        <v>1334</v>
      </c>
      <c r="AP1" s="128" t="s">
        <v>727</v>
      </c>
      <c r="AQ1" s="128" t="s">
        <v>800</v>
      </c>
      <c r="AR1" s="362" t="s">
        <v>978</v>
      </c>
      <c r="AS1" s="218" t="s">
        <v>1107</v>
      </c>
      <c r="AT1" s="546" t="s">
        <v>1165</v>
      </c>
    </row>
    <row r="2" spans="1:48">
      <c r="A2" s="85">
        <v>30</v>
      </c>
      <c r="B2" s="428">
        <v>1</v>
      </c>
      <c r="C2" s="223">
        <v>406</v>
      </c>
      <c r="D2" s="369">
        <v>28</v>
      </c>
      <c r="E2" s="143" t="str">
        <f t="shared" ref="E2:E27" si="0">CONCATENATE(C2,"_450x450.jpg")</f>
        <v>406_450x450.jpg</v>
      </c>
      <c r="F2" s="136" t="str">
        <f t="shared" ref="F2:F27" si="1">CONCATENATE(C2,"_300x300.jpg")</f>
        <v>406_300x300.jpg</v>
      </c>
      <c r="G2" s="136" t="str">
        <f t="shared" ref="G2:G27" si="2">CONCATENATE(C2,"_100x100.jpg")</f>
        <v>406_100x100.jpg</v>
      </c>
      <c r="H2" s="136" t="str">
        <f t="shared" ref="H2:H27" si="3">CONCATENATE(C2,"_220x220.jpg")</f>
        <v>406_220x220.jpg</v>
      </c>
      <c r="I2" s="143" t="str">
        <f t="shared" ref="I2:I27" si="4">CONCATENATE(C2,"_상세.jpg")</f>
        <v>406_상세.jpg</v>
      </c>
      <c r="J2" s="70" t="s">
        <v>1362</v>
      </c>
      <c r="K2" s="136" t="str">
        <f t="shared" ref="K2:K27" si="5">CONCATENATE("&lt;p&gt;&lt;/p&gt;&lt;p align=",J2,"center",J2,"&gt;","&lt;IMG src=",J2,"http://tongup1emd.cafe24.com/img/Image_detail/06_Water_50ea/",I2,J2," style=",J2,"width:860px;",J2,"&gt;&lt;/p&gt;&lt;p&gt;&lt;br&gt;&lt;/p&gt;")</f>
        <v>&lt;p&gt;&lt;/p&gt;&lt;p align="center"&gt;&lt;IMG src="http://tongup1emd.cafe24.com/img/Image_detail/06_Water_50ea/406_상세.jpg" style="width:860px;"&gt;&lt;/p&gt;&lt;p&gt;&lt;br&gt;&lt;/p&gt;</v>
      </c>
      <c r="L2" s="77" t="s">
        <v>996</v>
      </c>
      <c r="M2" s="70" t="s">
        <v>1132</v>
      </c>
      <c r="N2" s="170" t="s">
        <v>333</v>
      </c>
      <c r="O2" s="171"/>
      <c r="P2" s="171">
        <v>36</v>
      </c>
      <c r="Q2" s="172" t="s">
        <v>1345</v>
      </c>
      <c r="R2" s="172">
        <v>2</v>
      </c>
      <c r="S2" s="278">
        <f t="shared" ref="S2" si="6">R2+1</f>
        <v>3</v>
      </c>
      <c r="T2" s="278">
        <f t="shared" ref="T2" si="7">R2+$R2</f>
        <v>4</v>
      </c>
      <c r="U2" s="278">
        <f t="shared" ref="U2" si="8">T2+1</f>
        <v>5</v>
      </c>
      <c r="V2" s="278">
        <f t="shared" ref="V2" si="9">T2+$R2</f>
        <v>6</v>
      </c>
      <c r="W2" s="278">
        <f t="shared" ref="W2" si="10">V2+1</f>
        <v>7</v>
      </c>
      <c r="X2" s="278">
        <f t="shared" ref="X2" si="11">V2+$R2</f>
        <v>8</v>
      </c>
      <c r="Y2" s="278">
        <f t="shared" ref="Y2" si="12">X2+1</f>
        <v>9</v>
      </c>
      <c r="Z2" s="278">
        <f t="shared" ref="Z2" si="13">X2+$R2</f>
        <v>10</v>
      </c>
      <c r="AA2" s="278">
        <f t="shared" ref="AA2" si="14">Z2+1</f>
        <v>11</v>
      </c>
      <c r="AB2" s="278">
        <f t="shared" ref="AB2" si="15">Z2+$R2</f>
        <v>12</v>
      </c>
      <c r="AC2" s="136" t="str">
        <f t="shared" ref="AC2" si="16">CONCATENATE("1","|",R2,"|","2500//",S2,"|",T2,"|","5000//",U2,"|",V2,"|","7500//",W2,"|",X2,"|","10000//",Y2,"|",Z2,"|","12500//",AA2,"|",AB2,"|","15000")</f>
        <v>1|2|2500//3|4|5000//5|6|7500//7|8|10000//9|10|12500//11|12|15000</v>
      </c>
      <c r="AD2" s="191">
        <v>38700</v>
      </c>
      <c r="AE2" s="90" t="s">
        <v>708</v>
      </c>
      <c r="AF2" s="180">
        <v>2500</v>
      </c>
      <c r="AG2" s="171"/>
      <c r="AH2" s="201">
        <v>1798</v>
      </c>
      <c r="AI2" s="171" t="s">
        <v>543</v>
      </c>
      <c r="AJ2" s="171">
        <v>50002605</v>
      </c>
      <c r="AK2" s="65" t="str">
        <f>CONCATENATE(N2,"[",C2,"/",P2,"]")</f>
        <v>스타벅스 더블샷 에스프레소&amp;크림200mlx36캔[406/36]</v>
      </c>
      <c r="AL2" s="74" t="s">
        <v>533</v>
      </c>
      <c r="AM2" s="200" t="s">
        <v>1357</v>
      </c>
      <c r="AN2" s="74" t="s">
        <v>1368</v>
      </c>
      <c r="AO2" s="136" t="str">
        <f t="shared" ref="AO2:AO27" si="17">CONCATENATE(N2,",","음료",",",AL2,",",AN2)</f>
        <v>스타벅스 더블샷 에스프레소&amp;크림200mlx36캔,음료,동서식품,스타벅스</v>
      </c>
      <c r="AP2" s="122" t="s">
        <v>738</v>
      </c>
      <c r="AQ2" s="319" t="s">
        <v>947</v>
      </c>
      <c r="AR2" s="122"/>
      <c r="AS2" s="122"/>
      <c r="AT2" s="98"/>
      <c r="AU2" s="187" t="s">
        <v>739</v>
      </c>
    </row>
    <row r="3" spans="1:48">
      <c r="A3" s="85">
        <v>37</v>
      </c>
      <c r="B3" s="428">
        <v>2</v>
      </c>
      <c r="C3" s="223">
        <v>422</v>
      </c>
      <c r="D3" s="369">
        <v>28</v>
      </c>
      <c r="E3" s="143" t="str">
        <f t="shared" si="0"/>
        <v>422_450x450.jpg</v>
      </c>
      <c r="F3" s="136" t="str">
        <f t="shared" si="1"/>
        <v>422_300x300.jpg</v>
      </c>
      <c r="G3" s="136" t="str">
        <f t="shared" si="2"/>
        <v>422_100x100.jpg</v>
      </c>
      <c r="H3" s="136" t="str">
        <f t="shared" si="3"/>
        <v>422_220x220.jpg</v>
      </c>
      <c r="I3" s="143" t="str">
        <f t="shared" si="4"/>
        <v>422_상세.jpg</v>
      </c>
      <c r="J3" s="70" t="s">
        <v>1362</v>
      </c>
      <c r="K3" s="136" t="str">
        <f t="shared" si="5"/>
        <v>&lt;p&gt;&lt;/p&gt;&lt;p align="center"&gt;&lt;IMG src="http://tongup1emd.cafe24.com/img/Image_detail/06_Water_50ea/422_상세.jpg" style="width:860px;"&gt;&lt;/p&gt;&lt;p&gt;&lt;br&gt;&lt;/p&gt;</v>
      </c>
      <c r="L3" s="77" t="s">
        <v>996</v>
      </c>
      <c r="M3" s="70" t="s">
        <v>1132</v>
      </c>
      <c r="N3" s="170" t="s">
        <v>338</v>
      </c>
      <c r="O3" s="171"/>
      <c r="P3" s="171">
        <v>20</v>
      </c>
      <c r="Q3" s="536" t="s">
        <v>1364</v>
      </c>
      <c r="R3" s="536">
        <v>2</v>
      </c>
      <c r="S3" s="536"/>
      <c r="T3" s="536"/>
      <c r="U3" s="536"/>
      <c r="V3" s="536"/>
      <c r="W3" s="536"/>
      <c r="X3" s="536"/>
      <c r="Y3" s="536"/>
      <c r="Z3" s="536"/>
      <c r="AA3" s="536"/>
      <c r="AB3" s="536"/>
      <c r="AC3" s="536"/>
      <c r="AD3" s="191">
        <v>18500</v>
      </c>
      <c r="AE3" s="177" t="s">
        <v>534</v>
      </c>
      <c r="AF3" s="178"/>
      <c r="AG3" s="171"/>
      <c r="AH3" s="201">
        <v>1798</v>
      </c>
      <c r="AI3" s="171" t="s">
        <v>543</v>
      </c>
      <c r="AJ3" s="171">
        <v>50002605</v>
      </c>
      <c r="AK3" s="65" t="str">
        <f>CONCATENATE(N3,"[",C3,"/",P3,"]")</f>
        <v>T.O.P 마스터라떼 275mlx20캔[422/20]</v>
      </c>
      <c r="AL3" s="74" t="s">
        <v>533</v>
      </c>
      <c r="AM3" s="200" t="s">
        <v>1357</v>
      </c>
      <c r="AN3" s="74" t="s">
        <v>1367</v>
      </c>
      <c r="AO3" s="136" t="str">
        <f t="shared" si="17"/>
        <v>T.O.P 마스터라떼 275mlx20캔,음료,동서식품,TOP</v>
      </c>
      <c r="AP3" s="171"/>
      <c r="AQ3" s="319" t="s">
        <v>863</v>
      </c>
      <c r="AR3" s="171"/>
      <c r="AS3" s="171"/>
      <c r="AT3" s="174"/>
      <c r="AV3" s="14"/>
    </row>
    <row r="4" spans="1:48">
      <c r="A4" s="85">
        <v>39</v>
      </c>
      <c r="B4" s="428">
        <v>3</v>
      </c>
      <c r="C4" s="223">
        <v>424</v>
      </c>
      <c r="D4" s="369">
        <v>28</v>
      </c>
      <c r="E4" s="143" t="str">
        <f t="shared" si="0"/>
        <v>424_450x450.jpg</v>
      </c>
      <c r="F4" s="136" t="str">
        <f t="shared" si="1"/>
        <v>424_300x300.jpg</v>
      </c>
      <c r="G4" s="136" t="str">
        <f t="shared" si="2"/>
        <v>424_100x100.jpg</v>
      </c>
      <c r="H4" s="136" t="str">
        <f t="shared" si="3"/>
        <v>424_220x220.jpg</v>
      </c>
      <c r="I4" s="143" t="str">
        <f t="shared" si="4"/>
        <v>424_상세.jpg</v>
      </c>
      <c r="J4" s="70" t="s">
        <v>1362</v>
      </c>
      <c r="K4" s="136" t="str">
        <f t="shared" si="5"/>
        <v>&lt;p&gt;&lt;/p&gt;&lt;p align="center"&gt;&lt;IMG src="http://tongup1emd.cafe24.com/img/Image_detail/06_Water_50ea/424_상세.jpg" style="width:860px;"&gt;&lt;/p&gt;&lt;p&gt;&lt;br&gt;&lt;/p&gt;</v>
      </c>
      <c r="L4" s="77" t="s">
        <v>996</v>
      </c>
      <c r="M4" s="70" t="s">
        <v>1132</v>
      </c>
      <c r="N4" s="170" t="s">
        <v>340</v>
      </c>
      <c r="O4" s="171"/>
      <c r="P4" s="171">
        <v>20</v>
      </c>
      <c r="Q4" s="536" t="s">
        <v>1364</v>
      </c>
      <c r="R4" s="536">
        <v>2</v>
      </c>
      <c r="S4" s="536"/>
      <c r="T4" s="536"/>
      <c r="U4" s="536"/>
      <c r="V4" s="536"/>
      <c r="W4" s="536"/>
      <c r="X4" s="536"/>
      <c r="Y4" s="536"/>
      <c r="Z4" s="536"/>
      <c r="AA4" s="536"/>
      <c r="AB4" s="536"/>
      <c r="AC4" s="536"/>
      <c r="AD4" s="191">
        <v>18500</v>
      </c>
      <c r="AE4" s="177" t="s">
        <v>534</v>
      </c>
      <c r="AF4" s="178"/>
      <c r="AG4" s="171"/>
      <c r="AH4" s="201">
        <v>1798</v>
      </c>
      <c r="AI4" s="171" t="s">
        <v>543</v>
      </c>
      <c r="AJ4" s="171">
        <v>50002605</v>
      </c>
      <c r="AK4" s="65" t="str">
        <f>CONCATENATE(N4,"[",C4,"/",P4,"]")</f>
        <v>T.O.P 스위트아메리카노 275mlx20캔[424/20]</v>
      </c>
      <c r="AL4" s="74" t="s">
        <v>533</v>
      </c>
      <c r="AM4" s="200" t="s">
        <v>1357</v>
      </c>
      <c r="AN4" s="74" t="s">
        <v>1367</v>
      </c>
      <c r="AO4" s="136" t="str">
        <f t="shared" si="17"/>
        <v>T.O.P 스위트아메리카노 275mlx20캔,음료,동서식품,TOP</v>
      </c>
      <c r="AP4" s="171"/>
      <c r="AQ4" s="319" t="s">
        <v>863</v>
      </c>
      <c r="AR4" s="171"/>
      <c r="AS4" s="171"/>
      <c r="AT4" s="174"/>
      <c r="AU4" s="162"/>
      <c r="AV4" s="14"/>
    </row>
    <row r="5" spans="1:48">
      <c r="A5" s="85">
        <v>38</v>
      </c>
      <c r="B5" s="428">
        <v>4</v>
      </c>
      <c r="C5" s="223">
        <v>426</v>
      </c>
      <c r="D5" s="369">
        <v>28</v>
      </c>
      <c r="E5" s="143" t="str">
        <f t="shared" si="0"/>
        <v>426_450x450.jpg</v>
      </c>
      <c r="F5" s="136" t="str">
        <f t="shared" si="1"/>
        <v>426_300x300.jpg</v>
      </c>
      <c r="G5" s="136" t="str">
        <f t="shared" si="2"/>
        <v>426_100x100.jpg</v>
      </c>
      <c r="H5" s="136" t="str">
        <f t="shared" si="3"/>
        <v>426_220x220.jpg</v>
      </c>
      <c r="I5" s="143" t="str">
        <f t="shared" si="4"/>
        <v>426_상세.jpg</v>
      </c>
      <c r="J5" s="70" t="s">
        <v>1362</v>
      </c>
      <c r="K5" s="136" t="str">
        <f t="shared" si="5"/>
        <v>&lt;p&gt;&lt;/p&gt;&lt;p align="center"&gt;&lt;IMG src="http://tongup1emd.cafe24.com/img/Image_detail/06_Water_50ea/426_상세.jpg" style="width:860px;"&gt;&lt;/p&gt;&lt;p&gt;&lt;br&gt;&lt;/p&gt;</v>
      </c>
      <c r="L5" s="77" t="s">
        <v>996</v>
      </c>
      <c r="M5" s="70" t="s">
        <v>1132</v>
      </c>
      <c r="N5" s="170" t="s">
        <v>339</v>
      </c>
      <c r="O5" s="171"/>
      <c r="P5" s="171">
        <v>20</v>
      </c>
      <c r="Q5" s="536" t="s">
        <v>1364</v>
      </c>
      <c r="R5" s="536">
        <v>2</v>
      </c>
      <c r="S5" s="536"/>
      <c r="T5" s="536"/>
      <c r="U5" s="536"/>
      <c r="V5" s="536"/>
      <c r="W5" s="536"/>
      <c r="X5" s="536"/>
      <c r="Y5" s="536"/>
      <c r="Z5" s="536"/>
      <c r="AA5" s="536"/>
      <c r="AB5" s="536"/>
      <c r="AC5" s="536"/>
      <c r="AD5" s="191">
        <v>18500</v>
      </c>
      <c r="AE5" s="177" t="s">
        <v>534</v>
      </c>
      <c r="AF5" s="179"/>
      <c r="AG5" s="171"/>
      <c r="AH5" s="201">
        <v>1798</v>
      </c>
      <c r="AI5" s="171" t="s">
        <v>543</v>
      </c>
      <c r="AJ5" s="171">
        <v>50002605</v>
      </c>
      <c r="AK5" s="65" t="str">
        <f>CONCATENATE(N5,"[",C5,"/",P5,"]")</f>
        <v>T.O.P 더블랙 275mlx20캔[426/20]</v>
      </c>
      <c r="AL5" s="74" t="s">
        <v>791</v>
      </c>
      <c r="AM5" s="200" t="s">
        <v>1357</v>
      </c>
      <c r="AN5" s="74" t="s">
        <v>1367</v>
      </c>
      <c r="AO5" s="136" t="str">
        <f t="shared" si="17"/>
        <v>T.O.P 더블랙 275mlx20캔,음료,동서식품,TOP</v>
      </c>
      <c r="AP5" s="171"/>
      <c r="AQ5" s="319" t="s">
        <v>944</v>
      </c>
      <c r="AR5" s="171"/>
      <c r="AS5" s="171"/>
      <c r="AT5" s="174"/>
      <c r="AV5" s="14"/>
    </row>
    <row r="6" spans="1:48">
      <c r="A6" s="85">
        <v>44</v>
      </c>
      <c r="B6" s="428">
        <v>5</v>
      </c>
      <c r="C6" s="182" t="s">
        <v>343</v>
      </c>
      <c r="D6" s="369">
        <v>28</v>
      </c>
      <c r="E6" s="143" t="str">
        <f t="shared" si="0"/>
        <v>0450_450x450.jpg</v>
      </c>
      <c r="F6" s="136" t="str">
        <f t="shared" si="1"/>
        <v>0450_300x300.jpg</v>
      </c>
      <c r="G6" s="136" t="str">
        <f t="shared" si="2"/>
        <v>0450_100x100.jpg</v>
      </c>
      <c r="H6" s="136" t="str">
        <f t="shared" si="3"/>
        <v>0450_220x220.jpg</v>
      </c>
      <c r="I6" s="143" t="str">
        <f t="shared" si="4"/>
        <v>0450_상세.jpg</v>
      </c>
      <c r="J6" s="70" t="s">
        <v>1362</v>
      </c>
      <c r="K6" s="136" t="str">
        <f t="shared" si="5"/>
        <v>&lt;p&gt;&lt;/p&gt;&lt;p align="center"&gt;&lt;IMG src="http://tongup1emd.cafe24.com/img/Image_detail/06_Water_50ea/0450_상세.jpg" style="width:860px;"&gt;&lt;/p&gt;&lt;p&gt;&lt;br&gt;&lt;/p&gt;</v>
      </c>
      <c r="L6" s="77" t="s">
        <v>996</v>
      </c>
      <c r="M6" s="344" t="s">
        <v>1139</v>
      </c>
      <c r="N6" s="170" t="s">
        <v>546</v>
      </c>
      <c r="O6" s="171"/>
      <c r="P6" s="171">
        <v>20</v>
      </c>
      <c r="Q6" s="467" t="s">
        <v>1346</v>
      </c>
      <c r="R6" s="537">
        <v>1</v>
      </c>
      <c r="S6" s="537"/>
      <c r="T6" s="537"/>
      <c r="U6" s="537"/>
      <c r="V6" s="537"/>
      <c r="W6" s="537"/>
      <c r="X6" s="537"/>
      <c r="Y6" s="537"/>
      <c r="Z6" s="537"/>
      <c r="AA6" s="537"/>
      <c r="AB6" s="537"/>
      <c r="AC6" s="139">
        <v>2500</v>
      </c>
      <c r="AD6" s="191">
        <v>13300</v>
      </c>
      <c r="AE6" s="90" t="s">
        <v>708</v>
      </c>
      <c r="AF6" s="173">
        <v>2500</v>
      </c>
      <c r="AG6" s="171"/>
      <c r="AH6" s="201">
        <v>1798</v>
      </c>
      <c r="AI6" s="171" t="s">
        <v>547</v>
      </c>
      <c r="AJ6" s="171">
        <v>50002384</v>
      </c>
      <c r="AK6" s="65" t="str">
        <f>CONCATENATE(N6,"[",C6,"/",P6,"]")</f>
        <v>맑은티엔 보리차  410mlx20병[0450/20]</v>
      </c>
      <c r="AL6" s="74" t="s">
        <v>533</v>
      </c>
      <c r="AM6" s="200" t="s">
        <v>1357</v>
      </c>
      <c r="AN6" s="74" t="s">
        <v>1369</v>
      </c>
      <c r="AO6" s="136" t="str">
        <f t="shared" si="17"/>
        <v>맑은티엔 보리차  410mlx20병,음료,동서식품,맑은티엔</v>
      </c>
      <c r="AP6" s="171"/>
      <c r="AQ6" s="319" t="s">
        <v>943</v>
      </c>
      <c r="AR6" s="171"/>
      <c r="AS6" s="171"/>
      <c r="AT6" s="174"/>
      <c r="AV6" s="14"/>
    </row>
    <row r="7" spans="1:48" s="57" customFormat="1">
      <c r="A7" s="85">
        <v>45</v>
      </c>
      <c r="B7" s="428">
        <v>6</v>
      </c>
      <c r="C7" s="169" t="s">
        <v>344</v>
      </c>
      <c r="D7" s="369">
        <v>28</v>
      </c>
      <c r="E7" s="143" t="str">
        <f t="shared" si="0"/>
        <v>0451_450x450.jpg</v>
      </c>
      <c r="F7" s="136" t="str">
        <f t="shared" si="1"/>
        <v>0451_300x300.jpg</v>
      </c>
      <c r="G7" s="136" t="str">
        <f t="shared" si="2"/>
        <v>0451_100x100.jpg</v>
      </c>
      <c r="H7" s="136" t="str">
        <f t="shared" si="3"/>
        <v>0451_220x220.jpg</v>
      </c>
      <c r="I7" s="143" t="str">
        <f t="shared" si="4"/>
        <v>0451_상세.jpg</v>
      </c>
      <c r="J7" s="70" t="s">
        <v>1362</v>
      </c>
      <c r="K7" s="136" t="str">
        <f t="shared" si="5"/>
        <v>&lt;p&gt;&lt;/p&gt;&lt;p align="center"&gt;&lt;IMG src="http://tongup1emd.cafe24.com/img/Image_detail/06_Water_50ea/0451_상세.jpg" style="width:860px;"&gt;&lt;/p&gt;&lt;p&gt;&lt;br&gt;&lt;/p&gt;</v>
      </c>
      <c r="L7" s="77" t="s">
        <v>996</v>
      </c>
      <c r="M7" s="344" t="s">
        <v>1139</v>
      </c>
      <c r="N7" s="170" t="s">
        <v>345</v>
      </c>
      <c r="O7" s="171"/>
      <c r="P7" s="171">
        <v>20</v>
      </c>
      <c r="Q7" s="467" t="s">
        <v>1346</v>
      </c>
      <c r="R7" s="537">
        <v>1</v>
      </c>
      <c r="S7" s="537"/>
      <c r="T7" s="537"/>
      <c r="U7" s="537"/>
      <c r="V7" s="537"/>
      <c r="W7" s="537"/>
      <c r="X7" s="537"/>
      <c r="Y7" s="537"/>
      <c r="Z7" s="537"/>
      <c r="AA7" s="537"/>
      <c r="AB7" s="537"/>
      <c r="AC7" s="139">
        <v>2500</v>
      </c>
      <c r="AD7" s="191">
        <v>13300</v>
      </c>
      <c r="AE7" s="90" t="s">
        <v>708</v>
      </c>
      <c r="AF7" s="175">
        <v>2500</v>
      </c>
      <c r="AG7" s="171"/>
      <c r="AH7" s="201">
        <v>1798</v>
      </c>
      <c r="AI7" s="171" t="s">
        <v>547</v>
      </c>
      <c r="AJ7" s="171">
        <v>50002384</v>
      </c>
      <c r="AK7" s="65" t="str">
        <f>CONCATENATE(N7,"[",C7,"/",P7,"]")</f>
        <v>맑은티엔 옥수수 410mlx20병[0451/20]</v>
      </c>
      <c r="AL7" s="74" t="s">
        <v>533</v>
      </c>
      <c r="AM7" s="200" t="s">
        <v>1357</v>
      </c>
      <c r="AN7" s="74" t="s">
        <v>1369</v>
      </c>
      <c r="AO7" s="136" t="str">
        <f t="shared" si="17"/>
        <v>맑은티엔 옥수수 410mlx20병,음료,동서식품,맑은티엔</v>
      </c>
      <c r="AP7" s="171"/>
      <c r="AQ7" s="319"/>
      <c r="AR7" s="171"/>
      <c r="AS7" s="171"/>
      <c r="AT7" s="174"/>
      <c r="AU7" s="162"/>
      <c r="AV7" s="14"/>
    </row>
    <row r="8" spans="1:48">
      <c r="A8" s="85">
        <v>47</v>
      </c>
      <c r="B8" s="428">
        <v>7</v>
      </c>
      <c r="C8" s="169" t="s">
        <v>348</v>
      </c>
      <c r="D8" s="369">
        <v>28</v>
      </c>
      <c r="E8" s="143" t="str">
        <f t="shared" si="0"/>
        <v>0452_450x450.jpg</v>
      </c>
      <c r="F8" s="136" t="str">
        <f t="shared" si="1"/>
        <v>0452_300x300.jpg</v>
      </c>
      <c r="G8" s="136" t="str">
        <f t="shared" si="2"/>
        <v>0452_100x100.jpg</v>
      </c>
      <c r="H8" s="136" t="str">
        <f t="shared" si="3"/>
        <v>0452_220x220.jpg</v>
      </c>
      <c r="I8" s="143" t="str">
        <f t="shared" si="4"/>
        <v>0452_상세.jpg</v>
      </c>
      <c r="J8" s="70" t="s">
        <v>1362</v>
      </c>
      <c r="K8" s="136" t="str">
        <f t="shared" si="5"/>
        <v>&lt;p&gt;&lt;/p&gt;&lt;p align="center"&gt;&lt;IMG src="http://tongup1emd.cafe24.com/img/Image_detail/06_Water_50ea/0452_상세.jpg" style="width:860px;"&gt;&lt;/p&gt;&lt;p&gt;&lt;br&gt;&lt;/p&gt;</v>
      </c>
      <c r="L8" s="77" t="s">
        <v>996</v>
      </c>
      <c r="M8" s="344" t="s">
        <v>1139</v>
      </c>
      <c r="N8" s="170" t="s">
        <v>1138</v>
      </c>
      <c r="O8" s="171"/>
      <c r="P8" s="171">
        <v>20</v>
      </c>
      <c r="Q8" s="467" t="s">
        <v>1346</v>
      </c>
      <c r="R8" s="537">
        <v>1</v>
      </c>
      <c r="S8" s="537"/>
      <c r="T8" s="537"/>
      <c r="U8" s="537"/>
      <c r="V8" s="537"/>
      <c r="W8" s="537"/>
      <c r="X8" s="537"/>
      <c r="Y8" s="537"/>
      <c r="Z8" s="537"/>
      <c r="AA8" s="537"/>
      <c r="AB8" s="537"/>
      <c r="AC8" s="139">
        <v>2500</v>
      </c>
      <c r="AD8" s="191">
        <v>13300</v>
      </c>
      <c r="AE8" s="90" t="s">
        <v>708</v>
      </c>
      <c r="AF8" s="175">
        <v>2500</v>
      </c>
      <c r="AG8" s="171"/>
      <c r="AH8" s="201">
        <v>1798</v>
      </c>
      <c r="AI8" s="171" t="s">
        <v>547</v>
      </c>
      <c r="AJ8" s="171">
        <v>50002384</v>
      </c>
      <c r="AK8" s="65" t="str">
        <f>CONCATENATE(N8,"[",C8,"/",P8,"]")</f>
        <v>맑은티엔 둥굴레 410mlx20병[0452/20]</v>
      </c>
      <c r="AL8" s="74" t="s">
        <v>533</v>
      </c>
      <c r="AM8" s="200" t="s">
        <v>1357</v>
      </c>
      <c r="AN8" s="74" t="s">
        <v>1369</v>
      </c>
      <c r="AO8" s="136" t="str">
        <f t="shared" si="17"/>
        <v>맑은티엔 둥굴레 410mlx20병,음료,동서식품,맑은티엔</v>
      </c>
      <c r="AP8" s="171"/>
      <c r="AQ8" s="319"/>
      <c r="AR8" s="171"/>
      <c r="AS8" s="171"/>
      <c r="AT8" s="174"/>
      <c r="AU8" s="17" t="s">
        <v>597</v>
      </c>
    </row>
    <row r="9" spans="1:48">
      <c r="A9" s="85">
        <v>46</v>
      </c>
      <c r="B9" s="428">
        <v>8</v>
      </c>
      <c r="C9" s="169" t="s">
        <v>346</v>
      </c>
      <c r="D9" s="369">
        <v>28</v>
      </c>
      <c r="E9" s="143" t="str">
        <f t="shared" si="0"/>
        <v>0453_450x450.jpg</v>
      </c>
      <c r="F9" s="136" t="str">
        <f t="shared" si="1"/>
        <v>0453_300x300.jpg</v>
      </c>
      <c r="G9" s="136" t="str">
        <f t="shared" si="2"/>
        <v>0453_100x100.jpg</v>
      </c>
      <c r="H9" s="136" t="str">
        <f t="shared" si="3"/>
        <v>0453_220x220.jpg</v>
      </c>
      <c r="I9" s="143" t="str">
        <f t="shared" si="4"/>
        <v>0453_상세.jpg</v>
      </c>
      <c r="J9" s="70" t="s">
        <v>1362</v>
      </c>
      <c r="K9" s="136" t="str">
        <f t="shared" si="5"/>
        <v>&lt;p&gt;&lt;/p&gt;&lt;p align="center"&gt;&lt;IMG src="http://tongup1emd.cafe24.com/img/Image_detail/06_Water_50ea/0453_상세.jpg" style="width:860px;"&gt;&lt;/p&gt;&lt;p&gt;&lt;br&gt;&lt;/p&gt;</v>
      </c>
      <c r="L9" s="77" t="s">
        <v>996</v>
      </c>
      <c r="M9" s="344" t="s">
        <v>1139</v>
      </c>
      <c r="N9" s="170" t="s">
        <v>347</v>
      </c>
      <c r="O9" s="171"/>
      <c r="P9" s="171">
        <v>20</v>
      </c>
      <c r="Q9" s="467" t="s">
        <v>1346</v>
      </c>
      <c r="R9" s="537">
        <v>1</v>
      </c>
      <c r="S9" s="537"/>
      <c r="T9" s="537"/>
      <c r="U9" s="537"/>
      <c r="V9" s="537"/>
      <c r="W9" s="537"/>
      <c r="X9" s="537"/>
      <c r="Y9" s="537"/>
      <c r="Z9" s="537"/>
      <c r="AA9" s="537"/>
      <c r="AB9" s="537"/>
      <c r="AC9" s="139">
        <v>2500</v>
      </c>
      <c r="AD9" s="191">
        <v>13300</v>
      </c>
      <c r="AE9" s="90" t="s">
        <v>708</v>
      </c>
      <c r="AF9" s="173">
        <v>2500</v>
      </c>
      <c r="AG9" s="171"/>
      <c r="AH9" s="201">
        <v>1798</v>
      </c>
      <c r="AI9" s="171" t="s">
        <v>547</v>
      </c>
      <c r="AJ9" s="171">
        <v>50002384</v>
      </c>
      <c r="AK9" s="65" t="str">
        <f>CONCATENATE(N9,"[",C9,"/",P9,"]")</f>
        <v>맑은티엔 현미 410mlx20병[0453/20]</v>
      </c>
      <c r="AL9" s="74" t="s">
        <v>533</v>
      </c>
      <c r="AM9" s="200" t="s">
        <v>1357</v>
      </c>
      <c r="AN9" s="74" t="s">
        <v>1369</v>
      </c>
      <c r="AO9" s="136" t="str">
        <f t="shared" si="17"/>
        <v>맑은티엔 현미 410mlx20병,음료,동서식품,맑은티엔</v>
      </c>
      <c r="AP9" s="171"/>
      <c r="AQ9" s="319"/>
      <c r="AR9" s="171"/>
      <c r="AS9" s="171"/>
      <c r="AT9" s="174"/>
    </row>
    <row r="10" spans="1:48">
      <c r="A10" s="85">
        <v>48</v>
      </c>
      <c r="B10" s="428">
        <v>9</v>
      </c>
      <c r="C10" s="308" t="s">
        <v>941</v>
      </c>
      <c r="D10" s="369">
        <v>28</v>
      </c>
      <c r="E10" s="143" t="str">
        <f t="shared" si="0"/>
        <v>0454_450x450.jpg</v>
      </c>
      <c r="F10" s="136" t="str">
        <f t="shared" si="1"/>
        <v>0454_300x300.jpg</v>
      </c>
      <c r="G10" s="136" t="str">
        <f t="shared" si="2"/>
        <v>0454_100x100.jpg</v>
      </c>
      <c r="H10" s="136" t="str">
        <f t="shared" si="3"/>
        <v>0454_220x220.jpg</v>
      </c>
      <c r="I10" s="143" t="str">
        <f t="shared" si="4"/>
        <v>0454_상세.jpg</v>
      </c>
      <c r="J10" s="70" t="s">
        <v>1362</v>
      </c>
      <c r="K10" s="136" t="str">
        <f t="shared" si="5"/>
        <v>&lt;p&gt;&lt;/p&gt;&lt;p align="center"&gt;&lt;IMG src="http://tongup1emd.cafe24.com/img/Image_detail/06_Water_50ea/0454_상세.jpg" style="width:860px;"&gt;&lt;/p&gt;&lt;p&gt;&lt;br&gt;&lt;/p&gt;</v>
      </c>
      <c r="L10" s="77" t="s">
        <v>996</v>
      </c>
      <c r="M10" s="344" t="s">
        <v>1139</v>
      </c>
      <c r="N10" s="170" t="s">
        <v>794</v>
      </c>
      <c r="O10" s="171"/>
      <c r="P10" s="171">
        <v>20</v>
      </c>
      <c r="Q10" s="467" t="s">
        <v>1346</v>
      </c>
      <c r="R10" s="537">
        <v>1</v>
      </c>
      <c r="S10" s="537"/>
      <c r="T10" s="537"/>
      <c r="U10" s="537"/>
      <c r="V10" s="537"/>
      <c r="W10" s="537"/>
      <c r="X10" s="537"/>
      <c r="Y10" s="537"/>
      <c r="Z10" s="537"/>
      <c r="AA10" s="537"/>
      <c r="AB10" s="537"/>
      <c r="AC10" s="139">
        <v>2500</v>
      </c>
      <c r="AD10" s="191">
        <v>13300</v>
      </c>
      <c r="AE10" s="90" t="s">
        <v>708</v>
      </c>
      <c r="AF10" s="173">
        <v>2500</v>
      </c>
      <c r="AG10" s="171"/>
      <c r="AH10" s="201">
        <v>1798</v>
      </c>
      <c r="AI10" s="171" t="s">
        <v>547</v>
      </c>
      <c r="AJ10" s="171">
        <v>50002384</v>
      </c>
      <c r="AK10" s="65" t="str">
        <f>CONCATENATE(N10,"[",C10,"/",P10,"]")</f>
        <v>맑은티엔 루이보스 410mlx20병[0454/20]</v>
      </c>
      <c r="AL10" s="74" t="s">
        <v>533</v>
      </c>
      <c r="AM10" s="200" t="s">
        <v>1357</v>
      </c>
      <c r="AN10" s="74" t="s">
        <v>1369</v>
      </c>
      <c r="AO10" s="136" t="str">
        <f t="shared" si="17"/>
        <v>맑은티엔 루이보스 410mlx20병,음료,동서식품,맑은티엔</v>
      </c>
      <c r="AP10" s="171"/>
      <c r="AQ10" s="319" t="s">
        <v>942</v>
      </c>
      <c r="AR10" s="171"/>
      <c r="AS10" s="171"/>
      <c r="AT10" s="174"/>
    </row>
    <row r="11" spans="1:48">
      <c r="A11" s="85">
        <v>34</v>
      </c>
      <c r="B11" s="428">
        <v>10</v>
      </c>
      <c r="C11" s="223">
        <v>462</v>
      </c>
      <c r="D11" s="369">
        <v>28</v>
      </c>
      <c r="E11" s="143" t="str">
        <f t="shared" si="0"/>
        <v>462_450x450.jpg</v>
      </c>
      <c r="F11" s="136" t="str">
        <f t="shared" si="1"/>
        <v>462_300x300.jpg</v>
      </c>
      <c r="G11" s="136" t="str">
        <f t="shared" si="2"/>
        <v>462_100x100.jpg</v>
      </c>
      <c r="H11" s="136" t="str">
        <f t="shared" si="3"/>
        <v>462_220x220.jpg</v>
      </c>
      <c r="I11" s="143" t="str">
        <f t="shared" si="4"/>
        <v>462_상세.jpg</v>
      </c>
      <c r="J11" s="70" t="s">
        <v>1362</v>
      </c>
      <c r="K11" s="136" t="str">
        <f t="shared" si="5"/>
        <v>&lt;p&gt;&lt;/p&gt;&lt;p align="center"&gt;&lt;IMG src="http://tongup1emd.cafe24.com/img/Image_detail/06_Water_50ea/462_상세.jpg" style="width:860px;"&gt;&lt;/p&gt;&lt;p&gt;&lt;br&gt;&lt;/p&gt;</v>
      </c>
      <c r="L11" s="77" t="s">
        <v>996</v>
      </c>
      <c r="M11" s="344" t="s">
        <v>1139</v>
      </c>
      <c r="N11" s="170" t="s">
        <v>336</v>
      </c>
      <c r="O11" s="171"/>
      <c r="P11" s="171">
        <v>20</v>
      </c>
      <c r="Q11" s="536" t="s">
        <v>1364</v>
      </c>
      <c r="R11" s="536">
        <v>2</v>
      </c>
      <c r="S11" s="536"/>
      <c r="T11" s="536"/>
      <c r="U11" s="536"/>
      <c r="V11" s="536"/>
      <c r="W11" s="536"/>
      <c r="X11" s="536"/>
      <c r="Y11" s="536"/>
      <c r="Z11" s="536"/>
      <c r="AA11" s="536"/>
      <c r="AB11" s="536"/>
      <c r="AC11" s="536"/>
      <c r="AD11" s="191">
        <v>28300</v>
      </c>
      <c r="AE11" s="177" t="s">
        <v>534</v>
      </c>
      <c r="AF11" s="179"/>
      <c r="AG11" s="171"/>
      <c r="AH11" s="201">
        <v>1798</v>
      </c>
      <c r="AI11" s="171" t="s">
        <v>543</v>
      </c>
      <c r="AJ11" s="171">
        <v>50002605</v>
      </c>
      <c r="AK11" s="65" t="str">
        <f>CONCATENATE(N11,"[",C11,"/",P11,"]")</f>
        <v>T.O.P 마스터라떼 380mlx20캔[462/20]</v>
      </c>
      <c r="AL11" s="74" t="s">
        <v>533</v>
      </c>
      <c r="AM11" s="200" t="s">
        <v>1357</v>
      </c>
      <c r="AN11" s="74" t="s">
        <v>1367</v>
      </c>
      <c r="AO11" s="136" t="str">
        <f t="shared" si="17"/>
        <v>T.O.P 마스터라떼 380mlx20캔,음료,동서식품,TOP</v>
      </c>
      <c r="AP11" s="171"/>
      <c r="AQ11" s="319" t="s">
        <v>863</v>
      </c>
      <c r="AR11" s="171"/>
      <c r="AS11" s="171"/>
      <c r="AT11" s="174"/>
      <c r="AV11" s="14"/>
    </row>
    <row r="12" spans="1:48">
      <c r="A12" s="85">
        <v>36</v>
      </c>
      <c r="B12" s="428">
        <v>11</v>
      </c>
      <c r="C12" s="223">
        <v>463</v>
      </c>
      <c r="D12" s="369">
        <v>28</v>
      </c>
      <c r="E12" s="143" t="str">
        <f t="shared" si="0"/>
        <v>463_450x450.jpg</v>
      </c>
      <c r="F12" s="136" t="str">
        <f t="shared" si="1"/>
        <v>463_300x300.jpg</v>
      </c>
      <c r="G12" s="136" t="str">
        <f t="shared" si="2"/>
        <v>463_100x100.jpg</v>
      </c>
      <c r="H12" s="136" t="str">
        <f t="shared" si="3"/>
        <v>463_220x220.jpg</v>
      </c>
      <c r="I12" s="143" t="str">
        <f t="shared" si="4"/>
        <v>463_상세.jpg</v>
      </c>
      <c r="J12" s="70" t="s">
        <v>1362</v>
      </c>
      <c r="K12" s="136" t="str">
        <f t="shared" si="5"/>
        <v>&lt;p&gt;&lt;/p&gt;&lt;p align="center"&gt;&lt;IMG src="http://tongup1emd.cafe24.com/img/Image_detail/06_Water_50ea/463_상세.jpg" style="width:860px;"&gt;&lt;/p&gt;&lt;p&gt;&lt;br&gt;&lt;/p&gt;</v>
      </c>
      <c r="L12" s="77" t="s">
        <v>996</v>
      </c>
      <c r="M12" s="344" t="s">
        <v>1139</v>
      </c>
      <c r="N12" s="170" t="s">
        <v>1140</v>
      </c>
      <c r="O12" s="171"/>
      <c r="P12" s="171">
        <v>20</v>
      </c>
      <c r="Q12" s="536" t="s">
        <v>1364</v>
      </c>
      <c r="R12" s="536">
        <v>2</v>
      </c>
      <c r="S12" s="536"/>
      <c r="T12" s="536"/>
      <c r="U12" s="536"/>
      <c r="V12" s="536"/>
      <c r="W12" s="536"/>
      <c r="X12" s="536"/>
      <c r="Y12" s="536"/>
      <c r="Z12" s="536"/>
      <c r="AA12" s="536"/>
      <c r="AB12" s="536"/>
      <c r="AC12" s="536"/>
      <c r="AD12" s="191">
        <v>28300</v>
      </c>
      <c r="AE12" s="177" t="s">
        <v>534</v>
      </c>
      <c r="AF12" s="179"/>
      <c r="AG12" s="171"/>
      <c r="AH12" s="201">
        <v>1798</v>
      </c>
      <c r="AI12" s="171" t="s">
        <v>543</v>
      </c>
      <c r="AJ12" s="171">
        <v>50002605</v>
      </c>
      <c r="AK12" s="65" t="str">
        <f>CONCATENATE(N12,"[",C12,"/",P12,"]")</f>
        <v>T.O.P 스위트아메리카노 380mlx20캔[463/20]</v>
      </c>
      <c r="AL12" s="74" t="s">
        <v>533</v>
      </c>
      <c r="AM12" s="200" t="s">
        <v>1357</v>
      </c>
      <c r="AN12" s="74" t="s">
        <v>1367</v>
      </c>
      <c r="AO12" s="136" t="str">
        <f t="shared" si="17"/>
        <v>T.O.P 스위트아메리카노 380mlx20캔,음료,동서식품,TOP</v>
      </c>
      <c r="AP12" s="171"/>
      <c r="AQ12" s="319" t="s">
        <v>863</v>
      </c>
      <c r="AR12" s="171"/>
      <c r="AS12" s="171"/>
      <c r="AT12" s="174"/>
      <c r="AV12" s="14"/>
    </row>
    <row r="13" spans="1:48">
      <c r="A13" s="85">
        <v>35</v>
      </c>
      <c r="B13" s="428">
        <v>12</v>
      </c>
      <c r="C13" s="223">
        <v>464</v>
      </c>
      <c r="D13" s="369">
        <v>28</v>
      </c>
      <c r="E13" s="143" t="str">
        <f t="shared" si="0"/>
        <v>464_450x450.jpg</v>
      </c>
      <c r="F13" s="136" t="str">
        <f t="shared" si="1"/>
        <v>464_300x300.jpg</v>
      </c>
      <c r="G13" s="136" t="str">
        <f t="shared" si="2"/>
        <v>464_100x100.jpg</v>
      </c>
      <c r="H13" s="136" t="str">
        <f t="shared" si="3"/>
        <v>464_220x220.jpg</v>
      </c>
      <c r="I13" s="143" t="str">
        <f t="shared" si="4"/>
        <v>464_상세.jpg</v>
      </c>
      <c r="J13" s="70" t="s">
        <v>1362</v>
      </c>
      <c r="K13" s="136" t="str">
        <f t="shared" si="5"/>
        <v>&lt;p&gt;&lt;/p&gt;&lt;p align="center"&gt;&lt;IMG src="http://tongup1emd.cafe24.com/img/Image_detail/06_Water_50ea/464_상세.jpg" style="width:860px;"&gt;&lt;/p&gt;&lt;p&gt;&lt;br&gt;&lt;/p&gt;</v>
      </c>
      <c r="L13" s="77" t="s">
        <v>996</v>
      </c>
      <c r="M13" s="344" t="s">
        <v>1139</v>
      </c>
      <c r="N13" s="170" t="s">
        <v>337</v>
      </c>
      <c r="O13" s="171"/>
      <c r="P13" s="171">
        <v>20</v>
      </c>
      <c r="Q13" s="536" t="s">
        <v>1364</v>
      </c>
      <c r="R13" s="536">
        <v>2</v>
      </c>
      <c r="S13" s="536"/>
      <c r="T13" s="536"/>
      <c r="U13" s="536"/>
      <c r="V13" s="536"/>
      <c r="W13" s="536"/>
      <c r="X13" s="536"/>
      <c r="Y13" s="536"/>
      <c r="Z13" s="536"/>
      <c r="AA13" s="536"/>
      <c r="AB13" s="536"/>
      <c r="AC13" s="536"/>
      <c r="AD13" s="191">
        <v>28300</v>
      </c>
      <c r="AE13" s="177" t="s">
        <v>534</v>
      </c>
      <c r="AF13" s="178"/>
      <c r="AG13" s="171"/>
      <c r="AH13" s="201">
        <v>1798</v>
      </c>
      <c r="AI13" s="171" t="s">
        <v>543</v>
      </c>
      <c r="AJ13" s="171">
        <v>50002605</v>
      </c>
      <c r="AK13" s="65" t="str">
        <f>CONCATENATE(N13,"[",C13,"/",P13,"]")</f>
        <v>T.O.P 더블랙 380mlx20캔[464/20]</v>
      </c>
      <c r="AL13" s="74" t="s">
        <v>533</v>
      </c>
      <c r="AM13" s="200" t="s">
        <v>1357</v>
      </c>
      <c r="AN13" s="74" t="s">
        <v>1367</v>
      </c>
      <c r="AO13" s="136" t="str">
        <f t="shared" si="17"/>
        <v>T.O.P 더블랙 380mlx20캔,음료,동서식품,TOP</v>
      </c>
      <c r="AP13" s="171"/>
      <c r="AQ13" s="319" t="s">
        <v>863</v>
      </c>
      <c r="AR13" s="171"/>
      <c r="AS13" s="171"/>
      <c r="AT13" s="174"/>
      <c r="AV13" s="14"/>
    </row>
    <row r="14" spans="1:48">
      <c r="A14" s="85">
        <v>41</v>
      </c>
      <c r="B14" s="428">
        <v>13</v>
      </c>
      <c r="C14" s="223">
        <v>476</v>
      </c>
      <c r="D14" s="369">
        <v>28</v>
      </c>
      <c r="E14" s="143" t="str">
        <f t="shared" si="0"/>
        <v>476_450x450.jpg</v>
      </c>
      <c r="F14" s="136" t="str">
        <f t="shared" si="1"/>
        <v>476_300x300.jpg</v>
      </c>
      <c r="G14" s="136" t="str">
        <f t="shared" si="2"/>
        <v>476_100x100.jpg</v>
      </c>
      <c r="H14" s="136" t="str">
        <f t="shared" si="3"/>
        <v>476_220x220.jpg</v>
      </c>
      <c r="I14" s="143" t="str">
        <f t="shared" si="4"/>
        <v>476_상세.jpg</v>
      </c>
      <c r="J14" s="70" t="s">
        <v>1362</v>
      </c>
      <c r="K14" s="136" t="str">
        <f t="shared" si="5"/>
        <v>&lt;p&gt;&lt;/p&gt;&lt;p align="center"&gt;&lt;IMG src="http://tongup1emd.cafe24.com/img/Image_detail/06_Water_50ea/476_상세.jpg" style="width:860px;"&gt;&lt;/p&gt;&lt;p&gt;&lt;br&gt;&lt;/p&gt;</v>
      </c>
      <c r="L14" s="344" t="s">
        <v>899</v>
      </c>
      <c r="M14" s="344" t="s">
        <v>1139</v>
      </c>
      <c r="N14" s="170" t="s">
        <v>796</v>
      </c>
      <c r="O14" s="171"/>
      <c r="P14" s="171">
        <v>20</v>
      </c>
      <c r="Q14" s="536" t="s">
        <v>1364</v>
      </c>
      <c r="R14" s="536">
        <v>2</v>
      </c>
      <c r="S14" s="536"/>
      <c r="T14" s="536"/>
      <c r="U14" s="536"/>
      <c r="V14" s="536"/>
      <c r="W14" s="536"/>
      <c r="X14" s="536"/>
      <c r="Y14" s="536"/>
      <c r="Z14" s="536"/>
      <c r="AA14" s="536"/>
      <c r="AB14" s="536"/>
      <c r="AC14" s="536"/>
      <c r="AD14" s="191">
        <v>29900</v>
      </c>
      <c r="AE14" s="177" t="s">
        <v>534</v>
      </c>
      <c r="AF14" s="179"/>
      <c r="AG14" s="171"/>
      <c r="AH14" s="201">
        <v>1798</v>
      </c>
      <c r="AI14" s="171" t="s">
        <v>545</v>
      </c>
      <c r="AJ14" s="171">
        <v>50002380</v>
      </c>
      <c r="AK14" s="65" t="str">
        <f>CONCATENATE(N14,"[",C14,"/",P14,"]")</f>
        <v>동서 타라 우바밀크티 275mlx20개입[476/20]</v>
      </c>
      <c r="AL14" s="74" t="s">
        <v>533</v>
      </c>
      <c r="AM14" s="200" t="s">
        <v>1357</v>
      </c>
      <c r="AN14" s="74" t="s">
        <v>1370</v>
      </c>
      <c r="AO14" s="136" t="str">
        <f t="shared" si="17"/>
        <v>동서 타라 우바밀크티 275mlx20개입,음료,동서식품,타라</v>
      </c>
      <c r="AP14" s="171"/>
      <c r="AQ14" s="319" t="s">
        <v>944</v>
      </c>
      <c r="AR14" s="171"/>
      <c r="AS14" s="171"/>
      <c r="AT14" s="174"/>
      <c r="AU14" s="162"/>
      <c r="AV14" s="14"/>
    </row>
    <row r="15" spans="1:48">
      <c r="A15" s="85">
        <v>40</v>
      </c>
      <c r="B15" s="428">
        <v>14</v>
      </c>
      <c r="C15" s="223">
        <v>477</v>
      </c>
      <c r="D15" s="369">
        <v>28</v>
      </c>
      <c r="E15" s="143" t="str">
        <f t="shared" si="0"/>
        <v>477_450x450.jpg</v>
      </c>
      <c r="F15" s="136" t="str">
        <f t="shared" si="1"/>
        <v>477_300x300.jpg</v>
      </c>
      <c r="G15" s="136" t="str">
        <f t="shared" si="2"/>
        <v>477_100x100.jpg</v>
      </c>
      <c r="H15" s="136" t="str">
        <f t="shared" si="3"/>
        <v>477_220x220.jpg</v>
      </c>
      <c r="I15" s="143" t="str">
        <f t="shared" si="4"/>
        <v>477_상세.jpg</v>
      </c>
      <c r="J15" s="70" t="s">
        <v>1362</v>
      </c>
      <c r="K15" s="136" t="str">
        <f t="shared" si="5"/>
        <v>&lt;p&gt;&lt;/p&gt;&lt;p align="center"&gt;&lt;IMG src="http://tongup1emd.cafe24.com/img/Image_detail/06_Water_50ea/477_상세.jpg" style="width:860px;"&gt;&lt;/p&gt;&lt;p&gt;&lt;br&gt;&lt;/p&gt;</v>
      </c>
      <c r="L15" s="344" t="s">
        <v>899</v>
      </c>
      <c r="M15" s="344" t="s">
        <v>1139</v>
      </c>
      <c r="N15" s="170" t="s">
        <v>795</v>
      </c>
      <c r="O15" s="171"/>
      <c r="P15" s="171">
        <v>20</v>
      </c>
      <c r="Q15" s="536" t="s">
        <v>1364</v>
      </c>
      <c r="R15" s="536">
        <v>2</v>
      </c>
      <c r="S15" s="536"/>
      <c r="T15" s="536"/>
      <c r="U15" s="536"/>
      <c r="V15" s="536"/>
      <c r="W15" s="536"/>
      <c r="X15" s="536"/>
      <c r="Y15" s="536"/>
      <c r="Z15" s="536"/>
      <c r="AA15" s="536"/>
      <c r="AB15" s="536"/>
      <c r="AC15" s="536"/>
      <c r="AD15" s="191">
        <v>29900</v>
      </c>
      <c r="AE15" s="177" t="s">
        <v>534</v>
      </c>
      <c r="AF15" s="178"/>
      <c r="AG15" s="171"/>
      <c r="AH15" s="201">
        <v>1798</v>
      </c>
      <c r="AI15" s="171" t="s">
        <v>545</v>
      </c>
      <c r="AJ15" s="171">
        <v>50002380</v>
      </c>
      <c r="AK15" s="65" t="str">
        <f>CONCATENATE(N15,"[",C15,"/",P15,"]")</f>
        <v>동서 타라 아쌈밀크티 275mlx20개입[477/20]</v>
      </c>
      <c r="AL15" s="74" t="s">
        <v>533</v>
      </c>
      <c r="AM15" s="200" t="s">
        <v>1357</v>
      </c>
      <c r="AN15" s="74" t="s">
        <v>1370</v>
      </c>
      <c r="AO15" s="136" t="str">
        <f t="shared" si="17"/>
        <v>동서 타라 아쌈밀크티 275mlx20개입,음료,동서식품,타라</v>
      </c>
      <c r="AP15" s="171"/>
      <c r="AQ15" s="319" t="s">
        <v>944</v>
      </c>
      <c r="AR15" s="171"/>
      <c r="AS15" s="171"/>
      <c r="AT15" s="174"/>
      <c r="AV15" s="14"/>
    </row>
    <row r="16" spans="1:48">
      <c r="A16" s="85">
        <v>42</v>
      </c>
      <c r="B16" s="428">
        <v>15</v>
      </c>
      <c r="C16" s="222" t="s">
        <v>341</v>
      </c>
      <c r="D16" s="369">
        <v>28</v>
      </c>
      <c r="E16" s="143" t="str">
        <f t="shared" si="0"/>
        <v>0649_450x450.jpg</v>
      </c>
      <c r="F16" s="136" t="str">
        <f t="shared" si="1"/>
        <v>0649_300x300.jpg</v>
      </c>
      <c r="G16" s="136" t="str">
        <f t="shared" si="2"/>
        <v>0649_100x100.jpg</v>
      </c>
      <c r="H16" s="136" t="str">
        <f t="shared" si="3"/>
        <v>0649_220x220.jpg</v>
      </c>
      <c r="I16" s="143" t="str">
        <f t="shared" si="4"/>
        <v>0649_상세.jpg</v>
      </c>
      <c r="J16" s="70" t="s">
        <v>1362</v>
      </c>
      <c r="K16" s="136" t="str">
        <f t="shared" si="5"/>
        <v>&lt;p&gt;&lt;/p&gt;&lt;p align="center"&gt;&lt;IMG src="http://tongup1emd.cafe24.com/img/Image_detail/06_Water_50ea/0649_상세.jpg" style="width:860px;"&gt;&lt;/p&gt;&lt;p&gt;&lt;br&gt;&lt;/p&gt;</v>
      </c>
      <c r="L16" s="77" t="s">
        <v>996</v>
      </c>
      <c r="M16" s="344" t="s">
        <v>1139</v>
      </c>
      <c r="N16" s="170" t="s">
        <v>342</v>
      </c>
      <c r="O16" s="171"/>
      <c r="P16" s="171">
        <v>20</v>
      </c>
      <c r="Q16" s="536" t="s">
        <v>1364</v>
      </c>
      <c r="R16" s="536">
        <v>2</v>
      </c>
      <c r="S16" s="536"/>
      <c r="T16" s="536"/>
      <c r="U16" s="536"/>
      <c r="V16" s="536"/>
      <c r="W16" s="536"/>
      <c r="X16" s="536"/>
      <c r="Y16" s="536"/>
      <c r="Z16" s="536"/>
      <c r="AA16" s="536"/>
      <c r="AB16" s="536"/>
      <c r="AC16" s="536"/>
      <c r="AD16" s="191">
        <v>28900</v>
      </c>
      <c r="AE16" s="177" t="s">
        <v>534</v>
      </c>
      <c r="AF16" s="178"/>
      <c r="AG16" s="171"/>
      <c r="AH16" s="201">
        <v>1798</v>
      </c>
      <c r="AI16" s="171" t="s">
        <v>543</v>
      </c>
      <c r="AJ16" s="171">
        <v>50002605</v>
      </c>
      <c r="AK16" s="65" t="str">
        <f>CONCATENATE(N16,"[",C16,"/",P16,"]")</f>
        <v>T.O.P 콜드브루 아메리카노275mlx20개입[0649/20]</v>
      </c>
      <c r="AL16" s="74" t="s">
        <v>533</v>
      </c>
      <c r="AM16" s="200" t="s">
        <v>1357</v>
      </c>
      <c r="AN16" s="74" t="s">
        <v>1367</v>
      </c>
      <c r="AO16" s="136" t="str">
        <f t="shared" si="17"/>
        <v>T.O.P 콜드브루 아메리카노275mlx20개입,음료,동서식품,TOP</v>
      </c>
      <c r="AP16" s="171"/>
      <c r="AQ16" s="319"/>
      <c r="AR16" s="171"/>
      <c r="AS16" s="171"/>
      <c r="AT16" s="174"/>
      <c r="AV16" s="14"/>
    </row>
    <row r="17" spans="1:48">
      <c r="A17" s="85">
        <v>31</v>
      </c>
      <c r="B17" s="428">
        <v>16</v>
      </c>
      <c r="C17" s="317">
        <v>651</v>
      </c>
      <c r="D17" s="369">
        <v>28</v>
      </c>
      <c r="E17" s="143" t="str">
        <f t="shared" si="0"/>
        <v>651_450x450.jpg</v>
      </c>
      <c r="F17" s="136" t="str">
        <f t="shared" si="1"/>
        <v>651_300x300.jpg</v>
      </c>
      <c r="G17" s="136" t="str">
        <f t="shared" si="2"/>
        <v>651_100x100.jpg</v>
      </c>
      <c r="H17" s="136" t="str">
        <f t="shared" si="3"/>
        <v>651_220x220.jpg</v>
      </c>
      <c r="I17" s="143" t="str">
        <f t="shared" si="4"/>
        <v>651_상세.jpg</v>
      </c>
      <c r="J17" s="70" t="s">
        <v>1362</v>
      </c>
      <c r="K17" s="136" t="str">
        <f t="shared" si="5"/>
        <v>&lt;p&gt;&lt;/p&gt;&lt;p align="center"&gt;&lt;IMG src="http://tongup1emd.cafe24.com/img/Image_detail/06_Water_50ea/651_상세.jpg" style="width:860px;"&gt;&lt;/p&gt;&lt;p&gt;&lt;br&gt;&lt;/p&gt;</v>
      </c>
      <c r="L17" s="77" t="s">
        <v>996</v>
      </c>
      <c r="M17" s="344" t="s">
        <v>1139</v>
      </c>
      <c r="N17" s="170" t="s">
        <v>797</v>
      </c>
      <c r="O17" s="171"/>
      <c r="P17" s="171">
        <v>30</v>
      </c>
      <c r="Q17" s="536" t="s">
        <v>1364</v>
      </c>
      <c r="R17" s="536">
        <v>2</v>
      </c>
      <c r="S17" s="536"/>
      <c r="T17" s="536"/>
      <c r="U17" s="536"/>
      <c r="V17" s="536"/>
      <c r="W17" s="536"/>
      <c r="X17" s="536"/>
      <c r="Y17" s="536"/>
      <c r="Z17" s="536"/>
      <c r="AA17" s="536"/>
      <c r="AB17" s="536"/>
      <c r="AC17" s="536"/>
      <c r="AD17" s="191">
        <v>19900</v>
      </c>
      <c r="AE17" s="177" t="s">
        <v>534</v>
      </c>
      <c r="AF17" s="179"/>
      <c r="AG17" s="171"/>
      <c r="AH17" s="201">
        <v>1798</v>
      </c>
      <c r="AI17" s="171" t="s">
        <v>543</v>
      </c>
      <c r="AJ17" s="171">
        <v>50002605</v>
      </c>
      <c r="AK17" s="65" t="str">
        <f>CONCATENATE(N17,"[",C17,"/",P17,"]")</f>
        <v>T.O.P 마스터라떼 200mlx30캔[651/30]</v>
      </c>
      <c r="AL17" s="74" t="s">
        <v>533</v>
      </c>
      <c r="AM17" s="200" t="s">
        <v>1357</v>
      </c>
      <c r="AN17" s="74" t="s">
        <v>1367</v>
      </c>
      <c r="AO17" s="136" t="str">
        <f t="shared" si="17"/>
        <v>T.O.P 마스터라떼 200mlx30캔,음료,동서식품,TOP</v>
      </c>
      <c r="AP17" s="171"/>
      <c r="AQ17" s="319" t="s">
        <v>945</v>
      </c>
      <c r="AR17" s="171"/>
      <c r="AS17" s="171"/>
      <c r="AT17" s="174"/>
    </row>
    <row r="18" spans="1:48">
      <c r="A18" s="85">
        <v>43</v>
      </c>
      <c r="B18" s="428">
        <v>17</v>
      </c>
      <c r="C18" s="313" t="s">
        <v>946</v>
      </c>
      <c r="D18" s="369">
        <v>28</v>
      </c>
      <c r="E18" s="143" t="str">
        <f t="shared" si="0"/>
        <v>0651_450x450.jpg</v>
      </c>
      <c r="F18" s="136" t="str">
        <f t="shared" si="1"/>
        <v>0651_300x300.jpg</v>
      </c>
      <c r="G18" s="136" t="str">
        <f t="shared" si="2"/>
        <v>0651_100x100.jpg</v>
      </c>
      <c r="H18" s="136" t="str">
        <f t="shared" si="3"/>
        <v>0651_220x220.jpg</v>
      </c>
      <c r="I18" s="143" t="str">
        <f t="shared" si="4"/>
        <v>0651_상세.jpg</v>
      </c>
      <c r="J18" s="70" t="s">
        <v>1362</v>
      </c>
      <c r="K18" s="136" t="str">
        <f t="shared" si="5"/>
        <v>&lt;p&gt;&lt;/p&gt;&lt;p align="center"&gt;&lt;IMG src="http://tongup1emd.cafe24.com/img/Image_detail/06_Water_50ea/0651_상세.jpg" style="width:860px;"&gt;&lt;/p&gt;&lt;p&gt;&lt;br&gt;&lt;/p&gt;</v>
      </c>
      <c r="L18" s="77" t="s">
        <v>996</v>
      </c>
      <c r="M18" s="344" t="s">
        <v>1139</v>
      </c>
      <c r="N18" s="170" t="s">
        <v>798</v>
      </c>
      <c r="O18" s="171"/>
      <c r="P18" s="171">
        <v>20</v>
      </c>
      <c r="Q18" s="536" t="s">
        <v>1364</v>
      </c>
      <c r="R18" s="536">
        <v>2</v>
      </c>
      <c r="S18" s="536"/>
      <c r="T18" s="536"/>
      <c r="U18" s="536"/>
      <c r="V18" s="536"/>
      <c r="W18" s="536"/>
      <c r="X18" s="536"/>
      <c r="Y18" s="536"/>
      <c r="Z18" s="536"/>
      <c r="AA18" s="536"/>
      <c r="AB18" s="536"/>
      <c r="AC18" s="536"/>
      <c r="AD18" s="191">
        <v>28900</v>
      </c>
      <c r="AE18" s="177" t="s">
        <v>534</v>
      </c>
      <c r="AF18" s="179"/>
      <c r="AG18" s="171"/>
      <c r="AH18" s="201">
        <v>1798</v>
      </c>
      <c r="AI18" s="171" t="s">
        <v>543</v>
      </c>
      <c r="AJ18" s="171">
        <v>50002605</v>
      </c>
      <c r="AK18" s="65" t="str">
        <f>CONCATENATE(N18,"[",C18,"/",P18,"]")</f>
        <v>T.O.P 콜드브루 스위트 아메리카노275mlx20개입[0651/20]</v>
      </c>
      <c r="AL18" s="74" t="s">
        <v>533</v>
      </c>
      <c r="AM18" s="200" t="s">
        <v>1357</v>
      </c>
      <c r="AN18" s="74" t="s">
        <v>1367</v>
      </c>
      <c r="AO18" s="136" t="str">
        <f t="shared" si="17"/>
        <v>T.O.P 콜드브루 스위트 아메리카노275mlx20개입,음료,동서식품,TOP</v>
      </c>
      <c r="AP18" s="171"/>
      <c r="AQ18" s="319" t="s">
        <v>799</v>
      </c>
      <c r="AR18" s="171"/>
      <c r="AS18" s="171"/>
      <c r="AT18" s="174"/>
      <c r="AV18" s="14"/>
    </row>
    <row r="19" spans="1:48">
      <c r="A19" s="85">
        <v>33</v>
      </c>
      <c r="B19" s="428">
        <v>18</v>
      </c>
      <c r="C19" s="223">
        <v>653</v>
      </c>
      <c r="D19" s="369">
        <v>28</v>
      </c>
      <c r="E19" s="143" t="str">
        <f t="shared" si="0"/>
        <v>653_450x450.jpg</v>
      </c>
      <c r="F19" s="136" t="str">
        <f t="shared" si="1"/>
        <v>653_300x300.jpg</v>
      </c>
      <c r="G19" s="136" t="str">
        <f t="shared" si="2"/>
        <v>653_100x100.jpg</v>
      </c>
      <c r="H19" s="136" t="str">
        <f t="shared" si="3"/>
        <v>653_220x220.jpg</v>
      </c>
      <c r="I19" s="143" t="str">
        <f t="shared" si="4"/>
        <v>653_상세.jpg</v>
      </c>
      <c r="J19" s="70" t="s">
        <v>1362</v>
      </c>
      <c r="K19" s="136" t="str">
        <f t="shared" si="5"/>
        <v>&lt;p&gt;&lt;/p&gt;&lt;p align="center"&gt;&lt;IMG src="http://tongup1emd.cafe24.com/img/Image_detail/06_Water_50ea/653_상세.jpg" style="width:860px;"&gt;&lt;/p&gt;&lt;p&gt;&lt;br&gt;&lt;/p&gt;</v>
      </c>
      <c r="L19" s="77" t="s">
        <v>996</v>
      </c>
      <c r="M19" s="344" t="s">
        <v>1139</v>
      </c>
      <c r="N19" s="170" t="s">
        <v>335</v>
      </c>
      <c r="O19" s="171"/>
      <c r="P19" s="171">
        <v>30</v>
      </c>
      <c r="Q19" s="536" t="s">
        <v>1364</v>
      </c>
      <c r="R19" s="536">
        <v>2</v>
      </c>
      <c r="S19" s="536"/>
      <c r="T19" s="536"/>
      <c r="U19" s="536"/>
      <c r="V19" s="536"/>
      <c r="W19" s="536"/>
      <c r="X19" s="536"/>
      <c r="Y19" s="536"/>
      <c r="Z19" s="536"/>
      <c r="AA19" s="536"/>
      <c r="AB19" s="536"/>
      <c r="AC19" s="536"/>
      <c r="AD19" s="191">
        <v>19900</v>
      </c>
      <c r="AE19" s="177" t="s">
        <v>534</v>
      </c>
      <c r="AF19" s="179"/>
      <c r="AG19" s="171"/>
      <c r="AH19" s="201">
        <v>1798</v>
      </c>
      <c r="AI19" s="171" t="s">
        <v>543</v>
      </c>
      <c r="AJ19" s="171">
        <v>50002605</v>
      </c>
      <c r="AK19" s="65" t="str">
        <f>CONCATENATE(N19,"[",C19,"/",P19,"]")</f>
        <v>T.O.P 스위트아메리카노 200mlx30캔[653/30]</v>
      </c>
      <c r="AL19" s="74" t="s">
        <v>533</v>
      </c>
      <c r="AM19" s="200" t="s">
        <v>1357</v>
      </c>
      <c r="AN19" s="74" t="s">
        <v>1367</v>
      </c>
      <c r="AO19" s="136" t="str">
        <f t="shared" si="17"/>
        <v>T.O.P 스위트아메리카노 200mlx30캔,음료,동서식품,TOP</v>
      </c>
      <c r="AP19" s="171"/>
      <c r="AQ19" s="319" t="s">
        <v>863</v>
      </c>
      <c r="AR19" s="171"/>
      <c r="AS19" s="171"/>
      <c r="AT19" s="174"/>
      <c r="AV19" s="14"/>
    </row>
    <row r="20" spans="1:48">
      <c r="A20" s="85">
        <v>32</v>
      </c>
      <c r="B20" s="428">
        <v>19</v>
      </c>
      <c r="C20" s="223">
        <v>655</v>
      </c>
      <c r="D20" s="369">
        <v>28</v>
      </c>
      <c r="E20" s="143" t="str">
        <f t="shared" si="0"/>
        <v>655_450x450.jpg</v>
      </c>
      <c r="F20" s="136" t="str">
        <f t="shared" si="1"/>
        <v>655_300x300.jpg</v>
      </c>
      <c r="G20" s="136" t="str">
        <f t="shared" si="2"/>
        <v>655_100x100.jpg</v>
      </c>
      <c r="H20" s="136" t="str">
        <f t="shared" si="3"/>
        <v>655_220x220.jpg</v>
      </c>
      <c r="I20" s="143" t="str">
        <f t="shared" si="4"/>
        <v>655_상세.jpg</v>
      </c>
      <c r="J20" s="70" t="s">
        <v>1362</v>
      </c>
      <c r="K20" s="136" t="str">
        <f t="shared" si="5"/>
        <v>&lt;p&gt;&lt;/p&gt;&lt;p align="center"&gt;&lt;IMG src="http://tongup1emd.cafe24.com/img/Image_detail/06_Water_50ea/655_상세.jpg" style="width:860px;"&gt;&lt;/p&gt;&lt;p&gt;&lt;br&gt;&lt;/p&gt;</v>
      </c>
      <c r="L20" s="77" t="s">
        <v>996</v>
      </c>
      <c r="M20" s="344" t="s">
        <v>1139</v>
      </c>
      <c r="N20" s="170" t="s">
        <v>334</v>
      </c>
      <c r="O20" s="171"/>
      <c r="P20" s="171">
        <v>30</v>
      </c>
      <c r="Q20" s="536" t="s">
        <v>1364</v>
      </c>
      <c r="R20" s="536">
        <v>2</v>
      </c>
      <c r="S20" s="536"/>
      <c r="T20" s="536"/>
      <c r="U20" s="536"/>
      <c r="V20" s="536"/>
      <c r="W20" s="536"/>
      <c r="X20" s="536"/>
      <c r="Y20" s="536"/>
      <c r="Z20" s="536"/>
      <c r="AA20" s="536"/>
      <c r="AB20" s="536"/>
      <c r="AC20" s="536"/>
      <c r="AD20" s="191">
        <v>19900</v>
      </c>
      <c r="AE20" s="177" t="s">
        <v>534</v>
      </c>
      <c r="AF20" s="178"/>
      <c r="AG20" s="171"/>
      <c r="AH20" s="201">
        <v>1798</v>
      </c>
      <c r="AI20" s="171" t="s">
        <v>543</v>
      </c>
      <c r="AJ20" s="171">
        <v>50002605</v>
      </c>
      <c r="AK20" s="65" t="str">
        <f>CONCATENATE(N20,"[",C20,"/",P20,"]")</f>
        <v>T.O.P 더블랙 200mlx30캔[655/30]</v>
      </c>
      <c r="AL20" s="74" t="s">
        <v>533</v>
      </c>
      <c r="AM20" s="200" t="s">
        <v>1357</v>
      </c>
      <c r="AN20" s="74" t="s">
        <v>1367</v>
      </c>
      <c r="AO20" s="136" t="str">
        <f t="shared" si="17"/>
        <v>T.O.P 더블랙 200mlx30캔,음료,동서식품,TOP</v>
      </c>
      <c r="AP20" s="171"/>
      <c r="AQ20" s="319" t="s">
        <v>944</v>
      </c>
      <c r="AR20" s="171"/>
      <c r="AS20" s="171"/>
      <c r="AT20" s="174"/>
    </row>
    <row r="21" spans="1:48">
      <c r="A21" s="85">
        <v>23</v>
      </c>
      <c r="B21" s="428">
        <v>20</v>
      </c>
      <c r="C21" s="223">
        <v>657</v>
      </c>
      <c r="D21" s="369">
        <v>28</v>
      </c>
      <c r="E21" s="143" t="str">
        <f t="shared" si="0"/>
        <v>657_450x450.jpg</v>
      </c>
      <c r="F21" s="136" t="str">
        <f t="shared" si="1"/>
        <v>657_300x300.jpg</v>
      </c>
      <c r="G21" s="136" t="str">
        <f t="shared" si="2"/>
        <v>657_100x100.jpg</v>
      </c>
      <c r="H21" s="136" t="str">
        <f t="shared" si="3"/>
        <v>657_220x220.jpg</v>
      </c>
      <c r="I21" s="143" t="str">
        <f t="shared" si="4"/>
        <v>657_상세.jpg</v>
      </c>
      <c r="J21" s="70" t="s">
        <v>1362</v>
      </c>
      <c r="K21" s="136" t="str">
        <f t="shared" si="5"/>
        <v>&lt;p&gt;&lt;/p&gt;&lt;p align="center"&gt;&lt;IMG src="http://tongup1emd.cafe24.com/img/Image_detail/06_Water_50ea/657_상세.jpg" style="width:860px;"&gt;&lt;/p&gt;&lt;p&gt;&lt;br&gt;&lt;/p&gt;</v>
      </c>
      <c r="L21" s="77" t="s">
        <v>996</v>
      </c>
      <c r="M21" s="70" t="s">
        <v>1132</v>
      </c>
      <c r="N21" s="170" t="s">
        <v>541</v>
      </c>
      <c r="O21" s="171"/>
      <c r="P21" s="171">
        <v>30</v>
      </c>
      <c r="Q21" s="536" t="s">
        <v>1364</v>
      </c>
      <c r="R21" s="536">
        <v>2</v>
      </c>
      <c r="S21" s="536"/>
      <c r="T21" s="536"/>
      <c r="U21" s="536"/>
      <c r="V21" s="536"/>
      <c r="W21" s="536"/>
      <c r="X21" s="536"/>
      <c r="Y21" s="536"/>
      <c r="Z21" s="536"/>
      <c r="AA21" s="536"/>
      <c r="AB21" s="536"/>
      <c r="AC21" s="536"/>
      <c r="AD21" s="191">
        <v>8600</v>
      </c>
      <c r="AE21" s="177" t="s">
        <v>534</v>
      </c>
      <c r="AF21" s="185"/>
      <c r="AG21" s="171"/>
      <c r="AH21" s="201">
        <v>1798</v>
      </c>
      <c r="AI21" s="171" t="s">
        <v>543</v>
      </c>
      <c r="AJ21" s="171">
        <v>50002605</v>
      </c>
      <c r="AK21" s="65" t="str">
        <f>CONCATENATE(N21,"[",C21,"/",P21,"]")</f>
        <v>맥스웰하우스 오리지날 200mlx30개입[657/30]</v>
      </c>
      <c r="AL21" s="74" t="s">
        <v>533</v>
      </c>
      <c r="AM21" s="200" t="s">
        <v>1357</v>
      </c>
      <c r="AN21" s="74" t="s">
        <v>1371</v>
      </c>
      <c r="AO21" s="136" t="str">
        <f t="shared" si="17"/>
        <v>맥스웰하우스 오리지날 200mlx30개입,음료,동서식품,맥스웰하우스</v>
      </c>
      <c r="AP21" s="171"/>
      <c r="AQ21" s="319" t="s">
        <v>944</v>
      </c>
      <c r="AR21" s="171"/>
      <c r="AS21" s="171"/>
      <c r="AT21" s="174"/>
      <c r="AU21" s="17"/>
    </row>
    <row r="22" spans="1:48">
      <c r="A22" s="85">
        <v>24</v>
      </c>
      <c r="B22" s="428">
        <v>21</v>
      </c>
      <c r="C22" s="223">
        <v>658</v>
      </c>
      <c r="D22" s="369">
        <v>28</v>
      </c>
      <c r="E22" s="143" t="str">
        <f t="shared" si="0"/>
        <v>658_450x450.jpg</v>
      </c>
      <c r="F22" s="136" t="str">
        <f t="shared" si="1"/>
        <v>658_300x300.jpg</v>
      </c>
      <c r="G22" s="136" t="str">
        <f t="shared" si="2"/>
        <v>658_100x100.jpg</v>
      </c>
      <c r="H22" s="136" t="str">
        <f t="shared" si="3"/>
        <v>658_220x220.jpg</v>
      </c>
      <c r="I22" s="143" t="str">
        <f t="shared" si="4"/>
        <v>658_상세.jpg</v>
      </c>
      <c r="J22" s="70" t="s">
        <v>1362</v>
      </c>
      <c r="K22" s="136" t="str">
        <f t="shared" si="5"/>
        <v>&lt;p&gt;&lt;/p&gt;&lt;p align="center"&gt;&lt;IMG src="http://tongup1emd.cafe24.com/img/Image_detail/06_Water_50ea/658_상세.jpg" style="width:860px;"&gt;&lt;/p&gt;&lt;p&gt;&lt;br&gt;&lt;/p&gt;</v>
      </c>
      <c r="L22" s="77" t="s">
        <v>996</v>
      </c>
      <c r="M22" s="70" t="s">
        <v>1132</v>
      </c>
      <c r="N22" s="170" t="s">
        <v>329</v>
      </c>
      <c r="O22" s="171"/>
      <c r="P22" s="171">
        <v>30</v>
      </c>
      <c r="Q22" s="536" t="s">
        <v>1364</v>
      </c>
      <c r="R22" s="536">
        <v>2</v>
      </c>
      <c r="S22" s="536"/>
      <c r="T22" s="536"/>
      <c r="U22" s="536"/>
      <c r="V22" s="536"/>
      <c r="W22" s="536"/>
      <c r="X22" s="536"/>
      <c r="Y22" s="536"/>
      <c r="Z22" s="536"/>
      <c r="AA22" s="536"/>
      <c r="AB22" s="536"/>
      <c r="AC22" s="536"/>
      <c r="AD22" s="191">
        <v>8600</v>
      </c>
      <c r="AE22" s="177" t="s">
        <v>534</v>
      </c>
      <c r="AF22" s="185"/>
      <c r="AG22" s="171"/>
      <c r="AH22" s="201">
        <v>1798</v>
      </c>
      <c r="AI22" s="171" t="s">
        <v>543</v>
      </c>
      <c r="AJ22" s="171">
        <v>50002605</v>
      </c>
      <c r="AK22" s="65" t="str">
        <f>CONCATENATE(N22,"[",C22,"/",P22,"]")</f>
        <v>맥스웰하우스 블루엣마일드 200mlx30개입[658/30]</v>
      </c>
      <c r="AL22" s="74" t="s">
        <v>533</v>
      </c>
      <c r="AM22" s="200" t="s">
        <v>1357</v>
      </c>
      <c r="AN22" s="74" t="s">
        <v>1371</v>
      </c>
      <c r="AO22" s="136" t="str">
        <f t="shared" si="17"/>
        <v>맥스웰하우스 블루엣마일드 200mlx30개입,음료,동서식품,맥스웰하우스</v>
      </c>
      <c r="AP22" s="171"/>
      <c r="AQ22" s="319" t="s">
        <v>944</v>
      </c>
      <c r="AR22" s="171"/>
      <c r="AS22" s="171"/>
      <c r="AT22" s="174"/>
    </row>
    <row r="23" spans="1:48">
      <c r="A23" s="85">
        <v>25</v>
      </c>
      <c r="B23" s="428">
        <v>22</v>
      </c>
      <c r="C23" s="223">
        <v>659</v>
      </c>
      <c r="D23" s="369">
        <v>28</v>
      </c>
      <c r="E23" s="143" t="str">
        <f t="shared" si="0"/>
        <v>659_450x450.jpg</v>
      </c>
      <c r="F23" s="136" t="str">
        <f t="shared" si="1"/>
        <v>659_300x300.jpg</v>
      </c>
      <c r="G23" s="136" t="str">
        <f t="shared" si="2"/>
        <v>659_100x100.jpg</v>
      </c>
      <c r="H23" s="136" t="str">
        <f t="shared" si="3"/>
        <v>659_220x220.jpg</v>
      </c>
      <c r="I23" s="143" t="str">
        <f t="shared" si="4"/>
        <v>659_상세.jpg</v>
      </c>
      <c r="J23" s="70" t="s">
        <v>1362</v>
      </c>
      <c r="K23" s="136" t="str">
        <f t="shared" si="5"/>
        <v>&lt;p&gt;&lt;/p&gt;&lt;p align="center"&gt;&lt;IMG src="http://tongup1emd.cafe24.com/img/Image_detail/06_Water_50ea/659_상세.jpg" style="width:860px;"&gt;&lt;/p&gt;&lt;p&gt;&lt;br&gt;&lt;/p&gt;</v>
      </c>
      <c r="L23" s="77" t="s">
        <v>996</v>
      </c>
      <c r="M23" s="70" t="s">
        <v>1132</v>
      </c>
      <c r="N23" s="170" t="s">
        <v>330</v>
      </c>
      <c r="O23" s="171"/>
      <c r="P23" s="171">
        <v>30</v>
      </c>
      <c r="Q23" s="536" t="s">
        <v>1364</v>
      </c>
      <c r="R23" s="536">
        <v>2</v>
      </c>
      <c r="S23" s="536"/>
      <c r="T23" s="536"/>
      <c r="U23" s="536"/>
      <c r="V23" s="536"/>
      <c r="W23" s="536"/>
      <c r="X23" s="536"/>
      <c r="Y23" s="536"/>
      <c r="Z23" s="536"/>
      <c r="AA23" s="536"/>
      <c r="AB23" s="536"/>
      <c r="AC23" s="536"/>
      <c r="AD23" s="191">
        <v>8600</v>
      </c>
      <c r="AE23" s="177" t="s">
        <v>534</v>
      </c>
      <c r="AF23" s="185"/>
      <c r="AG23" s="171"/>
      <c r="AH23" s="201">
        <v>1798</v>
      </c>
      <c r="AI23" s="171" t="s">
        <v>543</v>
      </c>
      <c r="AJ23" s="171">
        <v>50002605</v>
      </c>
      <c r="AK23" s="65" t="str">
        <f>CONCATENATE(N23,"[",C23,"/",P23,"]")</f>
        <v>맥스웰하우스 스위트아메리카노 200mlx30개입[659/30]</v>
      </c>
      <c r="AL23" s="74" t="s">
        <v>533</v>
      </c>
      <c r="AM23" s="200" t="s">
        <v>1357</v>
      </c>
      <c r="AN23" s="74" t="s">
        <v>1371</v>
      </c>
      <c r="AO23" s="136" t="str">
        <f t="shared" si="17"/>
        <v>맥스웰하우스 스위트아메리카노 200mlx30개입,음료,동서식품,맥스웰하우스</v>
      </c>
      <c r="AP23" s="171"/>
      <c r="AQ23" s="319" t="s">
        <v>944</v>
      </c>
      <c r="AR23" s="171"/>
      <c r="AS23" s="171"/>
      <c r="AT23" s="174"/>
    </row>
    <row r="24" spans="1:48">
      <c r="A24" s="85">
        <v>26</v>
      </c>
      <c r="B24" s="428">
        <v>23</v>
      </c>
      <c r="C24" s="176" t="s">
        <v>706</v>
      </c>
      <c r="D24" s="369">
        <v>28</v>
      </c>
      <c r="E24" s="143" t="str">
        <f t="shared" si="0"/>
        <v>0661_450x450.jpg</v>
      </c>
      <c r="F24" s="136" t="str">
        <f t="shared" si="1"/>
        <v>0661_300x300.jpg</v>
      </c>
      <c r="G24" s="136" t="str">
        <f t="shared" si="2"/>
        <v>0661_100x100.jpg</v>
      </c>
      <c r="H24" s="136" t="str">
        <f t="shared" si="3"/>
        <v>0661_220x220.jpg</v>
      </c>
      <c r="I24" s="143" t="str">
        <f t="shared" si="4"/>
        <v>0661_상세.jpg</v>
      </c>
      <c r="J24" s="70" t="s">
        <v>1362</v>
      </c>
      <c r="K24" s="136" t="str">
        <f t="shared" si="5"/>
        <v>&lt;p&gt;&lt;/p&gt;&lt;p align="center"&gt;&lt;IMG src="http://tongup1emd.cafe24.com/img/Image_detail/06_Water_50ea/0661_상세.jpg" style="width:860px;"&gt;&lt;/p&gt;&lt;p&gt;&lt;br&gt;&lt;/p&gt;</v>
      </c>
      <c r="L24" s="77" t="s">
        <v>996</v>
      </c>
      <c r="M24" s="344" t="s">
        <v>1139</v>
      </c>
      <c r="N24" s="170" t="s">
        <v>331</v>
      </c>
      <c r="O24" s="171"/>
      <c r="P24" s="171">
        <v>30</v>
      </c>
      <c r="Q24" s="172" t="s">
        <v>1345</v>
      </c>
      <c r="R24" s="172">
        <v>2</v>
      </c>
      <c r="S24" s="278">
        <f t="shared" ref="S24:S27" si="18">R24+1</f>
        <v>3</v>
      </c>
      <c r="T24" s="278">
        <f t="shared" ref="T24:T27" si="19">R24+$R24</f>
        <v>4</v>
      </c>
      <c r="U24" s="278">
        <f t="shared" ref="U24:U27" si="20">T24+1</f>
        <v>5</v>
      </c>
      <c r="V24" s="278">
        <f t="shared" ref="V24:V27" si="21">T24+$R24</f>
        <v>6</v>
      </c>
      <c r="W24" s="278">
        <f t="shared" ref="W24:W27" si="22">V24+1</f>
        <v>7</v>
      </c>
      <c r="X24" s="278">
        <f t="shared" ref="X24:X27" si="23">V24+$R24</f>
        <v>8</v>
      </c>
      <c r="Y24" s="278">
        <f t="shared" ref="Y24:Y27" si="24">X24+1</f>
        <v>9</v>
      </c>
      <c r="Z24" s="278">
        <f t="shared" ref="Z24:Z27" si="25">X24+$R24</f>
        <v>10</v>
      </c>
      <c r="AA24" s="278">
        <f t="shared" ref="AA24:AA27" si="26">Z24+1</f>
        <v>11</v>
      </c>
      <c r="AB24" s="278">
        <f t="shared" ref="AB24:AB27" si="27">Z24+$R24</f>
        <v>12</v>
      </c>
      <c r="AC24" s="136" t="str">
        <f t="shared" ref="AC24:AC27" si="28">CONCATENATE("1","|",R24,"|","2500//",S24,"|",T24,"|","5000//",U24,"|",V24,"|","7500//",W24,"|",X24,"|","10000//",Y24,"|",Z24,"|","12500//",AA24,"|",AB24,"|","15000")</f>
        <v>1|2|2500//3|4|5000//5|6|7500//7|8|10000//9|10|12500//11|12|15000</v>
      </c>
      <c r="AD24" s="191">
        <v>14800</v>
      </c>
      <c r="AE24" s="90" t="s">
        <v>708</v>
      </c>
      <c r="AF24" s="180">
        <v>2500</v>
      </c>
      <c r="AG24" s="171"/>
      <c r="AH24" s="201">
        <v>1798</v>
      </c>
      <c r="AI24" s="171" t="s">
        <v>543</v>
      </c>
      <c r="AJ24" s="171">
        <v>50002605</v>
      </c>
      <c r="AK24" s="65" t="str">
        <f>CONCATENATE(N24,"[",C24,"/",P24,"]")</f>
        <v>맥스웰 콜롬비아나 카페라떼 240mlx30캔[0661/30]</v>
      </c>
      <c r="AL24" s="74" t="s">
        <v>533</v>
      </c>
      <c r="AM24" s="200" t="s">
        <v>1357</v>
      </c>
      <c r="AN24" s="74" t="s">
        <v>1372</v>
      </c>
      <c r="AO24" s="136" t="str">
        <f t="shared" si="17"/>
        <v>맥스웰 콜롬비아나 카페라떼 240mlx30캔,음료,동서식품,맥스웰</v>
      </c>
      <c r="AP24" s="171"/>
      <c r="AQ24" s="319"/>
      <c r="AR24" s="171"/>
      <c r="AS24" s="171"/>
      <c r="AT24" s="174"/>
    </row>
    <row r="25" spans="1:48">
      <c r="A25" s="85">
        <v>27</v>
      </c>
      <c r="B25" s="428">
        <v>24</v>
      </c>
      <c r="C25" s="176" t="s">
        <v>707</v>
      </c>
      <c r="D25" s="369">
        <v>28</v>
      </c>
      <c r="E25" s="143" t="str">
        <f t="shared" si="0"/>
        <v>0662_450x450.jpg</v>
      </c>
      <c r="F25" s="136" t="str">
        <f t="shared" si="1"/>
        <v>0662_300x300.jpg</v>
      </c>
      <c r="G25" s="136" t="str">
        <f t="shared" si="2"/>
        <v>0662_100x100.jpg</v>
      </c>
      <c r="H25" s="136" t="str">
        <f t="shared" si="3"/>
        <v>0662_220x220.jpg</v>
      </c>
      <c r="I25" s="143" t="str">
        <f t="shared" si="4"/>
        <v>0662_상세.jpg</v>
      </c>
      <c r="J25" s="70" t="s">
        <v>1362</v>
      </c>
      <c r="K25" s="136" t="str">
        <f t="shared" si="5"/>
        <v>&lt;p&gt;&lt;/p&gt;&lt;p align="center"&gt;&lt;IMG src="http://tongup1emd.cafe24.com/img/Image_detail/06_Water_50ea/0662_상세.jpg" style="width:860px;"&gt;&lt;/p&gt;&lt;p&gt;&lt;br&gt;&lt;/p&gt;</v>
      </c>
      <c r="L25" s="77" t="s">
        <v>996</v>
      </c>
      <c r="M25" s="344" t="s">
        <v>1139</v>
      </c>
      <c r="N25" s="170" t="s">
        <v>332</v>
      </c>
      <c r="O25" s="171"/>
      <c r="P25" s="171">
        <v>30</v>
      </c>
      <c r="Q25" s="172" t="s">
        <v>1345</v>
      </c>
      <c r="R25" s="172">
        <v>2</v>
      </c>
      <c r="S25" s="278">
        <f t="shared" si="18"/>
        <v>3</v>
      </c>
      <c r="T25" s="278">
        <f t="shared" si="19"/>
        <v>4</v>
      </c>
      <c r="U25" s="278">
        <f t="shared" si="20"/>
        <v>5</v>
      </c>
      <c r="V25" s="278">
        <f t="shared" si="21"/>
        <v>6</v>
      </c>
      <c r="W25" s="278">
        <f t="shared" si="22"/>
        <v>7</v>
      </c>
      <c r="X25" s="278">
        <f t="shared" si="23"/>
        <v>8</v>
      </c>
      <c r="Y25" s="278">
        <f t="shared" si="24"/>
        <v>9</v>
      </c>
      <c r="Z25" s="278">
        <f t="shared" si="25"/>
        <v>10</v>
      </c>
      <c r="AA25" s="278">
        <f t="shared" si="26"/>
        <v>11</v>
      </c>
      <c r="AB25" s="278">
        <f t="shared" si="27"/>
        <v>12</v>
      </c>
      <c r="AC25" s="136" t="str">
        <f t="shared" si="28"/>
        <v>1|2|2500//3|4|5000//5|6|7500//7|8|10000//9|10|12500//11|12|15000</v>
      </c>
      <c r="AD25" s="191">
        <v>14800</v>
      </c>
      <c r="AE25" s="90" t="s">
        <v>708</v>
      </c>
      <c r="AF25" s="180">
        <v>2500</v>
      </c>
      <c r="AG25" s="171"/>
      <c r="AH25" s="201">
        <v>1798</v>
      </c>
      <c r="AI25" s="171" t="s">
        <v>543</v>
      </c>
      <c r="AJ25" s="171">
        <v>50002605</v>
      </c>
      <c r="AK25" s="65" t="str">
        <f>CONCATENATE(N25,"[",C25,"/",P25,"]")</f>
        <v>맥스웰 콜롬비아나 스위트 아메리카노 240mlx30캔[0662/30]</v>
      </c>
      <c r="AL25" s="74" t="s">
        <v>533</v>
      </c>
      <c r="AM25" s="200" t="s">
        <v>1357</v>
      </c>
      <c r="AN25" s="74" t="s">
        <v>1372</v>
      </c>
      <c r="AO25" s="136" t="str">
        <f t="shared" si="17"/>
        <v>맥스웰 콜롬비아나 스위트 아메리카노 240mlx30캔,음료,동서식품,맥스웰</v>
      </c>
      <c r="AP25" s="171"/>
      <c r="AQ25" s="319"/>
      <c r="AR25" s="171"/>
      <c r="AS25" s="171"/>
      <c r="AT25" s="174"/>
    </row>
    <row r="26" spans="1:48">
      <c r="A26" s="85">
        <v>28</v>
      </c>
      <c r="B26" s="428">
        <v>25</v>
      </c>
      <c r="C26" s="181" t="s">
        <v>599</v>
      </c>
      <c r="D26" s="369">
        <v>28</v>
      </c>
      <c r="E26" s="143" t="str">
        <f t="shared" si="0"/>
        <v>0663_450x450.jpg</v>
      </c>
      <c r="F26" s="136" t="str">
        <f t="shared" si="1"/>
        <v>0663_300x300.jpg</v>
      </c>
      <c r="G26" s="136" t="str">
        <f t="shared" si="2"/>
        <v>0663_100x100.jpg</v>
      </c>
      <c r="H26" s="136" t="str">
        <f t="shared" si="3"/>
        <v>0663_220x220.jpg</v>
      </c>
      <c r="I26" s="143" t="str">
        <f t="shared" si="4"/>
        <v>0663_상세.jpg</v>
      </c>
      <c r="J26" s="70" t="s">
        <v>1362</v>
      </c>
      <c r="K26" s="136" t="str">
        <f t="shared" si="5"/>
        <v>&lt;p&gt;&lt;/p&gt;&lt;p align="center"&gt;&lt;IMG src="http://tongup1emd.cafe24.com/img/Image_detail/06_Water_50ea/0663_상세.jpg" style="width:860px;"&gt;&lt;/p&gt;&lt;p&gt;&lt;br&gt;&lt;/p&gt;</v>
      </c>
      <c r="L26" s="344" t="s">
        <v>899</v>
      </c>
      <c r="M26" s="359" t="s">
        <v>1142</v>
      </c>
      <c r="N26" s="133" t="s">
        <v>1141</v>
      </c>
      <c r="O26" s="75"/>
      <c r="P26" s="75">
        <v>30</v>
      </c>
      <c r="Q26" s="172" t="s">
        <v>1345</v>
      </c>
      <c r="R26" s="136">
        <v>2</v>
      </c>
      <c r="S26" s="278">
        <f t="shared" si="18"/>
        <v>3</v>
      </c>
      <c r="T26" s="278">
        <f t="shared" si="19"/>
        <v>4</v>
      </c>
      <c r="U26" s="278">
        <f t="shared" si="20"/>
        <v>5</v>
      </c>
      <c r="V26" s="278">
        <f t="shared" si="21"/>
        <v>6</v>
      </c>
      <c r="W26" s="278">
        <f t="shared" si="22"/>
        <v>7</v>
      </c>
      <c r="X26" s="278">
        <f t="shared" si="23"/>
        <v>8</v>
      </c>
      <c r="Y26" s="278">
        <f t="shared" si="24"/>
        <v>9</v>
      </c>
      <c r="Z26" s="278">
        <f t="shared" si="25"/>
        <v>10</v>
      </c>
      <c r="AA26" s="278">
        <f t="shared" si="26"/>
        <v>11</v>
      </c>
      <c r="AB26" s="278">
        <f t="shared" si="27"/>
        <v>12</v>
      </c>
      <c r="AC26" s="136" t="str">
        <f t="shared" si="28"/>
        <v>1|2|2500//3|4|5000//5|6|7500//7|8|10000//9|10|12500//11|12|15000</v>
      </c>
      <c r="AD26" s="137">
        <v>14800</v>
      </c>
      <c r="AE26" s="97" t="s">
        <v>708</v>
      </c>
      <c r="AF26" s="184">
        <v>2500</v>
      </c>
      <c r="AG26" s="75"/>
      <c r="AH26" s="201">
        <v>1798</v>
      </c>
      <c r="AI26" s="75" t="s">
        <v>543</v>
      </c>
      <c r="AJ26" s="75">
        <v>50002605</v>
      </c>
      <c r="AK26" s="135" t="str">
        <f>CONCATENATE(N26,"[",C26,"/",P26,"]")</f>
        <v>맥스웰 콜롬비아나 오리지날 블랙 240mlx30캔[0663/30]</v>
      </c>
      <c r="AL26" s="75" t="s">
        <v>533</v>
      </c>
      <c r="AM26" s="200" t="s">
        <v>1357</v>
      </c>
      <c r="AN26" s="74" t="s">
        <v>1372</v>
      </c>
      <c r="AO26" s="136" t="str">
        <f t="shared" si="17"/>
        <v>맥스웰 콜롬비아나 오리지날 블랙 240mlx30캔,음료,동서식품,맥스웰</v>
      </c>
      <c r="AP26" s="75" t="s">
        <v>600</v>
      </c>
      <c r="AQ26" s="319"/>
      <c r="AR26" s="75"/>
      <c r="AS26" s="75"/>
      <c r="AT26" s="358"/>
      <c r="AU26" s="57"/>
      <c r="AV26" s="57"/>
    </row>
    <row r="27" spans="1:48" ht="17.25" thickBot="1">
      <c r="A27" s="60">
        <v>29</v>
      </c>
      <c r="B27" s="428">
        <v>26</v>
      </c>
      <c r="C27" s="541">
        <v>4096</v>
      </c>
      <c r="D27" s="369">
        <v>28</v>
      </c>
      <c r="E27" s="289" t="str">
        <f t="shared" si="0"/>
        <v>4096_450x450.jpg</v>
      </c>
      <c r="F27" s="150" t="str">
        <f t="shared" si="1"/>
        <v>4096_300x300.jpg</v>
      </c>
      <c r="G27" s="150" t="str">
        <f t="shared" si="2"/>
        <v>4096_100x100.jpg</v>
      </c>
      <c r="H27" s="150" t="str">
        <f t="shared" si="3"/>
        <v>4096_220x220.jpg</v>
      </c>
      <c r="I27" s="289" t="str">
        <f t="shared" si="4"/>
        <v>4096_상세.jpg</v>
      </c>
      <c r="J27" s="311" t="s">
        <v>1362</v>
      </c>
      <c r="K27" s="150" t="str">
        <f t="shared" si="5"/>
        <v>&lt;p&gt;&lt;/p&gt;&lt;p align="center"&gt;&lt;IMG src="http://tongup1emd.cafe24.com/img/Image_detail/06_Water_50ea/4096_상세.jpg" style="width:860px;"&gt;&lt;/p&gt;&lt;p&gt;&lt;br&gt;&lt;/p&gt;</v>
      </c>
      <c r="L27" s="347" t="s">
        <v>996</v>
      </c>
      <c r="M27" s="346" t="s">
        <v>1139</v>
      </c>
      <c r="N27" s="542" t="s">
        <v>542</v>
      </c>
      <c r="O27" s="186"/>
      <c r="P27" s="186">
        <v>24</v>
      </c>
      <c r="Q27" s="247" t="s">
        <v>1345</v>
      </c>
      <c r="R27" s="247">
        <v>2</v>
      </c>
      <c r="S27" s="291">
        <f t="shared" si="18"/>
        <v>3</v>
      </c>
      <c r="T27" s="291">
        <f t="shared" si="19"/>
        <v>4</v>
      </c>
      <c r="U27" s="291">
        <f t="shared" si="20"/>
        <v>5</v>
      </c>
      <c r="V27" s="291">
        <f t="shared" si="21"/>
        <v>6</v>
      </c>
      <c r="W27" s="291">
        <f t="shared" si="22"/>
        <v>7</v>
      </c>
      <c r="X27" s="291">
        <f t="shared" si="23"/>
        <v>8</v>
      </c>
      <c r="Y27" s="291">
        <f t="shared" si="24"/>
        <v>9</v>
      </c>
      <c r="Z27" s="291">
        <f t="shared" si="25"/>
        <v>10</v>
      </c>
      <c r="AA27" s="291">
        <f t="shared" si="26"/>
        <v>11</v>
      </c>
      <c r="AB27" s="291">
        <f t="shared" si="27"/>
        <v>12</v>
      </c>
      <c r="AC27" s="150" t="str">
        <f t="shared" si="28"/>
        <v>1|2|2500//3|4|5000//5|6|7500//7|8|10000//9|10|12500//11|12|15000</v>
      </c>
      <c r="AD27" s="543">
        <v>53600</v>
      </c>
      <c r="AE27" s="94" t="s">
        <v>708</v>
      </c>
      <c r="AF27" s="544">
        <v>2500</v>
      </c>
      <c r="AG27" s="186"/>
      <c r="AH27" s="270">
        <v>1798</v>
      </c>
      <c r="AI27" s="186" t="s">
        <v>543</v>
      </c>
      <c r="AJ27" s="186">
        <v>50002605</v>
      </c>
      <c r="AK27" s="61" t="str">
        <f>CONCATENATE(N27,"[",C27,"/",P27,"]")</f>
        <v>스타벅스 더블샷 에스프레소&amp;크림275mlx24캔[4096/24]</v>
      </c>
      <c r="AL27" s="63" t="s">
        <v>533</v>
      </c>
      <c r="AM27" s="203" t="s">
        <v>1357</v>
      </c>
      <c r="AN27" s="63" t="s">
        <v>1368</v>
      </c>
      <c r="AO27" s="150" t="str">
        <f t="shared" si="17"/>
        <v>스타벅스 더블샷 에스프레소&amp;크림275mlx24캔,음료,동서식품,스타벅스</v>
      </c>
      <c r="AP27" s="194" t="s">
        <v>738</v>
      </c>
      <c r="AQ27" s="194"/>
      <c r="AR27" s="194"/>
      <c r="AS27" s="194"/>
      <c r="AT27" s="545"/>
    </row>
  </sheetData>
  <phoneticPr fontId="1" type="noConversion"/>
  <dataValidations count="1">
    <dataValidation type="list" allowBlank="1" showErrorMessage="1" sqref="AE2:AE27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V14"/>
  <sheetViews>
    <sheetView topLeftCell="Y1" zoomScale="85" zoomScaleNormal="85" workbookViewId="0">
      <selection activeCell="Y20" sqref="Y20"/>
    </sheetView>
  </sheetViews>
  <sheetFormatPr defaultRowHeight="16.5"/>
  <cols>
    <col min="1" max="2" width="4.375" style="2" customWidth="1"/>
    <col min="3" max="4" width="9" style="2"/>
    <col min="5" max="5" width="17.375" style="2" bestFit="1" customWidth="1"/>
    <col min="6" max="9" width="17.375" style="2" customWidth="1"/>
    <col min="10" max="10" width="2.5" style="2" bestFit="1" customWidth="1"/>
    <col min="11" max="11" width="101.25" style="2" customWidth="1"/>
    <col min="12" max="12" width="8.75" style="2" bestFit="1" customWidth="1"/>
    <col min="13" max="13" width="10.25" style="2" bestFit="1" customWidth="1"/>
    <col min="14" max="14" width="45.5" style="2" customWidth="1"/>
    <col min="15" max="15" width="23" style="2" customWidth="1"/>
    <col min="16" max="28" width="9.875" style="2" customWidth="1"/>
    <col min="29" max="29" width="54.625" style="2" customWidth="1"/>
    <col min="30" max="30" width="8.75" style="2" customWidth="1"/>
    <col min="31" max="31" width="11.25" style="2" customWidth="1"/>
    <col min="32" max="32" width="10.625" style="2" bestFit="1" customWidth="1"/>
    <col min="33" max="33" width="7.375" style="2" bestFit="1" customWidth="1"/>
    <col min="34" max="34" width="8.625" style="2" customWidth="1"/>
    <col min="35" max="35" width="37.125" style="2" customWidth="1"/>
    <col min="36" max="36" width="10" style="2" customWidth="1"/>
    <col min="37" max="37" width="54.625" style="2" customWidth="1"/>
    <col min="38" max="38" width="11.5" style="2" bestFit="1" customWidth="1"/>
    <col min="39" max="39" width="11.5" style="2" customWidth="1"/>
    <col min="40" max="40" width="9" style="2"/>
    <col min="41" max="41" width="73.5" style="2" bestFit="1" customWidth="1"/>
    <col min="42" max="42" width="31.375" style="2" hidden="1" customWidth="1"/>
    <col min="43" max="43" width="32.5" style="2" hidden="1" customWidth="1"/>
    <col min="44" max="44" width="35.25" style="2" hidden="1" customWidth="1"/>
    <col min="45" max="45" width="33.375" style="2" hidden="1" customWidth="1"/>
    <col min="46" max="46" width="71.125" style="2" hidden="1" customWidth="1"/>
    <col min="47" max="47" width="33.5" style="2" customWidth="1"/>
    <col min="48" max="48" width="22.75" style="2" bestFit="1" customWidth="1"/>
    <col min="49" max="16384" width="9" style="2"/>
  </cols>
  <sheetData>
    <row r="1" spans="1:48" ht="33.75" thickBot="1">
      <c r="A1" s="561" t="s">
        <v>531</v>
      </c>
      <c r="B1" s="36" t="s">
        <v>803</v>
      </c>
      <c r="C1" s="521" t="s">
        <v>1347</v>
      </c>
      <c r="D1" s="507" t="s">
        <v>1348</v>
      </c>
      <c r="E1" s="507" t="s">
        <v>1328</v>
      </c>
      <c r="F1" s="507" t="s">
        <v>1327</v>
      </c>
      <c r="G1" s="507" t="s">
        <v>1373</v>
      </c>
      <c r="H1" s="507" t="s">
        <v>1374</v>
      </c>
      <c r="I1" s="487" t="s">
        <v>1375</v>
      </c>
      <c r="J1" s="487"/>
      <c r="K1" s="488" t="s">
        <v>1329</v>
      </c>
      <c r="L1" s="155" t="s">
        <v>898</v>
      </c>
      <c r="M1" s="155" t="s">
        <v>985</v>
      </c>
      <c r="N1" s="521" t="s">
        <v>1353</v>
      </c>
      <c r="O1" s="38" t="s">
        <v>89</v>
      </c>
      <c r="P1" s="39" t="s">
        <v>487</v>
      </c>
      <c r="Q1" s="507" t="s">
        <v>1344</v>
      </c>
      <c r="R1" s="37" t="s">
        <v>471</v>
      </c>
      <c r="S1" s="375">
        <v>1</v>
      </c>
      <c r="T1" s="375">
        <v>1</v>
      </c>
      <c r="U1" s="375">
        <v>2</v>
      </c>
      <c r="V1" s="375">
        <v>2</v>
      </c>
      <c r="W1" s="375">
        <v>3</v>
      </c>
      <c r="X1" s="375">
        <v>3</v>
      </c>
      <c r="Y1" s="375">
        <v>4</v>
      </c>
      <c r="Z1" s="375">
        <v>4</v>
      </c>
      <c r="AA1" s="375">
        <v>5</v>
      </c>
      <c r="AB1" s="375">
        <v>5</v>
      </c>
      <c r="AC1" s="507" t="s">
        <v>1333</v>
      </c>
      <c r="AD1" s="40" t="s">
        <v>473</v>
      </c>
      <c r="AE1" s="47" t="s">
        <v>560</v>
      </c>
      <c r="AF1" s="37" t="s">
        <v>472</v>
      </c>
      <c r="AG1" s="38" t="s">
        <v>460</v>
      </c>
      <c r="AH1" s="521" t="s">
        <v>1358</v>
      </c>
      <c r="AI1" s="41" t="s">
        <v>509</v>
      </c>
      <c r="AJ1" s="375" t="s">
        <v>474</v>
      </c>
      <c r="AK1" s="40" t="s">
        <v>470</v>
      </c>
      <c r="AL1" s="37" t="s">
        <v>477</v>
      </c>
      <c r="AM1" s="507" t="s">
        <v>477</v>
      </c>
      <c r="AN1" s="37" t="s">
        <v>478</v>
      </c>
      <c r="AO1" s="507" t="s">
        <v>1334</v>
      </c>
      <c r="AP1" s="128" t="s">
        <v>727</v>
      </c>
      <c r="AQ1" s="128" t="s">
        <v>800</v>
      </c>
      <c r="AR1" s="128" t="s">
        <v>962</v>
      </c>
      <c r="AS1" s="362" t="s">
        <v>978</v>
      </c>
      <c r="AT1" s="562" t="s">
        <v>1146</v>
      </c>
      <c r="AU1" s="218" t="s">
        <v>1165</v>
      </c>
      <c r="AV1" s="397" t="s">
        <v>1317</v>
      </c>
    </row>
    <row r="2" spans="1:48">
      <c r="A2" s="66">
        <v>4</v>
      </c>
      <c r="B2" s="8">
        <v>1</v>
      </c>
      <c r="C2" s="403">
        <v>672</v>
      </c>
      <c r="D2" s="559">
        <v>42</v>
      </c>
      <c r="E2" s="284" t="str">
        <f t="shared" ref="E2:E9" si="0">CONCATENATE(C2,"_450x450.jpg")</f>
        <v>672_450x450.jpg</v>
      </c>
      <c r="F2" s="208" t="str">
        <f t="shared" ref="F2:F12" si="1">CONCATENATE(C2,"_300x300.jpg")</f>
        <v>672_300x300.jpg</v>
      </c>
      <c r="G2" s="208" t="str">
        <f t="shared" ref="G2:G12" si="2">CONCATENATE(C2,"_100x100.jpg")</f>
        <v>672_100x100.jpg</v>
      </c>
      <c r="H2" s="208" t="str">
        <f t="shared" ref="H2:H12" si="3">CONCATENATE(C2,"_220x220.jpg")</f>
        <v>672_220x220.jpg</v>
      </c>
      <c r="I2" s="284" t="str">
        <f>CONCATENATE(C2,"_상세.jpg")</f>
        <v>672_상세.jpg</v>
      </c>
      <c r="J2" s="305" t="s">
        <v>1343</v>
      </c>
      <c r="K2" s="208" t="str">
        <f>CONCATENATE("&lt;p&gt;&lt;/p&gt;&lt;p align=",J2,"center",J2,"&gt;","&lt;IMG src=",J2,"http://tongup1emd.cafe24.com/img/Image_detail/07_Coffee_11ea/",I2,J2," style=",J2,"width:860px;",J2,"&gt;&lt;/p&gt;&lt;p&gt;&lt;br&gt;&lt;/p&gt;")</f>
        <v>&lt;p&gt;&lt;/p&gt;&lt;p align="center"&gt;&lt;IMG src="http://tongup1emd.cafe24.com/img/Image_detail/07_Coffee_11ea/672_상세.jpg" style="width:860px;"&gt;&lt;/p&gt;&lt;p&gt;&lt;br&gt;&lt;/p&gt;</v>
      </c>
      <c r="L2" s="33" t="s">
        <v>801</v>
      </c>
      <c r="M2" s="33" t="s">
        <v>793</v>
      </c>
      <c r="N2" s="208" t="s">
        <v>1143</v>
      </c>
      <c r="O2" s="54" t="s">
        <v>602</v>
      </c>
      <c r="P2" s="23">
        <v>1</v>
      </c>
      <c r="Q2" s="167" t="s">
        <v>1345</v>
      </c>
      <c r="R2" s="54">
        <v>6</v>
      </c>
      <c r="S2" s="286">
        <f t="shared" ref="S2:S12" si="4">R2+1</f>
        <v>7</v>
      </c>
      <c r="T2" s="286">
        <f t="shared" ref="T2:T12" si="5">R2+$R2</f>
        <v>12</v>
      </c>
      <c r="U2" s="286">
        <f t="shared" ref="U2:U12" si="6">T2+1</f>
        <v>13</v>
      </c>
      <c r="V2" s="286">
        <f t="shared" ref="V2:V12" si="7">T2+$R2</f>
        <v>18</v>
      </c>
      <c r="W2" s="286">
        <f t="shared" ref="W2:W12" si="8">V2+1</f>
        <v>19</v>
      </c>
      <c r="X2" s="286">
        <f t="shared" ref="X2:X12" si="9">V2+$R2</f>
        <v>24</v>
      </c>
      <c r="Y2" s="286">
        <f t="shared" ref="Y2:Y12" si="10">X2+1</f>
        <v>25</v>
      </c>
      <c r="Z2" s="286">
        <f t="shared" ref="Z2:Z12" si="11">X2+$R2</f>
        <v>30</v>
      </c>
      <c r="AA2" s="286">
        <f t="shared" ref="AA2:AA12" si="12">Z2+1</f>
        <v>31</v>
      </c>
      <c r="AB2" s="286">
        <f t="shared" ref="AB2:AB12" si="13">Z2+$R2</f>
        <v>36</v>
      </c>
      <c r="AC2" s="208" t="str">
        <f t="shared" ref="AC2:AC12" si="14">CONCATENATE("1","|",R2,"|","2500//",S2,"|",T2,"|","5000//",U2,"|",V2,"|","7500//",W2,"|",X2,"|","10000//",Y2,"|",Z2,"|","12500//",AA2,"|",AB2,"|","15000")</f>
        <v>1|6|2500//7|12|5000//13|18|7500//19|24|10000//25|30|12500//31|36|15000</v>
      </c>
      <c r="AD2" s="56">
        <v>32500</v>
      </c>
      <c r="AE2" s="51" t="s">
        <v>708</v>
      </c>
      <c r="AF2" s="56">
        <v>2500</v>
      </c>
      <c r="AG2" s="23"/>
      <c r="AH2" s="485">
        <v>1798</v>
      </c>
      <c r="AI2" s="23" t="s">
        <v>548</v>
      </c>
      <c r="AJ2" s="23">
        <v>50002266</v>
      </c>
      <c r="AK2" s="22" t="str">
        <f t="shared" ref="AK2:AK12" si="15">CONCATENATE(N2,"[",C2,"/",P2,"]")</f>
        <v>맥스웰 하우스 맥스 골드 2KG [672/1]</v>
      </c>
      <c r="AL2" s="23" t="s">
        <v>533</v>
      </c>
      <c r="AM2" s="449" t="s">
        <v>1357</v>
      </c>
      <c r="AN2" s="23" t="s">
        <v>1379</v>
      </c>
      <c r="AO2" s="208" t="str">
        <f>CONCATENATE(N2,",","원두커피",",",AL2,",",AN2)</f>
        <v>맥스웰 하우스 맥스 골드 2KG ,원두커피,동서식품,맥스웰하우스</v>
      </c>
      <c r="AP2" s="23"/>
      <c r="AQ2" s="387" t="s">
        <v>953</v>
      </c>
      <c r="AR2" s="23"/>
      <c r="AS2" s="23"/>
      <c r="AT2" s="353" t="s">
        <v>1151</v>
      </c>
      <c r="AU2" s="563" t="s">
        <v>1276</v>
      </c>
      <c r="AV2" s="540" t="s">
        <v>1318</v>
      </c>
    </row>
    <row r="3" spans="1:48">
      <c r="A3" s="85">
        <v>5</v>
      </c>
      <c r="B3" s="428">
        <v>2</v>
      </c>
      <c r="C3" s="224">
        <v>673</v>
      </c>
      <c r="D3" s="556">
        <v>42</v>
      </c>
      <c r="E3" s="143" t="str">
        <f t="shared" si="0"/>
        <v>673_450x450.jpg</v>
      </c>
      <c r="F3" s="136" t="str">
        <f t="shared" si="1"/>
        <v>673_300x300.jpg</v>
      </c>
      <c r="G3" s="136" t="str">
        <f t="shared" si="2"/>
        <v>673_100x100.jpg</v>
      </c>
      <c r="H3" s="136" t="str">
        <f t="shared" si="3"/>
        <v>673_220x220.jpg</v>
      </c>
      <c r="I3" s="143" t="str">
        <f t="shared" ref="I3:I12" si="16">CONCATENATE(C3,"_상세.jpg")</f>
        <v>673_상세.jpg</v>
      </c>
      <c r="J3" s="70" t="s">
        <v>1343</v>
      </c>
      <c r="K3" s="136" t="str">
        <f t="shared" ref="K3:K12" si="17">CONCATENATE("&lt;p&gt;&lt;/p&gt;&lt;p align=",J3,"center",J3,"&gt;","&lt;IMG src=",J3,"http://tongup1emd.cafe24.com/img/Image_detail/07_Coffee_11ea/",I3,J3," style=",J3,"width:860px;",J3,"&gt;&lt;/p&gt;&lt;p&gt;&lt;br&gt;&lt;/p&gt;")</f>
        <v>&lt;p&gt;&lt;/p&gt;&lt;p align="center"&gt;&lt;IMG src="http://tongup1emd.cafe24.com/img/Image_detail/07_Coffee_11ea/673_상세.jpg" style="width:860px;"&gt;&lt;/p&gt;&lt;p&gt;&lt;br&gt;&lt;/p&gt;</v>
      </c>
      <c r="L3" s="68" t="s">
        <v>801</v>
      </c>
      <c r="M3" s="68" t="s">
        <v>793</v>
      </c>
      <c r="N3" s="136" t="s">
        <v>1144</v>
      </c>
      <c r="O3" s="71" t="s">
        <v>603</v>
      </c>
      <c r="P3" s="74">
        <v>1</v>
      </c>
      <c r="Q3" s="172" t="s">
        <v>1345</v>
      </c>
      <c r="R3" s="71">
        <v>8</v>
      </c>
      <c r="S3" s="278">
        <f t="shared" si="4"/>
        <v>9</v>
      </c>
      <c r="T3" s="278">
        <f t="shared" si="5"/>
        <v>16</v>
      </c>
      <c r="U3" s="278">
        <f t="shared" si="6"/>
        <v>17</v>
      </c>
      <c r="V3" s="278">
        <f t="shared" si="7"/>
        <v>24</v>
      </c>
      <c r="W3" s="278">
        <f t="shared" si="8"/>
        <v>25</v>
      </c>
      <c r="X3" s="278">
        <f t="shared" si="9"/>
        <v>32</v>
      </c>
      <c r="Y3" s="278">
        <f t="shared" si="10"/>
        <v>33</v>
      </c>
      <c r="Z3" s="278">
        <f t="shared" si="11"/>
        <v>40</v>
      </c>
      <c r="AA3" s="278">
        <f t="shared" si="12"/>
        <v>41</v>
      </c>
      <c r="AB3" s="278">
        <f t="shared" si="13"/>
        <v>48</v>
      </c>
      <c r="AC3" s="136" t="str">
        <f t="shared" si="14"/>
        <v>1|8|2500//9|16|5000//17|24|7500//25|32|10000//33|40|12500//41|48|15000</v>
      </c>
      <c r="AD3" s="73">
        <v>18600</v>
      </c>
      <c r="AE3" s="90" t="s">
        <v>708</v>
      </c>
      <c r="AF3" s="73">
        <v>2500</v>
      </c>
      <c r="AG3" s="74"/>
      <c r="AH3" s="201">
        <v>1798</v>
      </c>
      <c r="AI3" s="74" t="s">
        <v>548</v>
      </c>
      <c r="AJ3" s="74">
        <v>50002266</v>
      </c>
      <c r="AK3" s="65" t="str">
        <f t="shared" si="15"/>
        <v>맥스웰 하우스 아메리카노 1KG[673/1]</v>
      </c>
      <c r="AL3" s="136" t="s">
        <v>533</v>
      </c>
      <c r="AM3" s="200" t="s">
        <v>1357</v>
      </c>
      <c r="AN3" s="74" t="s">
        <v>1379</v>
      </c>
      <c r="AO3" s="136" t="str">
        <f t="shared" ref="AO3:AO10" si="18">CONCATENATE(N3,",","원두커피",",",AL3,",",AN3)</f>
        <v>맥스웰 하우스 아메리카노 1KG,원두커피,동서식품,맥스웰하우스</v>
      </c>
      <c r="AP3" s="122" t="s">
        <v>511</v>
      </c>
      <c r="AQ3" s="386" t="s">
        <v>954</v>
      </c>
      <c r="AR3" s="74"/>
      <c r="AS3" s="74"/>
      <c r="AT3" s="319" t="s">
        <v>1151</v>
      </c>
      <c r="AU3" s="564" t="s">
        <v>1276</v>
      </c>
      <c r="AV3" s="565" t="s">
        <v>1319</v>
      </c>
    </row>
    <row r="4" spans="1:48">
      <c r="A4" s="85">
        <v>6</v>
      </c>
      <c r="B4" s="428">
        <v>3</v>
      </c>
      <c r="C4" s="224">
        <v>674</v>
      </c>
      <c r="D4" s="556">
        <v>42</v>
      </c>
      <c r="E4" s="143" t="str">
        <f t="shared" si="0"/>
        <v>674_450x450.jpg</v>
      </c>
      <c r="F4" s="136" t="str">
        <f t="shared" si="1"/>
        <v>674_300x300.jpg</v>
      </c>
      <c r="G4" s="136" t="str">
        <f t="shared" si="2"/>
        <v>674_100x100.jpg</v>
      </c>
      <c r="H4" s="136" t="str">
        <f t="shared" si="3"/>
        <v>674_220x220.jpg</v>
      </c>
      <c r="I4" s="143" t="str">
        <f t="shared" si="16"/>
        <v>674_상세.jpg</v>
      </c>
      <c r="J4" s="70" t="s">
        <v>1343</v>
      </c>
      <c r="K4" s="136" t="str">
        <f t="shared" si="17"/>
        <v>&lt;p&gt;&lt;/p&gt;&lt;p align="center"&gt;&lt;IMG src="http://tongup1emd.cafe24.com/img/Image_detail/07_Coffee_11ea/674_상세.jpg" style="width:860px;"&gt;&lt;/p&gt;&lt;p&gt;&lt;br&gt;&lt;/p&gt;</v>
      </c>
      <c r="L4" s="255" t="s">
        <v>899</v>
      </c>
      <c r="M4" s="359" t="s">
        <v>1001</v>
      </c>
      <c r="N4" s="136" t="s">
        <v>1159</v>
      </c>
      <c r="O4" s="71" t="s">
        <v>603</v>
      </c>
      <c r="P4" s="74">
        <v>1</v>
      </c>
      <c r="Q4" s="172" t="s">
        <v>1345</v>
      </c>
      <c r="R4" s="71">
        <v>8</v>
      </c>
      <c r="S4" s="278">
        <f t="shared" si="4"/>
        <v>9</v>
      </c>
      <c r="T4" s="278">
        <f t="shared" si="5"/>
        <v>16</v>
      </c>
      <c r="U4" s="278">
        <f t="shared" si="6"/>
        <v>17</v>
      </c>
      <c r="V4" s="278">
        <f t="shared" si="7"/>
        <v>24</v>
      </c>
      <c r="W4" s="278">
        <f t="shared" si="8"/>
        <v>25</v>
      </c>
      <c r="X4" s="278">
        <f t="shared" si="9"/>
        <v>32</v>
      </c>
      <c r="Y4" s="278">
        <f t="shared" si="10"/>
        <v>33</v>
      </c>
      <c r="Z4" s="278">
        <f t="shared" si="11"/>
        <v>40</v>
      </c>
      <c r="AA4" s="278">
        <f t="shared" si="12"/>
        <v>41</v>
      </c>
      <c r="AB4" s="278">
        <f t="shared" si="13"/>
        <v>48</v>
      </c>
      <c r="AC4" s="136" t="str">
        <f t="shared" si="14"/>
        <v>1|8|2500//9|16|5000//17|24|7500//25|32|10000//33|40|12500//41|48|15000</v>
      </c>
      <c r="AD4" s="73">
        <v>19000</v>
      </c>
      <c r="AE4" s="90" t="s">
        <v>708</v>
      </c>
      <c r="AF4" s="73">
        <v>2500</v>
      </c>
      <c r="AG4" s="74"/>
      <c r="AH4" s="201">
        <v>1798</v>
      </c>
      <c r="AI4" s="74" t="s">
        <v>548</v>
      </c>
      <c r="AJ4" s="74">
        <v>50002266</v>
      </c>
      <c r="AK4" s="65" t="str">
        <f t="shared" si="15"/>
        <v>맥스웰 하우스 콜롬비아 1KG[674/1]</v>
      </c>
      <c r="AL4" s="136" t="s">
        <v>533</v>
      </c>
      <c r="AM4" s="200" t="s">
        <v>1357</v>
      </c>
      <c r="AN4" s="74" t="s">
        <v>1380</v>
      </c>
      <c r="AO4" s="136" t="str">
        <f t="shared" si="18"/>
        <v>맥스웰 하우스 콜롬비아 1KG,원두커피,동서식품,맥스웰하우스</v>
      </c>
      <c r="AP4" s="122" t="s">
        <v>511</v>
      </c>
      <c r="AQ4" s="386" t="s">
        <v>955</v>
      </c>
      <c r="AR4" s="74"/>
      <c r="AS4" s="74"/>
      <c r="AT4" s="319" t="s">
        <v>1151</v>
      </c>
      <c r="AU4" s="566" t="s">
        <v>1277</v>
      </c>
      <c r="AV4" s="142" t="s">
        <v>1318</v>
      </c>
    </row>
    <row r="5" spans="1:48">
      <c r="A5" s="85">
        <v>7</v>
      </c>
      <c r="B5" s="428">
        <v>4</v>
      </c>
      <c r="C5" s="224">
        <v>675</v>
      </c>
      <c r="D5" s="556">
        <v>42</v>
      </c>
      <c r="E5" s="143" t="str">
        <f t="shared" si="0"/>
        <v>675_450x450.jpg</v>
      </c>
      <c r="F5" s="136" t="str">
        <f t="shared" si="1"/>
        <v>675_300x300.jpg</v>
      </c>
      <c r="G5" s="136" t="str">
        <f t="shared" si="2"/>
        <v>675_100x100.jpg</v>
      </c>
      <c r="H5" s="136" t="str">
        <f t="shared" si="3"/>
        <v>675_220x220.jpg</v>
      </c>
      <c r="I5" s="143" t="str">
        <f t="shared" si="16"/>
        <v>675_상세.jpg</v>
      </c>
      <c r="J5" s="70" t="s">
        <v>1343</v>
      </c>
      <c r="K5" s="136" t="str">
        <f t="shared" si="17"/>
        <v>&lt;p&gt;&lt;/p&gt;&lt;p align="center"&gt;&lt;IMG src="http://tongup1emd.cafe24.com/img/Image_detail/07_Coffee_11ea/675_상세.jpg" style="width:860px;"&gt;&lt;/p&gt;&lt;p&gt;&lt;br&gt;&lt;/p&gt;</v>
      </c>
      <c r="L5" s="68" t="s">
        <v>793</v>
      </c>
      <c r="M5" s="68" t="s">
        <v>793</v>
      </c>
      <c r="N5" s="136" t="s">
        <v>948</v>
      </c>
      <c r="O5" s="71" t="s">
        <v>602</v>
      </c>
      <c r="P5" s="74">
        <v>1</v>
      </c>
      <c r="Q5" s="172" t="s">
        <v>1345</v>
      </c>
      <c r="R5" s="71">
        <v>6</v>
      </c>
      <c r="S5" s="278">
        <f t="shared" si="4"/>
        <v>7</v>
      </c>
      <c r="T5" s="278">
        <f t="shared" si="5"/>
        <v>12</v>
      </c>
      <c r="U5" s="278">
        <f t="shared" si="6"/>
        <v>13</v>
      </c>
      <c r="V5" s="278">
        <f t="shared" si="7"/>
        <v>18</v>
      </c>
      <c r="W5" s="278">
        <f t="shared" si="8"/>
        <v>19</v>
      </c>
      <c r="X5" s="278">
        <f t="shared" si="9"/>
        <v>24</v>
      </c>
      <c r="Y5" s="278">
        <f t="shared" si="10"/>
        <v>25</v>
      </c>
      <c r="Z5" s="278">
        <f t="shared" si="11"/>
        <v>30</v>
      </c>
      <c r="AA5" s="278">
        <f t="shared" si="12"/>
        <v>31</v>
      </c>
      <c r="AB5" s="278">
        <f t="shared" si="13"/>
        <v>36</v>
      </c>
      <c r="AC5" s="136" t="str">
        <f t="shared" si="14"/>
        <v>1|6|2500//7|12|5000//13|18|7500//19|24|10000//25|30|12500//31|36|15000</v>
      </c>
      <c r="AD5" s="73">
        <v>30700</v>
      </c>
      <c r="AE5" s="90" t="s">
        <v>708</v>
      </c>
      <c r="AF5" s="73">
        <v>2500</v>
      </c>
      <c r="AG5" s="74"/>
      <c r="AH5" s="201">
        <v>1798</v>
      </c>
      <c r="AI5" s="74" t="s">
        <v>548</v>
      </c>
      <c r="AJ5" s="74">
        <v>50002266</v>
      </c>
      <c r="AK5" s="65" t="str">
        <f t="shared" si="15"/>
        <v>맥스웰 하우스 원두커피 오리지날 골드 2KG[675/1]</v>
      </c>
      <c r="AL5" s="136" t="s">
        <v>533</v>
      </c>
      <c r="AM5" s="200" t="s">
        <v>1357</v>
      </c>
      <c r="AN5" s="74" t="s">
        <v>1380</v>
      </c>
      <c r="AO5" s="136" t="str">
        <f t="shared" si="18"/>
        <v>맥스웰 하우스 원두커피 오리지날 골드 2KG,원두커피,동서식품,맥스웰하우스</v>
      </c>
      <c r="AP5" s="122" t="s">
        <v>511</v>
      </c>
      <c r="AQ5" s="386" t="s">
        <v>956</v>
      </c>
      <c r="AR5" s="74"/>
      <c r="AS5" s="74"/>
      <c r="AT5" s="319" t="s">
        <v>1151</v>
      </c>
      <c r="AU5" s="566" t="s">
        <v>1277</v>
      </c>
      <c r="AV5" s="142" t="s">
        <v>1318</v>
      </c>
    </row>
    <row r="6" spans="1:48">
      <c r="A6" s="85">
        <v>8</v>
      </c>
      <c r="B6" s="428">
        <v>5</v>
      </c>
      <c r="C6" s="224">
        <v>676</v>
      </c>
      <c r="D6" s="556">
        <v>42</v>
      </c>
      <c r="E6" s="143" t="str">
        <f t="shared" si="0"/>
        <v>676_450x450.jpg</v>
      </c>
      <c r="F6" s="136" t="str">
        <f t="shared" si="1"/>
        <v>676_300x300.jpg</v>
      </c>
      <c r="G6" s="136" t="str">
        <f t="shared" si="2"/>
        <v>676_100x100.jpg</v>
      </c>
      <c r="H6" s="136" t="str">
        <f t="shared" si="3"/>
        <v>676_220x220.jpg</v>
      </c>
      <c r="I6" s="143" t="str">
        <f t="shared" si="16"/>
        <v>676_상세.jpg</v>
      </c>
      <c r="J6" s="70" t="s">
        <v>1376</v>
      </c>
      <c r="K6" s="136" t="str">
        <f t="shared" si="17"/>
        <v>&lt;p&gt;&lt;/p&gt;&lt;p align="center"&gt;&lt;IMG src="http://tongup1emd.cafe24.com/img/Image_detail/07_Coffee_11ea/676_상세.jpg" style="width:860px;"&gt;&lt;/p&gt;&lt;p&gt;&lt;br&gt;&lt;/p&gt;</v>
      </c>
      <c r="L6" s="68" t="s">
        <v>801</v>
      </c>
      <c r="M6" s="68" t="s">
        <v>793</v>
      </c>
      <c r="N6" s="136" t="s">
        <v>949</v>
      </c>
      <c r="O6" s="71" t="s">
        <v>603</v>
      </c>
      <c r="P6" s="74">
        <v>1</v>
      </c>
      <c r="Q6" s="172" t="s">
        <v>1345</v>
      </c>
      <c r="R6" s="71">
        <v>8</v>
      </c>
      <c r="S6" s="278">
        <f t="shared" si="4"/>
        <v>9</v>
      </c>
      <c r="T6" s="278">
        <f t="shared" si="5"/>
        <v>16</v>
      </c>
      <c r="U6" s="278">
        <f t="shared" si="6"/>
        <v>17</v>
      </c>
      <c r="V6" s="278">
        <f t="shared" si="7"/>
        <v>24</v>
      </c>
      <c r="W6" s="278">
        <f t="shared" si="8"/>
        <v>25</v>
      </c>
      <c r="X6" s="278">
        <f t="shared" si="9"/>
        <v>32</v>
      </c>
      <c r="Y6" s="278">
        <f t="shared" si="10"/>
        <v>33</v>
      </c>
      <c r="Z6" s="278">
        <f t="shared" si="11"/>
        <v>40</v>
      </c>
      <c r="AA6" s="278">
        <f t="shared" si="12"/>
        <v>41</v>
      </c>
      <c r="AB6" s="278">
        <f t="shared" si="13"/>
        <v>48</v>
      </c>
      <c r="AC6" s="136" t="str">
        <f t="shared" si="14"/>
        <v>1|8|2500//9|16|5000//17|24|7500//25|32|10000//33|40|12500//41|48|15000</v>
      </c>
      <c r="AD6" s="73">
        <v>20500</v>
      </c>
      <c r="AE6" s="90" t="s">
        <v>708</v>
      </c>
      <c r="AF6" s="73">
        <v>2500</v>
      </c>
      <c r="AG6" s="74"/>
      <c r="AH6" s="201">
        <v>1798</v>
      </c>
      <c r="AI6" s="74" t="s">
        <v>548</v>
      </c>
      <c r="AJ6" s="74">
        <v>50002266</v>
      </c>
      <c r="AK6" s="65" t="str">
        <f t="shared" si="15"/>
        <v>맥스웰 하우스 에스프레소 1KG[676/1]</v>
      </c>
      <c r="AL6" s="136" t="s">
        <v>533</v>
      </c>
      <c r="AM6" s="200" t="s">
        <v>1357</v>
      </c>
      <c r="AN6" s="74" t="s">
        <v>1380</v>
      </c>
      <c r="AO6" s="136" t="str">
        <f t="shared" si="18"/>
        <v>맥스웰 하우스 에스프레소 1KG,원두커피,동서식품,맥스웰하우스</v>
      </c>
      <c r="AP6" s="122" t="s">
        <v>511</v>
      </c>
      <c r="AQ6" s="386" t="s">
        <v>957</v>
      </c>
      <c r="AR6" s="74"/>
      <c r="AS6" s="74"/>
      <c r="AT6" s="319" t="s">
        <v>1151</v>
      </c>
      <c r="AU6" s="564" t="s">
        <v>1277</v>
      </c>
      <c r="AV6" s="565" t="s">
        <v>1319</v>
      </c>
    </row>
    <row r="7" spans="1:48">
      <c r="A7" s="85">
        <v>1</v>
      </c>
      <c r="B7" s="428">
        <v>6</v>
      </c>
      <c r="C7" s="224">
        <v>677</v>
      </c>
      <c r="D7" s="556">
        <v>42</v>
      </c>
      <c r="E7" s="143" t="str">
        <f t="shared" si="0"/>
        <v>677_450x450.jpg</v>
      </c>
      <c r="F7" s="136" t="str">
        <f t="shared" si="1"/>
        <v>677_300x300.jpg</v>
      </c>
      <c r="G7" s="136" t="str">
        <f t="shared" si="2"/>
        <v>677_100x100.jpg</v>
      </c>
      <c r="H7" s="136" t="str">
        <f t="shared" si="3"/>
        <v>677_220x220.jpg</v>
      </c>
      <c r="I7" s="143" t="str">
        <f t="shared" si="16"/>
        <v>677_상세.jpg</v>
      </c>
      <c r="J7" s="70" t="s">
        <v>1376</v>
      </c>
      <c r="K7" s="136" t="str">
        <f t="shared" si="17"/>
        <v>&lt;p&gt;&lt;/p&gt;&lt;p align="center"&gt;&lt;IMG src="http://tongup1emd.cafe24.com/img/Image_detail/07_Coffee_11ea/677_상세.jpg" style="width:860px;"&gt;&lt;/p&gt;&lt;p&gt;&lt;br&gt;&lt;/p&gt;</v>
      </c>
      <c r="L7" s="68" t="s">
        <v>801</v>
      </c>
      <c r="M7" s="68" t="s">
        <v>1167</v>
      </c>
      <c r="N7" s="136" t="s">
        <v>950</v>
      </c>
      <c r="O7" s="121" t="s">
        <v>1280</v>
      </c>
      <c r="P7" s="74">
        <v>1</v>
      </c>
      <c r="Q7" s="172" t="s">
        <v>1345</v>
      </c>
      <c r="R7" s="71">
        <v>10</v>
      </c>
      <c r="S7" s="278">
        <f t="shared" si="4"/>
        <v>11</v>
      </c>
      <c r="T7" s="278">
        <f t="shared" si="5"/>
        <v>20</v>
      </c>
      <c r="U7" s="278">
        <f t="shared" si="6"/>
        <v>21</v>
      </c>
      <c r="V7" s="278">
        <f t="shared" si="7"/>
        <v>30</v>
      </c>
      <c r="W7" s="278">
        <f t="shared" si="8"/>
        <v>31</v>
      </c>
      <c r="X7" s="278">
        <f t="shared" si="9"/>
        <v>40</v>
      </c>
      <c r="Y7" s="278">
        <f t="shared" si="10"/>
        <v>41</v>
      </c>
      <c r="Z7" s="278">
        <f t="shared" si="11"/>
        <v>50</v>
      </c>
      <c r="AA7" s="278">
        <f t="shared" si="12"/>
        <v>51</v>
      </c>
      <c r="AB7" s="278">
        <f t="shared" si="13"/>
        <v>60</v>
      </c>
      <c r="AC7" s="136" t="str">
        <f t="shared" si="14"/>
        <v>1|10|2500//11|20|5000//21|30|7500//31|40|10000//41|50|12500//51|60|15000</v>
      </c>
      <c r="AD7" s="73">
        <v>3500</v>
      </c>
      <c r="AE7" s="90" t="s">
        <v>708</v>
      </c>
      <c r="AF7" s="73">
        <v>2500</v>
      </c>
      <c r="AG7" s="74"/>
      <c r="AH7" s="201">
        <v>1798</v>
      </c>
      <c r="AI7" s="74" t="s">
        <v>548</v>
      </c>
      <c r="AJ7" s="74">
        <v>50002266</v>
      </c>
      <c r="AK7" s="65" t="str">
        <f t="shared" si="15"/>
        <v>맥심 원두 분쇄커피 No.7 과테말라 블렌드 드립백 5T[677/1]</v>
      </c>
      <c r="AL7" s="71" t="s">
        <v>533</v>
      </c>
      <c r="AM7" s="200" t="s">
        <v>1357</v>
      </c>
      <c r="AN7" s="71" t="s">
        <v>1381</v>
      </c>
      <c r="AO7" s="136" t="str">
        <f t="shared" si="18"/>
        <v>맥심 원두 분쇄커피 No.7 과테말라 블렌드 드립백 5T,원두커피,동서식품,맥심</v>
      </c>
      <c r="AP7" s="74"/>
      <c r="AQ7" s="386" t="s">
        <v>958</v>
      </c>
      <c r="AR7" s="74"/>
      <c r="AS7" s="74"/>
      <c r="AT7" s="319" t="s">
        <v>1152</v>
      </c>
      <c r="AU7" s="418" t="s">
        <v>1279</v>
      </c>
      <c r="AV7" s="565" t="s">
        <v>1319</v>
      </c>
    </row>
    <row r="8" spans="1:48">
      <c r="A8" s="85">
        <v>2</v>
      </c>
      <c r="B8" s="428">
        <v>7</v>
      </c>
      <c r="C8" s="224">
        <v>678</v>
      </c>
      <c r="D8" s="556">
        <v>42</v>
      </c>
      <c r="E8" s="143" t="str">
        <f t="shared" si="0"/>
        <v>678_450x450.jpg</v>
      </c>
      <c r="F8" s="136" t="str">
        <f t="shared" si="1"/>
        <v>678_300x300.jpg</v>
      </c>
      <c r="G8" s="136" t="str">
        <f t="shared" si="2"/>
        <v>678_100x100.jpg</v>
      </c>
      <c r="H8" s="136" t="str">
        <f t="shared" si="3"/>
        <v>678_220x220.jpg</v>
      </c>
      <c r="I8" s="143" t="str">
        <f t="shared" si="16"/>
        <v>678_상세.jpg</v>
      </c>
      <c r="J8" s="70" t="s">
        <v>1376</v>
      </c>
      <c r="K8" s="136" t="str">
        <f t="shared" si="17"/>
        <v>&lt;p&gt;&lt;/p&gt;&lt;p align="center"&gt;&lt;IMG src="http://tongup1emd.cafe24.com/img/Image_detail/07_Coffee_11ea/678_상세.jpg" style="width:860px;"&gt;&lt;/p&gt;&lt;p&gt;&lt;br&gt;&lt;/p&gt;</v>
      </c>
      <c r="L8" s="68" t="s">
        <v>801</v>
      </c>
      <c r="M8" s="68" t="s">
        <v>1167</v>
      </c>
      <c r="N8" s="136" t="s">
        <v>951</v>
      </c>
      <c r="O8" s="121" t="s">
        <v>1280</v>
      </c>
      <c r="P8" s="74">
        <v>1</v>
      </c>
      <c r="Q8" s="172" t="s">
        <v>1345</v>
      </c>
      <c r="R8" s="71">
        <v>10</v>
      </c>
      <c r="S8" s="278">
        <f t="shared" si="4"/>
        <v>11</v>
      </c>
      <c r="T8" s="278">
        <f t="shared" si="5"/>
        <v>20</v>
      </c>
      <c r="U8" s="278">
        <f t="shared" si="6"/>
        <v>21</v>
      </c>
      <c r="V8" s="278">
        <f t="shared" si="7"/>
        <v>30</v>
      </c>
      <c r="W8" s="278">
        <f t="shared" si="8"/>
        <v>31</v>
      </c>
      <c r="X8" s="278">
        <f t="shared" si="9"/>
        <v>40</v>
      </c>
      <c r="Y8" s="278">
        <f t="shared" si="10"/>
        <v>41</v>
      </c>
      <c r="Z8" s="278">
        <f t="shared" si="11"/>
        <v>50</v>
      </c>
      <c r="AA8" s="278">
        <f t="shared" si="12"/>
        <v>51</v>
      </c>
      <c r="AB8" s="278">
        <f t="shared" si="13"/>
        <v>60</v>
      </c>
      <c r="AC8" s="136" t="str">
        <f t="shared" si="14"/>
        <v>1|10|2500//11|20|5000//21|30|7500//31|40|10000//41|50|12500//51|60|15000</v>
      </c>
      <c r="AD8" s="73">
        <v>3500</v>
      </c>
      <c r="AE8" s="90" t="s">
        <v>708</v>
      </c>
      <c r="AF8" s="73">
        <v>2500</v>
      </c>
      <c r="AG8" s="74"/>
      <c r="AH8" s="201">
        <v>1798</v>
      </c>
      <c r="AI8" s="74" t="s">
        <v>548</v>
      </c>
      <c r="AJ8" s="74">
        <v>50002266</v>
      </c>
      <c r="AK8" s="65" t="str">
        <f t="shared" si="15"/>
        <v>맥심 원두 분쇄커피 No.5 코스타리카 블렌드 드립백 5T[678/1]</v>
      </c>
      <c r="AL8" s="71" t="s">
        <v>533</v>
      </c>
      <c r="AM8" s="200" t="s">
        <v>1357</v>
      </c>
      <c r="AN8" s="71" t="s">
        <v>1381</v>
      </c>
      <c r="AO8" s="136" t="str">
        <f t="shared" si="18"/>
        <v>맥심 원두 분쇄커피 No.5 코스타리카 블렌드 드립백 5T,원두커피,동서식품,맥심</v>
      </c>
      <c r="AP8" s="74"/>
      <c r="AQ8" s="386" t="s">
        <v>958</v>
      </c>
      <c r="AR8" s="74"/>
      <c r="AS8" s="74"/>
      <c r="AT8" s="319" t="s">
        <v>1152</v>
      </c>
      <c r="AU8" s="418" t="s">
        <v>1278</v>
      </c>
      <c r="AV8" s="565" t="s">
        <v>1319</v>
      </c>
    </row>
    <row r="9" spans="1:48" ht="17.25" thickBot="1">
      <c r="A9" s="60">
        <v>3</v>
      </c>
      <c r="B9" s="110">
        <v>8</v>
      </c>
      <c r="C9" s="364">
        <v>679</v>
      </c>
      <c r="D9" s="560">
        <v>42</v>
      </c>
      <c r="E9" s="289" t="str">
        <f t="shared" si="0"/>
        <v>679_450x450.jpg</v>
      </c>
      <c r="F9" s="150" t="str">
        <f t="shared" si="1"/>
        <v>679_300x300.jpg</v>
      </c>
      <c r="G9" s="150" t="str">
        <f t="shared" si="2"/>
        <v>679_100x100.jpg</v>
      </c>
      <c r="H9" s="150" t="str">
        <f t="shared" si="3"/>
        <v>679_220x220.jpg</v>
      </c>
      <c r="I9" s="289" t="str">
        <f t="shared" si="16"/>
        <v>679_상세.jpg</v>
      </c>
      <c r="J9" s="311" t="s">
        <v>1376</v>
      </c>
      <c r="K9" s="150" t="str">
        <f t="shared" si="17"/>
        <v>&lt;p&gt;&lt;/p&gt;&lt;p align="center"&gt;&lt;IMG src="http://tongup1emd.cafe24.com/img/Image_detail/07_Coffee_11ea/679_상세.jpg" style="width:860px;"&gt;&lt;/p&gt;&lt;p&gt;&lt;br&gt;&lt;/p&gt;</v>
      </c>
      <c r="L9" s="123" t="s">
        <v>801</v>
      </c>
      <c r="M9" s="123" t="s">
        <v>1167</v>
      </c>
      <c r="N9" s="150" t="s">
        <v>952</v>
      </c>
      <c r="O9" s="354" t="s">
        <v>1280</v>
      </c>
      <c r="P9" s="63">
        <v>1</v>
      </c>
      <c r="Q9" s="247" t="s">
        <v>1345</v>
      </c>
      <c r="R9" s="124">
        <v>10</v>
      </c>
      <c r="S9" s="291">
        <f t="shared" si="4"/>
        <v>11</v>
      </c>
      <c r="T9" s="291">
        <f t="shared" si="5"/>
        <v>20</v>
      </c>
      <c r="U9" s="291">
        <f t="shared" si="6"/>
        <v>21</v>
      </c>
      <c r="V9" s="291">
        <f t="shared" si="7"/>
        <v>30</v>
      </c>
      <c r="W9" s="291">
        <f t="shared" si="8"/>
        <v>31</v>
      </c>
      <c r="X9" s="291">
        <f t="shared" si="9"/>
        <v>40</v>
      </c>
      <c r="Y9" s="291">
        <f t="shared" si="10"/>
        <v>41</v>
      </c>
      <c r="Z9" s="291">
        <f t="shared" si="11"/>
        <v>50</v>
      </c>
      <c r="AA9" s="291">
        <f t="shared" si="12"/>
        <v>51</v>
      </c>
      <c r="AB9" s="291">
        <f t="shared" si="13"/>
        <v>60</v>
      </c>
      <c r="AC9" s="150" t="str">
        <f t="shared" si="14"/>
        <v>1|10|2500//11|20|5000//21|30|7500//31|40|10000//41|50|12500//51|60|15000</v>
      </c>
      <c r="AD9" s="62">
        <v>3500</v>
      </c>
      <c r="AE9" s="94" t="s">
        <v>708</v>
      </c>
      <c r="AF9" s="62">
        <v>2500</v>
      </c>
      <c r="AG9" s="63"/>
      <c r="AH9" s="270">
        <v>1798</v>
      </c>
      <c r="AI9" s="63" t="s">
        <v>548</v>
      </c>
      <c r="AJ9" s="63">
        <v>50002266</v>
      </c>
      <c r="AK9" s="61" t="str">
        <f t="shared" si="15"/>
        <v>맥심 원두 분쇄커피 No.3 에티오피아 블렌드 드립백 5T[679/1]</v>
      </c>
      <c r="AL9" s="124" t="s">
        <v>533</v>
      </c>
      <c r="AM9" s="203" t="s">
        <v>1357</v>
      </c>
      <c r="AN9" s="124" t="s">
        <v>1381</v>
      </c>
      <c r="AO9" s="150" t="str">
        <f t="shared" si="18"/>
        <v>맥심 원두 분쇄커피 No.3 에티오피아 블렌드 드립백 5T,원두커피,동서식품,맥심</v>
      </c>
      <c r="AP9" s="63"/>
      <c r="AQ9" s="567" t="s">
        <v>959</v>
      </c>
      <c r="AR9" s="63"/>
      <c r="AS9" s="63"/>
      <c r="AT9" s="325" t="s">
        <v>1152</v>
      </c>
      <c r="AU9" s="568" t="s">
        <v>1278</v>
      </c>
      <c r="AV9" s="569" t="s">
        <v>1319</v>
      </c>
    </row>
    <row r="10" spans="1:48">
      <c r="A10" s="66">
        <v>9</v>
      </c>
      <c r="B10" s="8">
        <v>9</v>
      </c>
      <c r="C10" s="251" t="s">
        <v>349</v>
      </c>
      <c r="D10" s="559">
        <v>42</v>
      </c>
      <c r="E10" s="284" t="str">
        <f t="shared" ref="E10:E12" si="19">CONCATENATE(C10,"_450x450.jpg")</f>
        <v>8033_450x450.jpg</v>
      </c>
      <c r="F10" s="208" t="str">
        <f t="shared" si="1"/>
        <v>8033_300x300.jpg</v>
      </c>
      <c r="G10" s="208" t="str">
        <f t="shared" si="2"/>
        <v>8033_100x100.jpg</v>
      </c>
      <c r="H10" s="208" t="str">
        <f t="shared" si="3"/>
        <v>8033_220x220.jpg</v>
      </c>
      <c r="I10" s="284" t="str">
        <f t="shared" si="16"/>
        <v>8033_상세.jpg</v>
      </c>
      <c r="J10" s="305" t="s">
        <v>1376</v>
      </c>
      <c r="K10" s="208" t="str">
        <f t="shared" si="17"/>
        <v>&lt;p&gt;&lt;/p&gt;&lt;p align="center"&gt;&lt;IMG src="http://tongup1emd.cafe24.com/img/Image_detail/07_Coffee_11ea/8033_상세.jpg" style="width:860px;"&gt;&lt;/p&gt;&lt;p&gt;&lt;br&gt;&lt;/p&gt;</v>
      </c>
      <c r="L10" s="328" t="s">
        <v>899</v>
      </c>
      <c r="M10" s="361" t="s">
        <v>1001</v>
      </c>
      <c r="N10" s="557" t="s">
        <v>1156</v>
      </c>
      <c r="O10" s="198" t="s">
        <v>743</v>
      </c>
      <c r="P10" s="23">
        <v>1</v>
      </c>
      <c r="Q10" s="167" t="s">
        <v>1345</v>
      </c>
      <c r="R10" s="338">
        <v>60</v>
      </c>
      <c r="S10" s="286">
        <f t="shared" si="4"/>
        <v>61</v>
      </c>
      <c r="T10" s="286">
        <f t="shared" si="5"/>
        <v>120</v>
      </c>
      <c r="U10" s="286">
        <f t="shared" si="6"/>
        <v>121</v>
      </c>
      <c r="V10" s="286">
        <f t="shared" si="7"/>
        <v>180</v>
      </c>
      <c r="W10" s="286">
        <f t="shared" si="8"/>
        <v>181</v>
      </c>
      <c r="X10" s="286">
        <f t="shared" si="9"/>
        <v>240</v>
      </c>
      <c r="Y10" s="286">
        <f t="shared" si="10"/>
        <v>241</v>
      </c>
      <c r="Z10" s="286">
        <f t="shared" si="11"/>
        <v>300</v>
      </c>
      <c r="AA10" s="286">
        <f t="shared" si="12"/>
        <v>301</v>
      </c>
      <c r="AB10" s="286">
        <f t="shared" si="13"/>
        <v>360</v>
      </c>
      <c r="AC10" s="208" t="str">
        <f t="shared" si="14"/>
        <v>1|60|2500//61|120|5000//121|180|7500//181|240|10000//241|300|12500//301|360|15000</v>
      </c>
      <c r="AD10" s="56">
        <v>2700</v>
      </c>
      <c r="AE10" s="51" t="s">
        <v>708</v>
      </c>
      <c r="AF10" s="56">
        <v>2500</v>
      </c>
      <c r="AG10" s="23"/>
      <c r="AH10" s="485">
        <v>1798</v>
      </c>
      <c r="AI10" s="23" t="s">
        <v>548</v>
      </c>
      <c r="AJ10" s="23">
        <v>50002266</v>
      </c>
      <c r="AK10" s="22" t="str">
        <f t="shared" si="15"/>
        <v>금장(헤즐넛)200g[8033/1]</v>
      </c>
      <c r="AL10" s="208" t="s">
        <v>1145</v>
      </c>
      <c r="AM10" s="449" t="s">
        <v>1377</v>
      </c>
      <c r="AN10" s="208" t="s">
        <v>740</v>
      </c>
      <c r="AO10" s="208" t="str">
        <f t="shared" si="18"/>
        <v>금장(헤즐넛)200g,원두커피,본타몰,구르메</v>
      </c>
      <c r="AP10" s="127" t="s">
        <v>744</v>
      </c>
      <c r="AQ10" s="387"/>
      <c r="AR10" s="23"/>
      <c r="AS10" s="23"/>
      <c r="AT10" s="353" t="s">
        <v>1153</v>
      </c>
      <c r="AU10" s="23"/>
      <c r="AV10" s="35"/>
    </row>
    <row r="11" spans="1:48">
      <c r="A11" s="85">
        <v>10</v>
      </c>
      <c r="B11" s="428">
        <v>10</v>
      </c>
      <c r="C11" s="240" t="s">
        <v>350</v>
      </c>
      <c r="D11" s="556">
        <v>42</v>
      </c>
      <c r="E11" s="143" t="str">
        <f t="shared" si="19"/>
        <v>8772_450x450.jpg</v>
      </c>
      <c r="F11" s="136" t="str">
        <f t="shared" si="1"/>
        <v>8772_300x300.jpg</v>
      </c>
      <c r="G11" s="136" t="str">
        <f t="shared" si="2"/>
        <v>8772_100x100.jpg</v>
      </c>
      <c r="H11" s="136" t="str">
        <f t="shared" si="3"/>
        <v>8772_220x220.jpg</v>
      </c>
      <c r="I11" s="143" t="str">
        <f t="shared" si="16"/>
        <v>8772_상세.jpg</v>
      </c>
      <c r="J11" s="70" t="s">
        <v>1376</v>
      </c>
      <c r="K11" s="136" t="str">
        <f t="shared" si="17"/>
        <v>&lt;p&gt;&lt;/p&gt;&lt;p align="center"&gt;&lt;IMG src="http://tongup1emd.cafe24.com/img/Image_detail/07_Coffee_11ea/8772_상세.jpg" style="width:860px;"&gt;&lt;/p&gt;&lt;p&gt;&lt;br&gt;&lt;/p&gt;</v>
      </c>
      <c r="L11" s="255" t="s">
        <v>899</v>
      </c>
      <c r="M11" s="359" t="s">
        <v>1001</v>
      </c>
      <c r="N11" s="318" t="s">
        <v>1157</v>
      </c>
      <c r="O11" s="196" t="s">
        <v>604</v>
      </c>
      <c r="P11" s="139">
        <v>1</v>
      </c>
      <c r="Q11" s="172" t="s">
        <v>1345</v>
      </c>
      <c r="R11" s="339">
        <v>150</v>
      </c>
      <c r="S11" s="278">
        <f t="shared" si="4"/>
        <v>151</v>
      </c>
      <c r="T11" s="278">
        <f t="shared" si="5"/>
        <v>300</v>
      </c>
      <c r="U11" s="278">
        <f t="shared" si="6"/>
        <v>301</v>
      </c>
      <c r="V11" s="278">
        <f t="shared" si="7"/>
        <v>450</v>
      </c>
      <c r="W11" s="278">
        <f t="shared" si="8"/>
        <v>451</v>
      </c>
      <c r="X11" s="278">
        <f t="shared" si="9"/>
        <v>600</v>
      </c>
      <c r="Y11" s="278">
        <f t="shared" si="10"/>
        <v>601</v>
      </c>
      <c r="Z11" s="278">
        <f t="shared" si="11"/>
        <v>750</v>
      </c>
      <c r="AA11" s="278">
        <f t="shared" si="12"/>
        <v>751</v>
      </c>
      <c r="AB11" s="278">
        <f t="shared" si="13"/>
        <v>900</v>
      </c>
      <c r="AC11" s="136" t="str">
        <f t="shared" si="14"/>
        <v>1|150|2500//151|300|5000//301|450|7500//451|600|10000//601|750|12500//751|900|15000</v>
      </c>
      <c r="AD11" s="73">
        <v>1000</v>
      </c>
      <c r="AE11" s="90" t="s">
        <v>708</v>
      </c>
      <c r="AF11" s="73">
        <v>2500</v>
      </c>
      <c r="AG11" s="74"/>
      <c r="AH11" s="201">
        <v>1798</v>
      </c>
      <c r="AI11" s="74" t="s">
        <v>549</v>
      </c>
      <c r="AJ11" s="74">
        <v>50004797</v>
      </c>
      <c r="AK11" s="65" t="str">
        <f t="shared" si="15"/>
        <v>수입여과지3-4인용40[8772/1]</v>
      </c>
      <c r="AL11" s="136" t="s">
        <v>802</v>
      </c>
      <c r="AM11" s="200" t="s">
        <v>1378</v>
      </c>
      <c r="AN11" s="136" t="s">
        <v>961</v>
      </c>
      <c r="AO11" s="136" t="str">
        <f>CONCATENATE(N11,",","여과지",",",AL11,",",AN11)</f>
        <v>수입여과지3-4인용40,여과지,BV필트로파,화인브루</v>
      </c>
      <c r="AP11" s="122" t="s">
        <v>744</v>
      </c>
      <c r="AQ11" s="386" t="s">
        <v>960</v>
      </c>
      <c r="AR11" s="386" t="s">
        <v>1003</v>
      </c>
      <c r="AS11" s="145" t="s">
        <v>1002</v>
      </c>
      <c r="AT11" s="319" t="s">
        <v>1154</v>
      </c>
      <c r="AU11" s="74"/>
      <c r="AV11" s="58"/>
    </row>
    <row r="12" spans="1:48" ht="17.25" thickBot="1">
      <c r="A12" s="60">
        <v>11</v>
      </c>
      <c r="B12" s="110">
        <v>11</v>
      </c>
      <c r="C12" s="241" t="s">
        <v>351</v>
      </c>
      <c r="D12" s="560">
        <v>42</v>
      </c>
      <c r="E12" s="289" t="str">
        <f t="shared" si="19"/>
        <v>8773_450x450.jpg</v>
      </c>
      <c r="F12" s="150" t="str">
        <f t="shared" si="1"/>
        <v>8773_300x300.jpg</v>
      </c>
      <c r="G12" s="150" t="str">
        <f t="shared" si="2"/>
        <v>8773_100x100.jpg</v>
      </c>
      <c r="H12" s="150" t="str">
        <f t="shared" si="3"/>
        <v>8773_220x220.jpg</v>
      </c>
      <c r="I12" s="289" t="str">
        <f t="shared" si="16"/>
        <v>8773_상세.jpg</v>
      </c>
      <c r="J12" s="311" t="s">
        <v>1376</v>
      </c>
      <c r="K12" s="150" t="str">
        <f t="shared" si="17"/>
        <v>&lt;p&gt;&lt;/p&gt;&lt;p align="center"&gt;&lt;IMG src="http://tongup1emd.cafe24.com/img/Image_detail/07_Coffee_11ea/8773_상세.jpg" style="width:860px;"&gt;&lt;/p&gt;&lt;p&gt;&lt;br&gt;&lt;/p&gt;</v>
      </c>
      <c r="L12" s="327" t="s">
        <v>899</v>
      </c>
      <c r="M12" s="360" t="s">
        <v>1001</v>
      </c>
      <c r="N12" s="558" t="s">
        <v>1158</v>
      </c>
      <c r="O12" s="197" t="s">
        <v>605</v>
      </c>
      <c r="P12" s="366">
        <v>1</v>
      </c>
      <c r="Q12" s="247" t="s">
        <v>1345</v>
      </c>
      <c r="R12" s="340">
        <v>120</v>
      </c>
      <c r="S12" s="291">
        <f t="shared" si="4"/>
        <v>121</v>
      </c>
      <c r="T12" s="291">
        <f t="shared" si="5"/>
        <v>240</v>
      </c>
      <c r="U12" s="291">
        <f t="shared" si="6"/>
        <v>241</v>
      </c>
      <c r="V12" s="291">
        <f t="shared" si="7"/>
        <v>360</v>
      </c>
      <c r="W12" s="291">
        <f t="shared" si="8"/>
        <v>361</v>
      </c>
      <c r="X12" s="291">
        <f t="shared" si="9"/>
        <v>480</v>
      </c>
      <c r="Y12" s="291">
        <f t="shared" si="10"/>
        <v>481</v>
      </c>
      <c r="Z12" s="291">
        <f t="shared" si="11"/>
        <v>600</v>
      </c>
      <c r="AA12" s="291">
        <f t="shared" si="12"/>
        <v>601</v>
      </c>
      <c r="AB12" s="291">
        <f t="shared" si="13"/>
        <v>720</v>
      </c>
      <c r="AC12" s="150" t="str">
        <f t="shared" si="14"/>
        <v>1|120|2500//121|240|5000//241|360|7500//361|480|10000//481|600|12500//601|720|15000</v>
      </c>
      <c r="AD12" s="62">
        <v>1200</v>
      </c>
      <c r="AE12" s="94" t="s">
        <v>708</v>
      </c>
      <c r="AF12" s="62">
        <v>2500</v>
      </c>
      <c r="AG12" s="63"/>
      <c r="AH12" s="270">
        <v>1798</v>
      </c>
      <c r="AI12" s="63" t="s">
        <v>549</v>
      </c>
      <c r="AJ12" s="63">
        <v>50004797</v>
      </c>
      <c r="AK12" s="61" t="str">
        <f t="shared" si="15"/>
        <v>수입여과지5-7인용40[8773/1]</v>
      </c>
      <c r="AL12" s="150" t="s">
        <v>741</v>
      </c>
      <c r="AM12" s="203" t="s">
        <v>1378</v>
      </c>
      <c r="AN12" s="150" t="s">
        <v>742</v>
      </c>
      <c r="AO12" s="150" t="str">
        <f>CONCATENATE(N12,",","여과지",",",AL12,",",AN12)</f>
        <v>수입여과지5-7인용40,여과지,BV필트로파,화인브루</v>
      </c>
      <c r="AP12" s="125" t="s">
        <v>744</v>
      </c>
      <c r="AQ12" s="63"/>
      <c r="AR12" s="63"/>
      <c r="AS12" s="111" t="s">
        <v>1002</v>
      </c>
      <c r="AT12" s="325" t="s">
        <v>1155</v>
      </c>
      <c r="AU12" s="63"/>
      <c r="AV12" s="95"/>
    </row>
    <row r="14" spans="1:48">
      <c r="N14" s="17" t="s">
        <v>601</v>
      </c>
    </row>
  </sheetData>
  <sortState ref="A2:U12">
    <sortCondition ref="C2:C12"/>
  </sortState>
  <phoneticPr fontId="1" type="noConversion"/>
  <dataValidations count="1">
    <dataValidation type="list" allowBlank="1" showErrorMessage="1" sqref="AE2:AE12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S37"/>
  <sheetViews>
    <sheetView topLeftCell="X1" zoomScale="85" zoomScaleNormal="85" workbookViewId="0">
      <selection activeCell="X36" sqref="X36"/>
    </sheetView>
  </sheetViews>
  <sheetFormatPr defaultRowHeight="16.5"/>
  <cols>
    <col min="1" max="2" width="5.375" style="12" customWidth="1"/>
    <col min="3" max="4" width="9" style="12"/>
    <col min="5" max="9" width="18.25" style="12" customWidth="1"/>
    <col min="10" max="10" width="2.5" style="12" bestFit="1" customWidth="1"/>
    <col min="11" max="11" width="106.625" style="12" customWidth="1"/>
    <col min="12" max="12" width="9" style="12"/>
    <col min="13" max="13" width="13.5" style="12" bestFit="1" customWidth="1"/>
    <col min="14" max="14" width="39.25" style="12" customWidth="1"/>
    <col min="15" max="15" width="17.375" style="12" bestFit="1" customWidth="1"/>
    <col min="16" max="16" width="9.25" style="12" bestFit="1" customWidth="1"/>
    <col min="17" max="17" width="9.25" style="12" customWidth="1"/>
    <col min="18" max="18" width="9.875" style="12" customWidth="1"/>
    <col min="19" max="28" width="5.25" style="12" bestFit="1" customWidth="1"/>
    <col min="29" max="29" width="72.75" style="12" bestFit="1" customWidth="1"/>
    <col min="30" max="30" width="8.75" style="13" bestFit="1" customWidth="1"/>
    <col min="31" max="31" width="11.625" style="13" bestFit="1" customWidth="1"/>
    <col min="32" max="32" width="10.625" style="12" bestFit="1" customWidth="1"/>
    <col min="33" max="33" width="7.375" style="12" bestFit="1" customWidth="1"/>
    <col min="34" max="34" width="10.375" style="12" customWidth="1"/>
    <col min="35" max="35" width="39.25" style="12" customWidth="1"/>
    <col min="36" max="36" width="10" style="12" customWidth="1"/>
    <col min="37" max="37" width="45.5" style="12" customWidth="1"/>
    <col min="38" max="38" width="13" style="12" bestFit="1" customWidth="1"/>
    <col min="39" max="39" width="13" style="12" customWidth="1"/>
    <col min="40" max="40" width="13" style="12" bestFit="1" customWidth="1"/>
    <col min="41" max="41" width="56.5" style="12" customWidth="1"/>
    <col min="42" max="43" width="20.625" style="12" customWidth="1"/>
    <col min="44" max="44" width="20.625" style="12" bestFit="1" customWidth="1"/>
    <col min="45" max="45" width="26.25" style="12" customWidth="1"/>
    <col min="46" max="16384" width="9" style="12"/>
  </cols>
  <sheetData>
    <row r="1" spans="1:45" s="2" customFormat="1" ht="33.75" thickBot="1">
      <c r="A1" s="36" t="s">
        <v>531</v>
      </c>
      <c r="B1" s="38" t="s">
        <v>809</v>
      </c>
      <c r="C1" s="521" t="s">
        <v>1347</v>
      </c>
      <c r="D1" s="507" t="s">
        <v>1348</v>
      </c>
      <c r="E1" s="507" t="s">
        <v>1328</v>
      </c>
      <c r="F1" s="507" t="s">
        <v>1327</v>
      </c>
      <c r="G1" s="507" t="s">
        <v>1339</v>
      </c>
      <c r="H1" s="507" t="s">
        <v>1340</v>
      </c>
      <c r="I1" s="487" t="s">
        <v>1382</v>
      </c>
      <c r="J1" s="487"/>
      <c r="K1" s="488" t="s">
        <v>1329</v>
      </c>
      <c r="L1" s="155" t="s">
        <v>898</v>
      </c>
      <c r="M1" s="155" t="s">
        <v>985</v>
      </c>
      <c r="N1" s="521" t="s">
        <v>1353</v>
      </c>
      <c r="O1" s="38" t="s">
        <v>89</v>
      </c>
      <c r="P1" s="39" t="s">
        <v>487</v>
      </c>
      <c r="Q1" s="507" t="s">
        <v>1344</v>
      </c>
      <c r="R1" s="37" t="s">
        <v>471</v>
      </c>
      <c r="S1" s="375">
        <v>1</v>
      </c>
      <c r="T1" s="375">
        <v>1</v>
      </c>
      <c r="U1" s="375">
        <v>2</v>
      </c>
      <c r="V1" s="375">
        <v>2</v>
      </c>
      <c r="W1" s="375">
        <v>3</v>
      </c>
      <c r="X1" s="375">
        <v>3</v>
      </c>
      <c r="Y1" s="375">
        <v>4</v>
      </c>
      <c r="Z1" s="375">
        <v>4</v>
      </c>
      <c r="AA1" s="375">
        <v>5</v>
      </c>
      <c r="AB1" s="375">
        <v>5</v>
      </c>
      <c r="AC1" s="507" t="s">
        <v>1333</v>
      </c>
      <c r="AD1" s="40" t="s">
        <v>473</v>
      </c>
      <c r="AE1" s="47" t="s">
        <v>560</v>
      </c>
      <c r="AF1" s="37" t="s">
        <v>472</v>
      </c>
      <c r="AG1" s="38" t="s">
        <v>460</v>
      </c>
      <c r="AH1" s="521" t="s">
        <v>1358</v>
      </c>
      <c r="AI1" s="41" t="s">
        <v>509</v>
      </c>
      <c r="AJ1" s="375" t="s">
        <v>474</v>
      </c>
      <c r="AK1" s="40" t="s">
        <v>470</v>
      </c>
      <c r="AL1" s="37" t="s">
        <v>477</v>
      </c>
      <c r="AM1" s="507" t="s">
        <v>477</v>
      </c>
      <c r="AN1" s="37" t="s">
        <v>478</v>
      </c>
      <c r="AO1" s="507" t="s">
        <v>1334</v>
      </c>
      <c r="AP1" s="128" t="s">
        <v>727</v>
      </c>
      <c r="AQ1" s="218" t="s">
        <v>800</v>
      </c>
      <c r="AR1" s="362" t="s">
        <v>978</v>
      </c>
      <c r="AS1" s="218" t="s">
        <v>1165</v>
      </c>
    </row>
    <row r="2" spans="1:45">
      <c r="A2" s="66">
        <v>6</v>
      </c>
      <c r="B2" s="8">
        <v>1</v>
      </c>
      <c r="C2" s="322">
        <v>56</v>
      </c>
      <c r="D2" s="574">
        <v>43</v>
      </c>
      <c r="E2" s="284" t="str">
        <f t="shared" ref="E2:E24" si="0">CONCATENATE(C2,"_450x450.jpg")</f>
        <v>56_450x450.jpg</v>
      </c>
      <c r="F2" s="208" t="str">
        <f>CONCATENATE(C2,"_300x300.jpg")</f>
        <v>56_300x300.jpg</v>
      </c>
      <c r="G2" s="208" t="str">
        <f>CONCATENATE(C2,"_100x100.jpg")</f>
        <v>56_100x100.jpg</v>
      </c>
      <c r="H2" s="208" t="str">
        <f>CONCATENATE(C2,"_220x220.jpg")</f>
        <v>56_220x220.jpg</v>
      </c>
      <c r="I2" s="284" t="str">
        <f>CONCATENATE(C2,"_상세.jpg")</f>
        <v>56_상세.jpg</v>
      </c>
      <c r="J2" s="305" t="s">
        <v>1343</v>
      </c>
      <c r="K2" s="208" t="str">
        <f>CONCATENATE("&lt;p&gt;&lt;/p&gt;&lt;p align=",J2,"center",J2,"&gt;","&lt;IMG src=",J2,"http://tongup1emd.cafe24.com/img/Image_detail/08_Coffee_machine_22ea/",I2,J2," style=",J2,"width:860px;",J2,"&gt;&lt;/p&gt;&lt;p&gt;&lt;br&gt;&lt;/p&gt;")</f>
        <v>&lt;p&gt;&lt;/p&gt;&lt;p align="center"&gt;&lt;IMG src="http://tongup1emd.cafe24.com/img/Image_detail/08_Coffee_machine_22ea/56_상세.jpg" style="width:860px;"&gt;&lt;/p&gt;&lt;p&gt;&lt;br&gt;&lt;/p&gt;</v>
      </c>
      <c r="L2" s="33" t="s">
        <v>808</v>
      </c>
      <c r="M2" s="33" t="s">
        <v>792</v>
      </c>
      <c r="N2" s="54" t="s">
        <v>1171</v>
      </c>
      <c r="O2" s="166" t="s">
        <v>609</v>
      </c>
      <c r="P2" s="23">
        <v>1</v>
      </c>
      <c r="Q2" s="167" t="s">
        <v>1345</v>
      </c>
      <c r="R2" s="54">
        <v>10</v>
      </c>
      <c r="S2" s="286">
        <f t="shared" ref="S2" si="1">R2+1</f>
        <v>11</v>
      </c>
      <c r="T2" s="286">
        <f t="shared" ref="T2" si="2">R2+$R2</f>
        <v>20</v>
      </c>
      <c r="U2" s="286">
        <f t="shared" ref="U2" si="3">T2+1</f>
        <v>21</v>
      </c>
      <c r="V2" s="286">
        <f t="shared" ref="V2" si="4">T2+$R2</f>
        <v>30</v>
      </c>
      <c r="W2" s="286">
        <f t="shared" ref="W2" si="5">V2+1</f>
        <v>31</v>
      </c>
      <c r="X2" s="286">
        <f t="shared" ref="X2" si="6">V2+$R2</f>
        <v>40</v>
      </c>
      <c r="Y2" s="286">
        <f t="shared" ref="Y2" si="7">X2+1</f>
        <v>41</v>
      </c>
      <c r="Z2" s="286">
        <f t="shared" ref="Z2" si="8">X2+$R2</f>
        <v>50</v>
      </c>
      <c r="AA2" s="286">
        <f t="shared" ref="AA2" si="9">Z2+1</f>
        <v>51</v>
      </c>
      <c r="AB2" s="286">
        <f t="shared" ref="AB2" si="10">Z2+$R2</f>
        <v>60</v>
      </c>
      <c r="AC2" s="208" t="str">
        <f t="shared" ref="AC2" si="11">CONCATENATE("1","|",R2,"|","2500//",S2,"|",T2,"|","5000//",U2,"|",V2,"|","7500//",W2,"|",X2,"|","10000//",Y2,"|",Z2,"|","12500//",AA2,"|",AB2,"|","15000")</f>
        <v>1|10|2500//11|20|5000//21|30|7500//31|40|10000//41|50|12500//51|60|15000</v>
      </c>
      <c r="AD2" s="56">
        <v>6100</v>
      </c>
      <c r="AE2" s="51" t="s">
        <v>708</v>
      </c>
      <c r="AF2" s="56">
        <v>2500</v>
      </c>
      <c r="AG2" s="166"/>
      <c r="AH2" s="485">
        <v>1798</v>
      </c>
      <c r="AI2" s="166" t="s">
        <v>550</v>
      </c>
      <c r="AJ2" s="166">
        <v>50002606</v>
      </c>
      <c r="AK2" s="22" t="str">
        <f t="shared" ref="AK2:AK24" si="12">CONCATENATE(N2,"[",C2,"/",P2,"]")</f>
        <v>카푸치노 모카자판900g[56/1]</v>
      </c>
      <c r="AL2" s="23" t="s">
        <v>533</v>
      </c>
      <c r="AM2" s="449" t="s">
        <v>1357</v>
      </c>
      <c r="AN2" s="23" t="s">
        <v>533</v>
      </c>
      <c r="AO2" s="208" t="str">
        <f>CONCATENATE(N2,",","커피,자판기용",",",AL2)</f>
        <v>카푸치노 모카자판900g,커피,자판기용,동서식품</v>
      </c>
      <c r="AP2" s="323" t="s">
        <v>863</v>
      </c>
      <c r="AQ2" s="167"/>
      <c r="AR2" s="167"/>
      <c r="AS2" s="357"/>
    </row>
    <row r="3" spans="1:45">
      <c r="A3" s="85">
        <v>7</v>
      </c>
      <c r="B3" s="428">
        <v>2</v>
      </c>
      <c r="C3" s="223">
        <v>77</v>
      </c>
      <c r="D3" s="575">
        <v>43</v>
      </c>
      <c r="E3" s="143" t="str">
        <f t="shared" si="0"/>
        <v>77_450x450.jpg</v>
      </c>
      <c r="F3" s="136" t="str">
        <f>CONCATENATE(C3,"_300x300.jpg")</f>
        <v>77_300x300.jpg</v>
      </c>
      <c r="G3" s="136" t="str">
        <f>CONCATENATE(C3,"_100x100.jpg")</f>
        <v>77_100x100.jpg</v>
      </c>
      <c r="H3" s="136" t="str">
        <f>CONCATENATE(C3,"_220x220.jpg")</f>
        <v>77_220x220.jpg</v>
      </c>
      <c r="I3" s="143" t="str">
        <f t="shared" ref="I3:I24" si="13">CONCATENATE(C3,"_상세.jpg")</f>
        <v>77_상세.jpg</v>
      </c>
      <c r="J3" s="70" t="s">
        <v>1343</v>
      </c>
      <c r="K3" s="136" t="str">
        <f t="shared" ref="K3:K23" si="14">CONCATENATE("&lt;p&gt;&lt;/p&gt;&lt;p align=",J3,"center",J3,"&gt;","&lt;IMG src=",J3,"http://tongup1emd.cafe24.com/img/Image_detail/08_Coffee_machine_22ea/",I3,J3," style=",J3,"width:860px;",J3,"&gt;&lt;/p&gt;&lt;p&gt;&lt;br&gt;&lt;/p&gt;")</f>
        <v>&lt;p&gt;&lt;/p&gt;&lt;p align="center"&gt;&lt;IMG src="http://tongup1emd.cafe24.com/img/Image_detail/08_Coffee_machine_22ea/77_상세.jpg" style="width:860px;"&gt;&lt;/p&gt;&lt;p&gt;&lt;br&gt;&lt;/p&gt;</v>
      </c>
      <c r="L3" s="255" t="s">
        <v>973</v>
      </c>
      <c r="M3" s="359" t="s">
        <v>1001</v>
      </c>
      <c r="N3" s="71" t="s">
        <v>1170</v>
      </c>
      <c r="O3" s="171" t="s">
        <v>609</v>
      </c>
      <c r="P3" s="74">
        <v>1</v>
      </c>
      <c r="Q3" s="172" t="s">
        <v>1345</v>
      </c>
      <c r="R3" s="71">
        <v>10</v>
      </c>
      <c r="S3" s="278">
        <f t="shared" ref="S3:S24" si="15">R3+1</f>
        <v>11</v>
      </c>
      <c r="T3" s="278">
        <f t="shared" ref="T3:T24" si="16">R3+$R3</f>
        <v>20</v>
      </c>
      <c r="U3" s="278">
        <f t="shared" ref="U3:U24" si="17">T3+1</f>
        <v>21</v>
      </c>
      <c r="V3" s="278">
        <f t="shared" ref="V3:V24" si="18">T3+$R3</f>
        <v>30</v>
      </c>
      <c r="W3" s="278">
        <f t="shared" ref="W3:W24" si="19">V3+1</f>
        <v>31</v>
      </c>
      <c r="X3" s="278">
        <f t="shared" ref="X3:X24" si="20">V3+$R3</f>
        <v>40</v>
      </c>
      <c r="Y3" s="278">
        <f t="shared" ref="Y3:Y24" si="21">X3+1</f>
        <v>41</v>
      </c>
      <c r="Z3" s="278">
        <f t="shared" ref="Z3:Z24" si="22">X3+$R3</f>
        <v>50</v>
      </c>
      <c r="AA3" s="278">
        <f t="shared" ref="AA3:AA24" si="23">Z3+1</f>
        <v>51</v>
      </c>
      <c r="AB3" s="278">
        <f t="shared" ref="AB3:AB24" si="24">Z3+$R3</f>
        <v>60</v>
      </c>
      <c r="AC3" s="136" t="str">
        <f t="shared" ref="AC3:AC24" si="25">CONCATENATE("1","|",R3,"|","2500//",S3,"|",T3,"|","5000//",U3,"|",V3,"|","7500//",W3,"|",X3,"|","10000//",Y3,"|",Z3,"|","12500//",AA3,"|",AB3,"|","15000")</f>
        <v>1|10|2500//11|20|5000//21|30|7500//31|40|10000//41|50|12500//51|60|15000</v>
      </c>
      <c r="AD3" s="73">
        <v>5100</v>
      </c>
      <c r="AE3" s="90" t="s">
        <v>708</v>
      </c>
      <c r="AF3" s="73">
        <v>2500</v>
      </c>
      <c r="AG3" s="171"/>
      <c r="AH3" s="201">
        <v>1798</v>
      </c>
      <c r="AI3" s="171" t="s">
        <v>552</v>
      </c>
      <c r="AJ3" s="171">
        <v>50002267</v>
      </c>
      <c r="AK3" s="65" t="str">
        <f t="shared" si="12"/>
        <v>핫초코1kg[77/1]</v>
      </c>
      <c r="AL3" s="74" t="s">
        <v>533</v>
      </c>
      <c r="AM3" s="200" t="s">
        <v>1357</v>
      </c>
      <c r="AN3" s="74" t="s">
        <v>533</v>
      </c>
      <c r="AO3" s="136" t="str">
        <f>CONCATENATE(N3,",","커피,자판기용",",",AL3)</f>
        <v>핫초코1kg,커피,자판기용,동서식품</v>
      </c>
      <c r="AP3" s="319" t="s">
        <v>863</v>
      </c>
      <c r="AQ3" s="172"/>
      <c r="AR3" s="172"/>
      <c r="AS3" s="174"/>
    </row>
    <row r="4" spans="1:45">
      <c r="A4" s="85">
        <v>11</v>
      </c>
      <c r="B4" s="428">
        <v>3</v>
      </c>
      <c r="C4" s="223">
        <v>245</v>
      </c>
      <c r="D4" s="575">
        <v>43</v>
      </c>
      <c r="E4" s="143" t="str">
        <f t="shared" si="0"/>
        <v>245_450x450.jpg</v>
      </c>
      <c r="F4" s="136" t="str">
        <f>CONCATENATE(C4,"_300x300.jpg")</f>
        <v>245_300x300.jpg</v>
      </c>
      <c r="G4" s="136" t="str">
        <f>CONCATENATE(C4,"_100x100.jpg")</f>
        <v>245_100x100.jpg</v>
      </c>
      <c r="H4" s="136" t="str">
        <f>CONCATENATE(C4,"_220x220.jpg")</f>
        <v>245_220x220.jpg</v>
      </c>
      <c r="I4" s="143" t="str">
        <f t="shared" si="13"/>
        <v>245_상세.jpg</v>
      </c>
      <c r="J4" s="70" t="s">
        <v>1343</v>
      </c>
      <c r="K4" s="136" t="str">
        <f t="shared" si="14"/>
        <v>&lt;p&gt;&lt;/p&gt;&lt;p align="center"&gt;&lt;IMG src="http://tongup1emd.cafe24.com/img/Image_detail/08_Coffee_machine_22ea/245_상세.jpg" style="width:860px;"&gt;&lt;/p&gt;&lt;p&gt;&lt;br&gt;&lt;/p&gt;</v>
      </c>
      <c r="L4" s="68" t="s">
        <v>808</v>
      </c>
      <c r="M4" s="377" t="s">
        <v>1046</v>
      </c>
      <c r="N4" s="71" t="s">
        <v>1179</v>
      </c>
      <c r="O4" s="171" t="s">
        <v>610</v>
      </c>
      <c r="P4" s="74">
        <v>1</v>
      </c>
      <c r="Q4" s="172" t="s">
        <v>1345</v>
      </c>
      <c r="R4" s="71">
        <v>9</v>
      </c>
      <c r="S4" s="278">
        <f t="shared" si="15"/>
        <v>10</v>
      </c>
      <c r="T4" s="278">
        <f t="shared" si="16"/>
        <v>18</v>
      </c>
      <c r="U4" s="278">
        <f t="shared" si="17"/>
        <v>19</v>
      </c>
      <c r="V4" s="278">
        <f t="shared" si="18"/>
        <v>27</v>
      </c>
      <c r="W4" s="278">
        <f t="shared" si="19"/>
        <v>28</v>
      </c>
      <c r="X4" s="278">
        <f t="shared" si="20"/>
        <v>36</v>
      </c>
      <c r="Y4" s="278">
        <f t="shared" si="21"/>
        <v>37</v>
      </c>
      <c r="Z4" s="278">
        <f t="shared" si="22"/>
        <v>45</v>
      </c>
      <c r="AA4" s="278">
        <f t="shared" si="23"/>
        <v>46</v>
      </c>
      <c r="AB4" s="278">
        <f t="shared" si="24"/>
        <v>54</v>
      </c>
      <c r="AC4" s="136" t="str">
        <f t="shared" si="25"/>
        <v>1|9|2500//10|18|5000//19|27|7500//28|36|10000//37|45|12500//46|54|15000</v>
      </c>
      <c r="AD4" s="73">
        <v>5300</v>
      </c>
      <c r="AE4" s="90" t="s">
        <v>708</v>
      </c>
      <c r="AF4" s="73">
        <v>2500</v>
      </c>
      <c r="AG4" s="171"/>
      <c r="AH4" s="201">
        <v>1798</v>
      </c>
      <c r="AI4" s="171" t="s">
        <v>553</v>
      </c>
      <c r="AJ4" s="171">
        <v>50002607</v>
      </c>
      <c r="AK4" s="65" t="str">
        <f t="shared" si="12"/>
        <v>업소용 프리마 1.6kg[245/1]</v>
      </c>
      <c r="AL4" s="74" t="s">
        <v>533</v>
      </c>
      <c r="AM4" s="200" t="s">
        <v>1357</v>
      </c>
      <c r="AN4" s="74" t="s">
        <v>533</v>
      </c>
      <c r="AO4" s="136" t="str">
        <f>CONCATENATE(N4,",","커피,자판기용",",",AL4)</f>
        <v>업소용 프리마 1.6kg,커피,자판기용,동서식품</v>
      </c>
      <c r="AP4" s="319" t="s">
        <v>863</v>
      </c>
      <c r="AQ4" s="172"/>
      <c r="AR4" s="172"/>
      <c r="AS4" s="174"/>
    </row>
    <row r="5" spans="1:45">
      <c r="A5" s="85">
        <v>12</v>
      </c>
      <c r="B5" s="428">
        <v>4</v>
      </c>
      <c r="C5" s="223">
        <v>246</v>
      </c>
      <c r="D5" s="575">
        <v>43</v>
      </c>
      <c r="E5" s="143" t="str">
        <f t="shared" si="0"/>
        <v>246_450x450.jpg</v>
      </c>
      <c r="F5" s="136" t="str">
        <f>CONCATENATE(C5,"_300x300.jpg")</f>
        <v>246_300x300.jpg</v>
      </c>
      <c r="G5" s="136" t="str">
        <f>CONCATENATE(C5,"_100x100.jpg")</f>
        <v>246_100x100.jpg</v>
      </c>
      <c r="H5" s="136" t="str">
        <f>CONCATENATE(C5,"_220x220.jpg")</f>
        <v>246_220x220.jpg</v>
      </c>
      <c r="I5" s="143" t="str">
        <f t="shared" si="13"/>
        <v>246_상세.jpg</v>
      </c>
      <c r="J5" s="70" t="s">
        <v>1343</v>
      </c>
      <c r="K5" s="136" t="str">
        <f t="shared" si="14"/>
        <v>&lt;p&gt;&lt;/p&gt;&lt;p align="center"&gt;&lt;IMG src="http://tongup1emd.cafe24.com/img/Image_detail/08_Coffee_machine_22ea/246_상세.jpg" style="width:860px;"&gt;&lt;/p&gt;&lt;p&gt;&lt;br&gt;&lt;/p&gt;</v>
      </c>
      <c r="L5" s="68" t="s">
        <v>1167</v>
      </c>
      <c r="M5" s="68" t="s">
        <v>1167</v>
      </c>
      <c r="N5" s="71" t="s">
        <v>1168</v>
      </c>
      <c r="O5" s="171" t="s">
        <v>608</v>
      </c>
      <c r="P5" s="74">
        <v>1</v>
      </c>
      <c r="Q5" s="172" t="s">
        <v>1345</v>
      </c>
      <c r="R5" s="71">
        <v>12</v>
      </c>
      <c r="S5" s="278">
        <f t="shared" si="15"/>
        <v>13</v>
      </c>
      <c r="T5" s="278">
        <f t="shared" si="16"/>
        <v>24</v>
      </c>
      <c r="U5" s="278">
        <f t="shared" si="17"/>
        <v>25</v>
      </c>
      <c r="V5" s="278">
        <f t="shared" si="18"/>
        <v>36</v>
      </c>
      <c r="W5" s="278">
        <f t="shared" si="19"/>
        <v>37</v>
      </c>
      <c r="X5" s="278">
        <f t="shared" si="20"/>
        <v>48</v>
      </c>
      <c r="Y5" s="278">
        <f t="shared" si="21"/>
        <v>49</v>
      </c>
      <c r="Z5" s="278">
        <f t="shared" si="22"/>
        <v>60</v>
      </c>
      <c r="AA5" s="278">
        <f t="shared" si="23"/>
        <v>61</v>
      </c>
      <c r="AB5" s="278">
        <f t="shared" si="24"/>
        <v>72</v>
      </c>
      <c r="AC5" s="136" t="str">
        <f t="shared" si="25"/>
        <v>1|12|2500//13|24|5000//25|36|7500//37|48|10000//49|60|12500//61|72|15000</v>
      </c>
      <c r="AD5" s="73">
        <v>3400</v>
      </c>
      <c r="AE5" s="90" t="s">
        <v>708</v>
      </c>
      <c r="AF5" s="73">
        <v>2500</v>
      </c>
      <c r="AG5" s="171"/>
      <c r="AH5" s="201">
        <v>1798</v>
      </c>
      <c r="AI5" s="171" t="s">
        <v>553</v>
      </c>
      <c r="AJ5" s="171">
        <v>50002607</v>
      </c>
      <c r="AK5" s="65" t="str">
        <f t="shared" si="12"/>
        <v>자판기용 프리마 1kg[246/1]</v>
      </c>
      <c r="AL5" s="74" t="s">
        <v>533</v>
      </c>
      <c r="AM5" s="200" t="s">
        <v>1357</v>
      </c>
      <c r="AN5" s="74" t="s">
        <v>533</v>
      </c>
      <c r="AO5" s="136" t="str">
        <f>CONCATENATE(N5,",","커피,자판기용",",",AL5)</f>
        <v>자판기용 프리마 1kg,커피,자판기용,동서식품</v>
      </c>
      <c r="AP5" s="319" t="s">
        <v>877</v>
      </c>
      <c r="AQ5" s="172"/>
      <c r="AR5" s="172"/>
      <c r="AS5" s="174"/>
    </row>
    <row r="6" spans="1:45">
      <c r="A6" s="85">
        <v>1</v>
      </c>
      <c r="B6" s="428">
        <v>5</v>
      </c>
      <c r="C6" s="224">
        <v>502</v>
      </c>
      <c r="D6" s="575">
        <v>43</v>
      </c>
      <c r="E6" s="143" t="str">
        <f t="shared" si="0"/>
        <v>502_450x450.jpg</v>
      </c>
      <c r="F6" s="136" t="str">
        <f>CONCATENATE(C6,"_300x300.jpg")</f>
        <v>502_300x300.jpg</v>
      </c>
      <c r="G6" s="136" t="str">
        <f>CONCATENATE(C6,"_100x100.jpg")</f>
        <v>502_100x100.jpg</v>
      </c>
      <c r="H6" s="136" t="str">
        <f>CONCATENATE(C6,"_220x220.jpg")</f>
        <v>502_220x220.jpg</v>
      </c>
      <c r="I6" s="143" t="str">
        <f t="shared" si="13"/>
        <v>502_상세.jpg</v>
      </c>
      <c r="J6" s="70" t="s">
        <v>1343</v>
      </c>
      <c r="K6" s="136" t="str">
        <f t="shared" si="14"/>
        <v>&lt;p&gt;&lt;/p&gt;&lt;p align="center"&gt;&lt;IMG src="http://tongup1emd.cafe24.com/img/Image_detail/08_Coffee_machine_22ea/502_상세.jpg" style="width:860px;"&gt;&lt;/p&gt;&lt;p&gt;&lt;br&gt;&lt;/p&gt;</v>
      </c>
      <c r="L6" s="68" t="s">
        <v>1167</v>
      </c>
      <c r="M6" s="68" t="s">
        <v>1167</v>
      </c>
      <c r="N6" s="71" t="s">
        <v>804</v>
      </c>
      <c r="O6" s="171" t="s">
        <v>607</v>
      </c>
      <c r="P6" s="74">
        <v>1</v>
      </c>
      <c r="Q6" s="172" t="s">
        <v>1345</v>
      </c>
      <c r="R6" s="71">
        <v>12</v>
      </c>
      <c r="S6" s="278">
        <f t="shared" si="15"/>
        <v>13</v>
      </c>
      <c r="T6" s="278">
        <f t="shared" si="16"/>
        <v>24</v>
      </c>
      <c r="U6" s="278">
        <f t="shared" si="17"/>
        <v>25</v>
      </c>
      <c r="V6" s="278">
        <f t="shared" si="18"/>
        <v>36</v>
      </c>
      <c r="W6" s="278">
        <f t="shared" si="19"/>
        <v>37</v>
      </c>
      <c r="X6" s="278">
        <f t="shared" si="20"/>
        <v>48</v>
      </c>
      <c r="Y6" s="278">
        <f t="shared" si="21"/>
        <v>49</v>
      </c>
      <c r="Z6" s="278">
        <f t="shared" si="22"/>
        <v>60</v>
      </c>
      <c r="AA6" s="278">
        <f t="shared" si="23"/>
        <v>61</v>
      </c>
      <c r="AB6" s="278">
        <f t="shared" si="24"/>
        <v>72</v>
      </c>
      <c r="AC6" s="136" t="str">
        <f t="shared" si="25"/>
        <v>1|12|2500//13|24|5000//25|36|7500//37|48|10000//49|60|12500//61|72|15000</v>
      </c>
      <c r="AD6" s="73">
        <v>3900</v>
      </c>
      <c r="AE6" s="90" t="s">
        <v>708</v>
      </c>
      <c r="AF6" s="73">
        <v>2500</v>
      </c>
      <c r="AG6" s="171"/>
      <c r="AH6" s="201">
        <v>1798</v>
      </c>
      <c r="AI6" s="171" t="s">
        <v>550</v>
      </c>
      <c r="AJ6" s="171">
        <v>50002606</v>
      </c>
      <c r="AK6" s="65" t="str">
        <f t="shared" si="12"/>
        <v>맥스웰하우스 커피믹스 마일드 900g [502/1]</v>
      </c>
      <c r="AL6" s="74" t="s">
        <v>533</v>
      </c>
      <c r="AM6" s="200" t="s">
        <v>1357</v>
      </c>
      <c r="AN6" s="74" t="s">
        <v>1371</v>
      </c>
      <c r="AO6" s="136" t="str">
        <f>CONCATENATE(N6,",","커피,자판기용",",",AL6,",",AN6)</f>
        <v>맥스웰하우스 커피믹스 마일드 900g ,커피,자판기용,동서식품,맥스웰하우스</v>
      </c>
      <c r="AP6" s="319" t="s">
        <v>877</v>
      </c>
      <c r="AQ6" s="363" t="s">
        <v>807</v>
      </c>
      <c r="AR6" s="363"/>
      <c r="AS6" s="174"/>
    </row>
    <row r="7" spans="1:45">
      <c r="A7" s="85">
        <v>4</v>
      </c>
      <c r="B7" s="428">
        <v>6</v>
      </c>
      <c r="C7" s="224">
        <v>503</v>
      </c>
      <c r="D7" s="575">
        <v>43</v>
      </c>
      <c r="E7" s="143" t="str">
        <f t="shared" si="0"/>
        <v>503_450x450.jpg</v>
      </c>
      <c r="F7" s="136" t="str">
        <f>CONCATENATE(C7,"_300x300.jpg")</f>
        <v>503_300x300.jpg</v>
      </c>
      <c r="G7" s="136" t="str">
        <f>CONCATENATE(C7,"_100x100.jpg")</f>
        <v>503_100x100.jpg</v>
      </c>
      <c r="H7" s="136" t="str">
        <f>CONCATENATE(C7,"_220x220.jpg")</f>
        <v>503_220x220.jpg</v>
      </c>
      <c r="I7" s="143" t="str">
        <f t="shared" si="13"/>
        <v>503_상세.jpg</v>
      </c>
      <c r="J7" s="70" t="s">
        <v>1343</v>
      </c>
      <c r="K7" s="136" t="str">
        <f t="shared" si="14"/>
        <v>&lt;p&gt;&lt;/p&gt;&lt;p align="center"&gt;&lt;IMG src="http://tongup1emd.cafe24.com/img/Image_detail/08_Coffee_machine_22ea/503_상세.jpg" style="width:860px;"&gt;&lt;/p&gt;&lt;p&gt;&lt;br&gt;&lt;/p&gt;</v>
      </c>
      <c r="L7" s="68" t="s">
        <v>1167</v>
      </c>
      <c r="M7" s="68" t="s">
        <v>1167</v>
      </c>
      <c r="N7" s="71" t="s">
        <v>972</v>
      </c>
      <c r="O7" s="171" t="s">
        <v>608</v>
      </c>
      <c r="P7" s="74">
        <v>1</v>
      </c>
      <c r="Q7" s="172" t="s">
        <v>1345</v>
      </c>
      <c r="R7" s="71">
        <v>12</v>
      </c>
      <c r="S7" s="278">
        <f t="shared" si="15"/>
        <v>13</v>
      </c>
      <c r="T7" s="278">
        <f t="shared" si="16"/>
        <v>24</v>
      </c>
      <c r="U7" s="278">
        <f t="shared" si="17"/>
        <v>25</v>
      </c>
      <c r="V7" s="278">
        <f t="shared" si="18"/>
        <v>36</v>
      </c>
      <c r="W7" s="278">
        <f t="shared" si="19"/>
        <v>37</v>
      </c>
      <c r="X7" s="278">
        <f t="shared" si="20"/>
        <v>48</v>
      </c>
      <c r="Y7" s="278">
        <f t="shared" si="21"/>
        <v>49</v>
      </c>
      <c r="Z7" s="278">
        <f t="shared" si="22"/>
        <v>60</v>
      </c>
      <c r="AA7" s="278">
        <f t="shared" si="23"/>
        <v>61</v>
      </c>
      <c r="AB7" s="278">
        <f t="shared" si="24"/>
        <v>72</v>
      </c>
      <c r="AC7" s="136" t="str">
        <f t="shared" si="25"/>
        <v>1|12|2500//13|24|5000//25|36|7500//37|48|10000//49|60|12500//61|72|15000</v>
      </c>
      <c r="AD7" s="73">
        <v>3700</v>
      </c>
      <c r="AE7" s="90" t="s">
        <v>708</v>
      </c>
      <c r="AF7" s="73">
        <v>2500</v>
      </c>
      <c r="AG7" s="171"/>
      <c r="AH7" s="201">
        <v>1798</v>
      </c>
      <c r="AI7" s="171" t="s">
        <v>550</v>
      </c>
      <c r="AJ7" s="171">
        <v>50002606</v>
      </c>
      <c r="AK7" s="65" t="str">
        <f t="shared" si="12"/>
        <v>맥스웰하우스 커피믹스 마일드 아로마900g [503/1]</v>
      </c>
      <c r="AL7" s="74" t="s">
        <v>533</v>
      </c>
      <c r="AM7" s="200" t="s">
        <v>1357</v>
      </c>
      <c r="AN7" s="74" t="s">
        <v>1371</v>
      </c>
      <c r="AO7" s="136" t="str">
        <f>CONCATENATE(N7,",","커피,자판기용",",",AL7,",",AN7)</f>
        <v>맥스웰하우스 커피믹스 마일드 아로마900g ,커피,자판기용,동서식품,맥스웰하우스</v>
      </c>
      <c r="AP7" s="319" t="s">
        <v>877</v>
      </c>
      <c r="AQ7" s="319" t="s">
        <v>963</v>
      </c>
      <c r="AR7" s="319"/>
      <c r="AS7" s="174"/>
    </row>
    <row r="8" spans="1:45">
      <c r="A8" s="85">
        <v>3</v>
      </c>
      <c r="B8" s="428">
        <v>7</v>
      </c>
      <c r="C8" s="224">
        <v>504</v>
      </c>
      <c r="D8" s="575">
        <v>43</v>
      </c>
      <c r="E8" s="143" t="str">
        <f t="shared" si="0"/>
        <v>504_450x450.jpg</v>
      </c>
      <c r="F8" s="136" t="str">
        <f>CONCATENATE(C8,"_300x300.jpg")</f>
        <v>504_300x300.jpg</v>
      </c>
      <c r="G8" s="136" t="str">
        <f>CONCATENATE(C8,"_100x100.jpg")</f>
        <v>504_100x100.jpg</v>
      </c>
      <c r="H8" s="136" t="str">
        <f>CONCATENATE(C8,"_220x220.jpg")</f>
        <v>504_220x220.jpg</v>
      </c>
      <c r="I8" s="143" t="str">
        <f t="shared" si="13"/>
        <v>504_상세.jpg</v>
      </c>
      <c r="J8" s="70" t="s">
        <v>1343</v>
      </c>
      <c r="K8" s="136" t="str">
        <f t="shared" si="14"/>
        <v>&lt;p&gt;&lt;/p&gt;&lt;p align="center"&gt;&lt;IMG src="http://tongup1emd.cafe24.com/img/Image_detail/08_Coffee_machine_22ea/504_상세.jpg" style="width:860px;"&gt;&lt;/p&gt;&lt;p&gt;&lt;br&gt;&lt;/p&gt;</v>
      </c>
      <c r="L8" s="68" t="s">
        <v>1167</v>
      </c>
      <c r="M8" s="68" t="s">
        <v>1167</v>
      </c>
      <c r="N8" s="71" t="s">
        <v>806</v>
      </c>
      <c r="O8" s="171" t="s">
        <v>608</v>
      </c>
      <c r="P8" s="74">
        <v>1</v>
      </c>
      <c r="Q8" s="172" t="s">
        <v>1345</v>
      </c>
      <c r="R8" s="71">
        <v>12</v>
      </c>
      <c r="S8" s="278">
        <f t="shared" si="15"/>
        <v>13</v>
      </c>
      <c r="T8" s="278">
        <f t="shared" si="16"/>
        <v>24</v>
      </c>
      <c r="U8" s="278">
        <f t="shared" si="17"/>
        <v>25</v>
      </c>
      <c r="V8" s="278">
        <f t="shared" si="18"/>
        <v>36</v>
      </c>
      <c r="W8" s="278">
        <f t="shared" si="19"/>
        <v>37</v>
      </c>
      <c r="X8" s="278">
        <f t="shared" si="20"/>
        <v>48</v>
      </c>
      <c r="Y8" s="278">
        <f t="shared" si="21"/>
        <v>49</v>
      </c>
      <c r="Z8" s="278">
        <f t="shared" si="22"/>
        <v>60</v>
      </c>
      <c r="AA8" s="278">
        <f t="shared" si="23"/>
        <v>61</v>
      </c>
      <c r="AB8" s="278">
        <f t="shared" si="24"/>
        <v>72</v>
      </c>
      <c r="AC8" s="136" t="str">
        <f t="shared" si="25"/>
        <v>1|12|2500//13|24|5000//25|36|7500//37|48|10000//49|60|12500//61|72|15000</v>
      </c>
      <c r="AD8" s="73">
        <v>4500</v>
      </c>
      <c r="AE8" s="90" t="s">
        <v>708</v>
      </c>
      <c r="AF8" s="73">
        <v>2500</v>
      </c>
      <c r="AG8" s="171"/>
      <c r="AH8" s="201">
        <v>1798</v>
      </c>
      <c r="AI8" s="171" t="s">
        <v>550</v>
      </c>
      <c r="AJ8" s="171">
        <v>50002606</v>
      </c>
      <c r="AK8" s="65" t="str">
        <f t="shared" si="12"/>
        <v>맥스웰하우스 커피믹스 헤이즐넛향 900g [504/1]</v>
      </c>
      <c r="AL8" s="74" t="s">
        <v>533</v>
      </c>
      <c r="AM8" s="200" t="s">
        <v>1357</v>
      </c>
      <c r="AN8" s="74" t="s">
        <v>1371</v>
      </c>
      <c r="AO8" s="136" t="str">
        <f>CONCATENATE(N8,",","커피,자판기용",",",AL8,",",AN8)</f>
        <v>맥스웰하우스 커피믹스 헤이즐넛향 900g ,커피,자판기용,동서식품,맥스웰하우스</v>
      </c>
      <c r="AP8" s="319" t="s">
        <v>877</v>
      </c>
      <c r="AQ8" s="319" t="s">
        <v>807</v>
      </c>
      <c r="AR8" s="319"/>
      <c r="AS8" s="174"/>
    </row>
    <row r="9" spans="1:45">
      <c r="A9" s="85">
        <v>8</v>
      </c>
      <c r="B9" s="428">
        <v>8</v>
      </c>
      <c r="C9" s="223">
        <v>505</v>
      </c>
      <c r="D9" s="575">
        <v>43</v>
      </c>
      <c r="E9" s="143" t="str">
        <f t="shared" si="0"/>
        <v>505_450x450.jpg</v>
      </c>
      <c r="F9" s="136" t="str">
        <f>CONCATENATE(C9,"_300x300.jpg")</f>
        <v>505_300x300.jpg</v>
      </c>
      <c r="G9" s="136" t="str">
        <f>CONCATENATE(C9,"_100x100.jpg")</f>
        <v>505_100x100.jpg</v>
      </c>
      <c r="H9" s="136" t="str">
        <f>CONCATENATE(C9,"_220x220.jpg")</f>
        <v>505_220x220.jpg</v>
      </c>
      <c r="I9" s="143" t="str">
        <f t="shared" si="13"/>
        <v>505_상세.jpg</v>
      </c>
      <c r="J9" s="70" t="s">
        <v>1343</v>
      </c>
      <c r="K9" s="136" t="str">
        <f t="shared" si="14"/>
        <v>&lt;p&gt;&lt;/p&gt;&lt;p align="center"&gt;&lt;IMG src="http://tongup1emd.cafe24.com/img/Image_detail/08_Coffee_machine_22ea/505_상세.jpg" style="width:860px;"&gt;&lt;/p&gt;&lt;p&gt;&lt;br&gt;&lt;/p&gt;</v>
      </c>
      <c r="L9" s="68" t="s">
        <v>1167</v>
      </c>
      <c r="M9" s="68" t="s">
        <v>1167</v>
      </c>
      <c r="N9" s="71" t="s">
        <v>1169</v>
      </c>
      <c r="O9" s="171" t="s">
        <v>608</v>
      </c>
      <c r="P9" s="74">
        <v>1</v>
      </c>
      <c r="Q9" s="172" t="s">
        <v>1345</v>
      </c>
      <c r="R9" s="71">
        <v>12</v>
      </c>
      <c r="S9" s="278">
        <f t="shared" si="15"/>
        <v>13</v>
      </c>
      <c r="T9" s="278">
        <f t="shared" si="16"/>
        <v>24</v>
      </c>
      <c r="U9" s="278">
        <f t="shared" si="17"/>
        <v>25</v>
      </c>
      <c r="V9" s="278">
        <f t="shared" si="18"/>
        <v>36</v>
      </c>
      <c r="W9" s="278">
        <f t="shared" si="19"/>
        <v>37</v>
      </c>
      <c r="X9" s="278">
        <f t="shared" si="20"/>
        <v>48</v>
      </c>
      <c r="Y9" s="278">
        <f t="shared" si="21"/>
        <v>49</v>
      </c>
      <c r="Z9" s="278">
        <f t="shared" si="22"/>
        <v>60</v>
      </c>
      <c r="AA9" s="278">
        <f t="shared" si="23"/>
        <v>61</v>
      </c>
      <c r="AB9" s="278">
        <f t="shared" si="24"/>
        <v>72</v>
      </c>
      <c r="AC9" s="136" t="str">
        <f t="shared" si="25"/>
        <v>1|12|2500//13|24|5000//25|36|7500//37|48|10000//49|60|12500//61|72|15000</v>
      </c>
      <c r="AD9" s="73">
        <v>14800</v>
      </c>
      <c r="AE9" s="90" t="s">
        <v>708</v>
      </c>
      <c r="AF9" s="73">
        <v>2500</v>
      </c>
      <c r="AG9" s="171"/>
      <c r="AH9" s="201">
        <v>1798</v>
      </c>
      <c r="AI9" s="171" t="s">
        <v>550</v>
      </c>
      <c r="AJ9" s="171">
        <v>50002606</v>
      </c>
      <c r="AK9" s="65" t="str">
        <f t="shared" si="12"/>
        <v>맥심 오리지날 500g[505/1]</v>
      </c>
      <c r="AL9" s="74" t="s">
        <v>533</v>
      </c>
      <c r="AM9" s="200" t="s">
        <v>1357</v>
      </c>
      <c r="AN9" s="74" t="s">
        <v>1381</v>
      </c>
      <c r="AO9" s="136" t="str">
        <f>CONCATENATE(N9,",","커피,자판기용",",",AL9,",",AN9)</f>
        <v>맥심 오리지날 500g,커피,자판기용,동서식품,맥심</v>
      </c>
      <c r="AP9" s="319" t="s">
        <v>877</v>
      </c>
      <c r="AQ9" s="319"/>
      <c r="AR9" s="319"/>
      <c r="AS9" s="174"/>
    </row>
    <row r="10" spans="1:45">
      <c r="A10" s="85">
        <v>2</v>
      </c>
      <c r="B10" s="428">
        <v>9</v>
      </c>
      <c r="C10" s="224">
        <v>509</v>
      </c>
      <c r="D10" s="575">
        <v>43</v>
      </c>
      <c r="E10" s="143" t="str">
        <f t="shared" si="0"/>
        <v>509_450x450.jpg</v>
      </c>
      <c r="F10" s="136" t="str">
        <f>CONCATENATE(C10,"_300x300.jpg")</f>
        <v>509_300x300.jpg</v>
      </c>
      <c r="G10" s="136" t="str">
        <f>CONCATENATE(C10,"_100x100.jpg")</f>
        <v>509_100x100.jpg</v>
      </c>
      <c r="H10" s="136" t="str">
        <f>CONCATENATE(C10,"_220x220.jpg")</f>
        <v>509_220x220.jpg</v>
      </c>
      <c r="I10" s="143" t="str">
        <f t="shared" si="13"/>
        <v>509_상세.jpg</v>
      </c>
      <c r="J10" s="70" t="s">
        <v>1343</v>
      </c>
      <c r="K10" s="136" t="str">
        <f t="shared" si="14"/>
        <v>&lt;p&gt;&lt;/p&gt;&lt;p align="center"&gt;&lt;IMG src="http://tongup1emd.cafe24.com/img/Image_detail/08_Coffee_machine_22ea/509_상세.jpg" style="width:860px;"&gt;&lt;/p&gt;&lt;p&gt;&lt;br&gt;&lt;/p&gt;</v>
      </c>
      <c r="L10" s="68" t="s">
        <v>1167</v>
      </c>
      <c r="M10" s="68" t="s">
        <v>1167</v>
      </c>
      <c r="N10" s="71" t="s">
        <v>805</v>
      </c>
      <c r="O10" s="171" t="s">
        <v>608</v>
      </c>
      <c r="P10" s="74">
        <v>1</v>
      </c>
      <c r="Q10" s="172" t="s">
        <v>1345</v>
      </c>
      <c r="R10" s="71">
        <v>12</v>
      </c>
      <c r="S10" s="278">
        <f t="shared" si="15"/>
        <v>13</v>
      </c>
      <c r="T10" s="278">
        <f t="shared" si="16"/>
        <v>24</v>
      </c>
      <c r="U10" s="278">
        <f t="shared" si="17"/>
        <v>25</v>
      </c>
      <c r="V10" s="278">
        <f t="shared" si="18"/>
        <v>36</v>
      </c>
      <c r="W10" s="278">
        <f t="shared" si="19"/>
        <v>37</v>
      </c>
      <c r="X10" s="278">
        <f t="shared" si="20"/>
        <v>48</v>
      </c>
      <c r="Y10" s="278">
        <f t="shared" si="21"/>
        <v>49</v>
      </c>
      <c r="Z10" s="278">
        <f t="shared" si="22"/>
        <v>60</v>
      </c>
      <c r="AA10" s="278">
        <f t="shared" si="23"/>
        <v>61</v>
      </c>
      <c r="AB10" s="278">
        <f t="shared" si="24"/>
        <v>72</v>
      </c>
      <c r="AC10" s="136" t="str">
        <f t="shared" si="25"/>
        <v>1|12|2500//13|24|5000//25|36|7500//37|48|10000//49|60|12500//61|72|15000</v>
      </c>
      <c r="AD10" s="73">
        <v>4300</v>
      </c>
      <c r="AE10" s="90" t="s">
        <v>708</v>
      </c>
      <c r="AF10" s="73">
        <v>2500</v>
      </c>
      <c r="AG10" s="171"/>
      <c r="AH10" s="201">
        <v>1798</v>
      </c>
      <c r="AI10" s="171" t="s">
        <v>550</v>
      </c>
      <c r="AJ10" s="171">
        <v>50002606</v>
      </c>
      <c r="AK10" s="65" t="str">
        <f t="shared" si="12"/>
        <v>맥스웰하우스 커피믹스 오리지널 900g [509/1]</v>
      </c>
      <c r="AL10" s="74" t="s">
        <v>533</v>
      </c>
      <c r="AM10" s="200" t="s">
        <v>1357</v>
      </c>
      <c r="AN10" s="74" t="s">
        <v>1371</v>
      </c>
      <c r="AO10" s="136" t="str">
        <f>CONCATENATE(N10,",","커피,자판기용",",",AL10,",",AN10)</f>
        <v>맥스웰하우스 커피믹스 오리지널 900g ,커피,자판기용,동서식품,맥스웰하우스</v>
      </c>
      <c r="AP10" s="319" t="s">
        <v>877</v>
      </c>
      <c r="AQ10" s="319" t="s">
        <v>807</v>
      </c>
      <c r="AR10" s="319"/>
      <c r="AS10" s="174"/>
    </row>
    <row r="11" spans="1:45">
      <c r="A11" s="85">
        <v>9</v>
      </c>
      <c r="B11" s="428">
        <v>10</v>
      </c>
      <c r="C11" s="223">
        <v>515</v>
      </c>
      <c r="D11" s="575">
        <v>43</v>
      </c>
      <c r="E11" s="143" t="str">
        <f t="shared" si="0"/>
        <v>515_450x450.jpg</v>
      </c>
      <c r="F11" s="136" t="str">
        <f>CONCATENATE(C11,"_300x300.jpg")</f>
        <v>515_300x300.jpg</v>
      </c>
      <c r="G11" s="136" t="str">
        <f>CONCATENATE(C11,"_100x100.jpg")</f>
        <v>515_100x100.jpg</v>
      </c>
      <c r="H11" s="136" t="str">
        <f>CONCATENATE(C11,"_220x220.jpg")</f>
        <v>515_220x220.jpg</v>
      </c>
      <c r="I11" s="143" t="str">
        <f t="shared" si="13"/>
        <v>515_상세.jpg</v>
      </c>
      <c r="J11" s="70" t="s">
        <v>1343</v>
      </c>
      <c r="K11" s="136" t="str">
        <f t="shared" si="14"/>
        <v>&lt;p&gt;&lt;/p&gt;&lt;p align="center"&gt;&lt;IMG src="http://tongup1emd.cafe24.com/img/Image_detail/08_Coffee_machine_22ea/515_상세.jpg" style="width:860px;"&gt;&lt;/p&gt;&lt;p&gt;&lt;br&gt;&lt;/p&gt;</v>
      </c>
      <c r="L11" s="68" t="s">
        <v>1167</v>
      </c>
      <c r="M11" s="68" t="s">
        <v>1167</v>
      </c>
      <c r="N11" s="71" t="s">
        <v>1283</v>
      </c>
      <c r="O11" s="171" t="s">
        <v>608</v>
      </c>
      <c r="P11" s="74">
        <v>1</v>
      </c>
      <c r="Q11" s="172" t="s">
        <v>1345</v>
      </c>
      <c r="R11" s="71">
        <v>12</v>
      </c>
      <c r="S11" s="278">
        <f t="shared" si="15"/>
        <v>13</v>
      </c>
      <c r="T11" s="278">
        <f t="shared" si="16"/>
        <v>24</v>
      </c>
      <c r="U11" s="278">
        <f t="shared" si="17"/>
        <v>25</v>
      </c>
      <c r="V11" s="278">
        <f t="shared" si="18"/>
        <v>36</v>
      </c>
      <c r="W11" s="278">
        <f t="shared" si="19"/>
        <v>37</v>
      </c>
      <c r="X11" s="278">
        <f t="shared" si="20"/>
        <v>48</v>
      </c>
      <c r="Y11" s="278">
        <f t="shared" si="21"/>
        <v>49</v>
      </c>
      <c r="Z11" s="278">
        <f t="shared" si="22"/>
        <v>60</v>
      </c>
      <c r="AA11" s="278">
        <f t="shared" si="23"/>
        <v>61</v>
      </c>
      <c r="AB11" s="278">
        <f t="shared" si="24"/>
        <v>72</v>
      </c>
      <c r="AC11" s="136" t="str">
        <f t="shared" si="25"/>
        <v>1|12|2500//13|24|5000//25|36|7500//37|48|10000//49|60|12500//61|72|15000</v>
      </c>
      <c r="AD11" s="73">
        <v>14800</v>
      </c>
      <c r="AE11" s="90" t="s">
        <v>708</v>
      </c>
      <c r="AF11" s="73">
        <v>2500</v>
      </c>
      <c r="AG11" s="171"/>
      <c r="AH11" s="201">
        <v>1798</v>
      </c>
      <c r="AI11" s="171" t="s">
        <v>550</v>
      </c>
      <c r="AJ11" s="171">
        <v>50002606</v>
      </c>
      <c r="AK11" s="65" t="str">
        <f t="shared" si="12"/>
        <v>맥심 모카골드 마일드 500g[515/1]</v>
      </c>
      <c r="AL11" s="74" t="s">
        <v>533</v>
      </c>
      <c r="AM11" s="200" t="s">
        <v>1357</v>
      </c>
      <c r="AN11" s="74" t="s">
        <v>1381</v>
      </c>
      <c r="AO11" s="136" t="str">
        <f>CONCATENATE(N11,",","커피,자판기용",",",AL11,",",AN11)</f>
        <v>맥심 모카골드 마일드 500g,커피,자판기용,동서식품,맥심</v>
      </c>
      <c r="AP11" s="319" t="s">
        <v>877</v>
      </c>
      <c r="AQ11" s="319"/>
      <c r="AR11" s="319"/>
      <c r="AS11" s="416" t="s">
        <v>1281</v>
      </c>
    </row>
    <row r="12" spans="1:45">
      <c r="A12" s="85">
        <v>5</v>
      </c>
      <c r="B12" s="428">
        <v>11</v>
      </c>
      <c r="C12" s="224">
        <v>557</v>
      </c>
      <c r="D12" s="575">
        <v>43</v>
      </c>
      <c r="E12" s="143" t="str">
        <f t="shared" si="0"/>
        <v>557_450x450.jpg</v>
      </c>
      <c r="F12" s="136" t="str">
        <f>CONCATENATE(C12,"_300x300.jpg")</f>
        <v>557_300x300.jpg</v>
      </c>
      <c r="G12" s="136" t="str">
        <f>CONCATENATE(C12,"_100x100.jpg")</f>
        <v>557_100x100.jpg</v>
      </c>
      <c r="H12" s="136" t="str">
        <f>CONCATENATE(C12,"_220x220.jpg")</f>
        <v>557_220x220.jpg</v>
      </c>
      <c r="I12" s="143" t="str">
        <f t="shared" si="13"/>
        <v>557_상세.jpg</v>
      </c>
      <c r="J12" s="70" t="s">
        <v>1343</v>
      </c>
      <c r="K12" s="136" t="str">
        <f t="shared" si="14"/>
        <v>&lt;p&gt;&lt;/p&gt;&lt;p align="center"&gt;&lt;IMG src="http://tongup1emd.cafe24.com/img/Image_detail/08_Coffee_machine_22ea/557_상세.jpg" style="width:860px;"&gt;&lt;/p&gt;&lt;p&gt;&lt;br&gt;&lt;/p&gt;</v>
      </c>
      <c r="L12" s="255" t="s">
        <v>973</v>
      </c>
      <c r="M12" s="359" t="s">
        <v>1001</v>
      </c>
      <c r="N12" s="71" t="s">
        <v>1282</v>
      </c>
      <c r="O12" s="171" t="s">
        <v>608</v>
      </c>
      <c r="P12" s="74">
        <v>1</v>
      </c>
      <c r="Q12" s="172" t="s">
        <v>1345</v>
      </c>
      <c r="R12" s="71">
        <v>12</v>
      </c>
      <c r="S12" s="278">
        <f t="shared" si="15"/>
        <v>13</v>
      </c>
      <c r="T12" s="278">
        <f t="shared" si="16"/>
        <v>24</v>
      </c>
      <c r="U12" s="278">
        <f t="shared" si="17"/>
        <v>25</v>
      </c>
      <c r="V12" s="278">
        <f t="shared" si="18"/>
        <v>36</v>
      </c>
      <c r="W12" s="278">
        <f t="shared" si="19"/>
        <v>37</v>
      </c>
      <c r="X12" s="278">
        <f t="shared" si="20"/>
        <v>48</v>
      </c>
      <c r="Y12" s="278">
        <f t="shared" si="21"/>
        <v>49</v>
      </c>
      <c r="Z12" s="278">
        <f t="shared" si="22"/>
        <v>60</v>
      </c>
      <c r="AA12" s="278">
        <f t="shared" si="23"/>
        <v>61</v>
      </c>
      <c r="AB12" s="278">
        <f t="shared" si="24"/>
        <v>72</v>
      </c>
      <c r="AC12" s="136" t="str">
        <f t="shared" si="25"/>
        <v>1|12|2500//13|24|5000//25|36|7500//37|48|10000//49|60|12500//61|72|15000</v>
      </c>
      <c r="AD12" s="99">
        <v>7500</v>
      </c>
      <c r="AE12" s="90" t="s">
        <v>708</v>
      </c>
      <c r="AF12" s="73">
        <v>2500</v>
      </c>
      <c r="AG12" s="171"/>
      <c r="AH12" s="201">
        <v>1798</v>
      </c>
      <c r="AI12" s="171" t="s">
        <v>550</v>
      </c>
      <c r="AJ12" s="171">
        <v>50002606</v>
      </c>
      <c r="AK12" s="65" t="str">
        <f t="shared" si="12"/>
        <v>맥심 모카골드 커피믹스 1kg[557/1]</v>
      </c>
      <c r="AL12" s="74" t="s">
        <v>533</v>
      </c>
      <c r="AM12" s="200" t="s">
        <v>1357</v>
      </c>
      <c r="AN12" s="74" t="s">
        <v>1381</v>
      </c>
      <c r="AO12" s="136" t="str">
        <f>CONCATENATE(N12,",","커피,자판기용",",",AL12,",",AN12)</f>
        <v>맥심 모카골드 커피믹스 1kg,커피,자판기용,동서식품,맥심</v>
      </c>
      <c r="AP12" s="319" t="s">
        <v>877</v>
      </c>
      <c r="AQ12" s="319" t="s">
        <v>807</v>
      </c>
      <c r="AR12" s="319"/>
      <c r="AS12" s="174"/>
    </row>
    <row r="13" spans="1:45" ht="17.25" thickBot="1">
      <c r="A13" s="60">
        <v>10</v>
      </c>
      <c r="B13" s="110">
        <v>12</v>
      </c>
      <c r="C13" s="324">
        <v>558</v>
      </c>
      <c r="D13" s="587">
        <v>43</v>
      </c>
      <c r="E13" s="289" t="str">
        <f t="shared" si="0"/>
        <v>558_450x450.jpg</v>
      </c>
      <c r="F13" s="150" t="str">
        <f>CONCATENATE(C13,"_300x300.jpg")</f>
        <v>558_300x300.jpg</v>
      </c>
      <c r="G13" s="150" t="str">
        <f>CONCATENATE(C13,"_100x100.jpg")</f>
        <v>558_100x100.jpg</v>
      </c>
      <c r="H13" s="150" t="str">
        <f>CONCATENATE(C13,"_220x220.jpg")</f>
        <v>558_220x220.jpg</v>
      </c>
      <c r="I13" s="289" t="str">
        <f t="shared" si="13"/>
        <v>558_상세.jpg</v>
      </c>
      <c r="J13" s="311" t="s">
        <v>1343</v>
      </c>
      <c r="K13" s="150" t="str">
        <f t="shared" si="14"/>
        <v>&lt;p&gt;&lt;/p&gt;&lt;p align="center"&gt;&lt;IMG src="http://tongup1emd.cafe24.com/img/Image_detail/08_Coffee_machine_22ea/558_상세.jpg" style="width:860px;"&gt;&lt;/p&gt;&lt;p&gt;&lt;br&gt;&lt;/p&gt;</v>
      </c>
      <c r="L13" s="123" t="s">
        <v>808</v>
      </c>
      <c r="M13" s="311" t="s">
        <v>1167</v>
      </c>
      <c r="N13" s="124" t="s">
        <v>551</v>
      </c>
      <c r="O13" s="186" t="s">
        <v>608</v>
      </c>
      <c r="P13" s="63">
        <v>1</v>
      </c>
      <c r="Q13" s="247" t="s">
        <v>1345</v>
      </c>
      <c r="R13" s="124">
        <v>12</v>
      </c>
      <c r="S13" s="291">
        <f t="shared" si="15"/>
        <v>13</v>
      </c>
      <c r="T13" s="291">
        <f t="shared" si="16"/>
        <v>24</v>
      </c>
      <c r="U13" s="291">
        <f t="shared" si="17"/>
        <v>25</v>
      </c>
      <c r="V13" s="291">
        <f t="shared" si="18"/>
        <v>36</v>
      </c>
      <c r="W13" s="291">
        <f t="shared" si="19"/>
        <v>37</v>
      </c>
      <c r="X13" s="291">
        <f t="shared" si="20"/>
        <v>48</v>
      </c>
      <c r="Y13" s="291">
        <f t="shared" si="21"/>
        <v>49</v>
      </c>
      <c r="Z13" s="291">
        <f t="shared" si="22"/>
        <v>60</v>
      </c>
      <c r="AA13" s="291">
        <f t="shared" si="23"/>
        <v>61</v>
      </c>
      <c r="AB13" s="291">
        <f t="shared" si="24"/>
        <v>72</v>
      </c>
      <c r="AC13" s="150" t="str">
        <f t="shared" si="25"/>
        <v>1|12|2500//13|24|5000//25|36|7500//37|48|10000//49|60|12500//61|72|15000</v>
      </c>
      <c r="AD13" s="62">
        <v>7400</v>
      </c>
      <c r="AE13" s="94" t="s">
        <v>708</v>
      </c>
      <c r="AF13" s="62">
        <v>2500</v>
      </c>
      <c r="AG13" s="186"/>
      <c r="AH13" s="270">
        <v>1798</v>
      </c>
      <c r="AI13" s="186" t="s">
        <v>550</v>
      </c>
      <c r="AJ13" s="186">
        <v>50002606</v>
      </c>
      <c r="AK13" s="61" t="str">
        <f t="shared" si="12"/>
        <v>맥스웰화인 500g[558/1]</v>
      </c>
      <c r="AL13" s="63" t="s">
        <v>533</v>
      </c>
      <c r="AM13" s="203" t="s">
        <v>1357</v>
      </c>
      <c r="AN13" s="63" t="s">
        <v>1371</v>
      </c>
      <c r="AO13" s="150" t="str">
        <f>CONCATENATE(N13,",","커피,자판기용",",",AL13,",",AN13)</f>
        <v>맥스웰화인 500g,커피,자판기용,동서식품,맥스웰하우스</v>
      </c>
      <c r="AP13" s="325" t="s">
        <v>877</v>
      </c>
      <c r="AQ13" s="325"/>
      <c r="AR13" s="325"/>
      <c r="AS13" s="588"/>
    </row>
    <row r="14" spans="1:45">
      <c r="A14" s="66">
        <v>13</v>
      </c>
      <c r="B14" s="8">
        <v>13</v>
      </c>
      <c r="C14" s="225">
        <v>8688</v>
      </c>
      <c r="D14" s="574">
        <v>43</v>
      </c>
      <c r="E14" s="284" t="str">
        <f t="shared" si="0"/>
        <v>8688_450x450.jpg</v>
      </c>
      <c r="F14" s="208" t="str">
        <f>CONCATENATE(C14,"_300x300.jpg")</f>
        <v>8688_300x300.jpg</v>
      </c>
      <c r="G14" s="208" t="str">
        <f>CONCATENATE(C14,"_100x100.jpg")</f>
        <v>8688_100x100.jpg</v>
      </c>
      <c r="H14" s="208" t="str">
        <f>CONCATENATE(C14,"_220x220.jpg")</f>
        <v>8688_220x220.jpg</v>
      </c>
      <c r="I14" s="284" t="str">
        <f t="shared" si="13"/>
        <v>8688_상세.jpg</v>
      </c>
      <c r="J14" s="305" t="s">
        <v>1343</v>
      </c>
      <c r="K14" s="208" t="str">
        <f t="shared" si="14"/>
        <v>&lt;p&gt;&lt;/p&gt;&lt;p align="center"&gt;&lt;IMG src="http://tongup1emd.cafe24.com/img/Image_detail/08_Coffee_machine_22ea/8688_상세.jpg" style="width:860px;"&gt;&lt;/p&gt;&lt;p&gt;&lt;br&gt;&lt;/p&gt;</v>
      </c>
      <c r="L14" s="33" t="s">
        <v>808</v>
      </c>
      <c r="M14" s="33" t="s">
        <v>792</v>
      </c>
      <c r="N14" s="338" t="s">
        <v>964</v>
      </c>
      <c r="O14" s="166" t="s">
        <v>608</v>
      </c>
      <c r="P14" s="23">
        <v>1</v>
      </c>
      <c r="Q14" s="167" t="s">
        <v>1345</v>
      </c>
      <c r="R14" s="54">
        <v>12</v>
      </c>
      <c r="S14" s="286">
        <f t="shared" si="15"/>
        <v>13</v>
      </c>
      <c r="T14" s="286">
        <f t="shared" si="16"/>
        <v>24</v>
      </c>
      <c r="U14" s="286">
        <f t="shared" si="17"/>
        <v>25</v>
      </c>
      <c r="V14" s="286">
        <f t="shared" si="18"/>
        <v>36</v>
      </c>
      <c r="W14" s="286">
        <f t="shared" si="19"/>
        <v>37</v>
      </c>
      <c r="X14" s="286">
        <f t="shared" si="20"/>
        <v>48</v>
      </c>
      <c r="Y14" s="286">
        <f t="shared" si="21"/>
        <v>49</v>
      </c>
      <c r="Z14" s="286">
        <f t="shared" si="22"/>
        <v>60</v>
      </c>
      <c r="AA14" s="286">
        <f t="shared" si="23"/>
        <v>61</v>
      </c>
      <c r="AB14" s="286">
        <f t="shared" si="24"/>
        <v>72</v>
      </c>
      <c r="AC14" s="208" t="str">
        <f t="shared" si="25"/>
        <v>1|12|2500//13|24|5000//25|36|7500//37|48|10000//49|60|12500//61|72|15000</v>
      </c>
      <c r="AD14" s="56">
        <v>2950</v>
      </c>
      <c r="AE14" s="51" t="s">
        <v>708</v>
      </c>
      <c r="AF14" s="56">
        <v>2500</v>
      </c>
      <c r="AG14" s="54"/>
      <c r="AH14" s="485">
        <v>1798</v>
      </c>
      <c r="AI14" s="166" t="s">
        <v>554</v>
      </c>
      <c r="AJ14" s="166">
        <v>50002596</v>
      </c>
      <c r="AK14" s="22" t="str">
        <f t="shared" si="12"/>
        <v>율무자판1000g(유안)[8688/1]</v>
      </c>
      <c r="AL14" s="166" t="s">
        <v>1320</v>
      </c>
      <c r="AM14" s="449" t="s">
        <v>1384</v>
      </c>
      <c r="AN14" s="166" t="s">
        <v>555</v>
      </c>
      <c r="AO14" s="208" t="str">
        <f>CONCATENATE(N14,",","차,자판기용",",",AL14)</f>
        <v>율무자판1000g(유안),차,자판기용,유안종합식품</v>
      </c>
      <c r="AP14" s="79"/>
      <c r="AQ14" s="323" t="s">
        <v>970</v>
      </c>
      <c r="AR14" s="323"/>
      <c r="AS14" s="357"/>
    </row>
    <row r="15" spans="1:45">
      <c r="A15" s="85">
        <v>14</v>
      </c>
      <c r="B15" s="428">
        <v>14</v>
      </c>
      <c r="C15" s="226">
        <v>8717</v>
      </c>
      <c r="D15" s="575">
        <v>43</v>
      </c>
      <c r="E15" s="143" t="str">
        <f t="shared" si="0"/>
        <v>8717_450x450.jpg</v>
      </c>
      <c r="F15" s="136" t="str">
        <f>CONCATENATE(C15,"_300x300.jpg")</f>
        <v>8717_300x300.jpg</v>
      </c>
      <c r="G15" s="136" t="str">
        <f>CONCATENATE(C15,"_100x100.jpg")</f>
        <v>8717_100x100.jpg</v>
      </c>
      <c r="H15" s="136" t="str">
        <f>CONCATENATE(C15,"_220x220.jpg")</f>
        <v>8717_220x220.jpg</v>
      </c>
      <c r="I15" s="143" t="str">
        <f t="shared" si="13"/>
        <v>8717_상세.jpg</v>
      </c>
      <c r="J15" s="70" t="s">
        <v>1343</v>
      </c>
      <c r="K15" s="136" t="str">
        <f t="shared" si="14"/>
        <v>&lt;p&gt;&lt;/p&gt;&lt;p align="center"&gt;&lt;IMG src="http://tongup1emd.cafe24.com/img/Image_detail/08_Coffee_machine_22ea/8717_상세.jpg" style="width:860px;"&gt;&lt;/p&gt;&lt;p&gt;&lt;br&gt;&lt;/p&gt;</v>
      </c>
      <c r="L15" s="68" t="s">
        <v>808</v>
      </c>
      <c r="M15" s="68" t="s">
        <v>792</v>
      </c>
      <c r="N15" s="339" t="s">
        <v>352</v>
      </c>
      <c r="O15" s="171" t="s">
        <v>608</v>
      </c>
      <c r="P15" s="74">
        <v>1</v>
      </c>
      <c r="Q15" s="172" t="s">
        <v>1345</v>
      </c>
      <c r="R15" s="71">
        <v>12</v>
      </c>
      <c r="S15" s="278">
        <f t="shared" si="15"/>
        <v>13</v>
      </c>
      <c r="T15" s="278">
        <f t="shared" si="16"/>
        <v>24</v>
      </c>
      <c r="U15" s="278">
        <f t="shared" si="17"/>
        <v>25</v>
      </c>
      <c r="V15" s="278">
        <f t="shared" si="18"/>
        <v>36</v>
      </c>
      <c r="W15" s="278">
        <f t="shared" si="19"/>
        <v>37</v>
      </c>
      <c r="X15" s="278">
        <f t="shared" si="20"/>
        <v>48</v>
      </c>
      <c r="Y15" s="278">
        <f t="shared" si="21"/>
        <v>49</v>
      </c>
      <c r="Z15" s="278">
        <f t="shared" si="22"/>
        <v>60</v>
      </c>
      <c r="AA15" s="278">
        <f t="shared" si="23"/>
        <v>61</v>
      </c>
      <c r="AB15" s="278">
        <f t="shared" si="24"/>
        <v>72</v>
      </c>
      <c r="AC15" s="136" t="str">
        <f t="shared" si="25"/>
        <v>1|12|2500//13|24|5000//25|36|7500//37|48|10000//49|60|12500//61|72|15000</v>
      </c>
      <c r="AD15" s="73">
        <v>2800</v>
      </c>
      <c r="AE15" s="90" t="s">
        <v>708</v>
      </c>
      <c r="AF15" s="73">
        <v>2500</v>
      </c>
      <c r="AG15" s="71"/>
      <c r="AH15" s="201">
        <v>1798</v>
      </c>
      <c r="AI15" s="171" t="s">
        <v>552</v>
      </c>
      <c r="AJ15" s="171">
        <v>50002267</v>
      </c>
      <c r="AK15" s="65" t="str">
        <f t="shared" si="12"/>
        <v>코코아자판900g(유안)[8717/1]</v>
      </c>
      <c r="AL15" s="171" t="s">
        <v>555</v>
      </c>
      <c r="AM15" s="200" t="s">
        <v>1384</v>
      </c>
      <c r="AN15" s="171" t="s">
        <v>555</v>
      </c>
      <c r="AO15" s="136" t="str">
        <f t="shared" ref="AO15:AO23" si="26">CONCATENATE(N15,",","차,자판기용",",",AL15)</f>
        <v>코코아자판900g(유안),차,자판기용,유안종합식품</v>
      </c>
      <c r="AP15" s="121"/>
      <c r="AQ15" s="319"/>
      <c r="AR15" s="319"/>
      <c r="AS15" s="174"/>
    </row>
    <row r="16" spans="1:45">
      <c r="A16" s="85">
        <v>15</v>
      </c>
      <c r="B16" s="428">
        <v>15</v>
      </c>
      <c r="C16" s="226">
        <v>8718</v>
      </c>
      <c r="D16" s="575">
        <v>43</v>
      </c>
      <c r="E16" s="143" t="str">
        <f t="shared" si="0"/>
        <v>8718_450x450.jpg</v>
      </c>
      <c r="F16" s="136" t="str">
        <f>CONCATENATE(C16,"_300x300.jpg")</f>
        <v>8718_300x300.jpg</v>
      </c>
      <c r="G16" s="136" t="str">
        <f>CONCATENATE(C16,"_100x100.jpg")</f>
        <v>8718_100x100.jpg</v>
      </c>
      <c r="H16" s="136" t="str">
        <f>CONCATENATE(C16,"_220x220.jpg")</f>
        <v>8718_220x220.jpg</v>
      </c>
      <c r="I16" s="143" t="str">
        <f t="shared" si="13"/>
        <v>8718_상세.jpg</v>
      </c>
      <c r="J16" s="70" t="s">
        <v>1343</v>
      </c>
      <c r="K16" s="136" t="str">
        <f t="shared" si="14"/>
        <v>&lt;p&gt;&lt;/p&gt;&lt;p align="center"&gt;&lt;IMG src="http://tongup1emd.cafe24.com/img/Image_detail/08_Coffee_machine_22ea/8718_상세.jpg" style="width:860px;"&gt;&lt;/p&gt;&lt;p&gt;&lt;br&gt;&lt;/p&gt;</v>
      </c>
      <c r="L16" s="68" t="s">
        <v>808</v>
      </c>
      <c r="M16" s="68" t="s">
        <v>792</v>
      </c>
      <c r="N16" s="339" t="s">
        <v>965</v>
      </c>
      <c r="O16" s="171" t="s">
        <v>608</v>
      </c>
      <c r="P16" s="74">
        <v>1</v>
      </c>
      <c r="Q16" s="172" t="s">
        <v>1345</v>
      </c>
      <c r="R16" s="71">
        <v>12</v>
      </c>
      <c r="S16" s="278">
        <f t="shared" si="15"/>
        <v>13</v>
      </c>
      <c r="T16" s="278">
        <f t="shared" si="16"/>
        <v>24</v>
      </c>
      <c r="U16" s="278">
        <f t="shared" si="17"/>
        <v>25</v>
      </c>
      <c r="V16" s="278">
        <f t="shared" si="18"/>
        <v>36</v>
      </c>
      <c r="W16" s="278">
        <f t="shared" si="19"/>
        <v>37</v>
      </c>
      <c r="X16" s="278">
        <f t="shared" si="20"/>
        <v>48</v>
      </c>
      <c r="Y16" s="278">
        <f t="shared" si="21"/>
        <v>49</v>
      </c>
      <c r="Z16" s="278">
        <f t="shared" si="22"/>
        <v>60</v>
      </c>
      <c r="AA16" s="278">
        <f t="shared" si="23"/>
        <v>61</v>
      </c>
      <c r="AB16" s="278">
        <f t="shared" si="24"/>
        <v>72</v>
      </c>
      <c r="AC16" s="136" t="str">
        <f t="shared" si="25"/>
        <v>1|12|2500//13|24|5000//25|36|7500//37|48|10000//49|60|12500//61|72|15000</v>
      </c>
      <c r="AD16" s="73">
        <v>3400</v>
      </c>
      <c r="AE16" s="90" t="s">
        <v>708</v>
      </c>
      <c r="AF16" s="73">
        <v>2500</v>
      </c>
      <c r="AG16" s="71"/>
      <c r="AH16" s="201">
        <v>1798</v>
      </c>
      <c r="AI16" s="171" t="s">
        <v>556</v>
      </c>
      <c r="AJ16" s="171">
        <v>50002380</v>
      </c>
      <c r="AK16" s="65" t="str">
        <f t="shared" si="12"/>
        <v>복숭아홍차자판900g(유안)[8718/1]</v>
      </c>
      <c r="AL16" s="171" t="s">
        <v>555</v>
      </c>
      <c r="AM16" s="200" t="s">
        <v>1384</v>
      </c>
      <c r="AN16" s="171" t="s">
        <v>555</v>
      </c>
      <c r="AO16" s="136" t="str">
        <f t="shared" si="26"/>
        <v>복숭아홍차자판900g(유안),차,자판기용,유안종합식품</v>
      </c>
      <c r="AP16" s="121"/>
      <c r="AQ16" s="319" t="s">
        <v>971</v>
      </c>
      <c r="AR16" s="319"/>
      <c r="AS16" s="174"/>
    </row>
    <row r="17" spans="1:45">
      <c r="A17" s="85">
        <v>16</v>
      </c>
      <c r="B17" s="428">
        <v>16</v>
      </c>
      <c r="C17" s="226">
        <v>8725</v>
      </c>
      <c r="D17" s="575">
        <v>43</v>
      </c>
      <c r="E17" s="143" t="str">
        <f t="shared" si="0"/>
        <v>8725_450x450.jpg</v>
      </c>
      <c r="F17" s="136" t="str">
        <f>CONCATENATE(C17,"_300x300.jpg")</f>
        <v>8725_300x300.jpg</v>
      </c>
      <c r="G17" s="136" t="str">
        <f>CONCATENATE(C17,"_100x100.jpg")</f>
        <v>8725_100x100.jpg</v>
      </c>
      <c r="H17" s="136" t="str">
        <f>CONCATENATE(C17,"_220x220.jpg")</f>
        <v>8725_220x220.jpg</v>
      </c>
      <c r="I17" s="143" t="str">
        <f t="shared" si="13"/>
        <v>8725_상세.jpg</v>
      </c>
      <c r="J17" s="70" t="s">
        <v>1383</v>
      </c>
      <c r="K17" s="136" t="str">
        <f t="shared" si="14"/>
        <v>&lt;p&gt;&lt;/p&gt;&lt;p align="center"&gt;&lt;IMG src="http://tongup1emd.cafe24.com/img/Image_detail/08_Coffee_machine_22ea/8725_상세.jpg" style="width:860px;"&gt;&lt;/p&gt;&lt;p&gt;&lt;br&gt;&lt;/p&gt;</v>
      </c>
      <c r="L17" s="68" t="s">
        <v>808</v>
      </c>
      <c r="M17" s="68" t="s">
        <v>792</v>
      </c>
      <c r="N17" s="318" t="s">
        <v>966</v>
      </c>
      <c r="O17" s="171" t="s">
        <v>608</v>
      </c>
      <c r="P17" s="74">
        <v>1</v>
      </c>
      <c r="Q17" s="172" t="s">
        <v>1345</v>
      </c>
      <c r="R17" s="71">
        <v>12</v>
      </c>
      <c r="S17" s="278">
        <f t="shared" si="15"/>
        <v>13</v>
      </c>
      <c r="T17" s="278">
        <f t="shared" si="16"/>
        <v>24</v>
      </c>
      <c r="U17" s="278">
        <f t="shared" si="17"/>
        <v>25</v>
      </c>
      <c r="V17" s="278">
        <f t="shared" si="18"/>
        <v>36</v>
      </c>
      <c r="W17" s="278">
        <f t="shared" si="19"/>
        <v>37</v>
      </c>
      <c r="X17" s="278">
        <f t="shared" si="20"/>
        <v>48</v>
      </c>
      <c r="Y17" s="278">
        <f t="shared" si="21"/>
        <v>49</v>
      </c>
      <c r="Z17" s="278">
        <f t="shared" si="22"/>
        <v>60</v>
      </c>
      <c r="AA17" s="278">
        <f t="shared" si="23"/>
        <v>61</v>
      </c>
      <c r="AB17" s="278">
        <f t="shared" si="24"/>
        <v>72</v>
      </c>
      <c r="AC17" s="136" t="str">
        <f t="shared" si="25"/>
        <v>1|12|2500//13|24|5000//25|36|7500//37|48|10000//49|60|12500//61|72|15000</v>
      </c>
      <c r="AD17" s="73">
        <v>3400</v>
      </c>
      <c r="AE17" s="90" t="s">
        <v>708</v>
      </c>
      <c r="AF17" s="73">
        <v>2500</v>
      </c>
      <c r="AG17" s="71"/>
      <c r="AH17" s="201">
        <v>1798</v>
      </c>
      <c r="AI17" s="172" t="s">
        <v>559</v>
      </c>
      <c r="AJ17" s="172">
        <v>50002006</v>
      </c>
      <c r="AK17" s="65" t="str">
        <f t="shared" si="12"/>
        <v>벤딩우유자판900g(유안)[8725/1]</v>
      </c>
      <c r="AL17" s="171" t="s">
        <v>555</v>
      </c>
      <c r="AM17" s="200" t="s">
        <v>1384</v>
      </c>
      <c r="AN17" s="171" t="s">
        <v>555</v>
      </c>
      <c r="AO17" s="136" t="str">
        <f t="shared" si="26"/>
        <v>벤딩우유자판900g(유안),차,자판기용,유안종합식품</v>
      </c>
      <c r="AP17" s="319" t="s">
        <v>745</v>
      </c>
      <c r="AQ17" s="319" t="s">
        <v>971</v>
      </c>
      <c r="AR17" s="319"/>
      <c r="AS17" s="174"/>
    </row>
    <row r="18" spans="1:45">
      <c r="A18" s="474">
        <v>17</v>
      </c>
      <c r="B18" s="428">
        <v>17</v>
      </c>
      <c r="C18" s="232">
        <v>8725</v>
      </c>
      <c r="D18" s="575">
        <v>43</v>
      </c>
      <c r="E18" s="143" t="str">
        <f t="shared" si="0"/>
        <v>8725_450x450.jpg</v>
      </c>
      <c r="F18" s="136" t="str">
        <f>CONCATENATE(C18,"_300x300.jpg")</f>
        <v>8725_300x300.jpg</v>
      </c>
      <c r="G18" s="136" t="str">
        <f>CONCATENATE(C18,"_100x100.jpg")</f>
        <v>8725_100x100.jpg</v>
      </c>
      <c r="H18" s="136" t="str">
        <f>CONCATENATE(C18,"_220x220.jpg")</f>
        <v>8725_220x220.jpg</v>
      </c>
      <c r="I18" s="143" t="str">
        <f t="shared" si="13"/>
        <v>8725_상세.jpg</v>
      </c>
      <c r="J18" s="70" t="s">
        <v>1383</v>
      </c>
      <c r="K18" s="136" t="str">
        <f t="shared" si="14"/>
        <v>&lt;p&gt;&lt;/p&gt;&lt;p align="center"&gt;&lt;IMG src="http://tongup1emd.cafe24.com/img/Image_detail/08_Coffee_machine_22ea/8725_상세.jpg" style="width:860px;"&gt;&lt;/p&gt;&lt;p&gt;&lt;br&gt;&lt;/p&gt;</v>
      </c>
      <c r="L18" s="77" t="s">
        <v>808</v>
      </c>
      <c r="M18" s="68" t="s">
        <v>792</v>
      </c>
      <c r="N18" s="318" t="s">
        <v>966</v>
      </c>
      <c r="O18" s="172" t="s">
        <v>607</v>
      </c>
      <c r="P18" s="71">
        <v>1</v>
      </c>
      <c r="Q18" s="172" t="s">
        <v>1345</v>
      </c>
      <c r="R18" s="71">
        <v>12</v>
      </c>
      <c r="S18" s="278">
        <f t="shared" si="15"/>
        <v>13</v>
      </c>
      <c r="T18" s="278">
        <f t="shared" si="16"/>
        <v>24</v>
      </c>
      <c r="U18" s="278">
        <f t="shared" si="17"/>
        <v>25</v>
      </c>
      <c r="V18" s="278">
        <f t="shared" si="18"/>
        <v>36</v>
      </c>
      <c r="W18" s="278">
        <f t="shared" si="19"/>
        <v>37</v>
      </c>
      <c r="X18" s="278">
        <f t="shared" si="20"/>
        <v>48</v>
      </c>
      <c r="Y18" s="278">
        <f t="shared" si="21"/>
        <v>49</v>
      </c>
      <c r="Z18" s="278">
        <f t="shared" si="22"/>
        <v>60</v>
      </c>
      <c r="AA18" s="278">
        <f t="shared" si="23"/>
        <v>61</v>
      </c>
      <c r="AB18" s="278">
        <f t="shared" si="24"/>
        <v>72</v>
      </c>
      <c r="AC18" s="136" t="str">
        <f t="shared" si="25"/>
        <v>1|12|2500//13|24|5000//25|36|7500//37|48|10000//49|60|12500//61|72|15000</v>
      </c>
      <c r="AD18" s="99">
        <v>3400</v>
      </c>
      <c r="AE18" s="209" t="s">
        <v>708</v>
      </c>
      <c r="AF18" s="99">
        <v>2500</v>
      </c>
      <c r="AG18" s="71"/>
      <c r="AH18" s="201">
        <v>1798</v>
      </c>
      <c r="AI18" s="172" t="s">
        <v>547</v>
      </c>
      <c r="AJ18" s="172">
        <v>50002384</v>
      </c>
      <c r="AK18" s="96" t="str">
        <f t="shared" si="12"/>
        <v>벤딩우유자판900g(유안)[8725/1]</v>
      </c>
      <c r="AL18" s="172" t="s">
        <v>555</v>
      </c>
      <c r="AM18" s="200" t="s">
        <v>1384</v>
      </c>
      <c r="AN18" s="172" t="s">
        <v>555</v>
      </c>
      <c r="AO18" s="136" t="str">
        <f t="shared" si="26"/>
        <v>벤딩우유자판900g(유안),차,자판기용,유안종합식품</v>
      </c>
      <c r="AP18" s="319" t="s">
        <v>745</v>
      </c>
      <c r="AQ18" s="319" t="s">
        <v>971</v>
      </c>
      <c r="AR18" s="319"/>
      <c r="AS18" s="174"/>
    </row>
    <row r="19" spans="1:45">
      <c r="A19" s="85">
        <v>18</v>
      </c>
      <c r="B19" s="428">
        <v>18</v>
      </c>
      <c r="C19" s="226">
        <v>8727</v>
      </c>
      <c r="D19" s="575">
        <v>43</v>
      </c>
      <c r="E19" s="143" t="str">
        <f t="shared" si="0"/>
        <v>8727_450x450.jpg</v>
      </c>
      <c r="F19" s="136" t="str">
        <f>CONCATENATE(C19,"_300x300.jpg")</f>
        <v>8727_300x300.jpg</v>
      </c>
      <c r="G19" s="136" t="str">
        <f>CONCATENATE(C19,"_100x100.jpg")</f>
        <v>8727_100x100.jpg</v>
      </c>
      <c r="H19" s="136" t="str">
        <f>CONCATENATE(C19,"_220x220.jpg")</f>
        <v>8727_220x220.jpg</v>
      </c>
      <c r="I19" s="143" t="str">
        <f t="shared" si="13"/>
        <v>8727_상세.jpg</v>
      </c>
      <c r="J19" s="70" t="s">
        <v>1383</v>
      </c>
      <c r="K19" s="136" t="str">
        <f t="shared" si="14"/>
        <v>&lt;p&gt;&lt;/p&gt;&lt;p align="center"&gt;&lt;IMG src="http://tongup1emd.cafe24.com/img/Image_detail/08_Coffee_machine_22ea/8727_상세.jpg" style="width:860px;"&gt;&lt;/p&gt;&lt;p&gt;&lt;br&gt;&lt;/p&gt;</v>
      </c>
      <c r="L19" s="68" t="s">
        <v>808</v>
      </c>
      <c r="M19" s="68" t="s">
        <v>792</v>
      </c>
      <c r="N19" s="339" t="s">
        <v>353</v>
      </c>
      <c r="O19" s="171" t="s">
        <v>608</v>
      </c>
      <c r="P19" s="74">
        <v>1</v>
      </c>
      <c r="Q19" s="172" t="s">
        <v>1345</v>
      </c>
      <c r="R19" s="71">
        <v>12</v>
      </c>
      <c r="S19" s="278">
        <f t="shared" si="15"/>
        <v>13</v>
      </c>
      <c r="T19" s="278">
        <f t="shared" si="16"/>
        <v>24</v>
      </c>
      <c r="U19" s="278">
        <f t="shared" si="17"/>
        <v>25</v>
      </c>
      <c r="V19" s="278">
        <f t="shared" si="18"/>
        <v>36</v>
      </c>
      <c r="W19" s="278">
        <f t="shared" si="19"/>
        <v>37</v>
      </c>
      <c r="X19" s="278">
        <f t="shared" si="20"/>
        <v>48</v>
      </c>
      <c r="Y19" s="278">
        <f t="shared" si="21"/>
        <v>49</v>
      </c>
      <c r="Z19" s="278">
        <f t="shared" si="22"/>
        <v>60</v>
      </c>
      <c r="AA19" s="278">
        <f t="shared" si="23"/>
        <v>61</v>
      </c>
      <c r="AB19" s="278">
        <f t="shared" si="24"/>
        <v>72</v>
      </c>
      <c r="AC19" s="136" t="str">
        <f t="shared" si="25"/>
        <v>1|12|2500//13|24|5000//25|36|7500//37|48|10000//49|60|12500//61|72|15000</v>
      </c>
      <c r="AD19" s="73">
        <v>3400</v>
      </c>
      <c r="AE19" s="90" t="s">
        <v>708</v>
      </c>
      <c r="AF19" s="73">
        <v>2500</v>
      </c>
      <c r="AG19" s="71"/>
      <c r="AH19" s="201">
        <v>1798</v>
      </c>
      <c r="AI19" s="171" t="s">
        <v>557</v>
      </c>
      <c r="AJ19" s="171">
        <v>50002595</v>
      </c>
      <c r="AK19" s="65" t="str">
        <f t="shared" si="12"/>
        <v>유자차자판900g(유안)[8727/1]</v>
      </c>
      <c r="AL19" s="171" t="s">
        <v>555</v>
      </c>
      <c r="AM19" s="200" t="s">
        <v>1384</v>
      </c>
      <c r="AN19" s="171" t="s">
        <v>555</v>
      </c>
      <c r="AO19" s="136" t="str">
        <f t="shared" si="26"/>
        <v>유자차자판900g(유안),차,자판기용,유안종합식품</v>
      </c>
      <c r="AP19" s="121"/>
      <c r="AQ19" s="319"/>
      <c r="AR19" s="319"/>
      <c r="AS19" s="174"/>
    </row>
    <row r="20" spans="1:45">
      <c r="A20" s="85">
        <v>19</v>
      </c>
      <c r="B20" s="428">
        <v>19</v>
      </c>
      <c r="C20" s="226">
        <v>8728</v>
      </c>
      <c r="D20" s="575">
        <v>43</v>
      </c>
      <c r="E20" s="143" t="str">
        <f t="shared" si="0"/>
        <v>8728_450x450.jpg</v>
      </c>
      <c r="F20" s="136" t="str">
        <f>CONCATENATE(C20,"_300x300.jpg")</f>
        <v>8728_300x300.jpg</v>
      </c>
      <c r="G20" s="136" t="str">
        <f>CONCATENATE(C20,"_100x100.jpg")</f>
        <v>8728_100x100.jpg</v>
      </c>
      <c r="H20" s="136" t="str">
        <f>CONCATENATE(C20,"_220x220.jpg")</f>
        <v>8728_220x220.jpg</v>
      </c>
      <c r="I20" s="143" t="str">
        <f t="shared" si="13"/>
        <v>8728_상세.jpg</v>
      </c>
      <c r="J20" s="70" t="s">
        <v>1383</v>
      </c>
      <c r="K20" s="136" t="str">
        <f t="shared" si="14"/>
        <v>&lt;p&gt;&lt;/p&gt;&lt;p align="center"&gt;&lt;IMG src="http://tongup1emd.cafe24.com/img/Image_detail/08_Coffee_machine_22ea/8728_상세.jpg" style="width:860px;"&gt;&lt;/p&gt;&lt;p&gt;&lt;br&gt;&lt;/p&gt;</v>
      </c>
      <c r="L20" s="255" t="s">
        <v>973</v>
      </c>
      <c r="M20" s="359" t="s">
        <v>1001</v>
      </c>
      <c r="N20" s="339" t="s">
        <v>967</v>
      </c>
      <c r="O20" s="171" t="s">
        <v>608</v>
      </c>
      <c r="P20" s="74">
        <v>1</v>
      </c>
      <c r="Q20" s="172" t="s">
        <v>1345</v>
      </c>
      <c r="R20" s="71">
        <v>12</v>
      </c>
      <c r="S20" s="278">
        <f t="shared" si="15"/>
        <v>13</v>
      </c>
      <c r="T20" s="278">
        <f t="shared" si="16"/>
        <v>24</v>
      </c>
      <c r="U20" s="278">
        <f t="shared" si="17"/>
        <v>25</v>
      </c>
      <c r="V20" s="278">
        <f t="shared" si="18"/>
        <v>36</v>
      </c>
      <c r="W20" s="278">
        <f t="shared" si="19"/>
        <v>37</v>
      </c>
      <c r="X20" s="278">
        <f t="shared" si="20"/>
        <v>48</v>
      </c>
      <c r="Y20" s="278">
        <f t="shared" si="21"/>
        <v>49</v>
      </c>
      <c r="Z20" s="278">
        <f t="shared" si="22"/>
        <v>60</v>
      </c>
      <c r="AA20" s="278">
        <f t="shared" si="23"/>
        <v>61</v>
      </c>
      <c r="AB20" s="278">
        <f t="shared" si="24"/>
        <v>72</v>
      </c>
      <c r="AC20" s="136" t="str">
        <f t="shared" si="25"/>
        <v>1|12|2500//13|24|5000//25|36|7500//37|48|10000//49|60|12500//61|72|15000</v>
      </c>
      <c r="AD20" s="73">
        <v>3400</v>
      </c>
      <c r="AE20" s="90" t="s">
        <v>708</v>
      </c>
      <c r="AF20" s="73">
        <v>2500</v>
      </c>
      <c r="AG20" s="71"/>
      <c r="AH20" s="201">
        <v>1798</v>
      </c>
      <c r="AI20" s="171" t="s">
        <v>558</v>
      </c>
      <c r="AJ20" s="171">
        <v>50002384</v>
      </c>
      <c r="AK20" s="65" t="str">
        <f t="shared" si="12"/>
        <v>매실자판900g(유안)[8728/1]</v>
      </c>
      <c r="AL20" s="171" t="s">
        <v>555</v>
      </c>
      <c r="AM20" s="200" t="s">
        <v>1384</v>
      </c>
      <c r="AN20" s="171" t="s">
        <v>555</v>
      </c>
      <c r="AO20" s="136" t="str">
        <f t="shared" si="26"/>
        <v>매실자판900g(유안),차,자판기용,유안종합식품</v>
      </c>
      <c r="AP20" s="121"/>
      <c r="AQ20" s="319" t="s">
        <v>971</v>
      </c>
      <c r="AR20" s="319"/>
      <c r="AS20" s="174"/>
    </row>
    <row r="21" spans="1:45">
      <c r="A21" s="85">
        <v>20</v>
      </c>
      <c r="B21" s="428">
        <v>20</v>
      </c>
      <c r="C21" s="226">
        <v>8729</v>
      </c>
      <c r="D21" s="575">
        <v>43</v>
      </c>
      <c r="E21" s="143" t="str">
        <f t="shared" si="0"/>
        <v>8729_450x450.jpg</v>
      </c>
      <c r="F21" s="136" t="str">
        <f>CONCATENATE(C21,"_300x300.jpg")</f>
        <v>8729_300x300.jpg</v>
      </c>
      <c r="G21" s="136" t="str">
        <f>CONCATENATE(C21,"_100x100.jpg")</f>
        <v>8729_100x100.jpg</v>
      </c>
      <c r="H21" s="136" t="str">
        <f>CONCATENATE(C21,"_220x220.jpg")</f>
        <v>8729_220x220.jpg</v>
      </c>
      <c r="I21" s="143" t="str">
        <f t="shared" si="13"/>
        <v>8729_상세.jpg</v>
      </c>
      <c r="J21" s="70" t="s">
        <v>1383</v>
      </c>
      <c r="K21" s="136" t="str">
        <f t="shared" si="14"/>
        <v>&lt;p&gt;&lt;/p&gt;&lt;p align="center"&gt;&lt;IMG src="http://tongup1emd.cafe24.com/img/Image_detail/08_Coffee_machine_22ea/8729_상세.jpg" style="width:860px;"&gt;&lt;/p&gt;&lt;p&gt;&lt;br&gt;&lt;/p&gt;</v>
      </c>
      <c r="L21" s="68" t="s">
        <v>808</v>
      </c>
      <c r="M21" s="68" t="s">
        <v>792</v>
      </c>
      <c r="N21" s="339" t="s">
        <v>354</v>
      </c>
      <c r="O21" s="171" t="s">
        <v>608</v>
      </c>
      <c r="P21" s="74">
        <v>1</v>
      </c>
      <c r="Q21" s="172" t="s">
        <v>1345</v>
      </c>
      <c r="R21" s="71">
        <v>12</v>
      </c>
      <c r="S21" s="278">
        <f t="shared" si="15"/>
        <v>13</v>
      </c>
      <c r="T21" s="278">
        <f t="shared" si="16"/>
        <v>24</v>
      </c>
      <c r="U21" s="278">
        <f t="shared" si="17"/>
        <v>25</v>
      </c>
      <c r="V21" s="278">
        <f t="shared" si="18"/>
        <v>36</v>
      </c>
      <c r="W21" s="278">
        <f t="shared" si="19"/>
        <v>37</v>
      </c>
      <c r="X21" s="278">
        <f t="shared" si="20"/>
        <v>48</v>
      </c>
      <c r="Y21" s="278">
        <f t="shared" si="21"/>
        <v>49</v>
      </c>
      <c r="Z21" s="278">
        <f t="shared" si="22"/>
        <v>60</v>
      </c>
      <c r="AA21" s="278">
        <f t="shared" si="23"/>
        <v>61</v>
      </c>
      <c r="AB21" s="278">
        <f t="shared" si="24"/>
        <v>72</v>
      </c>
      <c r="AC21" s="136" t="str">
        <f t="shared" si="25"/>
        <v>1|12|2500//13|24|5000//25|36|7500//37|48|10000//49|60|12500//61|72|15000</v>
      </c>
      <c r="AD21" s="73">
        <v>3400</v>
      </c>
      <c r="AE21" s="90" t="s">
        <v>708</v>
      </c>
      <c r="AF21" s="73">
        <v>2500</v>
      </c>
      <c r="AG21" s="71"/>
      <c r="AH21" s="201">
        <v>1798</v>
      </c>
      <c r="AI21" s="171" t="s">
        <v>558</v>
      </c>
      <c r="AJ21" s="171">
        <v>50002384</v>
      </c>
      <c r="AK21" s="65" t="str">
        <f t="shared" si="12"/>
        <v>생강차자판(유안)900G[8729/1]</v>
      </c>
      <c r="AL21" s="171" t="s">
        <v>555</v>
      </c>
      <c r="AM21" s="200" t="s">
        <v>1384</v>
      </c>
      <c r="AN21" s="171" t="s">
        <v>555</v>
      </c>
      <c r="AO21" s="136" t="str">
        <f t="shared" si="26"/>
        <v>생강차자판(유안)900G,차,자판기용,유안종합식품</v>
      </c>
      <c r="AP21" s="172"/>
      <c r="AQ21" s="319"/>
      <c r="AR21" s="319"/>
      <c r="AS21" s="174"/>
    </row>
    <row r="22" spans="1:45">
      <c r="A22" s="85">
        <v>21</v>
      </c>
      <c r="B22" s="428">
        <v>21</v>
      </c>
      <c r="C22" s="226">
        <v>8774</v>
      </c>
      <c r="D22" s="575">
        <v>43</v>
      </c>
      <c r="E22" s="143" t="str">
        <f t="shared" si="0"/>
        <v>8774_450x450.jpg</v>
      </c>
      <c r="F22" s="136" t="str">
        <f>CONCATENATE(C22,"_300x300.jpg")</f>
        <v>8774_300x300.jpg</v>
      </c>
      <c r="G22" s="136" t="str">
        <f>CONCATENATE(C22,"_100x100.jpg")</f>
        <v>8774_100x100.jpg</v>
      </c>
      <c r="H22" s="136" t="str">
        <f>CONCATENATE(C22,"_220x220.jpg")</f>
        <v>8774_220x220.jpg</v>
      </c>
      <c r="I22" s="143" t="str">
        <f t="shared" si="13"/>
        <v>8774_상세.jpg</v>
      </c>
      <c r="J22" s="70" t="s">
        <v>1383</v>
      </c>
      <c r="K22" s="136" t="str">
        <f t="shared" si="14"/>
        <v>&lt;p&gt;&lt;/p&gt;&lt;p align="center"&gt;&lt;IMG src="http://tongup1emd.cafe24.com/img/Image_detail/08_Coffee_machine_22ea/8774_상세.jpg" style="width:860px;"&gt;&lt;/p&gt;&lt;p&gt;&lt;br&gt;&lt;/p&gt;</v>
      </c>
      <c r="L22" s="68" t="s">
        <v>808</v>
      </c>
      <c r="M22" s="68" t="s">
        <v>792</v>
      </c>
      <c r="N22" s="339" t="s">
        <v>968</v>
      </c>
      <c r="O22" s="171" t="s">
        <v>608</v>
      </c>
      <c r="P22" s="74">
        <v>1</v>
      </c>
      <c r="Q22" s="172" t="s">
        <v>1345</v>
      </c>
      <c r="R22" s="71">
        <v>12</v>
      </c>
      <c r="S22" s="278">
        <f t="shared" si="15"/>
        <v>13</v>
      </c>
      <c r="T22" s="278">
        <f t="shared" si="16"/>
        <v>24</v>
      </c>
      <c r="U22" s="278">
        <f t="shared" si="17"/>
        <v>25</v>
      </c>
      <c r="V22" s="278">
        <f t="shared" si="18"/>
        <v>36</v>
      </c>
      <c r="W22" s="278">
        <f t="shared" si="19"/>
        <v>37</v>
      </c>
      <c r="X22" s="278">
        <f t="shared" si="20"/>
        <v>48</v>
      </c>
      <c r="Y22" s="278">
        <f t="shared" si="21"/>
        <v>49</v>
      </c>
      <c r="Z22" s="278">
        <f t="shared" si="22"/>
        <v>60</v>
      </c>
      <c r="AA22" s="278">
        <f t="shared" si="23"/>
        <v>61</v>
      </c>
      <c r="AB22" s="278">
        <f t="shared" si="24"/>
        <v>72</v>
      </c>
      <c r="AC22" s="136" t="str">
        <f t="shared" si="25"/>
        <v>1|12|2500//13|24|5000//25|36|7500//37|48|10000//49|60|12500//61|72|15000</v>
      </c>
      <c r="AD22" s="73">
        <v>3400</v>
      </c>
      <c r="AE22" s="90" t="s">
        <v>708</v>
      </c>
      <c r="AF22" s="73">
        <v>2500</v>
      </c>
      <c r="AG22" s="71"/>
      <c r="AH22" s="201">
        <v>1798</v>
      </c>
      <c r="AI22" s="171" t="s">
        <v>556</v>
      </c>
      <c r="AJ22" s="171">
        <v>50002380</v>
      </c>
      <c r="AK22" s="65" t="str">
        <f t="shared" si="12"/>
        <v>레몬홍차자판900g(유안)[8774/1]</v>
      </c>
      <c r="AL22" s="171" t="s">
        <v>555</v>
      </c>
      <c r="AM22" s="200" t="s">
        <v>1384</v>
      </c>
      <c r="AN22" s="171" t="s">
        <v>555</v>
      </c>
      <c r="AO22" s="136" t="str">
        <f t="shared" si="26"/>
        <v>레몬홍차자판900g(유안),차,자판기용,유안종합식품</v>
      </c>
      <c r="AP22" s="172"/>
      <c r="AQ22" s="319" t="s">
        <v>971</v>
      </c>
      <c r="AR22" s="319"/>
      <c r="AS22" s="174"/>
    </row>
    <row r="23" spans="1:45" ht="17.25" thickBot="1">
      <c r="A23" s="60">
        <v>22</v>
      </c>
      <c r="B23" s="110">
        <v>22</v>
      </c>
      <c r="C23" s="227">
        <v>8805</v>
      </c>
      <c r="D23" s="587">
        <v>43</v>
      </c>
      <c r="E23" s="289" t="str">
        <f t="shared" si="0"/>
        <v>8805_450x450.jpg</v>
      </c>
      <c r="F23" s="150" t="str">
        <f>CONCATENATE(C23,"_300x300.jpg")</f>
        <v>8805_300x300.jpg</v>
      </c>
      <c r="G23" s="150" t="str">
        <f>CONCATENATE(C23,"_100x100.jpg")</f>
        <v>8805_100x100.jpg</v>
      </c>
      <c r="H23" s="150" t="str">
        <f>CONCATENATE(C23,"_220x220.jpg")</f>
        <v>8805_220x220.jpg</v>
      </c>
      <c r="I23" s="289" t="str">
        <f t="shared" si="13"/>
        <v>8805_상세.jpg</v>
      </c>
      <c r="J23" s="311" t="s">
        <v>1383</v>
      </c>
      <c r="K23" s="150" t="str">
        <f t="shared" si="14"/>
        <v>&lt;p&gt;&lt;/p&gt;&lt;p align="center"&gt;&lt;IMG src="http://tongup1emd.cafe24.com/img/Image_detail/08_Coffee_machine_22ea/8805_상세.jpg" style="width:860px;"&gt;&lt;/p&gt;&lt;p&gt;&lt;br&gt;&lt;/p&gt;</v>
      </c>
      <c r="L23" s="327" t="s">
        <v>973</v>
      </c>
      <c r="M23" s="360" t="s">
        <v>1001</v>
      </c>
      <c r="N23" s="340" t="s">
        <v>969</v>
      </c>
      <c r="O23" s="186" t="s">
        <v>608</v>
      </c>
      <c r="P23" s="63">
        <v>1</v>
      </c>
      <c r="Q23" s="247" t="s">
        <v>1345</v>
      </c>
      <c r="R23" s="124">
        <v>12</v>
      </c>
      <c r="S23" s="291">
        <f t="shared" si="15"/>
        <v>13</v>
      </c>
      <c r="T23" s="291">
        <f t="shared" si="16"/>
        <v>24</v>
      </c>
      <c r="U23" s="291">
        <f t="shared" si="17"/>
        <v>25</v>
      </c>
      <c r="V23" s="291">
        <f t="shared" si="18"/>
        <v>36</v>
      </c>
      <c r="W23" s="291">
        <f t="shared" si="19"/>
        <v>37</v>
      </c>
      <c r="X23" s="291">
        <f t="shared" si="20"/>
        <v>48</v>
      </c>
      <c r="Y23" s="291">
        <f t="shared" si="21"/>
        <v>49</v>
      </c>
      <c r="Z23" s="291">
        <f t="shared" si="22"/>
        <v>60</v>
      </c>
      <c r="AA23" s="291">
        <f t="shared" si="23"/>
        <v>61</v>
      </c>
      <c r="AB23" s="291">
        <f t="shared" si="24"/>
        <v>72</v>
      </c>
      <c r="AC23" s="150" t="str">
        <f t="shared" si="25"/>
        <v>1|12|2500//13|24|5000//25|36|7500//37|48|10000//49|60|12500//61|72|15000</v>
      </c>
      <c r="AD23" s="62">
        <v>3500</v>
      </c>
      <c r="AE23" s="94" t="s">
        <v>708</v>
      </c>
      <c r="AF23" s="62">
        <v>2500</v>
      </c>
      <c r="AG23" s="124"/>
      <c r="AH23" s="270">
        <v>1798</v>
      </c>
      <c r="AI23" s="186" t="s">
        <v>558</v>
      </c>
      <c r="AJ23" s="186">
        <v>50002384</v>
      </c>
      <c r="AK23" s="61" t="str">
        <f t="shared" si="12"/>
        <v>대추생강자판900g(유안)[8805/1]</v>
      </c>
      <c r="AL23" s="186" t="s">
        <v>555</v>
      </c>
      <c r="AM23" s="203" t="s">
        <v>1384</v>
      </c>
      <c r="AN23" s="186" t="s">
        <v>555</v>
      </c>
      <c r="AO23" s="150" t="str">
        <f t="shared" si="26"/>
        <v>대추생강자판900g(유안),차,자판기용,유안종합식품</v>
      </c>
      <c r="AP23" s="247"/>
      <c r="AQ23" s="325" t="s">
        <v>971</v>
      </c>
      <c r="AR23" s="325"/>
      <c r="AS23" s="588"/>
    </row>
    <row r="24" spans="1:45" s="57" customFormat="1" ht="17.25" thickBot="1">
      <c r="A24" s="576"/>
      <c r="B24" s="577">
        <v>23</v>
      </c>
      <c r="C24" s="570">
        <v>8209</v>
      </c>
      <c r="D24" s="578">
        <v>43</v>
      </c>
      <c r="E24" s="571" t="str">
        <f t="shared" si="0"/>
        <v>8209_450x450.jpg</v>
      </c>
      <c r="F24" s="579" t="str">
        <f>CONCATENATE(C24,"_300x300.jpg")</f>
        <v>8209_300x300.jpg</v>
      </c>
      <c r="G24" s="579" t="str">
        <f>CONCATENATE(C24,"_100x100.jpg")</f>
        <v>8209_100x100.jpg</v>
      </c>
      <c r="H24" s="579" t="str">
        <f>CONCATENATE(C24,"_220x220.jpg")</f>
        <v>8209_220x220.jpg</v>
      </c>
      <c r="I24" s="580" t="str">
        <f t="shared" si="13"/>
        <v>8209_상세.jpg</v>
      </c>
      <c r="J24" s="581" t="s">
        <v>1383</v>
      </c>
      <c r="K24" s="331" t="str">
        <f>CONCATENATE("&lt;p&gt;&lt;/p&gt;&lt;p align=",J24,"center",J24,"&gt;","&lt;IMG src=",J24,"http://tongup1emd.cafe24.com/img/Image_detail/08_Coffee_machine_22ea/",I24,J24," style=",J24,"width:860px;",J24,"&gt;&lt;/p&gt;&lt;p&gt;&lt;br&gt;&lt;/p&gt;")</f>
        <v>&lt;p&gt;&lt;/p&gt;&lt;p align="center"&gt;&lt;IMG src="http://tongup1emd.cafe24.com/img/Image_detail/08_Coffee_machine_22ea/8209_상세.jpg" style="width:860px;"&gt;&lt;/p&gt;&lt;p&gt;&lt;br&gt;&lt;/p&gt;</v>
      </c>
      <c r="L24" s="571"/>
      <c r="M24" s="571"/>
      <c r="N24" s="571" t="s">
        <v>1082</v>
      </c>
      <c r="O24" s="571" t="s">
        <v>1083</v>
      </c>
      <c r="P24" s="571">
        <v>1</v>
      </c>
      <c r="Q24" s="331" t="s">
        <v>1345</v>
      </c>
      <c r="R24" s="571">
        <v>2</v>
      </c>
      <c r="S24" s="582">
        <f t="shared" si="15"/>
        <v>3</v>
      </c>
      <c r="T24" s="582">
        <f t="shared" si="16"/>
        <v>4</v>
      </c>
      <c r="U24" s="582">
        <f t="shared" si="17"/>
        <v>5</v>
      </c>
      <c r="V24" s="582">
        <f t="shared" si="18"/>
        <v>6</v>
      </c>
      <c r="W24" s="582">
        <f t="shared" si="19"/>
        <v>7</v>
      </c>
      <c r="X24" s="582">
        <f t="shared" si="20"/>
        <v>8</v>
      </c>
      <c r="Y24" s="582">
        <f t="shared" si="21"/>
        <v>9</v>
      </c>
      <c r="Z24" s="582">
        <f t="shared" si="22"/>
        <v>10</v>
      </c>
      <c r="AA24" s="582">
        <f t="shared" si="23"/>
        <v>11</v>
      </c>
      <c r="AB24" s="582">
        <f t="shared" si="24"/>
        <v>12</v>
      </c>
      <c r="AC24" s="331" t="str">
        <f t="shared" si="25"/>
        <v>1|2|2500//3|4|5000//5|6|7500//7|8|10000//9|10|12500//11|12|15000</v>
      </c>
      <c r="AD24" s="572">
        <v>7900</v>
      </c>
      <c r="AE24" s="573" t="s">
        <v>1084</v>
      </c>
      <c r="AF24" s="572">
        <v>2500</v>
      </c>
      <c r="AG24" s="571"/>
      <c r="AH24" s="331">
        <v>1798</v>
      </c>
      <c r="AI24" s="571" t="s">
        <v>1088</v>
      </c>
      <c r="AJ24" s="571">
        <v>50004838</v>
      </c>
      <c r="AK24" s="583" t="str">
        <f t="shared" si="12"/>
        <v>자판기용 종이컵(1000개)[8209/1]</v>
      </c>
      <c r="AL24" s="571" t="s">
        <v>1085</v>
      </c>
      <c r="AM24" s="584" t="s">
        <v>1385</v>
      </c>
      <c r="AN24" s="571" t="s">
        <v>1085</v>
      </c>
      <c r="AO24" s="331" t="str">
        <f>CONCATENATE(N24,",","종이컵",",",AL24)</f>
        <v>자판기용 종이컵(1000개),종이컵,에이앤디코리아</v>
      </c>
      <c r="AP24" s="571"/>
      <c r="AQ24" s="571"/>
      <c r="AR24" s="585" t="s">
        <v>1086</v>
      </c>
      <c r="AS24" s="586"/>
    </row>
    <row r="25" spans="1:45">
      <c r="N25" s="17" t="s">
        <v>611</v>
      </c>
    </row>
    <row r="28" spans="1:45">
      <c r="N28" s="25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"/>
      <c r="AG28" s="14"/>
    </row>
    <row r="29" spans="1:45">
      <c r="N29" s="26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27"/>
      <c r="AG29" s="14"/>
    </row>
    <row r="30" spans="1:45">
      <c r="N30" s="26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27"/>
      <c r="AG30" s="14"/>
    </row>
    <row r="31" spans="1:45">
      <c r="N31" s="26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27"/>
      <c r="AG31" s="14"/>
    </row>
    <row r="32" spans="1:45">
      <c r="N32" s="26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27"/>
      <c r="AG32" s="14"/>
    </row>
    <row r="33" spans="14:33">
      <c r="N33" s="26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27"/>
      <c r="AG33" s="14"/>
    </row>
    <row r="34" spans="14:33">
      <c r="N34" s="26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27"/>
      <c r="AG34" s="14"/>
    </row>
    <row r="35" spans="14:33">
      <c r="N35" s="26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27"/>
      <c r="AG35" s="14"/>
    </row>
    <row r="36" spans="14:33">
      <c r="N36" s="26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27"/>
      <c r="AG36" s="14"/>
    </row>
    <row r="37" spans="14:33">
      <c r="N37" s="26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27"/>
      <c r="AG37" s="14"/>
    </row>
  </sheetData>
  <sortState ref="A2:V23">
    <sortCondition ref="B2:B23"/>
  </sortState>
  <phoneticPr fontId="1" type="noConversion"/>
  <dataValidations count="1">
    <dataValidation type="list" allowBlank="1" showErrorMessage="1" sqref="AE2:AE2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Check</vt:lpstr>
      <vt:lpstr>전체상품보기</vt:lpstr>
      <vt:lpstr>봉지라면류_68ea</vt:lpstr>
      <vt:lpstr>용기라면류_73ea</vt:lpstr>
      <vt:lpstr>스낵제과_106ea</vt:lpstr>
      <vt:lpstr>생수음료_24ea</vt:lpstr>
      <vt:lpstr>원두커피_26ea</vt:lpstr>
      <vt:lpstr>원두_11ea</vt:lpstr>
      <vt:lpstr>자판기_23ea</vt:lpstr>
      <vt:lpstr>맥심커피_39ea</vt:lpstr>
      <vt:lpstr>카누_18ea</vt:lpstr>
      <vt:lpstr>시리얼_35ea</vt:lpstr>
      <vt:lpstr>오레오_19ea</vt:lpstr>
      <vt:lpstr>담터_20ea</vt:lpstr>
      <vt:lpstr>쌍계고려_15ea</vt:lpstr>
      <vt:lpstr>식품_28ea</vt:lpstr>
      <vt:lpstr>전통차_31ea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SWEND066</cp:lastModifiedBy>
  <dcterms:created xsi:type="dcterms:W3CDTF">2017-04-06T02:55:56Z</dcterms:created>
  <dcterms:modified xsi:type="dcterms:W3CDTF">2017-08-20T06:58:47Z</dcterms:modified>
</cp:coreProperties>
</file>